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c/Desktop/РЕЙТИНГ/"/>
    </mc:Choice>
  </mc:AlternateContent>
  <xr:revisionPtr revIDLastSave="0" documentId="13_ncr:1_{60BA2223-5E88-A34C-86F4-548442E9E6C0}" xr6:coauthVersionLast="46" xr6:coauthVersionMax="46" xr10:uidLastSave="{00000000-0000-0000-0000-000000000000}"/>
  <bookViews>
    <workbookView xWindow="0" yWindow="500" windowWidth="35840" windowHeight="20640" firstSheet="1" activeTab="1" xr2:uid="{00000000-000D-0000-FFFF-FFFF00000000}"/>
  </bookViews>
  <sheets>
    <sheet name="Лист1" sheetId="3" r:id="rId1"/>
    <sheet name="общий рейтинг" sheetId="2" r:id="rId2"/>
  </sheets>
  <externalReferences>
    <externalReference r:id="rId3"/>
  </externalReferences>
  <definedNames>
    <definedName name="_xlnm._FilterDatabase" localSheetId="1" hidden="1">'общий рейтинг'!$A$1:$AD$5221</definedName>
  </definedNames>
  <calcPr calcId="191028"/>
</workbook>
</file>

<file path=xl/calcChain.xml><?xml version="1.0" encoding="utf-8"?>
<calcChain xmlns="http://schemas.openxmlformats.org/spreadsheetml/2006/main">
  <c r="K5" i="2" l="1"/>
  <c r="T12" i="2"/>
  <c r="H12" i="2"/>
  <c r="AA5221" i="2"/>
  <c r="T5221" i="2"/>
  <c r="O5221" i="2"/>
  <c r="K5221" i="2"/>
  <c r="H5221" i="2"/>
  <c r="AA5143" i="2"/>
  <c r="T5143" i="2"/>
  <c r="O5143" i="2"/>
  <c r="K5143" i="2"/>
  <c r="H5143" i="2"/>
  <c r="AA5137" i="2"/>
  <c r="T5137" i="2"/>
  <c r="O5137" i="2"/>
  <c r="K5137" i="2"/>
  <c r="H5137" i="2"/>
  <c r="AA5112" i="2"/>
  <c r="T5112" i="2"/>
  <c r="O5112" i="2"/>
  <c r="K5112" i="2"/>
  <c r="H5112" i="2"/>
  <c r="AA5111" i="2"/>
  <c r="T5111" i="2"/>
  <c r="O5111" i="2"/>
  <c r="K5111" i="2"/>
  <c r="H5111" i="2"/>
  <c r="AA5094" i="2"/>
  <c r="T5094" i="2"/>
  <c r="O5094" i="2"/>
  <c r="K5094" i="2"/>
  <c r="H5094" i="2"/>
  <c r="AA5089" i="2"/>
  <c r="T5089" i="2"/>
  <c r="O5089" i="2"/>
  <c r="K5089" i="2"/>
  <c r="H5089" i="2"/>
  <c r="AA5086" i="2"/>
  <c r="T5086" i="2"/>
  <c r="O5086" i="2"/>
  <c r="K5086" i="2"/>
  <c r="H5086" i="2"/>
  <c r="AA5088" i="2"/>
  <c r="T5088" i="2"/>
  <c r="O5088" i="2"/>
  <c r="K5088" i="2"/>
  <c r="H5088" i="2"/>
  <c r="AA5084" i="2"/>
  <c r="T5084" i="2"/>
  <c r="O5084" i="2"/>
  <c r="K5084" i="2"/>
  <c r="H5084" i="2"/>
  <c r="AA5079" i="2"/>
  <c r="T5079" i="2"/>
  <c r="O5079" i="2"/>
  <c r="K5079" i="2"/>
  <c r="H5079" i="2"/>
  <c r="AA5078" i="2"/>
  <c r="T5078" i="2"/>
  <c r="O5078" i="2"/>
  <c r="K5078" i="2"/>
  <c r="H5078" i="2"/>
  <c r="AA5069" i="2"/>
  <c r="T5069" i="2"/>
  <c r="O5069" i="2"/>
  <c r="K5069" i="2"/>
  <c r="H5069" i="2"/>
  <c r="AA5059" i="2"/>
  <c r="T5059" i="2"/>
  <c r="O5059" i="2"/>
  <c r="K5059" i="2"/>
  <c r="H5059" i="2"/>
  <c r="AA5054" i="2"/>
  <c r="T5054" i="2"/>
  <c r="O5054" i="2"/>
  <c r="K5054" i="2"/>
  <c r="H5054" i="2"/>
  <c r="AA5051" i="2"/>
  <c r="T5051" i="2"/>
  <c r="O5051" i="2"/>
  <c r="K5051" i="2"/>
  <c r="H5051" i="2"/>
  <c r="AA5049" i="2"/>
  <c r="T5049" i="2"/>
  <c r="O5049" i="2"/>
  <c r="K5049" i="2"/>
  <c r="H5049" i="2"/>
  <c r="AA5045" i="2"/>
  <c r="T5045" i="2"/>
  <c r="O5045" i="2"/>
  <c r="K5045" i="2"/>
  <c r="H5045" i="2"/>
  <c r="AA5040" i="2"/>
  <c r="T5040" i="2"/>
  <c r="O5040" i="2"/>
  <c r="K5040" i="2"/>
  <c r="H5040" i="2"/>
  <c r="AA5033" i="2"/>
  <c r="T5033" i="2"/>
  <c r="O5033" i="2"/>
  <c r="K5033" i="2"/>
  <c r="H5033" i="2"/>
  <c r="AA5031" i="2"/>
  <c r="T5031" i="2"/>
  <c r="O5031" i="2"/>
  <c r="K5031" i="2"/>
  <c r="H5031" i="2"/>
  <c r="AA5028" i="2"/>
  <c r="T5028" i="2"/>
  <c r="O5028" i="2"/>
  <c r="K5028" i="2"/>
  <c r="H5028" i="2"/>
  <c r="AA5022" i="2"/>
  <c r="T5022" i="2"/>
  <c r="O5022" i="2"/>
  <c r="K5022" i="2"/>
  <c r="H5022" i="2"/>
  <c r="AA5019" i="2"/>
  <c r="T5019" i="2"/>
  <c r="O5019" i="2"/>
  <c r="K5019" i="2"/>
  <c r="H5019" i="2"/>
  <c r="AA5018" i="2"/>
  <c r="T5018" i="2"/>
  <c r="O5018" i="2"/>
  <c r="K5018" i="2"/>
  <c r="H5018" i="2"/>
  <c r="AA5017" i="2"/>
  <c r="T5017" i="2"/>
  <c r="O5017" i="2"/>
  <c r="K5017" i="2"/>
  <c r="H5017" i="2"/>
  <c r="AA5003" i="2"/>
  <c r="T5003" i="2"/>
  <c r="O5003" i="2"/>
  <c r="K5003" i="2"/>
  <c r="H5003" i="2"/>
  <c r="AA4999" i="2"/>
  <c r="T4999" i="2"/>
  <c r="O4999" i="2"/>
  <c r="K4999" i="2"/>
  <c r="H4999" i="2"/>
  <c r="AA4997" i="2"/>
  <c r="T4997" i="2"/>
  <c r="O4997" i="2"/>
  <c r="K4997" i="2"/>
  <c r="H4997" i="2"/>
  <c r="AA4994" i="2"/>
  <c r="T4994" i="2"/>
  <c r="O4994" i="2"/>
  <c r="K4994" i="2"/>
  <c r="H4994" i="2"/>
  <c r="AA4974" i="2"/>
  <c r="T4974" i="2"/>
  <c r="O4974" i="2"/>
  <c r="K4974" i="2"/>
  <c r="H4974" i="2"/>
  <c r="AA4981" i="2"/>
  <c r="T4981" i="2"/>
  <c r="O4981" i="2"/>
  <c r="K4981" i="2"/>
  <c r="H4981" i="2"/>
  <c r="AA4975" i="2"/>
  <c r="T4975" i="2"/>
  <c r="O4975" i="2"/>
  <c r="K4975" i="2"/>
  <c r="H4975" i="2"/>
  <c r="AA4967" i="2"/>
  <c r="T4967" i="2"/>
  <c r="O4967" i="2"/>
  <c r="K4967" i="2"/>
  <c r="H4967" i="2"/>
  <c r="AA4966" i="2"/>
  <c r="T4966" i="2"/>
  <c r="O4966" i="2"/>
  <c r="K4966" i="2"/>
  <c r="H4966" i="2"/>
  <c r="AA4963" i="2"/>
  <c r="T4963" i="2"/>
  <c r="O4963" i="2"/>
  <c r="K4963" i="2"/>
  <c r="H4963" i="2"/>
  <c r="AA4959" i="2"/>
  <c r="T4959" i="2"/>
  <c r="O4959" i="2"/>
  <c r="K4959" i="2"/>
  <c r="H4959" i="2"/>
  <c r="AA4955" i="2"/>
  <c r="T4955" i="2"/>
  <c r="O4955" i="2"/>
  <c r="K4955" i="2"/>
  <c r="H4955" i="2"/>
  <c r="AA4952" i="2"/>
  <c r="T4952" i="2"/>
  <c r="O4952" i="2"/>
  <c r="K4952" i="2"/>
  <c r="H4952" i="2"/>
  <c r="AA4950" i="2"/>
  <c r="T4950" i="2"/>
  <c r="O4950" i="2"/>
  <c r="K4950" i="2"/>
  <c r="H4950" i="2"/>
  <c r="AA4948" i="2"/>
  <c r="T4948" i="2"/>
  <c r="O4948" i="2"/>
  <c r="K4948" i="2"/>
  <c r="H4948" i="2"/>
  <c r="AA4943" i="2"/>
  <c r="T4943" i="2"/>
  <c r="O4943" i="2"/>
  <c r="K4943" i="2"/>
  <c r="H4943" i="2"/>
  <c r="AA4942" i="2"/>
  <c r="T4942" i="2"/>
  <c r="O4942" i="2"/>
  <c r="K4942" i="2"/>
  <c r="H4942" i="2"/>
  <c r="AA4938" i="2"/>
  <c r="T4938" i="2"/>
  <c r="O4938" i="2"/>
  <c r="K4938" i="2"/>
  <c r="H4938" i="2"/>
  <c r="AA4937" i="2"/>
  <c r="T4937" i="2"/>
  <c r="O4937" i="2"/>
  <c r="K4937" i="2"/>
  <c r="H4937" i="2"/>
  <c r="AA4934" i="2"/>
  <c r="T4934" i="2"/>
  <c r="O4934" i="2"/>
  <c r="K4934" i="2"/>
  <c r="H4934" i="2"/>
  <c r="AA4933" i="2"/>
  <c r="T4933" i="2"/>
  <c r="O4933" i="2"/>
  <c r="K4933" i="2"/>
  <c r="H4933" i="2"/>
  <c r="AA4932" i="2"/>
  <c r="T4932" i="2"/>
  <c r="O4932" i="2"/>
  <c r="K4932" i="2"/>
  <c r="H4932" i="2"/>
  <c r="AA4923" i="2"/>
  <c r="T4923" i="2"/>
  <c r="O4923" i="2"/>
  <c r="K4923" i="2"/>
  <c r="H4923" i="2"/>
  <c r="AA4922" i="2"/>
  <c r="T4922" i="2"/>
  <c r="O4922" i="2"/>
  <c r="K4922" i="2"/>
  <c r="H4922" i="2"/>
  <c r="AA4918" i="2"/>
  <c r="T4918" i="2"/>
  <c r="O4918" i="2"/>
  <c r="K4918" i="2"/>
  <c r="H4918" i="2"/>
  <c r="AA4916" i="2"/>
  <c r="T4916" i="2"/>
  <c r="O4916" i="2"/>
  <c r="K4916" i="2"/>
  <c r="H4916" i="2"/>
  <c r="AA4897" i="2"/>
  <c r="T4897" i="2"/>
  <c r="O4897" i="2"/>
  <c r="K4897" i="2"/>
  <c r="H4897" i="2"/>
  <c r="AA4894" i="2"/>
  <c r="T4894" i="2"/>
  <c r="O4894" i="2"/>
  <c r="K4894" i="2"/>
  <c r="H4894" i="2"/>
  <c r="AA4893" i="2"/>
  <c r="T4893" i="2"/>
  <c r="O4893" i="2"/>
  <c r="K4893" i="2"/>
  <c r="H4893" i="2"/>
  <c r="AA4889" i="2"/>
  <c r="T4889" i="2"/>
  <c r="O4889" i="2"/>
  <c r="K4889" i="2"/>
  <c r="H4889" i="2"/>
  <c r="AA4873" i="2"/>
  <c r="T4873" i="2"/>
  <c r="O4873" i="2"/>
  <c r="K4873" i="2"/>
  <c r="H4873" i="2"/>
  <c r="AA4867" i="2"/>
  <c r="T4867" i="2"/>
  <c r="O4867" i="2"/>
  <c r="K4867" i="2"/>
  <c r="H4867" i="2"/>
  <c r="AA4863" i="2"/>
  <c r="T4863" i="2"/>
  <c r="O4863" i="2"/>
  <c r="K4863" i="2"/>
  <c r="H4863" i="2"/>
  <c r="AA4857" i="2"/>
  <c r="T4857" i="2"/>
  <c r="O4857" i="2"/>
  <c r="K4857" i="2"/>
  <c r="H4857" i="2"/>
  <c r="AA4852" i="2"/>
  <c r="T4852" i="2"/>
  <c r="O4852" i="2"/>
  <c r="K4852" i="2"/>
  <c r="H4852" i="2"/>
  <c r="AA4850" i="2"/>
  <c r="T4850" i="2"/>
  <c r="O4850" i="2"/>
  <c r="K4850" i="2"/>
  <c r="H4850" i="2"/>
  <c r="AA4847" i="2"/>
  <c r="T4847" i="2"/>
  <c r="O4847" i="2"/>
  <c r="K4847" i="2"/>
  <c r="H4847" i="2"/>
  <c r="AA4836" i="2"/>
  <c r="T4836" i="2"/>
  <c r="O4836" i="2"/>
  <c r="K4836" i="2"/>
  <c r="H4836" i="2"/>
  <c r="AA4834" i="2"/>
  <c r="T4834" i="2"/>
  <c r="O4834" i="2"/>
  <c r="K4834" i="2"/>
  <c r="H4834" i="2"/>
  <c r="AA4833" i="2"/>
  <c r="T4833" i="2"/>
  <c r="O4833" i="2"/>
  <c r="K4833" i="2"/>
  <c r="H4833" i="2"/>
  <c r="AA4832" i="2"/>
  <c r="T4832" i="2"/>
  <c r="O4832" i="2"/>
  <c r="K4832" i="2"/>
  <c r="H4832" i="2"/>
  <c r="AA4830" i="2"/>
  <c r="T4830" i="2"/>
  <c r="O4830" i="2"/>
  <c r="K4830" i="2"/>
  <c r="H4830" i="2"/>
  <c r="AA4826" i="2"/>
  <c r="T4826" i="2"/>
  <c r="O4826" i="2"/>
  <c r="K4826" i="2"/>
  <c r="H4826" i="2"/>
  <c r="AA4824" i="2"/>
  <c r="T4824" i="2"/>
  <c r="O4824" i="2"/>
  <c r="K4824" i="2"/>
  <c r="H4824" i="2"/>
  <c r="AA4821" i="2"/>
  <c r="T4821" i="2"/>
  <c r="O4821" i="2"/>
  <c r="K4821" i="2"/>
  <c r="H4821" i="2"/>
  <c r="AA4820" i="2"/>
  <c r="T4820" i="2"/>
  <c r="O4820" i="2"/>
  <c r="K4820" i="2"/>
  <c r="H4820" i="2"/>
  <c r="AA4819" i="2"/>
  <c r="T4819" i="2"/>
  <c r="O4819" i="2"/>
  <c r="K4819" i="2"/>
  <c r="H4819" i="2"/>
  <c r="AA4818" i="2"/>
  <c r="T4818" i="2"/>
  <c r="O4818" i="2"/>
  <c r="K4818" i="2"/>
  <c r="H4818" i="2"/>
  <c r="AA4814" i="2"/>
  <c r="T4814" i="2"/>
  <c r="O4814" i="2"/>
  <c r="K4814" i="2"/>
  <c r="H4814" i="2"/>
  <c r="AA4812" i="2"/>
  <c r="T4812" i="2"/>
  <c r="O4812" i="2"/>
  <c r="K4812" i="2"/>
  <c r="H4812" i="2"/>
  <c r="AA4811" i="2"/>
  <c r="T4811" i="2"/>
  <c r="O4811" i="2"/>
  <c r="K4811" i="2"/>
  <c r="H4811" i="2"/>
  <c r="AA4810" i="2"/>
  <c r="T4810" i="2"/>
  <c r="O4810" i="2"/>
  <c r="K4810" i="2"/>
  <c r="H4810" i="2"/>
  <c r="AA4804" i="2"/>
  <c r="T4804" i="2"/>
  <c r="O4804" i="2"/>
  <c r="K4804" i="2"/>
  <c r="H4804" i="2"/>
  <c r="AA4803" i="2"/>
  <c r="T4803" i="2"/>
  <c r="O4803" i="2"/>
  <c r="K4803" i="2"/>
  <c r="H4803" i="2"/>
  <c r="AA4801" i="2"/>
  <c r="T4801" i="2"/>
  <c r="O4801" i="2"/>
  <c r="K4801" i="2"/>
  <c r="H4801" i="2"/>
  <c r="AA4796" i="2"/>
  <c r="T4796" i="2"/>
  <c r="O4796" i="2"/>
  <c r="K4796" i="2"/>
  <c r="H4796" i="2"/>
  <c r="AA4794" i="2"/>
  <c r="T4794" i="2"/>
  <c r="O4794" i="2"/>
  <c r="K4794" i="2"/>
  <c r="H4794" i="2"/>
  <c r="AA4791" i="2"/>
  <c r="T4791" i="2"/>
  <c r="O4791" i="2"/>
  <c r="K4791" i="2"/>
  <c r="H4791" i="2"/>
  <c r="AA4790" i="2"/>
  <c r="T4790" i="2"/>
  <c r="O4790" i="2"/>
  <c r="K4790" i="2"/>
  <c r="H4790" i="2"/>
  <c r="AA4784" i="2"/>
  <c r="T4784" i="2"/>
  <c r="O4784" i="2"/>
  <c r="K4784" i="2"/>
  <c r="H4784" i="2"/>
  <c r="AA4773" i="2"/>
  <c r="T4773" i="2"/>
  <c r="O4773" i="2"/>
  <c r="K4773" i="2"/>
  <c r="H4773" i="2"/>
  <c r="AA4772" i="2"/>
  <c r="T4772" i="2"/>
  <c r="O4772" i="2"/>
  <c r="K4772" i="2"/>
  <c r="H4772" i="2"/>
  <c r="AA4770" i="2"/>
  <c r="T4770" i="2"/>
  <c r="O4770" i="2"/>
  <c r="K4770" i="2"/>
  <c r="H4770" i="2"/>
  <c r="AA4767" i="2"/>
  <c r="T4767" i="2"/>
  <c r="O4767" i="2"/>
  <c r="K4767" i="2"/>
  <c r="H4767" i="2"/>
  <c r="AA4758" i="2"/>
  <c r="T4758" i="2"/>
  <c r="O4758" i="2"/>
  <c r="K4758" i="2"/>
  <c r="H4758" i="2"/>
  <c r="AA4752" i="2"/>
  <c r="T4752" i="2"/>
  <c r="O4752" i="2"/>
  <c r="K4752" i="2"/>
  <c r="H4752" i="2"/>
  <c r="AA4748" i="2"/>
  <c r="T4748" i="2"/>
  <c r="O4748" i="2"/>
  <c r="K4748" i="2"/>
  <c r="H4748" i="2"/>
  <c r="AA4747" i="2"/>
  <c r="T4747" i="2"/>
  <c r="O4747" i="2"/>
  <c r="K4747" i="2"/>
  <c r="H4747" i="2"/>
  <c r="AA4743" i="2"/>
  <c r="T4743" i="2"/>
  <c r="O4743" i="2"/>
  <c r="K4743" i="2"/>
  <c r="H4743" i="2"/>
  <c r="AA4738" i="2"/>
  <c r="T4738" i="2"/>
  <c r="O4738" i="2"/>
  <c r="K4738" i="2"/>
  <c r="H4738" i="2"/>
  <c r="AA4735" i="2"/>
  <c r="T4735" i="2"/>
  <c r="O4735" i="2"/>
  <c r="K4735" i="2"/>
  <c r="H4735" i="2"/>
  <c r="AA4726" i="2"/>
  <c r="T4726" i="2"/>
  <c r="O4726" i="2"/>
  <c r="K4726" i="2"/>
  <c r="H4726" i="2"/>
  <c r="AA4714" i="2"/>
  <c r="T4714" i="2"/>
  <c r="O4714" i="2"/>
  <c r="K4714" i="2"/>
  <c r="H4714" i="2"/>
  <c r="AA4713" i="2"/>
  <c r="T4713" i="2"/>
  <c r="O4713" i="2"/>
  <c r="K4713" i="2"/>
  <c r="H4713" i="2"/>
  <c r="AA4709" i="2"/>
  <c r="T4709" i="2"/>
  <c r="O4709" i="2"/>
  <c r="K4709" i="2"/>
  <c r="H4709" i="2"/>
  <c r="AA4705" i="2"/>
  <c r="T4705" i="2"/>
  <c r="O4705" i="2"/>
  <c r="K4705" i="2"/>
  <c r="H4705" i="2"/>
  <c r="AA4703" i="2"/>
  <c r="T4703" i="2"/>
  <c r="O4703" i="2"/>
  <c r="K4703" i="2"/>
  <c r="H4703" i="2"/>
  <c r="AA4697" i="2"/>
  <c r="T4697" i="2"/>
  <c r="O4697" i="2"/>
  <c r="K4697" i="2"/>
  <c r="H4697" i="2"/>
  <c r="AA4686" i="2"/>
  <c r="T4686" i="2"/>
  <c r="O4686" i="2"/>
  <c r="K4686" i="2"/>
  <c r="H4686" i="2"/>
  <c r="AA4681" i="2"/>
  <c r="T4681" i="2"/>
  <c r="O4681" i="2"/>
  <c r="K4681" i="2"/>
  <c r="H4681" i="2"/>
  <c r="AA4665" i="2"/>
  <c r="T4665" i="2"/>
  <c r="O4665" i="2"/>
  <c r="K4665" i="2"/>
  <c r="H4665" i="2"/>
  <c r="AA4663" i="2"/>
  <c r="T4663" i="2"/>
  <c r="O4663" i="2"/>
  <c r="K4663" i="2"/>
  <c r="H4663" i="2"/>
  <c r="AA4661" i="2"/>
  <c r="T4661" i="2"/>
  <c r="O4661" i="2"/>
  <c r="K4661" i="2"/>
  <c r="H4661" i="2"/>
  <c r="AA4658" i="2"/>
  <c r="T4658" i="2"/>
  <c r="O4658" i="2"/>
  <c r="K4658" i="2"/>
  <c r="H4658" i="2"/>
  <c r="AA4656" i="2"/>
  <c r="T4656" i="2"/>
  <c r="O4656" i="2"/>
  <c r="K4656" i="2"/>
  <c r="H4656" i="2"/>
  <c r="AA4644" i="2"/>
  <c r="T4644" i="2"/>
  <c r="O4644" i="2"/>
  <c r="K4644" i="2"/>
  <c r="H4644" i="2"/>
  <c r="AA4653" i="2"/>
  <c r="T4653" i="2"/>
  <c r="O4653" i="2"/>
  <c r="K4653" i="2"/>
  <c r="H4653" i="2"/>
  <c r="AA4649" i="2"/>
  <c r="T4649" i="2"/>
  <c r="O4649" i="2"/>
  <c r="K4649" i="2"/>
  <c r="H4649" i="2"/>
  <c r="AA4645" i="2"/>
  <c r="T4645" i="2"/>
  <c r="O4645" i="2"/>
  <c r="K4645" i="2"/>
  <c r="H4645" i="2"/>
  <c r="AA4643" i="2"/>
  <c r="T4643" i="2"/>
  <c r="O4643" i="2"/>
  <c r="K4643" i="2"/>
  <c r="H4643" i="2"/>
  <c r="AA4636" i="2"/>
  <c r="T4636" i="2"/>
  <c r="O4636" i="2"/>
  <c r="K4636" i="2"/>
  <c r="H4636" i="2"/>
  <c r="AA4635" i="2"/>
  <c r="T4635" i="2"/>
  <c r="O4635" i="2"/>
  <c r="K4635" i="2"/>
  <c r="H4635" i="2"/>
  <c r="AA4632" i="2"/>
  <c r="T4632" i="2"/>
  <c r="O4632" i="2"/>
  <c r="K4632" i="2"/>
  <c r="H4632" i="2"/>
  <c r="AA4622" i="2"/>
  <c r="T4622" i="2"/>
  <c r="O4622" i="2"/>
  <c r="K4622" i="2"/>
  <c r="H4622" i="2"/>
  <c r="AA4619" i="2"/>
  <c r="T4619" i="2"/>
  <c r="O4619" i="2"/>
  <c r="K4619" i="2"/>
  <c r="H4619" i="2"/>
  <c r="AA4617" i="2"/>
  <c r="T4617" i="2"/>
  <c r="O4617" i="2"/>
  <c r="K4617" i="2"/>
  <c r="H4617" i="2"/>
  <c r="AA4614" i="2"/>
  <c r="T4614" i="2"/>
  <c r="O4614" i="2"/>
  <c r="K4614" i="2"/>
  <c r="H4614" i="2"/>
  <c r="AA4613" i="2"/>
  <c r="T4613" i="2"/>
  <c r="O4613" i="2"/>
  <c r="K4613" i="2"/>
  <c r="H4613" i="2"/>
  <c r="AA4611" i="2"/>
  <c r="T4611" i="2"/>
  <c r="O4611" i="2"/>
  <c r="K4611" i="2"/>
  <c r="H4611" i="2"/>
  <c r="AA4599" i="2"/>
  <c r="T4599" i="2"/>
  <c r="O4599" i="2"/>
  <c r="K4599" i="2"/>
  <c r="H4599" i="2"/>
  <c r="AA4585" i="2"/>
  <c r="T4585" i="2"/>
  <c r="O4585" i="2"/>
  <c r="K4585" i="2"/>
  <c r="H4585" i="2"/>
  <c r="AA4596" i="2"/>
  <c r="T4596" i="2"/>
  <c r="O4596" i="2"/>
  <c r="K4596" i="2"/>
  <c r="H4596" i="2"/>
  <c r="AA4592" i="2"/>
  <c r="T4592" i="2"/>
  <c r="O4592" i="2"/>
  <c r="K4592" i="2"/>
  <c r="H4592" i="2"/>
  <c r="AA3065" i="2"/>
  <c r="T3065" i="2"/>
  <c r="O3065" i="2"/>
  <c r="K3065" i="2"/>
  <c r="H3065" i="2"/>
  <c r="AA4589" i="2"/>
  <c r="T4589" i="2"/>
  <c r="O4589" i="2"/>
  <c r="K4589" i="2"/>
  <c r="H4589" i="2"/>
  <c r="AA4588" i="2"/>
  <c r="T4588" i="2"/>
  <c r="O4588" i="2"/>
  <c r="K4588" i="2"/>
  <c r="H4588" i="2"/>
  <c r="AA4574" i="2"/>
  <c r="T4574" i="2"/>
  <c r="O4574" i="2"/>
  <c r="K4574" i="2"/>
  <c r="H4574" i="2"/>
  <c r="AA4587" i="2"/>
  <c r="T4587" i="2"/>
  <c r="O4587" i="2"/>
  <c r="K4587" i="2"/>
  <c r="H4587" i="2"/>
  <c r="AA4584" i="2"/>
  <c r="T4584" i="2"/>
  <c r="O4584" i="2"/>
  <c r="K4584" i="2"/>
  <c r="H4584" i="2"/>
  <c r="AA4581" i="2"/>
  <c r="T4581" i="2"/>
  <c r="O4581" i="2"/>
  <c r="K4581" i="2"/>
  <c r="H4581" i="2"/>
  <c r="AA4580" i="2"/>
  <c r="T4580" i="2"/>
  <c r="O4580" i="2"/>
  <c r="K4580" i="2"/>
  <c r="H4580" i="2"/>
  <c r="AA4579" i="2"/>
  <c r="T4579" i="2"/>
  <c r="O4579" i="2"/>
  <c r="K4579" i="2"/>
  <c r="H4579" i="2"/>
  <c r="AA4578" i="2"/>
  <c r="T4578" i="2"/>
  <c r="O4578" i="2"/>
  <c r="K4578" i="2"/>
  <c r="H4578" i="2"/>
  <c r="AA4576" i="2"/>
  <c r="T4576" i="2"/>
  <c r="O4576" i="2"/>
  <c r="K4576" i="2"/>
  <c r="H4576" i="2"/>
  <c r="AA4561" i="2"/>
  <c r="T4561" i="2"/>
  <c r="O4561" i="2"/>
  <c r="K4561" i="2"/>
  <c r="H4561" i="2"/>
  <c r="AA4545" i="2"/>
  <c r="T4545" i="2"/>
  <c r="O4545" i="2"/>
  <c r="K4545" i="2"/>
  <c r="H4545" i="2"/>
  <c r="AA4557" i="2"/>
  <c r="T4557" i="2"/>
  <c r="O4557" i="2"/>
  <c r="K4557" i="2"/>
  <c r="H4557" i="2"/>
  <c r="AA4556" i="2"/>
  <c r="T4556" i="2"/>
  <c r="O4556" i="2"/>
  <c r="K4556" i="2"/>
  <c r="H4556" i="2"/>
  <c r="AA4550" i="2"/>
  <c r="T4550" i="2"/>
  <c r="O4550" i="2"/>
  <c r="K4550" i="2"/>
  <c r="H4550" i="2"/>
  <c r="AA4548" i="2"/>
  <c r="T4548" i="2"/>
  <c r="O4548" i="2"/>
  <c r="K4548" i="2"/>
  <c r="H4548" i="2"/>
  <c r="AA4543" i="2"/>
  <c r="T4543" i="2"/>
  <c r="O4543" i="2"/>
  <c r="K4543" i="2"/>
  <c r="H4543" i="2"/>
  <c r="AA4537" i="2"/>
  <c r="T4537" i="2"/>
  <c r="O4537" i="2"/>
  <c r="K4537" i="2"/>
  <c r="H4537" i="2"/>
  <c r="AA4531" i="2"/>
  <c r="T4531" i="2"/>
  <c r="O4531" i="2"/>
  <c r="K4531" i="2"/>
  <c r="H4531" i="2"/>
  <c r="AA4529" i="2"/>
  <c r="T4529" i="2"/>
  <c r="O4529" i="2"/>
  <c r="K4529" i="2"/>
  <c r="H4529" i="2"/>
  <c r="AA4525" i="2"/>
  <c r="T4525" i="2"/>
  <c r="O4525" i="2"/>
  <c r="K4525" i="2"/>
  <c r="H4525" i="2"/>
  <c r="AA4518" i="2"/>
  <c r="T4518" i="2"/>
  <c r="O4518" i="2"/>
  <c r="K4518" i="2"/>
  <c r="H4518" i="2"/>
  <c r="AA4516" i="2"/>
  <c r="T4516" i="2"/>
  <c r="O4516" i="2"/>
  <c r="K4516" i="2"/>
  <c r="H4516" i="2"/>
  <c r="AA4510" i="2"/>
  <c r="T4510" i="2"/>
  <c r="O4510" i="2"/>
  <c r="K4510" i="2"/>
  <c r="H4510" i="2"/>
  <c r="AA4509" i="2"/>
  <c r="T4509" i="2"/>
  <c r="O4509" i="2"/>
  <c r="K4509" i="2"/>
  <c r="H4509" i="2"/>
  <c r="AA4506" i="2"/>
  <c r="T4506" i="2"/>
  <c r="O4506" i="2"/>
  <c r="K4506" i="2"/>
  <c r="H4506" i="2"/>
  <c r="AA4505" i="2"/>
  <c r="T4505" i="2"/>
  <c r="O4505" i="2"/>
  <c r="K4505" i="2"/>
  <c r="H4505" i="2"/>
  <c r="AA4504" i="2"/>
  <c r="T4504" i="2"/>
  <c r="O4504" i="2"/>
  <c r="K4504" i="2"/>
  <c r="H4504" i="2"/>
  <c r="AA4502" i="2"/>
  <c r="T4502" i="2"/>
  <c r="O4502" i="2"/>
  <c r="K4502" i="2"/>
  <c r="H4502" i="2"/>
  <c r="AA4501" i="2"/>
  <c r="T4501" i="2"/>
  <c r="O4501" i="2"/>
  <c r="K4501" i="2"/>
  <c r="H4501" i="2"/>
  <c r="AA4499" i="2"/>
  <c r="T4499" i="2"/>
  <c r="O4499" i="2"/>
  <c r="K4499" i="2"/>
  <c r="H4499" i="2"/>
  <c r="AA4493" i="2"/>
  <c r="T4493" i="2"/>
  <c r="O4493" i="2"/>
  <c r="K4493" i="2"/>
  <c r="H4493" i="2"/>
  <c r="AA4492" i="2"/>
  <c r="T4492" i="2"/>
  <c r="O4492" i="2"/>
  <c r="K4492" i="2"/>
  <c r="H4492" i="2"/>
  <c r="AA4475" i="2"/>
  <c r="T4475" i="2"/>
  <c r="O4475" i="2"/>
  <c r="K4475" i="2"/>
  <c r="H4475" i="2"/>
  <c r="AA2785" i="2"/>
  <c r="T2785" i="2"/>
  <c r="O2785" i="2"/>
  <c r="K2785" i="2"/>
  <c r="H2785" i="2"/>
  <c r="AA4464" i="2"/>
  <c r="T4464" i="2"/>
  <c r="O4464" i="2"/>
  <c r="K4464" i="2"/>
  <c r="H4464" i="2"/>
  <c r="AA4457" i="2"/>
  <c r="T4457" i="2"/>
  <c r="O4457" i="2"/>
  <c r="K4457" i="2"/>
  <c r="H4457" i="2"/>
  <c r="AA4455" i="2"/>
  <c r="T4455" i="2"/>
  <c r="O4455" i="2"/>
  <c r="K4455" i="2"/>
  <c r="H4455" i="2"/>
  <c r="AA4446" i="2"/>
  <c r="T4446" i="2"/>
  <c r="O4446" i="2"/>
  <c r="K4446" i="2"/>
  <c r="H4446" i="2"/>
  <c r="AA4442" i="2"/>
  <c r="T4442" i="2"/>
  <c r="O4442" i="2"/>
  <c r="K4442" i="2"/>
  <c r="H4442" i="2"/>
  <c r="AA4436" i="2"/>
  <c r="T4436" i="2"/>
  <c r="O4436" i="2"/>
  <c r="K4436" i="2"/>
  <c r="H4436" i="2"/>
  <c r="AA4429" i="2"/>
  <c r="T4429" i="2"/>
  <c r="O4429" i="2"/>
  <c r="K4429" i="2"/>
  <c r="H4429" i="2"/>
  <c r="AA4428" i="2"/>
  <c r="T4428" i="2"/>
  <c r="O4428" i="2"/>
  <c r="K4428" i="2"/>
  <c r="H4428" i="2"/>
  <c r="AA4427" i="2"/>
  <c r="T4427" i="2"/>
  <c r="O4427" i="2"/>
  <c r="K4427" i="2"/>
  <c r="H4427" i="2"/>
  <c r="AA4426" i="2"/>
  <c r="T4426" i="2"/>
  <c r="O4426" i="2"/>
  <c r="K4426" i="2"/>
  <c r="H4426" i="2"/>
  <c r="AA4423" i="2"/>
  <c r="T4423" i="2"/>
  <c r="O4423" i="2"/>
  <c r="K4423" i="2"/>
  <c r="H4423" i="2"/>
  <c r="AA4383" i="2"/>
  <c r="T4383" i="2"/>
  <c r="O4383" i="2"/>
  <c r="K4383" i="2"/>
  <c r="H4383" i="2"/>
  <c r="AA4409" i="2"/>
  <c r="T4409" i="2"/>
  <c r="O4409" i="2"/>
  <c r="K4409" i="2"/>
  <c r="H4409" i="2"/>
  <c r="AA4408" i="2"/>
  <c r="T4408" i="2"/>
  <c r="O4408" i="2"/>
  <c r="K4408" i="2"/>
  <c r="H4408" i="2"/>
  <c r="AA4406" i="2"/>
  <c r="T4406" i="2"/>
  <c r="O4406" i="2"/>
  <c r="K4406" i="2"/>
  <c r="H4406" i="2"/>
  <c r="AA4397" i="2"/>
  <c r="T4397" i="2"/>
  <c r="O4397" i="2"/>
  <c r="K4397" i="2"/>
  <c r="H4397" i="2"/>
  <c r="AA4391" i="2"/>
  <c r="T4391" i="2"/>
  <c r="O4391" i="2"/>
  <c r="K4391" i="2"/>
  <c r="H4391" i="2"/>
  <c r="AA4390" i="2"/>
  <c r="T4390" i="2"/>
  <c r="O4390" i="2"/>
  <c r="K4390" i="2"/>
  <c r="H4390" i="2"/>
  <c r="AA4388" i="2"/>
  <c r="T4388" i="2"/>
  <c r="O4388" i="2"/>
  <c r="K4388" i="2"/>
  <c r="H4388" i="2"/>
  <c r="AA4384" i="2"/>
  <c r="T4384" i="2"/>
  <c r="O4384" i="2"/>
  <c r="K4384" i="2"/>
  <c r="H4384" i="2"/>
  <c r="AA4380" i="2"/>
  <c r="T4380" i="2"/>
  <c r="O4380" i="2"/>
  <c r="K4380" i="2"/>
  <c r="H4380" i="2"/>
  <c r="AA4373" i="2"/>
  <c r="T4373" i="2"/>
  <c r="O4373" i="2"/>
  <c r="K4373" i="2"/>
  <c r="H4373" i="2"/>
  <c r="AA4231" i="2"/>
  <c r="T4231" i="2"/>
  <c r="O4231" i="2"/>
  <c r="K4231" i="2"/>
  <c r="H4231" i="2"/>
  <c r="AA4367" i="2"/>
  <c r="T4367" i="2"/>
  <c r="O4367" i="2"/>
  <c r="K4367" i="2"/>
  <c r="H4367" i="2"/>
  <c r="AA4363" i="2"/>
  <c r="T4363" i="2"/>
  <c r="O4363" i="2"/>
  <c r="K4363" i="2"/>
  <c r="H4363" i="2"/>
  <c r="AA4361" i="2"/>
  <c r="T4361" i="2"/>
  <c r="O4361" i="2"/>
  <c r="K4361" i="2"/>
  <c r="H4361" i="2"/>
  <c r="AA4358" i="2"/>
  <c r="T4358" i="2"/>
  <c r="O4358" i="2"/>
  <c r="K4358" i="2"/>
  <c r="H4358" i="2"/>
  <c r="AA4356" i="2"/>
  <c r="T4356" i="2"/>
  <c r="O4356" i="2"/>
  <c r="K4356" i="2"/>
  <c r="H4356" i="2"/>
  <c r="AA4355" i="2"/>
  <c r="T4355" i="2"/>
  <c r="O4355" i="2"/>
  <c r="K4355" i="2"/>
  <c r="H4355" i="2"/>
  <c r="AA4354" i="2"/>
  <c r="T4354" i="2"/>
  <c r="O4354" i="2"/>
  <c r="K4354" i="2"/>
  <c r="H4354" i="2"/>
  <c r="AA4353" i="2"/>
  <c r="T4353" i="2"/>
  <c r="O4353" i="2"/>
  <c r="K4353" i="2"/>
  <c r="H4353" i="2"/>
  <c r="AA4350" i="2"/>
  <c r="T4350" i="2"/>
  <c r="O4350" i="2"/>
  <c r="K4350" i="2"/>
  <c r="H4350" i="2"/>
  <c r="AA4349" i="2"/>
  <c r="T4349" i="2"/>
  <c r="O4349" i="2"/>
  <c r="K4349" i="2"/>
  <c r="H4349" i="2"/>
  <c r="AA4348" i="2"/>
  <c r="T4348" i="2"/>
  <c r="O4348" i="2"/>
  <c r="K4348" i="2"/>
  <c r="H4348" i="2"/>
  <c r="AA4344" i="2"/>
  <c r="T4344" i="2"/>
  <c r="O4344" i="2"/>
  <c r="K4344" i="2"/>
  <c r="H4344" i="2"/>
  <c r="AA4343" i="2"/>
  <c r="T4343" i="2"/>
  <c r="O4343" i="2"/>
  <c r="K4343" i="2"/>
  <c r="H4343" i="2"/>
  <c r="AA4342" i="2"/>
  <c r="T4342" i="2"/>
  <c r="O4342" i="2"/>
  <c r="K4342" i="2"/>
  <c r="H4342" i="2"/>
  <c r="AA4341" i="2"/>
  <c r="T4341" i="2"/>
  <c r="O4341" i="2"/>
  <c r="K4341" i="2"/>
  <c r="H4341" i="2"/>
  <c r="AA4340" i="2"/>
  <c r="T4340" i="2"/>
  <c r="O4340" i="2"/>
  <c r="K4340" i="2"/>
  <c r="H4340" i="2"/>
  <c r="AA4338" i="2"/>
  <c r="T4338" i="2"/>
  <c r="O4338" i="2"/>
  <c r="K4338" i="2"/>
  <c r="H4338" i="2"/>
  <c r="AA4337" i="2"/>
  <c r="T4337" i="2"/>
  <c r="O4337" i="2"/>
  <c r="K4337" i="2"/>
  <c r="H4337" i="2"/>
  <c r="AA4329" i="2"/>
  <c r="T4329" i="2"/>
  <c r="O4329" i="2"/>
  <c r="K4329" i="2"/>
  <c r="H4329" i="2"/>
  <c r="AA4322" i="2"/>
  <c r="T4322" i="2"/>
  <c r="O4322" i="2"/>
  <c r="K4322" i="2"/>
  <c r="H4322" i="2"/>
  <c r="AA4321" i="2"/>
  <c r="T4321" i="2"/>
  <c r="O4321" i="2"/>
  <c r="K4321" i="2"/>
  <c r="H4321" i="2"/>
  <c r="AA4319" i="2"/>
  <c r="T4319" i="2"/>
  <c r="O4319" i="2"/>
  <c r="K4319" i="2"/>
  <c r="H4319" i="2"/>
  <c r="AA4315" i="2"/>
  <c r="T4315" i="2"/>
  <c r="O4315" i="2"/>
  <c r="K4315" i="2"/>
  <c r="H4315" i="2"/>
  <c r="AA4313" i="2"/>
  <c r="T4313" i="2"/>
  <c r="O4313" i="2"/>
  <c r="K4313" i="2"/>
  <c r="H4313" i="2"/>
  <c r="AA4259" i="2"/>
  <c r="T4259" i="2"/>
  <c r="O4259" i="2"/>
  <c r="K4259" i="2"/>
  <c r="H4259" i="2"/>
  <c r="AA4299" i="2"/>
  <c r="T4299" i="2"/>
  <c r="O4299" i="2"/>
  <c r="K4299" i="2"/>
  <c r="H4299" i="2"/>
  <c r="AA4296" i="2"/>
  <c r="T4296" i="2"/>
  <c r="O4296" i="2"/>
  <c r="K4296" i="2"/>
  <c r="H4296" i="2"/>
  <c r="AA4287" i="2"/>
  <c r="T4287" i="2"/>
  <c r="O4287" i="2"/>
  <c r="K4287" i="2"/>
  <c r="H4287" i="2"/>
  <c r="AA4285" i="2"/>
  <c r="T4285" i="2"/>
  <c r="O4285" i="2"/>
  <c r="K4285" i="2"/>
  <c r="H4285" i="2"/>
  <c r="AA4283" i="2"/>
  <c r="T4283" i="2"/>
  <c r="O4283" i="2"/>
  <c r="K4283" i="2"/>
  <c r="H4283" i="2"/>
  <c r="AA4279" i="2"/>
  <c r="T4279" i="2"/>
  <c r="O4279" i="2"/>
  <c r="K4279" i="2"/>
  <c r="H4279" i="2"/>
  <c r="AA4275" i="2"/>
  <c r="T4275" i="2"/>
  <c r="O4275" i="2"/>
  <c r="K4275" i="2"/>
  <c r="H4275" i="2"/>
  <c r="AA4271" i="2"/>
  <c r="T4271" i="2"/>
  <c r="O4271" i="2"/>
  <c r="K4271" i="2"/>
  <c r="H4271" i="2"/>
  <c r="AA4263" i="2"/>
  <c r="T4263" i="2"/>
  <c r="O4263" i="2"/>
  <c r="K4263" i="2"/>
  <c r="H4263" i="2"/>
  <c r="AA4261" i="2"/>
  <c r="T4261" i="2"/>
  <c r="O4261" i="2"/>
  <c r="K4261" i="2"/>
  <c r="H4261" i="2"/>
  <c r="AA4255" i="2"/>
  <c r="T4255" i="2"/>
  <c r="O4255" i="2"/>
  <c r="K4255" i="2"/>
  <c r="H4255" i="2"/>
  <c r="AA4249" i="2"/>
  <c r="T4249" i="2"/>
  <c r="O4249" i="2"/>
  <c r="K4249" i="2"/>
  <c r="H4249" i="2"/>
  <c r="AA4248" i="2"/>
  <c r="T4248" i="2"/>
  <c r="O4248" i="2"/>
  <c r="K4248" i="2"/>
  <c r="H4248" i="2"/>
  <c r="AA4245" i="2"/>
  <c r="T4245" i="2"/>
  <c r="O4245" i="2"/>
  <c r="K4245" i="2"/>
  <c r="H4245" i="2"/>
  <c r="AA4241" i="2"/>
  <c r="T4241" i="2"/>
  <c r="O4241" i="2"/>
  <c r="K4241" i="2"/>
  <c r="H4241" i="2"/>
  <c r="AA4237" i="2"/>
  <c r="T4237" i="2"/>
  <c r="O4237" i="2"/>
  <c r="K4237" i="2"/>
  <c r="H4237" i="2"/>
  <c r="AA4236" i="2"/>
  <c r="T4236" i="2"/>
  <c r="O4236" i="2"/>
  <c r="K4236" i="2"/>
  <c r="H4236" i="2"/>
  <c r="AA4229" i="2"/>
  <c r="T4229" i="2"/>
  <c r="O4229" i="2"/>
  <c r="K4229" i="2"/>
  <c r="H4229" i="2"/>
  <c r="AA4228" i="2"/>
  <c r="T4228" i="2"/>
  <c r="O4228" i="2"/>
  <c r="K4228" i="2"/>
  <c r="H4228" i="2"/>
  <c r="AA4225" i="2"/>
  <c r="T4225" i="2"/>
  <c r="O4225" i="2"/>
  <c r="K4225" i="2"/>
  <c r="H4225" i="2"/>
  <c r="AA4212" i="2"/>
  <c r="T4212" i="2"/>
  <c r="O4212" i="2"/>
  <c r="K4212" i="2"/>
  <c r="H4212" i="2"/>
  <c r="AA4189" i="2"/>
  <c r="T4189" i="2"/>
  <c r="O4189" i="2"/>
  <c r="K4189" i="2"/>
  <c r="H4189" i="2"/>
  <c r="AA4202" i="2"/>
  <c r="T4202" i="2"/>
  <c r="O4202" i="2"/>
  <c r="K4202" i="2"/>
  <c r="H4202" i="2"/>
  <c r="AA4167" i="2"/>
  <c r="T4167" i="2"/>
  <c r="O4167" i="2"/>
  <c r="K4167" i="2"/>
  <c r="H4167" i="2"/>
  <c r="AA4194" i="2"/>
  <c r="T4194" i="2"/>
  <c r="O4194" i="2"/>
  <c r="K4194" i="2"/>
  <c r="H4194" i="2"/>
  <c r="AA4193" i="2"/>
  <c r="T4193" i="2"/>
  <c r="O4193" i="2"/>
  <c r="K4193" i="2"/>
  <c r="H4193" i="2"/>
  <c r="AA4178" i="2"/>
  <c r="T4178" i="2"/>
  <c r="O4178" i="2"/>
  <c r="K4178" i="2"/>
  <c r="H4178" i="2"/>
  <c r="AA4186" i="2"/>
  <c r="T4186" i="2"/>
  <c r="O4186" i="2"/>
  <c r="K4186" i="2"/>
  <c r="H4186" i="2"/>
  <c r="AA1881" i="2"/>
  <c r="T1881" i="2"/>
  <c r="O1881" i="2"/>
  <c r="K1881" i="2"/>
  <c r="H1881" i="2"/>
  <c r="AA4177" i="2"/>
  <c r="T4177" i="2"/>
  <c r="O4177" i="2"/>
  <c r="K4177" i="2"/>
  <c r="H4177" i="2"/>
  <c r="AA4174" i="2"/>
  <c r="T4174" i="2"/>
  <c r="O4174" i="2"/>
  <c r="K4174" i="2"/>
  <c r="H4174" i="2"/>
  <c r="AA4172" i="2"/>
  <c r="T4172" i="2"/>
  <c r="O4172" i="2"/>
  <c r="K4172" i="2"/>
  <c r="H4172" i="2"/>
  <c r="AA4171" i="2"/>
  <c r="T4171" i="2"/>
  <c r="O4171" i="2"/>
  <c r="K4171" i="2"/>
  <c r="H4171" i="2"/>
  <c r="AA4166" i="2"/>
  <c r="T4166" i="2"/>
  <c r="O4166" i="2"/>
  <c r="K4166" i="2"/>
  <c r="H4166" i="2"/>
  <c r="AA4165" i="2"/>
  <c r="T4165" i="2"/>
  <c r="O4165" i="2"/>
  <c r="K4165" i="2"/>
  <c r="H4165" i="2"/>
  <c r="AA4163" i="2"/>
  <c r="T4163" i="2"/>
  <c r="O4163" i="2"/>
  <c r="K4163" i="2"/>
  <c r="H4163" i="2"/>
  <c r="AA4161" i="2"/>
  <c r="T4161" i="2"/>
  <c r="O4161" i="2"/>
  <c r="K4161" i="2"/>
  <c r="H4161" i="2"/>
  <c r="AA4157" i="2"/>
  <c r="T4157" i="2"/>
  <c r="O4157" i="2"/>
  <c r="K4157" i="2"/>
  <c r="H4157" i="2"/>
  <c r="AA4155" i="2"/>
  <c r="T4155" i="2"/>
  <c r="O4155" i="2"/>
  <c r="K4155" i="2"/>
  <c r="H4155" i="2"/>
  <c r="AA4144" i="2"/>
  <c r="T4144" i="2"/>
  <c r="O4144" i="2"/>
  <c r="K4144" i="2"/>
  <c r="H4144" i="2"/>
  <c r="AA4133" i="2"/>
  <c r="T4133" i="2"/>
  <c r="O4133" i="2"/>
  <c r="K4133" i="2"/>
  <c r="H4133" i="2"/>
  <c r="AA4122" i="2"/>
  <c r="T4122" i="2"/>
  <c r="O4122" i="2"/>
  <c r="K4122" i="2"/>
  <c r="H4122" i="2"/>
  <c r="AA4121" i="2"/>
  <c r="T4121" i="2"/>
  <c r="O4121" i="2"/>
  <c r="K4121" i="2"/>
  <c r="H4121" i="2"/>
  <c r="AA4109" i="2"/>
  <c r="T4109" i="2"/>
  <c r="O4109" i="2"/>
  <c r="K4109" i="2"/>
  <c r="H4109" i="2"/>
  <c r="AA4107" i="2"/>
  <c r="T4107" i="2"/>
  <c r="O4107" i="2"/>
  <c r="K4107" i="2"/>
  <c r="H4107" i="2"/>
  <c r="AA4106" i="2"/>
  <c r="T4106" i="2"/>
  <c r="O4106" i="2"/>
  <c r="K4106" i="2"/>
  <c r="H4106" i="2"/>
  <c r="AA4091" i="2"/>
  <c r="T4091" i="2"/>
  <c r="O4091" i="2"/>
  <c r="K4091" i="2"/>
  <c r="H4091" i="2"/>
  <c r="AA4089" i="2"/>
  <c r="T4089" i="2"/>
  <c r="O4089" i="2"/>
  <c r="K4089" i="2"/>
  <c r="H4089" i="2"/>
  <c r="AA4084" i="2"/>
  <c r="T4084" i="2"/>
  <c r="O4084" i="2"/>
  <c r="K4084" i="2"/>
  <c r="H4084" i="2"/>
  <c r="AA4081" i="2"/>
  <c r="T4081" i="2"/>
  <c r="O4081" i="2"/>
  <c r="K4081" i="2"/>
  <c r="H4081" i="2"/>
  <c r="AA4080" i="2"/>
  <c r="T4080" i="2"/>
  <c r="O4080" i="2"/>
  <c r="K4080" i="2"/>
  <c r="H4080" i="2"/>
  <c r="AA4079" i="2"/>
  <c r="T4079" i="2"/>
  <c r="O4079" i="2"/>
  <c r="K4079" i="2"/>
  <c r="H4079" i="2"/>
  <c r="AA4077" i="2"/>
  <c r="T4077" i="2"/>
  <c r="O4077" i="2"/>
  <c r="K4077" i="2"/>
  <c r="H4077" i="2"/>
  <c r="AA4076" i="2"/>
  <c r="T4076" i="2"/>
  <c r="O4076" i="2"/>
  <c r="K4076" i="2"/>
  <c r="H4076" i="2"/>
  <c r="AA4068" i="2"/>
  <c r="T4068" i="2"/>
  <c r="O4068" i="2"/>
  <c r="K4068" i="2"/>
  <c r="H4068" i="2"/>
  <c r="AA4067" i="2"/>
  <c r="T4067" i="2"/>
  <c r="O4067" i="2"/>
  <c r="K4067" i="2"/>
  <c r="H4067" i="2"/>
  <c r="AA4064" i="2"/>
  <c r="T4064" i="2"/>
  <c r="O4064" i="2"/>
  <c r="K4064" i="2"/>
  <c r="H4064" i="2"/>
  <c r="AA4060" i="2"/>
  <c r="T4060" i="2"/>
  <c r="O4060" i="2"/>
  <c r="K4060" i="2"/>
  <c r="H4060" i="2"/>
  <c r="AA3901" i="2"/>
  <c r="T3901" i="2"/>
  <c r="O3901" i="2"/>
  <c r="K3901" i="2"/>
  <c r="H3901" i="2"/>
  <c r="AA4049" i="2"/>
  <c r="T4049" i="2"/>
  <c r="O4049" i="2"/>
  <c r="K4049" i="2"/>
  <c r="H4049" i="2"/>
  <c r="AA4046" i="2"/>
  <c r="T4046" i="2"/>
  <c r="O4046" i="2"/>
  <c r="K4046" i="2"/>
  <c r="H4046" i="2"/>
  <c r="AA1389" i="2"/>
  <c r="T1389" i="2"/>
  <c r="O1389" i="2"/>
  <c r="K1389" i="2"/>
  <c r="H1389" i="2"/>
  <c r="AA4044" i="2"/>
  <c r="T4044" i="2"/>
  <c r="O4044" i="2"/>
  <c r="K4044" i="2"/>
  <c r="H4044" i="2"/>
  <c r="AA4029" i="2"/>
  <c r="T4029" i="2"/>
  <c r="O4029" i="2"/>
  <c r="K4029" i="2"/>
  <c r="H4029" i="2"/>
  <c r="AA4039" i="2"/>
  <c r="T4039" i="2"/>
  <c r="O4039" i="2"/>
  <c r="K4039" i="2"/>
  <c r="H4039" i="2"/>
  <c r="AA4037" i="2"/>
  <c r="T4037" i="2"/>
  <c r="O4037" i="2"/>
  <c r="K4037" i="2"/>
  <c r="H4037" i="2"/>
  <c r="AA4036" i="2"/>
  <c r="T4036" i="2"/>
  <c r="O4036" i="2"/>
  <c r="K4036" i="2"/>
  <c r="H4036" i="2"/>
  <c r="AA4034" i="2"/>
  <c r="T4034" i="2"/>
  <c r="O4034" i="2"/>
  <c r="K4034" i="2"/>
  <c r="H4034" i="2"/>
  <c r="AA4032" i="2"/>
  <c r="T4032" i="2"/>
  <c r="O4032" i="2"/>
  <c r="K4032" i="2"/>
  <c r="H4032" i="2"/>
  <c r="AA4028" i="2"/>
  <c r="T4028" i="2"/>
  <c r="O4028" i="2"/>
  <c r="K4028" i="2"/>
  <c r="H4028" i="2"/>
  <c r="AA4027" i="2"/>
  <c r="T4027" i="2"/>
  <c r="O4027" i="2"/>
  <c r="K4027" i="2"/>
  <c r="H4027" i="2"/>
  <c r="AA4026" i="2"/>
  <c r="T4026" i="2"/>
  <c r="O4026" i="2"/>
  <c r="K4026" i="2"/>
  <c r="H4026" i="2"/>
  <c r="AA4025" i="2"/>
  <c r="T4025" i="2"/>
  <c r="O4025" i="2"/>
  <c r="K4025" i="2"/>
  <c r="H4025" i="2"/>
  <c r="AA4024" i="2"/>
  <c r="T4024" i="2"/>
  <c r="O4024" i="2"/>
  <c r="K4024" i="2"/>
  <c r="H4024" i="2"/>
  <c r="AA4023" i="2"/>
  <c r="T4023" i="2"/>
  <c r="O4023" i="2"/>
  <c r="K4023" i="2"/>
  <c r="H4023" i="2"/>
  <c r="AA4022" i="2"/>
  <c r="T4022" i="2"/>
  <c r="O4022" i="2"/>
  <c r="K4022" i="2"/>
  <c r="H4022" i="2"/>
  <c r="AA4021" i="2"/>
  <c r="T4021" i="2"/>
  <c r="O4021" i="2"/>
  <c r="K4021" i="2"/>
  <c r="H4021" i="2"/>
  <c r="AA4014" i="2"/>
  <c r="T4014" i="2"/>
  <c r="O4014" i="2"/>
  <c r="K4014" i="2"/>
  <c r="H4014" i="2"/>
  <c r="AA4004" i="2"/>
  <c r="T4004" i="2"/>
  <c r="O4004" i="2"/>
  <c r="K4004" i="2"/>
  <c r="H4004" i="2"/>
  <c r="AA4000" i="2"/>
  <c r="T4000" i="2"/>
  <c r="O4000" i="2"/>
  <c r="K4000" i="2"/>
  <c r="H4000" i="2"/>
  <c r="AA3998" i="2"/>
  <c r="T3998" i="2"/>
  <c r="O3998" i="2"/>
  <c r="K3998" i="2"/>
  <c r="H3998" i="2"/>
  <c r="AA3997" i="2"/>
  <c r="T3997" i="2"/>
  <c r="O3997" i="2"/>
  <c r="K3997" i="2"/>
  <c r="H3997" i="2"/>
  <c r="AA3991" i="2"/>
  <c r="T3991" i="2"/>
  <c r="O3991" i="2"/>
  <c r="K3991" i="2"/>
  <c r="H3991" i="2"/>
  <c r="AA3989" i="2"/>
  <c r="T3989" i="2"/>
  <c r="O3989" i="2"/>
  <c r="K3989" i="2"/>
  <c r="H3989" i="2"/>
  <c r="AA3984" i="2"/>
  <c r="T3984" i="2"/>
  <c r="O3984" i="2"/>
  <c r="K3984" i="2"/>
  <c r="H3984" i="2"/>
  <c r="AA3980" i="2"/>
  <c r="T3980" i="2"/>
  <c r="O3980" i="2"/>
  <c r="K3980" i="2"/>
  <c r="H3980" i="2"/>
  <c r="AA3973" i="2"/>
  <c r="T3973" i="2"/>
  <c r="O3973" i="2"/>
  <c r="K3973" i="2"/>
  <c r="H3973" i="2"/>
  <c r="AA3967" i="2"/>
  <c r="T3967" i="2"/>
  <c r="O3967" i="2"/>
  <c r="K3967" i="2"/>
  <c r="H3967" i="2"/>
  <c r="AA3881" i="2"/>
  <c r="T3881" i="2"/>
  <c r="O3881" i="2"/>
  <c r="K3881" i="2"/>
  <c r="H3881" i="2"/>
  <c r="AA3955" i="2"/>
  <c r="T3955" i="2"/>
  <c r="O3955" i="2"/>
  <c r="K3955" i="2"/>
  <c r="H3955" i="2"/>
  <c r="AA3950" i="2"/>
  <c r="T3950" i="2"/>
  <c r="O3950" i="2"/>
  <c r="K3950" i="2"/>
  <c r="H3950" i="2"/>
  <c r="AA3949" i="2"/>
  <c r="T3949" i="2"/>
  <c r="O3949" i="2"/>
  <c r="K3949" i="2"/>
  <c r="H3949" i="2"/>
  <c r="AA3945" i="2"/>
  <c r="T3945" i="2"/>
  <c r="O3945" i="2"/>
  <c r="K3945" i="2"/>
  <c r="H3945" i="2"/>
  <c r="AA3934" i="2"/>
  <c r="T3934" i="2"/>
  <c r="O3934" i="2"/>
  <c r="K3934" i="2"/>
  <c r="H3934" i="2"/>
  <c r="AA3933" i="2"/>
  <c r="T3933" i="2"/>
  <c r="O3933" i="2"/>
  <c r="K3933" i="2"/>
  <c r="H3933" i="2"/>
  <c r="AA3928" i="2"/>
  <c r="T3928" i="2"/>
  <c r="O3928" i="2"/>
  <c r="K3928" i="2"/>
  <c r="H3928" i="2"/>
  <c r="AA3922" i="2"/>
  <c r="T3922" i="2"/>
  <c r="O3922" i="2"/>
  <c r="K3922" i="2"/>
  <c r="H3922" i="2"/>
  <c r="AA3918" i="2"/>
  <c r="T3918" i="2"/>
  <c r="O3918" i="2"/>
  <c r="K3918" i="2"/>
  <c r="H3918" i="2"/>
  <c r="AA3911" i="2"/>
  <c r="T3911" i="2"/>
  <c r="O3911" i="2"/>
  <c r="K3911" i="2"/>
  <c r="H3911" i="2"/>
  <c r="AA3908" i="2"/>
  <c r="T3908" i="2"/>
  <c r="O3908" i="2"/>
  <c r="K3908" i="2"/>
  <c r="H3908" i="2"/>
  <c r="AA3900" i="2"/>
  <c r="T3900" i="2"/>
  <c r="O3900" i="2"/>
  <c r="K3900" i="2"/>
  <c r="H3900" i="2"/>
  <c r="AA3898" i="2"/>
  <c r="T3898" i="2"/>
  <c r="O3898" i="2"/>
  <c r="K3898" i="2"/>
  <c r="H3898" i="2"/>
  <c r="AA3896" i="2"/>
  <c r="T3896" i="2"/>
  <c r="O3896" i="2"/>
  <c r="K3896" i="2"/>
  <c r="H3896" i="2"/>
  <c r="AA3891" i="2"/>
  <c r="T3891" i="2"/>
  <c r="O3891" i="2"/>
  <c r="K3891" i="2"/>
  <c r="H3891" i="2"/>
  <c r="AA3890" i="2"/>
  <c r="T3890" i="2"/>
  <c r="O3890" i="2"/>
  <c r="K3890" i="2"/>
  <c r="H3890" i="2"/>
  <c r="AA3888" i="2"/>
  <c r="T3888" i="2"/>
  <c r="O3888" i="2"/>
  <c r="K3888" i="2"/>
  <c r="H3888" i="2"/>
  <c r="AA3855" i="2"/>
  <c r="T3855" i="2"/>
  <c r="O3855" i="2"/>
  <c r="K3855" i="2"/>
  <c r="H3855" i="2"/>
  <c r="AA3876" i="2"/>
  <c r="T3876" i="2"/>
  <c r="O3876" i="2"/>
  <c r="K3876" i="2"/>
  <c r="H3876" i="2"/>
  <c r="AA3873" i="2"/>
  <c r="T3873" i="2"/>
  <c r="O3873" i="2"/>
  <c r="K3873" i="2"/>
  <c r="H3873" i="2"/>
  <c r="AA3870" i="2"/>
  <c r="T3870" i="2"/>
  <c r="O3870" i="2"/>
  <c r="K3870" i="2"/>
  <c r="H3870" i="2"/>
  <c r="AA3867" i="2"/>
  <c r="T3867" i="2"/>
  <c r="O3867" i="2"/>
  <c r="K3867" i="2"/>
  <c r="H3867" i="2"/>
  <c r="AA3865" i="2"/>
  <c r="T3865" i="2"/>
  <c r="O3865" i="2"/>
  <c r="K3865" i="2"/>
  <c r="H3865" i="2"/>
  <c r="AA3862" i="2"/>
  <c r="T3862" i="2"/>
  <c r="O3862" i="2"/>
  <c r="K3862" i="2"/>
  <c r="H3862" i="2"/>
  <c r="AA3856" i="2"/>
  <c r="T3856" i="2"/>
  <c r="O3856" i="2"/>
  <c r="K3856" i="2"/>
  <c r="H3856" i="2"/>
  <c r="AA3847" i="2"/>
  <c r="T3847" i="2"/>
  <c r="O3847" i="2"/>
  <c r="K3847" i="2"/>
  <c r="H3847" i="2"/>
  <c r="AA3846" i="2"/>
  <c r="T3846" i="2"/>
  <c r="O3846" i="2"/>
  <c r="K3846" i="2"/>
  <c r="H3846" i="2"/>
  <c r="AA3842" i="2"/>
  <c r="T3842" i="2"/>
  <c r="O3842" i="2"/>
  <c r="K3842" i="2"/>
  <c r="H3842" i="2"/>
  <c r="AA3836" i="2"/>
  <c r="T3836" i="2"/>
  <c r="O3836" i="2"/>
  <c r="K3836" i="2"/>
  <c r="H3836" i="2"/>
  <c r="AA3834" i="2"/>
  <c r="T3834" i="2"/>
  <c r="O3834" i="2"/>
  <c r="K3834" i="2"/>
  <c r="H3834" i="2"/>
  <c r="AA3832" i="2"/>
  <c r="T3832" i="2"/>
  <c r="O3832" i="2"/>
  <c r="K3832" i="2"/>
  <c r="H3832" i="2"/>
  <c r="AA3830" i="2"/>
  <c r="T3830" i="2"/>
  <c r="O3830" i="2"/>
  <c r="K3830" i="2"/>
  <c r="H3830" i="2"/>
  <c r="AA3828" i="2"/>
  <c r="T3828" i="2"/>
  <c r="O3828" i="2"/>
  <c r="K3828" i="2"/>
  <c r="H3828" i="2"/>
  <c r="AA458" i="2"/>
  <c r="T458" i="2"/>
  <c r="O458" i="2"/>
  <c r="K458" i="2"/>
  <c r="H458" i="2"/>
  <c r="AA3815" i="2"/>
  <c r="T3815" i="2"/>
  <c r="O3815" i="2"/>
  <c r="K3815" i="2"/>
  <c r="H3815" i="2"/>
  <c r="AA3812" i="2"/>
  <c r="T3812" i="2"/>
  <c r="O3812" i="2"/>
  <c r="K3812" i="2"/>
  <c r="H3812" i="2"/>
  <c r="AA3809" i="2"/>
  <c r="T3809" i="2"/>
  <c r="O3809" i="2"/>
  <c r="K3809" i="2"/>
  <c r="H3809" i="2"/>
  <c r="AA3683" i="2"/>
  <c r="T3683" i="2"/>
  <c r="O3683" i="2"/>
  <c r="K3683" i="2"/>
  <c r="H3683" i="2"/>
  <c r="AA3796" i="2"/>
  <c r="T3796" i="2"/>
  <c r="O3796" i="2"/>
  <c r="K3796" i="2"/>
  <c r="H3796" i="2"/>
  <c r="AA3789" i="2"/>
  <c r="T3789" i="2"/>
  <c r="O3789" i="2"/>
  <c r="K3789" i="2"/>
  <c r="H3789" i="2"/>
  <c r="AA3787" i="2"/>
  <c r="T3787" i="2"/>
  <c r="O3787" i="2"/>
  <c r="K3787" i="2"/>
  <c r="H3787" i="2"/>
  <c r="AA3772" i="2"/>
  <c r="T3772" i="2"/>
  <c r="O3772" i="2"/>
  <c r="K3772" i="2"/>
  <c r="H3772" i="2"/>
  <c r="AA3771" i="2"/>
  <c r="T3771" i="2"/>
  <c r="O3771" i="2"/>
  <c r="K3771" i="2"/>
  <c r="H3771" i="2"/>
  <c r="AA3768" i="2"/>
  <c r="T3768" i="2"/>
  <c r="O3768" i="2"/>
  <c r="K3768" i="2"/>
  <c r="H3768" i="2"/>
  <c r="AA3766" i="2"/>
  <c r="T3766" i="2"/>
  <c r="O3766" i="2"/>
  <c r="K3766" i="2"/>
  <c r="H3766" i="2"/>
  <c r="AA3764" i="2"/>
  <c r="T3764" i="2"/>
  <c r="O3764" i="2"/>
  <c r="K3764" i="2"/>
  <c r="H3764" i="2"/>
  <c r="AA3763" i="2"/>
  <c r="T3763" i="2"/>
  <c r="O3763" i="2"/>
  <c r="K3763" i="2"/>
  <c r="H3763" i="2"/>
  <c r="AA3760" i="2"/>
  <c r="T3760" i="2"/>
  <c r="O3760" i="2"/>
  <c r="K3760" i="2"/>
  <c r="H3760" i="2"/>
  <c r="AA3759" i="2"/>
  <c r="T3759" i="2"/>
  <c r="O3759" i="2"/>
  <c r="K3759" i="2"/>
  <c r="H3759" i="2"/>
  <c r="AA3750" i="2"/>
  <c r="T3750" i="2"/>
  <c r="O3750" i="2"/>
  <c r="K3750" i="2"/>
  <c r="H3750" i="2"/>
  <c r="AA3748" i="2"/>
  <c r="T3748" i="2"/>
  <c r="O3748" i="2"/>
  <c r="K3748" i="2"/>
  <c r="H3748" i="2"/>
  <c r="AA3724" i="2"/>
  <c r="T3724" i="2"/>
  <c r="O3724" i="2"/>
  <c r="K3724" i="2"/>
  <c r="H3724" i="2"/>
  <c r="AA3655" i="2"/>
  <c r="T3655" i="2"/>
  <c r="O3655" i="2"/>
  <c r="K3655" i="2"/>
  <c r="H3655" i="2"/>
  <c r="AA3735" i="2"/>
  <c r="T3735" i="2"/>
  <c r="O3735" i="2"/>
  <c r="K3735" i="2"/>
  <c r="H3735" i="2"/>
  <c r="AA3732" i="2"/>
  <c r="T3732" i="2"/>
  <c r="O3732" i="2"/>
  <c r="K3732" i="2"/>
  <c r="H3732" i="2"/>
  <c r="AA3731" i="2"/>
  <c r="T3731" i="2"/>
  <c r="O3731" i="2"/>
  <c r="K3731" i="2"/>
  <c r="H3731" i="2"/>
  <c r="AA3723" i="2"/>
  <c r="T3723" i="2"/>
  <c r="O3723" i="2"/>
  <c r="K3723" i="2"/>
  <c r="H3723" i="2"/>
  <c r="AA3711" i="2"/>
  <c r="T3711" i="2"/>
  <c r="O3711" i="2"/>
  <c r="K3711" i="2"/>
  <c r="H3711" i="2"/>
  <c r="AA3694" i="2"/>
  <c r="T3694" i="2"/>
  <c r="O3694" i="2"/>
  <c r="K3694" i="2"/>
  <c r="H3694" i="2"/>
  <c r="AA3690" i="2"/>
  <c r="T3690" i="2"/>
  <c r="O3690" i="2"/>
  <c r="K3690" i="2"/>
  <c r="H3690" i="2"/>
  <c r="AA3684" i="2"/>
  <c r="T3684" i="2"/>
  <c r="O3684" i="2"/>
  <c r="K3684" i="2"/>
  <c r="H3684" i="2"/>
  <c r="AA3682" i="2"/>
  <c r="T3682" i="2"/>
  <c r="O3682" i="2"/>
  <c r="K3682" i="2"/>
  <c r="H3682" i="2"/>
  <c r="AA3671" i="2"/>
  <c r="T3671" i="2"/>
  <c r="O3671" i="2"/>
  <c r="K3671" i="2"/>
  <c r="H3671" i="2"/>
  <c r="AA3670" i="2"/>
  <c r="T3670" i="2"/>
  <c r="O3670" i="2"/>
  <c r="K3670" i="2"/>
  <c r="H3670" i="2"/>
  <c r="AA3668" i="2"/>
  <c r="T3668" i="2"/>
  <c r="O3668" i="2"/>
  <c r="K3668" i="2"/>
  <c r="H3668" i="2"/>
  <c r="AA3667" i="2"/>
  <c r="T3667" i="2"/>
  <c r="O3667" i="2"/>
  <c r="K3667" i="2"/>
  <c r="H3667" i="2"/>
  <c r="AA3646" i="2"/>
  <c r="T3646" i="2"/>
  <c r="O3646" i="2"/>
  <c r="K3646" i="2"/>
  <c r="H3646" i="2"/>
  <c r="AA3654" i="2"/>
  <c r="T3654" i="2"/>
  <c r="O3654" i="2"/>
  <c r="K3654" i="2"/>
  <c r="H3654" i="2"/>
  <c r="AA3652" i="2"/>
  <c r="T3652" i="2"/>
  <c r="O3652" i="2"/>
  <c r="K3652" i="2"/>
  <c r="H3652" i="2"/>
  <c r="AA3649" i="2"/>
  <c r="T3649" i="2"/>
  <c r="O3649" i="2"/>
  <c r="K3649" i="2"/>
  <c r="H3649" i="2"/>
  <c r="AA3642" i="2"/>
  <c r="T3642" i="2"/>
  <c r="O3642" i="2"/>
  <c r="K3642" i="2"/>
  <c r="H3642" i="2"/>
  <c r="AA3639" i="2"/>
  <c r="T3639" i="2"/>
  <c r="O3639" i="2"/>
  <c r="K3639" i="2"/>
  <c r="H3639" i="2"/>
  <c r="AA3636" i="2"/>
  <c r="T3636" i="2"/>
  <c r="O3636" i="2"/>
  <c r="K3636" i="2"/>
  <c r="H3636" i="2"/>
  <c r="AA3632" i="2"/>
  <c r="T3632" i="2"/>
  <c r="O3632" i="2"/>
  <c r="K3632" i="2"/>
  <c r="H3632" i="2"/>
  <c r="AA3629" i="2"/>
  <c r="T3629" i="2"/>
  <c r="O3629" i="2"/>
  <c r="K3629" i="2"/>
  <c r="H3629" i="2"/>
  <c r="AA3624" i="2"/>
  <c r="T3624" i="2"/>
  <c r="O3624" i="2"/>
  <c r="K3624" i="2"/>
  <c r="H3624" i="2"/>
  <c r="AA3581" i="2"/>
  <c r="T3581" i="2"/>
  <c r="O3581" i="2"/>
  <c r="K3581" i="2"/>
  <c r="H3581" i="2"/>
  <c r="AA3610" i="2"/>
  <c r="T3610" i="2"/>
  <c r="O3610" i="2"/>
  <c r="K3610" i="2"/>
  <c r="H3610" i="2"/>
  <c r="AA3607" i="2"/>
  <c r="T3607" i="2"/>
  <c r="O3607" i="2"/>
  <c r="K3607" i="2"/>
  <c r="H3607" i="2"/>
  <c r="AA3606" i="2"/>
  <c r="T3606" i="2"/>
  <c r="O3606" i="2"/>
  <c r="K3606" i="2"/>
  <c r="H3606" i="2"/>
  <c r="AA3600" i="2"/>
  <c r="T3600" i="2"/>
  <c r="O3600" i="2"/>
  <c r="K3600" i="2"/>
  <c r="H3600" i="2"/>
  <c r="AA3599" i="2"/>
  <c r="T3599" i="2"/>
  <c r="O3599" i="2"/>
  <c r="K3599" i="2"/>
  <c r="H3599" i="2"/>
  <c r="AA3598" i="2"/>
  <c r="T3598" i="2"/>
  <c r="O3598" i="2"/>
  <c r="K3598" i="2"/>
  <c r="H3598" i="2"/>
  <c r="AA3595" i="2"/>
  <c r="T3595" i="2"/>
  <c r="O3595" i="2"/>
  <c r="K3595" i="2"/>
  <c r="H3595" i="2"/>
  <c r="AA3594" i="2"/>
  <c r="T3594" i="2"/>
  <c r="O3594" i="2"/>
  <c r="K3594" i="2"/>
  <c r="H3594" i="2"/>
  <c r="AA3591" i="2"/>
  <c r="T3591" i="2"/>
  <c r="O3591" i="2"/>
  <c r="K3591" i="2"/>
  <c r="H3591" i="2"/>
  <c r="AA3589" i="2"/>
  <c r="T3589" i="2"/>
  <c r="O3589" i="2"/>
  <c r="K3589" i="2"/>
  <c r="H3589" i="2"/>
  <c r="AA3580" i="2"/>
  <c r="T3580" i="2"/>
  <c r="O3580" i="2"/>
  <c r="K3580" i="2"/>
  <c r="H3580" i="2"/>
  <c r="AA3578" i="2"/>
  <c r="T3578" i="2"/>
  <c r="O3578" i="2"/>
  <c r="K3578" i="2"/>
  <c r="H3578" i="2"/>
  <c r="AA3570" i="2"/>
  <c r="T3570" i="2"/>
  <c r="O3570" i="2"/>
  <c r="K3570" i="2"/>
  <c r="H3570" i="2"/>
  <c r="AA3569" i="2"/>
  <c r="T3569" i="2"/>
  <c r="O3569" i="2"/>
  <c r="K3569" i="2"/>
  <c r="H3569" i="2"/>
  <c r="AA3567" i="2"/>
  <c r="T3567" i="2"/>
  <c r="O3567" i="2"/>
  <c r="K3567" i="2"/>
  <c r="H3567" i="2"/>
  <c r="AA3565" i="2"/>
  <c r="T3565" i="2"/>
  <c r="O3565" i="2"/>
  <c r="K3565" i="2"/>
  <c r="H3565" i="2"/>
  <c r="AA3561" i="2"/>
  <c r="T3561" i="2"/>
  <c r="O3561" i="2"/>
  <c r="K3561" i="2"/>
  <c r="H3561" i="2"/>
  <c r="AA3558" i="2"/>
  <c r="T3558" i="2"/>
  <c r="O3558" i="2"/>
  <c r="K3558" i="2"/>
  <c r="H3558" i="2"/>
  <c r="AA3554" i="2"/>
  <c r="T3554" i="2"/>
  <c r="O3554" i="2"/>
  <c r="K3554" i="2"/>
  <c r="H3554" i="2"/>
  <c r="AA3544" i="2"/>
  <c r="T3544" i="2"/>
  <c r="O3544" i="2"/>
  <c r="K3544" i="2"/>
  <c r="H3544" i="2"/>
  <c r="AA3541" i="2"/>
  <c r="T3541" i="2"/>
  <c r="O3541" i="2"/>
  <c r="K3541" i="2"/>
  <c r="H3541" i="2"/>
  <c r="AA3537" i="2"/>
  <c r="T3537" i="2"/>
  <c r="O3537" i="2"/>
  <c r="K3537" i="2"/>
  <c r="H3537" i="2"/>
  <c r="AA3534" i="2"/>
  <c r="T3534" i="2"/>
  <c r="O3534" i="2"/>
  <c r="K3534" i="2"/>
  <c r="H3534" i="2"/>
  <c r="AA3510" i="2"/>
  <c r="T3510" i="2"/>
  <c r="O3510" i="2"/>
  <c r="K3510" i="2"/>
  <c r="H3510" i="2"/>
  <c r="AA3500" i="2"/>
  <c r="T3500" i="2"/>
  <c r="O3500" i="2"/>
  <c r="K3500" i="2"/>
  <c r="H3500" i="2"/>
  <c r="AA3499" i="2"/>
  <c r="T3499" i="2"/>
  <c r="O3499" i="2"/>
  <c r="K3499" i="2"/>
  <c r="H3499" i="2"/>
  <c r="AA3494" i="2"/>
  <c r="T3494" i="2"/>
  <c r="O3494" i="2"/>
  <c r="K3494" i="2"/>
  <c r="H3494" i="2"/>
  <c r="AA3443" i="2"/>
  <c r="T3443" i="2"/>
  <c r="O3443" i="2"/>
  <c r="K3443" i="2"/>
  <c r="H3443" i="2"/>
  <c r="AA3484" i="2"/>
  <c r="T3484" i="2"/>
  <c r="O3484" i="2"/>
  <c r="K3484" i="2"/>
  <c r="H3484" i="2"/>
  <c r="AA3483" i="2"/>
  <c r="T3483" i="2"/>
  <c r="O3483" i="2"/>
  <c r="K3483" i="2"/>
  <c r="H3483" i="2"/>
  <c r="AA3480" i="2"/>
  <c r="T3480" i="2"/>
  <c r="O3480" i="2"/>
  <c r="K3480" i="2"/>
  <c r="H3480" i="2"/>
  <c r="AA3475" i="2"/>
  <c r="T3475" i="2"/>
  <c r="O3475" i="2"/>
  <c r="K3475" i="2"/>
  <c r="H3475" i="2"/>
  <c r="AA3474" i="2"/>
  <c r="T3474" i="2"/>
  <c r="O3474" i="2"/>
  <c r="K3474" i="2"/>
  <c r="H3474" i="2"/>
  <c r="AA3458" i="2"/>
  <c r="T3458" i="2"/>
  <c r="O3458" i="2"/>
  <c r="K3458" i="2"/>
  <c r="H3458" i="2"/>
  <c r="AA3454" i="2"/>
  <c r="T3454" i="2"/>
  <c r="O3454" i="2"/>
  <c r="K3454" i="2"/>
  <c r="H3454" i="2"/>
  <c r="AA3453" i="2"/>
  <c r="T3453" i="2"/>
  <c r="O3453" i="2"/>
  <c r="K3453" i="2"/>
  <c r="H3453" i="2"/>
  <c r="AA3444" i="2"/>
  <c r="T3444" i="2"/>
  <c r="O3444" i="2"/>
  <c r="K3444" i="2"/>
  <c r="H3444" i="2"/>
  <c r="AA3432" i="2"/>
  <c r="T3432" i="2"/>
  <c r="O3432" i="2"/>
  <c r="K3432" i="2"/>
  <c r="H3432" i="2"/>
  <c r="AA3430" i="2"/>
  <c r="T3430" i="2"/>
  <c r="O3430" i="2"/>
  <c r="K3430" i="2"/>
  <c r="H3430" i="2"/>
  <c r="AA3349" i="2"/>
  <c r="T3349" i="2"/>
  <c r="O3349" i="2"/>
  <c r="K3349" i="2"/>
  <c r="H3349" i="2"/>
  <c r="AA3423" i="2"/>
  <c r="T3423" i="2"/>
  <c r="O3423" i="2"/>
  <c r="K3423" i="2"/>
  <c r="H3423" i="2"/>
  <c r="AA3412" i="2"/>
  <c r="T3412" i="2"/>
  <c r="O3412" i="2"/>
  <c r="K3412" i="2"/>
  <c r="H3412" i="2"/>
  <c r="AA3407" i="2"/>
  <c r="T3407" i="2"/>
  <c r="O3407" i="2"/>
  <c r="K3407" i="2"/>
  <c r="H3407" i="2"/>
  <c r="AA3398" i="2"/>
  <c r="T3398" i="2"/>
  <c r="O3398" i="2"/>
  <c r="K3398" i="2"/>
  <c r="H3398" i="2"/>
  <c r="AA3390" i="2"/>
  <c r="T3390" i="2"/>
  <c r="O3390" i="2"/>
  <c r="K3390" i="2"/>
  <c r="H3390" i="2"/>
  <c r="AA3385" i="2"/>
  <c r="T3385" i="2"/>
  <c r="O3385" i="2"/>
  <c r="K3385" i="2"/>
  <c r="H3385" i="2"/>
  <c r="AA3371" i="2"/>
  <c r="T3371" i="2"/>
  <c r="O3371" i="2"/>
  <c r="K3371" i="2"/>
  <c r="H3371" i="2"/>
  <c r="AA3361" i="2"/>
  <c r="T3361" i="2"/>
  <c r="O3361" i="2"/>
  <c r="K3361" i="2"/>
  <c r="H3361" i="2"/>
  <c r="AA3355" i="2"/>
  <c r="T3355" i="2"/>
  <c r="O3355" i="2"/>
  <c r="K3355" i="2"/>
  <c r="H3355" i="2"/>
  <c r="AA3343" i="2"/>
  <c r="T3343" i="2"/>
  <c r="O3343" i="2"/>
  <c r="K3343" i="2"/>
  <c r="H3343" i="2"/>
  <c r="AA3340" i="2"/>
  <c r="T3340" i="2"/>
  <c r="O3340" i="2"/>
  <c r="K3340" i="2"/>
  <c r="H3340" i="2"/>
  <c r="AA3338" i="2"/>
  <c r="T3338" i="2"/>
  <c r="O3338" i="2"/>
  <c r="K3338" i="2"/>
  <c r="H3338" i="2"/>
  <c r="AA3333" i="2"/>
  <c r="T3333" i="2"/>
  <c r="O3333" i="2"/>
  <c r="K3333" i="2"/>
  <c r="H3333" i="2"/>
  <c r="AA3332" i="2"/>
  <c r="T3332" i="2"/>
  <c r="O3332" i="2"/>
  <c r="K3332" i="2"/>
  <c r="H3332" i="2"/>
  <c r="AA3328" i="2"/>
  <c r="T3328" i="2"/>
  <c r="O3328" i="2"/>
  <c r="K3328" i="2"/>
  <c r="H3328" i="2"/>
  <c r="AA3324" i="2"/>
  <c r="T3324" i="2"/>
  <c r="O3324" i="2"/>
  <c r="K3324" i="2"/>
  <c r="H3324" i="2"/>
  <c r="AA3323" i="2"/>
  <c r="T3323" i="2"/>
  <c r="O3323" i="2"/>
  <c r="K3323" i="2"/>
  <c r="H3323" i="2"/>
  <c r="AA3317" i="2"/>
  <c r="T3317" i="2"/>
  <c r="O3317" i="2"/>
  <c r="K3317" i="2"/>
  <c r="H3317" i="2"/>
  <c r="AA2057" i="2"/>
  <c r="T2057" i="2"/>
  <c r="O2057" i="2"/>
  <c r="K2057" i="2"/>
  <c r="H2057" i="2"/>
  <c r="AA3312" i="2"/>
  <c r="T3312" i="2"/>
  <c r="O3312" i="2"/>
  <c r="K3312" i="2"/>
  <c r="H3312" i="2"/>
  <c r="AA3311" i="2"/>
  <c r="T3311" i="2"/>
  <c r="O3311" i="2"/>
  <c r="K3311" i="2"/>
  <c r="H3311" i="2"/>
  <c r="AA3308" i="2"/>
  <c r="T3308" i="2"/>
  <c r="O3308" i="2"/>
  <c r="K3308" i="2"/>
  <c r="H3308" i="2"/>
  <c r="AA3304" i="2"/>
  <c r="T3304" i="2"/>
  <c r="O3304" i="2"/>
  <c r="K3304" i="2"/>
  <c r="H3304" i="2"/>
  <c r="AA3299" i="2"/>
  <c r="T3299" i="2"/>
  <c r="O3299" i="2"/>
  <c r="K3299" i="2"/>
  <c r="H3299" i="2"/>
  <c r="AA3297" i="2"/>
  <c r="T3297" i="2"/>
  <c r="O3297" i="2"/>
  <c r="K3297" i="2"/>
  <c r="H3297" i="2"/>
  <c r="AA3291" i="2"/>
  <c r="T3291" i="2"/>
  <c r="O3291" i="2"/>
  <c r="K3291" i="2"/>
  <c r="H3291" i="2"/>
  <c r="AA3284" i="2"/>
  <c r="T3284" i="2"/>
  <c r="O3284" i="2"/>
  <c r="K3284" i="2"/>
  <c r="H3284" i="2"/>
  <c r="AA3266" i="2"/>
  <c r="T3266" i="2"/>
  <c r="O3266" i="2"/>
  <c r="K3266" i="2"/>
  <c r="H3266" i="2"/>
  <c r="AA3257" i="2"/>
  <c r="T3257" i="2"/>
  <c r="O3257" i="2"/>
  <c r="K3257" i="2"/>
  <c r="H3257" i="2"/>
  <c r="AA3253" i="2"/>
  <c r="T3253" i="2"/>
  <c r="O3253" i="2"/>
  <c r="K3253" i="2"/>
  <c r="H3253" i="2"/>
  <c r="AA3250" i="2"/>
  <c r="T3250" i="2"/>
  <c r="O3250" i="2"/>
  <c r="K3250" i="2"/>
  <c r="H3250" i="2"/>
  <c r="AA3249" i="2"/>
  <c r="T3249" i="2"/>
  <c r="O3249" i="2"/>
  <c r="K3249" i="2"/>
  <c r="H3249" i="2"/>
  <c r="AA3241" i="2"/>
  <c r="T3241" i="2"/>
  <c r="O3241" i="2"/>
  <c r="K3241" i="2"/>
  <c r="H3241" i="2"/>
  <c r="AA3220" i="2"/>
  <c r="T3220" i="2"/>
  <c r="O3220" i="2"/>
  <c r="K3220" i="2"/>
  <c r="H3220" i="2"/>
  <c r="AA3219" i="2"/>
  <c r="T3219" i="2"/>
  <c r="O3219" i="2"/>
  <c r="K3219" i="2"/>
  <c r="H3219" i="2"/>
  <c r="AA3218" i="2"/>
  <c r="T3218" i="2"/>
  <c r="O3218" i="2"/>
  <c r="K3218" i="2"/>
  <c r="H3218" i="2"/>
  <c r="AA3211" i="2"/>
  <c r="T3211" i="2"/>
  <c r="O3211" i="2"/>
  <c r="K3211" i="2"/>
  <c r="H3211" i="2"/>
  <c r="AA3210" i="2"/>
  <c r="T3210" i="2"/>
  <c r="O3210" i="2"/>
  <c r="K3210" i="2"/>
  <c r="H3210" i="2"/>
  <c r="AA3205" i="2"/>
  <c r="T3205" i="2"/>
  <c r="O3205" i="2"/>
  <c r="K3205" i="2"/>
  <c r="H3205" i="2"/>
  <c r="AA3197" i="2"/>
  <c r="T3197" i="2"/>
  <c r="O3197" i="2"/>
  <c r="K3197" i="2"/>
  <c r="H3197" i="2"/>
  <c r="AA3185" i="2"/>
  <c r="T3185" i="2"/>
  <c r="O3185" i="2"/>
  <c r="K3185" i="2"/>
  <c r="H3185" i="2"/>
  <c r="AA3179" i="2"/>
  <c r="T3179" i="2"/>
  <c r="O3179" i="2"/>
  <c r="K3179" i="2"/>
  <c r="H3179" i="2"/>
  <c r="AA3173" i="2"/>
  <c r="T3173" i="2"/>
  <c r="O3173" i="2"/>
  <c r="K3173" i="2"/>
  <c r="H3173" i="2"/>
  <c r="AA1154" i="2"/>
  <c r="T1154" i="2"/>
  <c r="O1154" i="2"/>
  <c r="K1154" i="2"/>
  <c r="H1154" i="2"/>
  <c r="AA3161" i="2"/>
  <c r="T3161" i="2"/>
  <c r="O3161" i="2"/>
  <c r="K3161" i="2"/>
  <c r="H3161" i="2"/>
  <c r="AA3159" i="2"/>
  <c r="T3159" i="2"/>
  <c r="O3159" i="2"/>
  <c r="K3159" i="2"/>
  <c r="H3159" i="2"/>
  <c r="AA3157" i="2"/>
  <c r="T3157" i="2"/>
  <c r="O3157" i="2"/>
  <c r="K3157" i="2"/>
  <c r="H3157" i="2"/>
  <c r="AA3144" i="2"/>
  <c r="T3144" i="2"/>
  <c r="O3144" i="2"/>
  <c r="K3144" i="2"/>
  <c r="H3144" i="2"/>
  <c r="AA3142" i="2"/>
  <c r="T3142" i="2"/>
  <c r="O3142" i="2"/>
  <c r="K3142" i="2"/>
  <c r="H3142" i="2"/>
  <c r="AA3140" i="2"/>
  <c r="T3140" i="2"/>
  <c r="O3140" i="2"/>
  <c r="K3140" i="2"/>
  <c r="H3140" i="2"/>
  <c r="AA3131" i="2"/>
  <c r="T3131" i="2"/>
  <c r="O3131" i="2"/>
  <c r="K3131" i="2"/>
  <c r="H3131" i="2"/>
  <c r="AA3128" i="2"/>
  <c r="T3128" i="2"/>
  <c r="O3128" i="2"/>
  <c r="K3128" i="2"/>
  <c r="H3128" i="2"/>
  <c r="AA3121" i="2"/>
  <c r="T3121" i="2"/>
  <c r="O3121" i="2"/>
  <c r="K3121" i="2"/>
  <c r="H3121" i="2"/>
  <c r="AA3120" i="2"/>
  <c r="T3120" i="2"/>
  <c r="O3120" i="2"/>
  <c r="K3120" i="2"/>
  <c r="H3120" i="2"/>
  <c r="AA3118" i="2"/>
  <c r="T3118" i="2"/>
  <c r="O3118" i="2"/>
  <c r="K3118" i="2"/>
  <c r="H3118" i="2"/>
  <c r="AA3111" i="2"/>
  <c r="T3111" i="2"/>
  <c r="O3111" i="2"/>
  <c r="K3111" i="2"/>
  <c r="H3111" i="2"/>
  <c r="AA3094" i="2"/>
  <c r="T3094" i="2"/>
  <c r="O3094" i="2"/>
  <c r="K3094" i="2"/>
  <c r="H3094" i="2"/>
  <c r="AA3089" i="2"/>
  <c r="T3089" i="2"/>
  <c r="O3089" i="2"/>
  <c r="K3089" i="2"/>
  <c r="H3089" i="2"/>
  <c r="AA3088" i="2"/>
  <c r="T3088" i="2"/>
  <c r="O3088" i="2"/>
  <c r="K3088" i="2"/>
  <c r="H3088" i="2"/>
  <c r="AA3087" i="2"/>
  <c r="T3087" i="2"/>
  <c r="O3087" i="2"/>
  <c r="K3087" i="2"/>
  <c r="H3087" i="2"/>
  <c r="AA3076" i="2"/>
  <c r="T3076" i="2"/>
  <c r="O3076" i="2"/>
  <c r="K3076" i="2"/>
  <c r="H3076" i="2"/>
  <c r="AA3075" i="2"/>
  <c r="T3075" i="2"/>
  <c r="O3075" i="2"/>
  <c r="K3075" i="2"/>
  <c r="H3075" i="2"/>
  <c r="AA3037" i="2"/>
  <c r="T3037" i="2"/>
  <c r="O3037" i="2"/>
  <c r="K3037" i="2"/>
  <c r="H3037" i="2"/>
  <c r="AA3064" i="2"/>
  <c r="T3064" i="2"/>
  <c r="O3064" i="2"/>
  <c r="K3064" i="2"/>
  <c r="H3064" i="2"/>
  <c r="AA3061" i="2"/>
  <c r="T3061" i="2"/>
  <c r="O3061" i="2"/>
  <c r="K3061" i="2"/>
  <c r="H3061" i="2"/>
  <c r="AA3056" i="2"/>
  <c r="T3056" i="2"/>
  <c r="O3056" i="2"/>
  <c r="K3056" i="2"/>
  <c r="H3056" i="2"/>
  <c r="AA3055" i="2"/>
  <c r="T3055" i="2"/>
  <c r="O3055" i="2"/>
  <c r="K3055" i="2"/>
  <c r="H3055" i="2"/>
  <c r="AA3051" i="2"/>
  <c r="T3051" i="2"/>
  <c r="O3051" i="2"/>
  <c r="K3051" i="2"/>
  <c r="H3051" i="2"/>
  <c r="AA3050" i="2"/>
  <c r="T3050" i="2"/>
  <c r="O3050" i="2"/>
  <c r="K3050" i="2"/>
  <c r="H3050" i="2"/>
  <c r="AA3049" i="2"/>
  <c r="T3049" i="2"/>
  <c r="O3049" i="2"/>
  <c r="K3049" i="2"/>
  <c r="H3049" i="2"/>
  <c r="AA3045" i="2"/>
  <c r="T3045" i="2"/>
  <c r="O3045" i="2"/>
  <c r="K3045" i="2"/>
  <c r="H3045" i="2"/>
  <c r="AA3041" i="2"/>
  <c r="T3041" i="2"/>
  <c r="O3041" i="2"/>
  <c r="K3041" i="2"/>
  <c r="H3041" i="2"/>
  <c r="AA3036" i="2"/>
  <c r="T3036" i="2"/>
  <c r="O3036" i="2"/>
  <c r="K3036" i="2"/>
  <c r="H3036" i="2"/>
  <c r="AA3034" i="2"/>
  <c r="T3034" i="2"/>
  <c r="O3034" i="2"/>
  <c r="K3034" i="2"/>
  <c r="H3034" i="2"/>
  <c r="AA3032" i="2"/>
  <c r="T3032" i="2"/>
  <c r="O3032" i="2"/>
  <c r="K3032" i="2"/>
  <c r="H3032" i="2"/>
  <c r="AA3028" i="2"/>
  <c r="T3028" i="2"/>
  <c r="O3028" i="2"/>
  <c r="K3028" i="2"/>
  <c r="H3028" i="2"/>
  <c r="AA3026" i="2"/>
  <c r="T3026" i="2"/>
  <c r="O3026" i="2"/>
  <c r="K3026" i="2"/>
  <c r="H3026" i="2"/>
  <c r="AA3016" i="2"/>
  <c r="T3016" i="2"/>
  <c r="O3016" i="2"/>
  <c r="K3016" i="2"/>
  <c r="H3016" i="2"/>
  <c r="AA3010" i="2"/>
  <c r="T3010" i="2"/>
  <c r="O3010" i="2"/>
  <c r="K3010" i="2"/>
  <c r="H3010" i="2"/>
  <c r="AA3009" i="2"/>
  <c r="T3009" i="2"/>
  <c r="O3009" i="2"/>
  <c r="K3009" i="2"/>
  <c r="H3009" i="2"/>
  <c r="AA3007" i="2"/>
  <c r="T3007" i="2"/>
  <c r="O3007" i="2"/>
  <c r="K3007" i="2"/>
  <c r="H3007" i="2"/>
  <c r="AA3006" i="2"/>
  <c r="T3006" i="2"/>
  <c r="O3006" i="2"/>
  <c r="K3006" i="2"/>
  <c r="H3006" i="2"/>
  <c r="AA2999" i="2"/>
  <c r="T2999" i="2"/>
  <c r="O2999" i="2"/>
  <c r="K2999" i="2"/>
  <c r="H2999" i="2"/>
  <c r="AA2996" i="2"/>
  <c r="T2996" i="2"/>
  <c r="O2996" i="2"/>
  <c r="K2996" i="2"/>
  <c r="H2996" i="2"/>
  <c r="AA2989" i="2"/>
  <c r="T2989" i="2"/>
  <c r="O2989" i="2"/>
  <c r="K2989" i="2"/>
  <c r="H2989" i="2"/>
  <c r="AA2988" i="2"/>
  <c r="T2988" i="2"/>
  <c r="O2988" i="2"/>
  <c r="K2988" i="2"/>
  <c r="H2988" i="2"/>
  <c r="AA2985" i="2"/>
  <c r="T2985" i="2"/>
  <c r="O2985" i="2"/>
  <c r="K2985" i="2"/>
  <c r="H2985" i="2"/>
  <c r="AA2104" i="2"/>
  <c r="T2104" i="2"/>
  <c r="O2104" i="2"/>
  <c r="K2104" i="2"/>
  <c r="H2104" i="2"/>
  <c r="AA2977" i="2"/>
  <c r="T2977" i="2"/>
  <c r="O2977" i="2"/>
  <c r="K2977" i="2"/>
  <c r="H2977" i="2"/>
  <c r="AA2952" i="2"/>
  <c r="T2952" i="2"/>
  <c r="O2952" i="2"/>
  <c r="K2952" i="2"/>
  <c r="H2952" i="2"/>
  <c r="AA2951" i="2"/>
  <c r="T2951" i="2"/>
  <c r="O2951" i="2"/>
  <c r="K2951" i="2"/>
  <c r="H2951" i="2"/>
  <c r="AA2940" i="2"/>
  <c r="T2940" i="2"/>
  <c r="O2940" i="2"/>
  <c r="K2940" i="2"/>
  <c r="H2940" i="2"/>
  <c r="AA2936" i="2"/>
  <c r="T2936" i="2"/>
  <c r="O2936" i="2"/>
  <c r="K2936" i="2"/>
  <c r="H2936" i="2"/>
  <c r="AA2931" i="2"/>
  <c r="T2931" i="2"/>
  <c r="O2931" i="2"/>
  <c r="K2931" i="2"/>
  <c r="H2931" i="2"/>
  <c r="AA2928" i="2"/>
  <c r="T2928" i="2"/>
  <c r="O2928" i="2"/>
  <c r="K2928" i="2"/>
  <c r="H2928" i="2"/>
  <c r="AA2884" i="2"/>
  <c r="T2884" i="2"/>
  <c r="O2884" i="2"/>
  <c r="K2884" i="2"/>
  <c r="H2884" i="2"/>
  <c r="AA2912" i="2"/>
  <c r="T2912" i="2"/>
  <c r="O2912" i="2"/>
  <c r="K2912" i="2"/>
  <c r="H2912" i="2"/>
  <c r="AA2897" i="2"/>
  <c r="T2897" i="2"/>
  <c r="O2897" i="2"/>
  <c r="K2897" i="2"/>
  <c r="H2897" i="2"/>
  <c r="AA2870" i="2"/>
  <c r="T2870" i="2"/>
  <c r="O2870" i="2"/>
  <c r="K2870" i="2"/>
  <c r="H2870" i="2"/>
  <c r="AA2789" i="2"/>
  <c r="T2789" i="2"/>
  <c r="O2789" i="2"/>
  <c r="K2789" i="2"/>
  <c r="H2789" i="2"/>
  <c r="AA2868" i="2"/>
  <c r="T2868" i="2"/>
  <c r="O2868" i="2"/>
  <c r="K2868" i="2"/>
  <c r="H2868" i="2"/>
  <c r="AA2857" i="2"/>
  <c r="T2857" i="2"/>
  <c r="O2857" i="2"/>
  <c r="K2857" i="2"/>
  <c r="H2857" i="2"/>
  <c r="AA2851" i="2"/>
  <c r="T2851" i="2"/>
  <c r="O2851" i="2"/>
  <c r="K2851" i="2"/>
  <c r="H2851" i="2"/>
  <c r="AA2850" i="2"/>
  <c r="T2850" i="2"/>
  <c r="O2850" i="2"/>
  <c r="K2850" i="2"/>
  <c r="H2850" i="2"/>
  <c r="AA2843" i="2"/>
  <c r="T2843" i="2"/>
  <c r="O2843" i="2"/>
  <c r="K2843" i="2"/>
  <c r="H2843" i="2"/>
  <c r="AA2839" i="2"/>
  <c r="T2839" i="2"/>
  <c r="O2839" i="2"/>
  <c r="K2839" i="2"/>
  <c r="H2839" i="2"/>
  <c r="AA2837" i="2"/>
  <c r="T2837" i="2"/>
  <c r="O2837" i="2"/>
  <c r="K2837" i="2"/>
  <c r="H2837" i="2"/>
  <c r="AA2836" i="2"/>
  <c r="T2836" i="2"/>
  <c r="O2836" i="2"/>
  <c r="K2836" i="2"/>
  <c r="H2836" i="2"/>
  <c r="AA2742" i="2"/>
  <c r="T2742" i="2"/>
  <c r="O2742" i="2"/>
  <c r="K2742" i="2"/>
  <c r="H2742" i="2"/>
  <c r="AA2822" i="2"/>
  <c r="T2822" i="2"/>
  <c r="O2822" i="2"/>
  <c r="K2822" i="2"/>
  <c r="H2822" i="2"/>
  <c r="AA2812" i="2"/>
  <c r="T2812" i="2"/>
  <c r="O2812" i="2"/>
  <c r="K2812" i="2"/>
  <c r="H2812" i="2"/>
  <c r="AA2494" i="2"/>
  <c r="T2494" i="2"/>
  <c r="O2494" i="2"/>
  <c r="K2494" i="2"/>
  <c r="H2494" i="2"/>
  <c r="AA2805" i="2"/>
  <c r="T2805" i="2"/>
  <c r="O2805" i="2"/>
  <c r="K2805" i="2"/>
  <c r="H2805" i="2"/>
  <c r="AA2801" i="2"/>
  <c r="T2801" i="2"/>
  <c r="O2801" i="2"/>
  <c r="K2801" i="2"/>
  <c r="H2801" i="2"/>
  <c r="AA2794" i="2"/>
  <c r="T2794" i="2"/>
  <c r="O2794" i="2"/>
  <c r="K2794" i="2"/>
  <c r="H2794" i="2"/>
  <c r="AA2788" i="2"/>
  <c r="T2788" i="2"/>
  <c r="O2788" i="2"/>
  <c r="K2788" i="2"/>
  <c r="H2788" i="2"/>
  <c r="AA2749" i="2"/>
  <c r="T2749" i="2"/>
  <c r="O2749" i="2"/>
  <c r="K2749" i="2"/>
  <c r="H2749" i="2"/>
  <c r="AA2782" i="2"/>
  <c r="T2782" i="2"/>
  <c r="O2782" i="2"/>
  <c r="K2782" i="2"/>
  <c r="H2782" i="2"/>
  <c r="AA2781" i="2"/>
  <c r="T2781" i="2"/>
  <c r="O2781" i="2"/>
  <c r="K2781" i="2"/>
  <c r="H2781" i="2"/>
  <c r="AA2778" i="2"/>
  <c r="T2778" i="2"/>
  <c r="O2778" i="2"/>
  <c r="K2778" i="2"/>
  <c r="H2778" i="2"/>
  <c r="AA2762" i="2"/>
  <c r="T2762" i="2"/>
  <c r="O2762" i="2"/>
  <c r="K2762" i="2"/>
  <c r="H2762" i="2"/>
  <c r="AA2761" i="2"/>
  <c r="T2761" i="2"/>
  <c r="O2761" i="2"/>
  <c r="K2761" i="2"/>
  <c r="H2761" i="2"/>
  <c r="AA2759" i="2"/>
  <c r="T2759" i="2"/>
  <c r="O2759" i="2"/>
  <c r="K2759" i="2"/>
  <c r="H2759" i="2"/>
  <c r="AA2758" i="2"/>
  <c r="T2758" i="2"/>
  <c r="O2758" i="2"/>
  <c r="K2758" i="2"/>
  <c r="H2758" i="2"/>
  <c r="AA2753" i="2"/>
  <c r="T2753" i="2"/>
  <c r="O2753" i="2"/>
  <c r="K2753" i="2"/>
  <c r="H2753" i="2"/>
  <c r="AA2738" i="2"/>
  <c r="T2738" i="2"/>
  <c r="O2738" i="2"/>
  <c r="K2738" i="2"/>
  <c r="H2738" i="2"/>
  <c r="AA2731" i="2"/>
  <c r="T2731" i="2"/>
  <c r="O2731" i="2"/>
  <c r="K2731" i="2"/>
  <c r="H2731" i="2"/>
  <c r="AA2729" i="2"/>
  <c r="T2729" i="2"/>
  <c r="O2729" i="2"/>
  <c r="K2729" i="2"/>
  <c r="H2729" i="2"/>
  <c r="AA2728" i="2"/>
  <c r="T2728" i="2"/>
  <c r="O2728" i="2"/>
  <c r="K2728" i="2"/>
  <c r="H2728" i="2"/>
  <c r="AA2703" i="2"/>
  <c r="T2703" i="2"/>
  <c r="O2703" i="2"/>
  <c r="K2703" i="2"/>
  <c r="H2703" i="2"/>
  <c r="AA2699" i="2"/>
  <c r="T2699" i="2"/>
  <c r="O2699" i="2"/>
  <c r="K2699" i="2"/>
  <c r="H2699" i="2"/>
  <c r="AA2694" i="2"/>
  <c r="T2694" i="2"/>
  <c r="O2694" i="2"/>
  <c r="K2694" i="2"/>
  <c r="H2694" i="2"/>
  <c r="AA2641" i="2"/>
  <c r="T2641" i="2"/>
  <c r="O2641" i="2"/>
  <c r="K2641" i="2"/>
  <c r="H2641" i="2"/>
  <c r="AA330" i="2"/>
  <c r="T330" i="2"/>
  <c r="O330" i="2"/>
  <c r="K330" i="2"/>
  <c r="H330" i="2"/>
  <c r="AA2361" i="2"/>
  <c r="T2361" i="2"/>
  <c r="O2361" i="2"/>
  <c r="K2361" i="2"/>
  <c r="H2361" i="2"/>
  <c r="AA2650" i="2"/>
  <c r="T2650" i="2"/>
  <c r="O2650" i="2"/>
  <c r="K2650" i="2"/>
  <c r="H2650" i="2"/>
  <c r="AA2649" i="2"/>
  <c r="T2649" i="2"/>
  <c r="O2649" i="2"/>
  <c r="K2649" i="2"/>
  <c r="H2649" i="2"/>
  <c r="AA2637" i="2"/>
  <c r="T2637" i="2"/>
  <c r="O2637" i="2"/>
  <c r="K2637" i="2"/>
  <c r="H2637" i="2"/>
  <c r="AA2634" i="2"/>
  <c r="T2634" i="2"/>
  <c r="O2634" i="2"/>
  <c r="K2634" i="2"/>
  <c r="H2634" i="2"/>
  <c r="AA1872" i="2"/>
  <c r="T1872" i="2"/>
  <c r="O1872" i="2"/>
  <c r="K1872" i="2"/>
  <c r="H1872" i="2"/>
  <c r="AA2625" i="2"/>
  <c r="T2625" i="2"/>
  <c r="O2625" i="2"/>
  <c r="K2625" i="2"/>
  <c r="H2625" i="2"/>
  <c r="AA2608" i="2"/>
  <c r="T2608" i="2"/>
  <c r="O2608" i="2"/>
  <c r="K2608" i="2"/>
  <c r="H2608" i="2"/>
  <c r="AA2600" i="2"/>
  <c r="T2600" i="2"/>
  <c r="O2600" i="2"/>
  <c r="K2600" i="2"/>
  <c r="H2600" i="2"/>
  <c r="AA2579" i="2"/>
  <c r="T2579" i="2"/>
  <c r="O2579" i="2"/>
  <c r="K2579" i="2"/>
  <c r="H2579" i="2"/>
  <c r="AA2564" i="2"/>
  <c r="T2564" i="2"/>
  <c r="O2564" i="2"/>
  <c r="K2564" i="2"/>
  <c r="H2564" i="2"/>
  <c r="AA2549" i="2"/>
  <c r="T2549" i="2"/>
  <c r="O2549" i="2"/>
  <c r="K2549" i="2"/>
  <c r="H2549" i="2"/>
  <c r="AA2519" i="2"/>
  <c r="T2519" i="2"/>
  <c r="O2519" i="2"/>
  <c r="K2519" i="2"/>
  <c r="H2519" i="2"/>
  <c r="AA2540" i="2"/>
  <c r="T2540" i="2"/>
  <c r="O2540" i="2"/>
  <c r="K2540" i="2"/>
  <c r="H2540" i="2"/>
  <c r="AA2536" i="2"/>
  <c r="T2536" i="2"/>
  <c r="O2536" i="2"/>
  <c r="K2536" i="2"/>
  <c r="H2536" i="2"/>
  <c r="AA2528" i="2"/>
  <c r="T2528" i="2"/>
  <c r="O2528" i="2"/>
  <c r="K2528" i="2"/>
  <c r="H2528" i="2"/>
  <c r="AA2524" i="2"/>
  <c r="T2524" i="2"/>
  <c r="O2524" i="2"/>
  <c r="K2524" i="2"/>
  <c r="H2524" i="2"/>
  <c r="AA2518" i="2"/>
  <c r="T2518" i="2"/>
  <c r="O2518" i="2"/>
  <c r="K2518" i="2"/>
  <c r="H2518" i="2"/>
  <c r="AA2513" i="2"/>
  <c r="T2513" i="2"/>
  <c r="O2513" i="2"/>
  <c r="K2513" i="2"/>
  <c r="H2513" i="2"/>
  <c r="AA2499" i="2"/>
  <c r="T2499" i="2"/>
  <c r="O2499" i="2"/>
  <c r="K2499" i="2"/>
  <c r="H2499" i="2"/>
  <c r="AA2492" i="2"/>
  <c r="T2492" i="2"/>
  <c r="O2492" i="2"/>
  <c r="K2492" i="2"/>
  <c r="H2492" i="2"/>
  <c r="AA2491" i="2"/>
  <c r="T2491" i="2"/>
  <c r="O2491" i="2"/>
  <c r="K2491" i="2"/>
  <c r="H2491" i="2"/>
  <c r="AA2488" i="2"/>
  <c r="T2488" i="2"/>
  <c r="O2488" i="2"/>
  <c r="K2488" i="2"/>
  <c r="H2488" i="2"/>
  <c r="AA2477" i="2"/>
  <c r="T2477" i="2"/>
  <c r="O2477" i="2"/>
  <c r="K2477" i="2"/>
  <c r="H2477" i="2"/>
  <c r="AA2473" i="2"/>
  <c r="T2473" i="2"/>
  <c r="O2473" i="2"/>
  <c r="K2473" i="2"/>
  <c r="H2473" i="2"/>
  <c r="AA2466" i="2"/>
  <c r="T2466" i="2"/>
  <c r="O2466" i="2"/>
  <c r="K2466" i="2"/>
  <c r="H2466" i="2"/>
  <c r="AA2464" i="2"/>
  <c r="T2464" i="2"/>
  <c r="O2464" i="2"/>
  <c r="K2464" i="2"/>
  <c r="H2464" i="2"/>
  <c r="AA2463" i="2"/>
  <c r="T2463" i="2"/>
  <c r="O2463" i="2"/>
  <c r="K2463" i="2"/>
  <c r="H2463" i="2"/>
  <c r="AA2460" i="2"/>
  <c r="T2460" i="2"/>
  <c r="O2460" i="2"/>
  <c r="K2460" i="2"/>
  <c r="H2460" i="2"/>
  <c r="AA2445" i="2"/>
  <c r="T2445" i="2"/>
  <c r="O2445" i="2"/>
  <c r="K2445" i="2"/>
  <c r="H2445" i="2"/>
  <c r="AA336" i="2"/>
  <c r="T336" i="2"/>
  <c r="O336" i="2"/>
  <c r="K336" i="2"/>
  <c r="H336" i="2"/>
  <c r="AA2440" i="2"/>
  <c r="T2440" i="2"/>
  <c r="O2440" i="2"/>
  <c r="K2440" i="2"/>
  <c r="H2440" i="2"/>
  <c r="AA2423" i="2"/>
  <c r="T2423" i="2"/>
  <c r="O2423" i="2"/>
  <c r="K2423" i="2"/>
  <c r="H2423" i="2"/>
  <c r="AA2403" i="2"/>
  <c r="T2403" i="2"/>
  <c r="O2403" i="2"/>
  <c r="K2403" i="2"/>
  <c r="H2403" i="2"/>
  <c r="AA2390" i="2"/>
  <c r="T2390" i="2"/>
  <c r="O2390" i="2"/>
  <c r="K2390" i="2"/>
  <c r="H2390" i="2"/>
  <c r="AA2389" i="2"/>
  <c r="T2389" i="2"/>
  <c r="O2389" i="2"/>
  <c r="K2389" i="2"/>
  <c r="H2389" i="2"/>
  <c r="AA2386" i="2"/>
  <c r="T2386" i="2"/>
  <c r="O2386" i="2"/>
  <c r="K2386" i="2"/>
  <c r="H2386" i="2"/>
  <c r="AA2383" i="2"/>
  <c r="T2383" i="2"/>
  <c r="O2383" i="2"/>
  <c r="K2383" i="2"/>
  <c r="H2383" i="2"/>
  <c r="AA2382" i="2"/>
  <c r="T2382" i="2"/>
  <c r="O2382" i="2"/>
  <c r="K2382" i="2"/>
  <c r="H2382" i="2"/>
  <c r="AA2380" i="2"/>
  <c r="T2380" i="2"/>
  <c r="O2380" i="2"/>
  <c r="K2380" i="2"/>
  <c r="H2380" i="2"/>
  <c r="AA2379" i="2"/>
  <c r="T2379" i="2"/>
  <c r="O2379" i="2"/>
  <c r="K2379" i="2"/>
  <c r="H2379" i="2"/>
  <c r="AA2369" i="2"/>
  <c r="T2369" i="2"/>
  <c r="O2369" i="2"/>
  <c r="K2369" i="2"/>
  <c r="H2369" i="2"/>
  <c r="AA2351" i="2"/>
  <c r="T2351" i="2"/>
  <c r="O2351" i="2"/>
  <c r="K2351" i="2"/>
  <c r="H2351" i="2"/>
  <c r="AA2337" i="2"/>
  <c r="T2337" i="2"/>
  <c r="O2337" i="2"/>
  <c r="K2337" i="2"/>
  <c r="H2337" i="2"/>
  <c r="AA2331" i="2"/>
  <c r="T2331" i="2"/>
  <c r="O2331" i="2"/>
  <c r="K2331" i="2"/>
  <c r="H2331" i="2"/>
  <c r="AA2330" i="2"/>
  <c r="T2330" i="2"/>
  <c r="O2330" i="2"/>
  <c r="K2330" i="2"/>
  <c r="H2330" i="2"/>
  <c r="AA2298" i="2"/>
  <c r="T2298" i="2"/>
  <c r="O2298" i="2"/>
  <c r="K2298" i="2"/>
  <c r="H2298" i="2"/>
  <c r="AA2329" i="2"/>
  <c r="T2329" i="2"/>
  <c r="O2329" i="2"/>
  <c r="K2329" i="2"/>
  <c r="H2329" i="2"/>
  <c r="AA2327" i="2"/>
  <c r="T2327" i="2"/>
  <c r="O2327" i="2"/>
  <c r="K2327" i="2"/>
  <c r="H2327" i="2"/>
  <c r="AA2326" i="2"/>
  <c r="T2326" i="2"/>
  <c r="O2326" i="2"/>
  <c r="K2326" i="2"/>
  <c r="H2326" i="2"/>
  <c r="AA2319" i="2"/>
  <c r="T2319" i="2"/>
  <c r="O2319" i="2"/>
  <c r="K2319" i="2"/>
  <c r="H2319" i="2"/>
  <c r="AA2312" i="2"/>
  <c r="T2312" i="2"/>
  <c r="O2312" i="2"/>
  <c r="K2312" i="2"/>
  <c r="H2312" i="2"/>
  <c r="AA2308" i="2"/>
  <c r="T2308" i="2"/>
  <c r="O2308" i="2"/>
  <c r="K2308" i="2"/>
  <c r="H2308" i="2"/>
  <c r="AA2302" i="2"/>
  <c r="T2302" i="2"/>
  <c r="O2302" i="2"/>
  <c r="K2302" i="2"/>
  <c r="H2302" i="2"/>
  <c r="AA2070" i="2"/>
  <c r="T2070" i="2"/>
  <c r="O2070" i="2"/>
  <c r="K2070" i="2"/>
  <c r="H2070" i="2"/>
  <c r="AA2283" i="2"/>
  <c r="T2283" i="2"/>
  <c r="O2283" i="2"/>
  <c r="K2283" i="2"/>
  <c r="H2283" i="2"/>
  <c r="AA2282" i="2"/>
  <c r="T2282" i="2"/>
  <c r="O2282" i="2"/>
  <c r="K2282" i="2"/>
  <c r="H2282" i="2"/>
  <c r="AA2266" i="2"/>
  <c r="T2266" i="2"/>
  <c r="O2266" i="2"/>
  <c r="K2266" i="2"/>
  <c r="H2266" i="2"/>
  <c r="AA2260" i="2"/>
  <c r="T2260" i="2"/>
  <c r="O2260" i="2"/>
  <c r="K2260" i="2"/>
  <c r="H2260" i="2"/>
  <c r="AA2247" i="2"/>
  <c r="T2247" i="2"/>
  <c r="O2247" i="2"/>
  <c r="K2247" i="2"/>
  <c r="H2247" i="2"/>
  <c r="AA2243" i="2"/>
  <c r="T2243" i="2"/>
  <c r="O2243" i="2"/>
  <c r="K2243" i="2"/>
  <c r="H2243" i="2"/>
  <c r="AA2240" i="2"/>
  <c r="T2240" i="2"/>
  <c r="O2240" i="2"/>
  <c r="K2240" i="2"/>
  <c r="H2240" i="2"/>
  <c r="AA2212" i="2"/>
  <c r="T2212" i="2"/>
  <c r="O2212" i="2"/>
  <c r="K2212" i="2"/>
  <c r="H2212" i="2"/>
  <c r="AA2238" i="2"/>
  <c r="T2238" i="2"/>
  <c r="O2238" i="2"/>
  <c r="K2238" i="2"/>
  <c r="H2238" i="2"/>
  <c r="AA2222" i="2"/>
  <c r="T2222" i="2"/>
  <c r="O2222" i="2"/>
  <c r="K2222" i="2"/>
  <c r="H2222" i="2"/>
  <c r="AA2219" i="2"/>
  <c r="T2219" i="2"/>
  <c r="O2219" i="2"/>
  <c r="K2219" i="2"/>
  <c r="H2219" i="2"/>
  <c r="AA2214" i="2"/>
  <c r="T2214" i="2"/>
  <c r="O2214" i="2"/>
  <c r="K2214" i="2"/>
  <c r="H2214" i="2"/>
  <c r="AA2211" i="2"/>
  <c r="T2211" i="2"/>
  <c r="O2211" i="2"/>
  <c r="K2211" i="2"/>
  <c r="H2211" i="2"/>
  <c r="AA2194" i="2"/>
  <c r="T2194" i="2"/>
  <c r="O2194" i="2"/>
  <c r="K2194" i="2"/>
  <c r="H2194" i="2"/>
  <c r="AA2187" i="2"/>
  <c r="T2187" i="2"/>
  <c r="O2187" i="2"/>
  <c r="K2187" i="2"/>
  <c r="H2187" i="2"/>
  <c r="AA2185" i="2"/>
  <c r="T2185" i="2"/>
  <c r="O2185" i="2"/>
  <c r="K2185" i="2"/>
  <c r="H2185" i="2"/>
  <c r="AA2182" i="2"/>
  <c r="T2182" i="2"/>
  <c r="O2182" i="2"/>
  <c r="K2182" i="2"/>
  <c r="H2182" i="2"/>
  <c r="AA2179" i="2"/>
  <c r="T2179" i="2"/>
  <c r="O2179" i="2"/>
  <c r="K2179" i="2"/>
  <c r="H2179" i="2"/>
  <c r="AA2164" i="2"/>
  <c r="T2164" i="2"/>
  <c r="O2164" i="2"/>
  <c r="K2164" i="2"/>
  <c r="H2164" i="2"/>
  <c r="AA2156" i="2"/>
  <c r="T2156" i="2"/>
  <c r="O2156" i="2"/>
  <c r="K2156" i="2"/>
  <c r="H2156" i="2"/>
  <c r="AA2154" i="2"/>
  <c r="T2154" i="2"/>
  <c r="O2154" i="2"/>
  <c r="K2154" i="2"/>
  <c r="H2154" i="2"/>
  <c r="AA2121" i="2"/>
  <c r="T2121" i="2"/>
  <c r="O2121" i="2"/>
  <c r="K2121" i="2"/>
  <c r="H2121" i="2"/>
  <c r="AA2114" i="2"/>
  <c r="T2114" i="2"/>
  <c r="O2114" i="2"/>
  <c r="K2114" i="2"/>
  <c r="H2114" i="2"/>
  <c r="AA2106" i="2"/>
  <c r="T2106" i="2"/>
  <c r="O2106" i="2"/>
  <c r="K2106" i="2"/>
  <c r="H2106" i="2"/>
  <c r="AA2091" i="2"/>
  <c r="T2091" i="2"/>
  <c r="O2091" i="2"/>
  <c r="K2091" i="2"/>
  <c r="H2091" i="2"/>
  <c r="AA2086" i="2"/>
  <c r="T2086" i="2"/>
  <c r="O2086" i="2"/>
  <c r="K2086" i="2"/>
  <c r="H2086" i="2"/>
  <c r="AA2083" i="2"/>
  <c r="T2083" i="2"/>
  <c r="O2083" i="2"/>
  <c r="K2083" i="2"/>
  <c r="H2083" i="2"/>
  <c r="AA2077" i="2"/>
  <c r="T2077" i="2"/>
  <c r="O2077" i="2"/>
  <c r="K2077" i="2"/>
  <c r="H2077" i="2"/>
  <c r="AA2060" i="2"/>
  <c r="T2060" i="2"/>
  <c r="O2060" i="2"/>
  <c r="K2060" i="2"/>
  <c r="H2060" i="2"/>
  <c r="AA2043" i="2"/>
  <c r="T2043" i="2"/>
  <c r="O2043" i="2"/>
  <c r="K2043" i="2"/>
  <c r="H2043" i="2"/>
  <c r="AA2013" i="2"/>
  <c r="T2013" i="2"/>
  <c r="O2013" i="2"/>
  <c r="K2013" i="2"/>
  <c r="H2013" i="2"/>
  <c r="AA2040" i="2"/>
  <c r="T2040" i="2"/>
  <c r="O2040" i="2"/>
  <c r="K2040" i="2"/>
  <c r="H2040" i="2"/>
  <c r="AA2038" i="2"/>
  <c r="T2038" i="2"/>
  <c r="O2038" i="2"/>
  <c r="K2038" i="2"/>
  <c r="H2038" i="2"/>
  <c r="AA2033" i="2"/>
  <c r="T2033" i="2"/>
  <c r="O2033" i="2"/>
  <c r="K2033" i="2"/>
  <c r="H2033" i="2"/>
  <c r="AA2030" i="2"/>
  <c r="T2030" i="2"/>
  <c r="O2030" i="2"/>
  <c r="K2030" i="2"/>
  <c r="H2030" i="2"/>
  <c r="AA1850" i="2"/>
  <c r="T1850" i="2"/>
  <c r="O1850" i="2"/>
  <c r="K1850" i="2"/>
  <c r="H1850" i="2"/>
  <c r="AA2002" i="2"/>
  <c r="T2002" i="2"/>
  <c r="O2002" i="2"/>
  <c r="K2002" i="2"/>
  <c r="H2002" i="2"/>
  <c r="AA2000" i="2"/>
  <c r="T2000" i="2"/>
  <c r="O2000" i="2"/>
  <c r="K2000" i="2"/>
  <c r="H2000" i="2"/>
  <c r="AA1963" i="2"/>
  <c r="T1963" i="2"/>
  <c r="O1963" i="2"/>
  <c r="K1963" i="2"/>
  <c r="H1963" i="2"/>
  <c r="AA1982" i="2"/>
  <c r="T1982" i="2"/>
  <c r="O1982" i="2"/>
  <c r="K1982" i="2"/>
  <c r="H1982" i="2"/>
  <c r="AA1977" i="2"/>
  <c r="T1977" i="2"/>
  <c r="O1977" i="2"/>
  <c r="K1977" i="2"/>
  <c r="H1977" i="2"/>
  <c r="AA1967" i="2"/>
  <c r="T1967" i="2"/>
  <c r="O1967" i="2"/>
  <c r="K1967" i="2"/>
  <c r="H1967" i="2"/>
  <c r="AA1965" i="2"/>
  <c r="T1965" i="2"/>
  <c r="O1965" i="2"/>
  <c r="K1965" i="2"/>
  <c r="H1965" i="2"/>
  <c r="AA1964" i="2"/>
  <c r="T1964" i="2"/>
  <c r="O1964" i="2"/>
  <c r="K1964" i="2"/>
  <c r="H1964" i="2"/>
  <c r="AA1960" i="2"/>
  <c r="T1960" i="2"/>
  <c r="O1960" i="2"/>
  <c r="K1960" i="2"/>
  <c r="H1960" i="2"/>
  <c r="AA1939" i="2"/>
  <c r="T1939" i="2"/>
  <c r="O1939" i="2"/>
  <c r="K1939" i="2"/>
  <c r="H1939" i="2"/>
  <c r="AA1954" i="2"/>
  <c r="T1954" i="2"/>
  <c r="O1954" i="2"/>
  <c r="K1954" i="2"/>
  <c r="H1954" i="2"/>
  <c r="AA1940" i="2"/>
  <c r="T1940" i="2"/>
  <c r="O1940" i="2"/>
  <c r="K1940" i="2"/>
  <c r="H1940" i="2"/>
  <c r="AA1937" i="2"/>
  <c r="T1937" i="2"/>
  <c r="O1937" i="2"/>
  <c r="K1937" i="2"/>
  <c r="H1937" i="2"/>
  <c r="AA1908" i="2"/>
  <c r="T1908" i="2"/>
  <c r="O1908" i="2"/>
  <c r="K1908" i="2"/>
  <c r="H1908" i="2"/>
  <c r="AA1905" i="2"/>
  <c r="T1905" i="2"/>
  <c r="O1905" i="2"/>
  <c r="K1905" i="2"/>
  <c r="H1905" i="2"/>
  <c r="AA1902" i="2"/>
  <c r="T1902" i="2"/>
  <c r="O1902" i="2"/>
  <c r="K1902" i="2"/>
  <c r="H1902" i="2"/>
  <c r="AA1894" i="2"/>
  <c r="T1894" i="2"/>
  <c r="O1894" i="2"/>
  <c r="K1894" i="2"/>
  <c r="H1894" i="2"/>
  <c r="AA1886" i="2"/>
  <c r="T1886" i="2"/>
  <c r="O1886" i="2"/>
  <c r="K1886" i="2"/>
  <c r="H1886" i="2"/>
  <c r="AA1885" i="2"/>
  <c r="T1885" i="2"/>
  <c r="O1885" i="2"/>
  <c r="K1885" i="2"/>
  <c r="H1885" i="2"/>
  <c r="AA1868" i="2"/>
  <c r="T1868" i="2"/>
  <c r="O1868" i="2"/>
  <c r="K1868" i="2"/>
  <c r="H1868" i="2"/>
  <c r="AA1612" i="2"/>
  <c r="T1612" i="2"/>
  <c r="O1612" i="2"/>
  <c r="K1612" i="2"/>
  <c r="H1612" i="2"/>
  <c r="AA1844" i="2"/>
  <c r="T1844" i="2"/>
  <c r="O1844" i="2"/>
  <c r="K1844" i="2"/>
  <c r="H1844" i="2"/>
  <c r="AA1842" i="2"/>
  <c r="T1842" i="2"/>
  <c r="O1842" i="2"/>
  <c r="K1842" i="2"/>
  <c r="H1842" i="2"/>
  <c r="AA1834" i="2"/>
  <c r="T1834" i="2"/>
  <c r="O1834" i="2"/>
  <c r="K1834" i="2"/>
  <c r="H1834" i="2"/>
  <c r="AA1832" i="2"/>
  <c r="T1832" i="2"/>
  <c r="O1832" i="2"/>
  <c r="K1832" i="2"/>
  <c r="H1832" i="2"/>
  <c r="AA1831" i="2"/>
  <c r="T1831" i="2"/>
  <c r="O1831" i="2"/>
  <c r="K1831" i="2"/>
  <c r="H1831" i="2"/>
  <c r="AA1826" i="2"/>
  <c r="T1826" i="2"/>
  <c r="O1826" i="2"/>
  <c r="K1826" i="2"/>
  <c r="H1826" i="2"/>
  <c r="AA1825" i="2"/>
  <c r="T1825" i="2"/>
  <c r="O1825" i="2"/>
  <c r="K1825" i="2"/>
  <c r="H1825" i="2"/>
  <c r="AA1824" i="2"/>
  <c r="T1824" i="2"/>
  <c r="O1824" i="2"/>
  <c r="K1824" i="2"/>
  <c r="H1824" i="2"/>
  <c r="AA1820" i="2"/>
  <c r="T1820" i="2"/>
  <c r="O1820" i="2"/>
  <c r="K1820" i="2"/>
  <c r="H1820" i="2"/>
  <c r="AA1797" i="2"/>
  <c r="T1797" i="2"/>
  <c r="O1797" i="2"/>
  <c r="K1797" i="2"/>
  <c r="H1797" i="2"/>
  <c r="AA1786" i="2"/>
  <c r="T1786" i="2"/>
  <c r="O1786" i="2"/>
  <c r="K1786" i="2"/>
  <c r="H1786" i="2"/>
  <c r="AA1756" i="2"/>
  <c r="T1756" i="2"/>
  <c r="O1756" i="2"/>
  <c r="K1756" i="2"/>
  <c r="H1756" i="2"/>
  <c r="AA1752" i="2"/>
  <c r="T1752" i="2"/>
  <c r="O1752" i="2"/>
  <c r="K1752" i="2"/>
  <c r="H1752" i="2"/>
  <c r="AA1751" i="2"/>
  <c r="T1751" i="2"/>
  <c r="O1751" i="2"/>
  <c r="K1751" i="2"/>
  <c r="H1751" i="2"/>
  <c r="AA1745" i="2"/>
  <c r="T1745" i="2"/>
  <c r="O1745" i="2"/>
  <c r="K1745" i="2"/>
  <c r="H1745" i="2"/>
  <c r="AA1744" i="2"/>
  <c r="T1744" i="2"/>
  <c r="O1744" i="2"/>
  <c r="K1744" i="2"/>
  <c r="H1744" i="2"/>
  <c r="AA1736" i="2"/>
  <c r="T1736" i="2"/>
  <c r="O1736" i="2"/>
  <c r="K1736" i="2"/>
  <c r="H1736" i="2"/>
  <c r="AA1730" i="2"/>
  <c r="T1730" i="2"/>
  <c r="O1730" i="2"/>
  <c r="K1730" i="2"/>
  <c r="H1730" i="2"/>
  <c r="AA1729" i="2"/>
  <c r="T1729" i="2"/>
  <c r="O1729" i="2"/>
  <c r="K1729" i="2"/>
  <c r="H1729" i="2"/>
  <c r="AA1728" i="2"/>
  <c r="T1728" i="2"/>
  <c r="O1728" i="2"/>
  <c r="K1728" i="2"/>
  <c r="H1728" i="2"/>
  <c r="AA1717" i="2"/>
  <c r="T1717" i="2"/>
  <c r="O1717" i="2"/>
  <c r="K1717" i="2"/>
  <c r="H1717" i="2"/>
  <c r="AA1696" i="2"/>
  <c r="T1696" i="2"/>
  <c r="O1696" i="2"/>
  <c r="K1696" i="2"/>
  <c r="H1696" i="2"/>
  <c r="AA255" i="2"/>
  <c r="T255" i="2"/>
  <c r="O255" i="2"/>
  <c r="K255" i="2"/>
  <c r="H255" i="2"/>
  <c r="AA1560" i="2"/>
  <c r="T1560" i="2"/>
  <c r="O1560" i="2"/>
  <c r="K1560" i="2"/>
  <c r="H1560" i="2"/>
  <c r="AA1674" i="2"/>
  <c r="T1674" i="2"/>
  <c r="O1674" i="2"/>
  <c r="K1674" i="2"/>
  <c r="H1674" i="2"/>
  <c r="AA1673" i="2"/>
  <c r="T1673" i="2"/>
  <c r="O1673" i="2"/>
  <c r="K1673" i="2"/>
  <c r="H1673" i="2"/>
  <c r="AA1669" i="2"/>
  <c r="T1669" i="2"/>
  <c r="O1669" i="2"/>
  <c r="K1669" i="2"/>
  <c r="H1669" i="2"/>
  <c r="AA1668" i="2"/>
  <c r="T1668" i="2"/>
  <c r="O1668" i="2"/>
  <c r="K1668" i="2"/>
  <c r="H1668" i="2"/>
  <c r="AA1643" i="2"/>
  <c r="T1643" i="2"/>
  <c r="O1643" i="2"/>
  <c r="K1643" i="2"/>
  <c r="H1643" i="2"/>
  <c r="AA1641" i="2"/>
  <c r="T1641" i="2"/>
  <c r="O1641" i="2"/>
  <c r="K1641" i="2"/>
  <c r="H1641" i="2"/>
  <c r="AA1640" i="2"/>
  <c r="T1640" i="2"/>
  <c r="O1640" i="2"/>
  <c r="K1640" i="2"/>
  <c r="H1640" i="2"/>
  <c r="AA1635" i="2"/>
  <c r="T1635" i="2"/>
  <c r="O1635" i="2"/>
  <c r="K1635" i="2"/>
  <c r="H1635" i="2"/>
  <c r="AA1627" i="2"/>
  <c r="T1627" i="2"/>
  <c r="O1627" i="2"/>
  <c r="K1627" i="2"/>
  <c r="H1627" i="2"/>
  <c r="AA1295" i="2"/>
  <c r="T1295" i="2"/>
  <c r="O1295" i="2"/>
  <c r="K1295" i="2"/>
  <c r="H1295" i="2"/>
  <c r="AA1620" i="2"/>
  <c r="T1620" i="2"/>
  <c r="O1620" i="2"/>
  <c r="K1620" i="2"/>
  <c r="H1620" i="2"/>
  <c r="AA1617" i="2"/>
  <c r="T1617" i="2"/>
  <c r="O1617" i="2"/>
  <c r="K1617" i="2"/>
  <c r="H1617" i="2"/>
  <c r="AA1530" i="2"/>
  <c r="T1530" i="2"/>
  <c r="O1530" i="2"/>
  <c r="K1530" i="2"/>
  <c r="H1530" i="2"/>
  <c r="AA1608" i="2"/>
  <c r="T1608" i="2"/>
  <c r="O1608" i="2"/>
  <c r="K1608" i="2"/>
  <c r="H1608" i="2"/>
  <c r="AA1598" i="2"/>
  <c r="T1598" i="2"/>
  <c r="O1598" i="2"/>
  <c r="K1598" i="2"/>
  <c r="H1598" i="2"/>
  <c r="AA1342" i="2"/>
  <c r="T1342" i="2"/>
  <c r="O1342" i="2"/>
  <c r="K1342" i="2"/>
  <c r="H1342" i="2"/>
  <c r="AA1582" i="2"/>
  <c r="T1582" i="2"/>
  <c r="O1582" i="2"/>
  <c r="K1582" i="2"/>
  <c r="H1582" i="2"/>
  <c r="AA1575" i="2"/>
  <c r="T1575" i="2"/>
  <c r="O1575" i="2"/>
  <c r="K1575" i="2"/>
  <c r="H1575" i="2"/>
  <c r="AA1568" i="2"/>
  <c r="T1568" i="2"/>
  <c r="O1568" i="2"/>
  <c r="K1568" i="2"/>
  <c r="H1568" i="2"/>
  <c r="AA1538" i="2"/>
  <c r="T1538" i="2"/>
  <c r="O1538" i="2"/>
  <c r="K1538" i="2"/>
  <c r="H1538" i="2"/>
  <c r="AA1532" i="2"/>
  <c r="T1532" i="2"/>
  <c r="O1532" i="2"/>
  <c r="K1532" i="2"/>
  <c r="H1532" i="2"/>
  <c r="AA1519" i="2"/>
  <c r="T1519" i="2"/>
  <c r="O1519" i="2"/>
  <c r="K1519" i="2"/>
  <c r="H1519" i="2"/>
  <c r="AA1425" i="2"/>
  <c r="T1425" i="2"/>
  <c r="O1425" i="2"/>
  <c r="K1425" i="2"/>
  <c r="H1425" i="2"/>
  <c r="AA1298" i="2"/>
  <c r="T1298" i="2"/>
  <c r="O1298" i="2"/>
  <c r="K1298" i="2"/>
  <c r="H1298" i="2"/>
  <c r="AA1490" i="2"/>
  <c r="T1490" i="2"/>
  <c r="O1490" i="2"/>
  <c r="K1490" i="2"/>
  <c r="H1490" i="2"/>
  <c r="AA1487" i="2"/>
  <c r="T1487" i="2"/>
  <c r="O1487" i="2"/>
  <c r="K1487" i="2"/>
  <c r="H1487" i="2"/>
  <c r="AA1484" i="2"/>
  <c r="T1484" i="2"/>
  <c r="O1484" i="2"/>
  <c r="K1484" i="2"/>
  <c r="H1484" i="2"/>
  <c r="AA1469" i="2"/>
  <c r="T1469" i="2"/>
  <c r="O1469" i="2"/>
  <c r="K1469" i="2"/>
  <c r="H1469" i="2"/>
  <c r="AA1468" i="2"/>
  <c r="T1468" i="2"/>
  <c r="O1468" i="2"/>
  <c r="K1468" i="2"/>
  <c r="H1468" i="2"/>
  <c r="AA1462" i="2"/>
  <c r="T1462" i="2"/>
  <c r="O1462" i="2"/>
  <c r="K1462" i="2"/>
  <c r="H1462" i="2"/>
  <c r="Z1460" i="2"/>
  <c r="AA1460" i="2" s="1"/>
  <c r="T1460" i="2"/>
  <c r="O1460" i="2"/>
  <c r="K1460" i="2"/>
  <c r="H1460" i="2"/>
  <c r="AA1457" i="2"/>
  <c r="T1457" i="2"/>
  <c r="O1457" i="2"/>
  <c r="K1457" i="2"/>
  <c r="H1457" i="2"/>
  <c r="AA1453" i="2"/>
  <c r="T1453" i="2"/>
  <c r="O1453" i="2"/>
  <c r="K1453" i="2"/>
  <c r="H1453" i="2"/>
  <c r="AA1451" i="2"/>
  <c r="T1451" i="2"/>
  <c r="O1451" i="2"/>
  <c r="K1451" i="2"/>
  <c r="H1451" i="2"/>
  <c r="AA1296" i="2"/>
  <c r="T1296" i="2"/>
  <c r="O1296" i="2"/>
  <c r="K1296" i="2"/>
  <c r="H1296" i="2"/>
  <c r="AA1402" i="2"/>
  <c r="T1402" i="2"/>
  <c r="O1402" i="2"/>
  <c r="K1402" i="2"/>
  <c r="H1402" i="2"/>
  <c r="AA1433" i="2"/>
  <c r="T1433" i="2"/>
  <c r="O1433" i="2"/>
  <c r="K1433" i="2"/>
  <c r="H1433" i="2"/>
  <c r="AA1418" i="2"/>
  <c r="T1418" i="2"/>
  <c r="O1418" i="2"/>
  <c r="K1418" i="2"/>
  <c r="H1418" i="2"/>
  <c r="AA1414" i="2"/>
  <c r="T1414" i="2"/>
  <c r="O1414" i="2"/>
  <c r="K1414" i="2"/>
  <c r="H1414" i="2"/>
  <c r="AA1409" i="2"/>
  <c r="T1409" i="2"/>
  <c r="O1409" i="2"/>
  <c r="K1409" i="2"/>
  <c r="H1409" i="2"/>
  <c r="AA1405" i="2"/>
  <c r="T1405" i="2"/>
  <c r="O1405" i="2"/>
  <c r="K1405" i="2"/>
  <c r="H1405" i="2"/>
  <c r="AA1404" i="2"/>
  <c r="T1404" i="2"/>
  <c r="O1404" i="2"/>
  <c r="K1404" i="2"/>
  <c r="H1404" i="2"/>
  <c r="AA1314" i="2"/>
  <c r="T1314" i="2"/>
  <c r="O1314" i="2"/>
  <c r="K1314" i="2"/>
  <c r="H1314" i="2"/>
  <c r="AA1367" i="2"/>
  <c r="T1367" i="2"/>
  <c r="O1367" i="2"/>
  <c r="K1367" i="2"/>
  <c r="H1367" i="2"/>
  <c r="AA1396" i="2"/>
  <c r="T1396" i="2"/>
  <c r="O1396" i="2"/>
  <c r="K1396" i="2"/>
  <c r="H1396" i="2"/>
  <c r="AA1393" i="2"/>
  <c r="T1393" i="2"/>
  <c r="O1393" i="2"/>
  <c r="K1393" i="2"/>
  <c r="H1393" i="2"/>
  <c r="AA1392" i="2"/>
  <c r="T1392" i="2"/>
  <c r="O1392" i="2"/>
  <c r="K1392" i="2"/>
  <c r="H1392" i="2"/>
  <c r="AA1312" i="2"/>
  <c r="T1312" i="2"/>
  <c r="O1312" i="2"/>
  <c r="K1312" i="2"/>
  <c r="H1312" i="2"/>
  <c r="AA1380" i="2"/>
  <c r="T1380" i="2"/>
  <c r="O1380" i="2"/>
  <c r="K1380" i="2"/>
  <c r="H1380" i="2"/>
  <c r="AA1371" i="2"/>
  <c r="T1371" i="2"/>
  <c r="O1371" i="2"/>
  <c r="K1371" i="2"/>
  <c r="H1371" i="2"/>
  <c r="AA1357" i="2"/>
  <c r="T1357" i="2"/>
  <c r="O1357" i="2"/>
  <c r="K1357" i="2"/>
  <c r="H1357" i="2"/>
  <c r="AA1179" i="2"/>
  <c r="T1179" i="2"/>
  <c r="O1179" i="2"/>
  <c r="K1179" i="2"/>
  <c r="H1179" i="2"/>
  <c r="AA1214" i="2"/>
  <c r="T1214" i="2"/>
  <c r="O1214" i="2"/>
  <c r="K1214" i="2"/>
  <c r="H1214" i="2"/>
  <c r="AA1350" i="2"/>
  <c r="T1350" i="2"/>
  <c r="O1350" i="2"/>
  <c r="K1350" i="2"/>
  <c r="H1350" i="2"/>
  <c r="AA1341" i="2"/>
  <c r="T1341" i="2"/>
  <c r="O1341" i="2"/>
  <c r="K1341" i="2"/>
  <c r="H1341" i="2"/>
  <c r="AA1340" i="2"/>
  <c r="T1340" i="2"/>
  <c r="O1340" i="2"/>
  <c r="K1340" i="2"/>
  <c r="H1340" i="2"/>
  <c r="AA1337" i="2"/>
  <c r="T1337" i="2"/>
  <c r="O1337" i="2"/>
  <c r="K1337" i="2"/>
  <c r="H1337" i="2"/>
  <c r="AA1334" i="2"/>
  <c r="T1334" i="2"/>
  <c r="O1334" i="2"/>
  <c r="K1334" i="2"/>
  <c r="H1334" i="2"/>
  <c r="AA1327" i="2"/>
  <c r="T1327" i="2"/>
  <c r="O1327" i="2"/>
  <c r="K1327" i="2"/>
  <c r="H1327" i="2"/>
  <c r="AA1325" i="2"/>
  <c r="T1325" i="2"/>
  <c r="O1325" i="2"/>
  <c r="K1325" i="2"/>
  <c r="H1325" i="2"/>
  <c r="AA1321" i="2"/>
  <c r="T1321" i="2"/>
  <c r="O1321" i="2"/>
  <c r="K1321" i="2"/>
  <c r="H1321" i="2"/>
  <c r="AA1320" i="2"/>
  <c r="T1320" i="2"/>
  <c r="O1320" i="2"/>
  <c r="K1320" i="2"/>
  <c r="H1320" i="2"/>
  <c r="AA1308" i="2"/>
  <c r="T1308" i="2"/>
  <c r="O1308" i="2"/>
  <c r="K1308" i="2"/>
  <c r="H1308" i="2"/>
  <c r="AA1304" i="2"/>
  <c r="T1304" i="2"/>
  <c r="O1304" i="2"/>
  <c r="K1304" i="2"/>
  <c r="H1304" i="2"/>
  <c r="AA1287" i="2"/>
  <c r="T1287" i="2"/>
  <c r="O1287" i="2"/>
  <c r="K1287" i="2"/>
  <c r="H1287" i="2"/>
  <c r="AA1230" i="2"/>
  <c r="T1230" i="2"/>
  <c r="O1230" i="2"/>
  <c r="K1230" i="2"/>
  <c r="H1230" i="2"/>
  <c r="AA1281" i="2"/>
  <c r="T1281" i="2"/>
  <c r="O1281" i="2"/>
  <c r="K1281" i="2"/>
  <c r="H1281" i="2"/>
  <c r="AA996" i="2"/>
  <c r="T996" i="2"/>
  <c r="O996" i="2"/>
  <c r="K996" i="2"/>
  <c r="H996" i="2"/>
  <c r="AA422" i="2"/>
  <c r="T422" i="2"/>
  <c r="O422" i="2"/>
  <c r="K422" i="2"/>
  <c r="H422" i="2"/>
  <c r="AA1257" i="2"/>
  <c r="T1257" i="2"/>
  <c r="O1257" i="2"/>
  <c r="K1257" i="2"/>
  <c r="H1257" i="2"/>
  <c r="AA1198" i="2"/>
  <c r="T1198" i="2"/>
  <c r="O1198" i="2"/>
  <c r="K1198" i="2"/>
  <c r="H1198" i="2"/>
  <c r="AA1241" i="2"/>
  <c r="T1241" i="2"/>
  <c r="O1241" i="2"/>
  <c r="K1241" i="2"/>
  <c r="H1241" i="2"/>
  <c r="AA1239" i="2"/>
  <c r="T1239" i="2"/>
  <c r="O1239" i="2"/>
  <c r="K1239" i="2"/>
  <c r="H1239" i="2"/>
  <c r="AA1238" i="2"/>
  <c r="T1238" i="2"/>
  <c r="O1238" i="2"/>
  <c r="K1238" i="2"/>
  <c r="H1238" i="2"/>
  <c r="AA361" i="2"/>
  <c r="T361" i="2"/>
  <c r="O361" i="2"/>
  <c r="K361" i="2"/>
  <c r="H361" i="2"/>
  <c r="AA1126" i="2"/>
  <c r="T1126" i="2"/>
  <c r="O1126" i="2"/>
  <c r="K1126" i="2"/>
  <c r="H1126" i="2"/>
  <c r="AA1216" i="2"/>
  <c r="T1216" i="2"/>
  <c r="O1216" i="2"/>
  <c r="K1216" i="2"/>
  <c r="H1216" i="2"/>
  <c r="AA1200" i="2"/>
  <c r="T1200" i="2"/>
  <c r="O1200" i="2"/>
  <c r="K1200" i="2"/>
  <c r="H1200" i="2"/>
  <c r="AA1197" i="2"/>
  <c r="T1197" i="2"/>
  <c r="O1197" i="2"/>
  <c r="K1197" i="2"/>
  <c r="H1197" i="2"/>
  <c r="AA1183" i="2"/>
  <c r="T1183" i="2"/>
  <c r="O1183" i="2"/>
  <c r="K1183" i="2"/>
  <c r="H1183" i="2"/>
  <c r="AA1181" i="2"/>
  <c r="T1181" i="2"/>
  <c r="O1181" i="2"/>
  <c r="K1181" i="2"/>
  <c r="H1181" i="2"/>
  <c r="AA1177" i="2"/>
  <c r="T1177" i="2"/>
  <c r="O1177" i="2"/>
  <c r="K1177" i="2"/>
  <c r="H1177" i="2"/>
  <c r="AA1146" i="2"/>
  <c r="T1146" i="2"/>
  <c r="O1146" i="2"/>
  <c r="K1146" i="2"/>
  <c r="H1146" i="2"/>
  <c r="AA1137" i="2"/>
  <c r="T1137" i="2"/>
  <c r="O1137" i="2"/>
  <c r="K1137" i="2"/>
  <c r="H1137" i="2"/>
  <c r="AA984" i="2"/>
  <c r="T984" i="2"/>
  <c r="O984" i="2"/>
  <c r="K984" i="2"/>
  <c r="H984" i="2"/>
  <c r="AA1119" i="2"/>
  <c r="T1119" i="2"/>
  <c r="O1119" i="2"/>
  <c r="K1119" i="2"/>
  <c r="H1119" i="2"/>
  <c r="AA1116" i="2"/>
  <c r="T1116" i="2"/>
  <c r="O1116" i="2"/>
  <c r="K1116" i="2"/>
  <c r="H1116" i="2"/>
  <c r="AA1082" i="2"/>
  <c r="T1082" i="2"/>
  <c r="O1082" i="2"/>
  <c r="K1082" i="2"/>
  <c r="H1082" i="2"/>
  <c r="AA1112" i="2"/>
  <c r="T1112" i="2"/>
  <c r="O1112" i="2"/>
  <c r="K1112" i="2"/>
  <c r="H1112" i="2"/>
  <c r="AA1111" i="2"/>
  <c r="T1111" i="2"/>
  <c r="O1111" i="2"/>
  <c r="K1111" i="2"/>
  <c r="H1111" i="2"/>
  <c r="AA1103" i="2"/>
  <c r="T1103" i="2"/>
  <c r="O1103" i="2"/>
  <c r="K1103" i="2"/>
  <c r="H1103" i="2"/>
  <c r="AA1102" i="2"/>
  <c r="T1102" i="2"/>
  <c r="O1102" i="2"/>
  <c r="K1102" i="2"/>
  <c r="H1102" i="2"/>
  <c r="AA1092" i="2"/>
  <c r="T1092" i="2"/>
  <c r="O1092" i="2"/>
  <c r="K1092" i="2"/>
  <c r="H1092" i="2"/>
  <c r="AA1071" i="2"/>
  <c r="T1071" i="2"/>
  <c r="O1071" i="2"/>
  <c r="K1071" i="2"/>
  <c r="H1071" i="2"/>
  <c r="AA1066" i="2"/>
  <c r="T1066" i="2"/>
  <c r="O1066" i="2"/>
  <c r="K1066" i="2"/>
  <c r="H1066" i="2"/>
  <c r="AA1056" i="2"/>
  <c r="T1056" i="2"/>
  <c r="O1056" i="2"/>
  <c r="K1056" i="2"/>
  <c r="H1056" i="2"/>
  <c r="AA1046" i="2"/>
  <c r="T1046" i="2"/>
  <c r="O1046" i="2"/>
  <c r="K1046" i="2"/>
  <c r="H1046" i="2"/>
  <c r="AA1015" i="2"/>
  <c r="T1015" i="2"/>
  <c r="O1015" i="2"/>
  <c r="K1015" i="2"/>
  <c r="H1015" i="2"/>
  <c r="AA978" i="2"/>
  <c r="T978" i="2"/>
  <c r="O978" i="2"/>
  <c r="K978" i="2"/>
  <c r="H978" i="2"/>
  <c r="AA1011" i="2"/>
  <c r="T1011" i="2"/>
  <c r="O1011" i="2"/>
  <c r="K1011" i="2"/>
  <c r="H1011" i="2"/>
  <c r="Z5" i="2"/>
  <c r="U5" i="2"/>
  <c r="AA5" i="2" s="1"/>
  <c r="T5" i="2"/>
  <c r="O5" i="2"/>
  <c r="H5" i="2"/>
  <c r="AA990" i="2"/>
  <c r="T990" i="2"/>
  <c r="O990" i="2"/>
  <c r="K990" i="2"/>
  <c r="H990" i="2"/>
  <c r="AA386" i="2"/>
  <c r="T386" i="2"/>
  <c r="O386" i="2"/>
  <c r="K386" i="2"/>
  <c r="H386" i="2"/>
  <c r="AA982" i="2"/>
  <c r="T982" i="2"/>
  <c r="O982" i="2"/>
  <c r="K982" i="2"/>
  <c r="H982" i="2"/>
  <c r="AA974" i="2"/>
  <c r="T974" i="2"/>
  <c r="O974" i="2"/>
  <c r="K974" i="2"/>
  <c r="H974" i="2"/>
  <c r="AA962" i="2"/>
  <c r="T962" i="2"/>
  <c r="O962" i="2"/>
  <c r="K962" i="2"/>
  <c r="H962" i="2"/>
  <c r="AA961" i="2"/>
  <c r="T961" i="2"/>
  <c r="O961" i="2"/>
  <c r="H961" i="2"/>
  <c r="AA957" i="2"/>
  <c r="T957" i="2"/>
  <c r="O957" i="2"/>
  <c r="K957" i="2"/>
  <c r="H957" i="2"/>
  <c r="AA950" i="2"/>
  <c r="T950" i="2"/>
  <c r="O950" i="2"/>
  <c r="K950" i="2"/>
  <c r="H950" i="2"/>
  <c r="AA943" i="2"/>
  <c r="T943" i="2"/>
  <c r="O943" i="2"/>
  <c r="K943" i="2"/>
  <c r="H943" i="2"/>
  <c r="AA936" i="2"/>
  <c r="T936" i="2"/>
  <c r="O936" i="2"/>
  <c r="K936" i="2"/>
  <c r="H936" i="2"/>
  <c r="AA923" i="2"/>
  <c r="T923" i="2"/>
  <c r="O923" i="2"/>
  <c r="K923" i="2"/>
  <c r="H923" i="2"/>
  <c r="AA921" i="2"/>
  <c r="T921" i="2"/>
  <c r="O921" i="2"/>
  <c r="K921" i="2"/>
  <c r="H921" i="2"/>
  <c r="AA900" i="2"/>
  <c r="T900" i="2"/>
  <c r="O900" i="2"/>
  <c r="K900" i="2"/>
  <c r="H900" i="2"/>
  <c r="AA895" i="2"/>
  <c r="T895" i="2"/>
  <c r="O895" i="2"/>
  <c r="K895" i="2"/>
  <c r="H895" i="2"/>
  <c r="AA882" i="2"/>
  <c r="T882" i="2"/>
  <c r="O882" i="2"/>
  <c r="K882" i="2"/>
  <c r="H882" i="2"/>
  <c r="AA881" i="2"/>
  <c r="T881" i="2"/>
  <c r="O881" i="2"/>
  <c r="K881" i="2"/>
  <c r="H881" i="2"/>
  <c r="AA875" i="2"/>
  <c r="T875" i="2"/>
  <c r="O875" i="2"/>
  <c r="K875" i="2"/>
  <c r="H875" i="2"/>
  <c r="AA871" i="2"/>
  <c r="T871" i="2"/>
  <c r="O871" i="2"/>
  <c r="K871" i="2"/>
  <c r="H871" i="2"/>
  <c r="AA840" i="2"/>
  <c r="T840" i="2"/>
  <c r="O840" i="2"/>
  <c r="K840" i="2"/>
  <c r="H840" i="2"/>
  <c r="AA847" i="2"/>
  <c r="T847" i="2"/>
  <c r="O847" i="2"/>
  <c r="K847" i="2"/>
  <c r="H847" i="2"/>
  <c r="AA848" i="2"/>
  <c r="T848" i="2"/>
  <c r="O848" i="2"/>
  <c r="H848" i="2"/>
  <c r="AA836" i="2"/>
  <c r="T836" i="2"/>
  <c r="O836" i="2"/>
  <c r="K836" i="2"/>
  <c r="H836" i="2"/>
  <c r="AA544" i="2"/>
  <c r="T544" i="2"/>
  <c r="O544" i="2"/>
  <c r="K544" i="2"/>
  <c r="H544" i="2"/>
  <c r="Z713" i="2"/>
  <c r="AA713" i="2" s="1"/>
  <c r="T713" i="2"/>
  <c r="O713" i="2"/>
  <c r="K713" i="2"/>
  <c r="H713" i="2"/>
  <c r="AA804" i="2"/>
  <c r="T804" i="2"/>
  <c r="O804" i="2"/>
  <c r="H804" i="2"/>
  <c r="AA813" i="2"/>
  <c r="T813" i="2"/>
  <c r="O813" i="2"/>
  <c r="K813" i="2"/>
  <c r="H813" i="2"/>
  <c r="AA786" i="2"/>
  <c r="T786" i="2"/>
  <c r="O786" i="2"/>
  <c r="K786" i="2"/>
  <c r="H786" i="2"/>
  <c r="Z774" i="2"/>
  <c r="AA774" i="2" s="1"/>
  <c r="T774" i="2"/>
  <c r="O774" i="2"/>
  <c r="K774" i="2"/>
  <c r="H774" i="2"/>
  <c r="AA770" i="2"/>
  <c r="T770" i="2"/>
  <c r="O770" i="2"/>
  <c r="K770" i="2"/>
  <c r="H770" i="2"/>
  <c r="AA760" i="2"/>
  <c r="T760" i="2"/>
  <c r="O760" i="2"/>
  <c r="K760" i="2"/>
  <c r="H760" i="2"/>
  <c r="AA744" i="2"/>
  <c r="T744" i="2"/>
  <c r="O744" i="2"/>
  <c r="K744" i="2"/>
  <c r="H744" i="2"/>
  <c r="AA192" i="2"/>
  <c r="T192" i="2"/>
  <c r="O192" i="2"/>
  <c r="K192" i="2"/>
  <c r="H192" i="2"/>
  <c r="AA726" i="2"/>
  <c r="T726" i="2"/>
  <c r="O726" i="2"/>
  <c r="K726" i="2"/>
  <c r="H726" i="2"/>
  <c r="AA721" i="2"/>
  <c r="T721" i="2"/>
  <c r="O721" i="2"/>
  <c r="K721" i="2"/>
  <c r="H721" i="2"/>
  <c r="AA710" i="2"/>
  <c r="T710" i="2"/>
  <c r="O710" i="2"/>
  <c r="K710" i="2"/>
  <c r="H710" i="2"/>
  <c r="AA478" i="2"/>
  <c r="T478" i="2"/>
  <c r="O478" i="2"/>
  <c r="K478" i="2"/>
  <c r="H478" i="2"/>
  <c r="AA685" i="2"/>
  <c r="T685" i="2"/>
  <c r="O685" i="2"/>
  <c r="K685" i="2"/>
  <c r="H685" i="2"/>
  <c r="AA82" i="2"/>
  <c r="T82" i="2"/>
  <c r="O82" i="2"/>
  <c r="K82" i="2"/>
  <c r="H82" i="2"/>
  <c r="AA579" i="2"/>
  <c r="T579" i="2"/>
  <c r="O579" i="2"/>
  <c r="K579" i="2"/>
  <c r="H579" i="2"/>
  <c r="AA661" i="2"/>
  <c r="T661" i="2"/>
  <c r="O661" i="2"/>
  <c r="K661" i="2"/>
  <c r="H661" i="2"/>
  <c r="AA645" i="2"/>
  <c r="T645" i="2"/>
  <c r="O645" i="2"/>
  <c r="K645" i="2"/>
  <c r="H645" i="2"/>
  <c r="AA638" i="2"/>
  <c r="T638" i="2"/>
  <c r="O638" i="2"/>
  <c r="K638" i="2"/>
  <c r="H638" i="2"/>
  <c r="AA601" i="2"/>
  <c r="T601" i="2"/>
  <c r="O601" i="2"/>
  <c r="K601" i="2"/>
  <c r="H601" i="2"/>
  <c r="AB50" i="2"/>
  <c r="Z50" i="2"/>
  <c r="AA50" i="2" s="1"/>
  <c r="T50" i="2"/>
  <c r="O50" i="2"/>
  <c r="K50" i="2"/>
  <c r="H50" i="2"/>
  <c r="AA530" i="2"/>
  <c r="T530" i="2"/>
  <c r="O530" i="2"/>
  <c r="K530" i="2"/>
  <c r="H530" i="2"/>
  <c r="AA563" i="2"/>
  <c r="T563" i="2"/>
  <c r="O563" i="2"/>
  <c r="K563" i="2"/>
  <c r="H563" i="2"/>
  <c r="AA560" i="2"/>
  <c r="T560" i="2"/>
  <c r="O560" i="2"/>
  <c r="K560" i="2"/>
  <c r="H560" i="2"/>
  <c r="AA564" i="2"/>
  <c r="T564" i="2"/>
  <c r="O564" i="2"/>
  <c r="K564" i="2"/>
  <c r="H564" i="2"/>
  <c r="AA516" i="2"/>
  <c r="T516" i="2"/>
  <c r="O516" i="2"/>
  <c r="K516" i="2"/>
  <c r="H516" i="2"/>
  <c r="AA467" i="2"/>
  <c r="T467" i="2"/>
  <c r="O467" i="2"/>
  <c r="K467" i="2"/>
  <c r="H467" i="2"/>
  <c r="U139" i="2"/>
  <c r="AA139" i="2" s="1"/>
  <c r="T139" i="2"/>
  <c r="O139" i="2"/>
  <c r="K139" i="2"/>
  <c r="H139" i="2"/>
  <c r="X352" i="2"/>
  <c r="AA352" i="2" s="1"/>
  <c r="T352" i="2"/>
  <c r="O352" i="2"/>
  <c r="K352" i="2"/>
  <c r="H352" i="2"/>
  <c r="AA452" i="2"/>
  <c r="T452" i="2"/>
  <c r="O452" i="2"/>
  <c r="K452" i="2"/>
  <c r="H452" i="2"/>
  <c r="AA435" i="2"/>
  <c r="T435" i="2"/>
  <c r="O435" i="2"/>
  <c r="K435" i="2"/>
  <c r="H435" i="2"/>
  <c r="AA424" i="2"/>
  <c r="T424" i="2"/>
  <c r="O424" i="2"/>
  <c r="K424" i="2"/>
  <c r="H424" i="2"/>
  <c r="AA415" i="2"/>
  <c r="T415" i="2"/>
  <c r="O415" i="2"/>
  <c r="K415" i="2"/>
  <c r="H415" i="2"/>
  <c r="Z399" i="2"/>
  <c r="AA399" i="2" s="1"/>
  <c r="T399" i="2"/>
  <c r="O399" i="2"/>
  <c r="K399" i="2"/>
  <c r="H399" i="2"/>
  <c r="AA369" i="2"/>
  <c r="T369" i="2"/>
  <c r="O369" i="2"/>
  <c r="K369" i="2"/>
  <c r="H369" i="2"/>
  <c r="AA394" i="2"/>
  <c r="T394" i="2"/>
  <c r="O394" i="2"/>
  <c r="K394" i="2"/>
  <c r="H394" i="2"/>
  <c r="U93" i="2"/>
  <c r="AA93" i="2" s="1"/>
  <c r="T93" i="2"/>
  <c r="O93" i="2"/>
  <c r="K93" i="2"/>
  <c r="H93" i="2"/>
  <c r="U348" i="2"/>
  <c r="AA348" i="2" s="1"/>
  <c r="T348" i="2"/>
  <c r="O348" i="2"/>
  <c r="K348" i="2"/>
  <c r="H348" i="2"/>
  <c r="AA342" i="2"/>
  <c r="T342" i="2"/>
  <c r="O342" i="2"/>
  <c r="K342" i="2"/>
  <c r="H342" i="2"/>
  <c r="AA116" i="2"/>
  <c r="T116" i="2"/>
  <c r="O116" i="2"/>
  <c r="K116" i="2"/>
  <c r="H116" i="2"/>
  <c r="AA323" i="2"/>
  <c r="T323" i="2"/>
  <c r="O323" i="2"/>
  <c r="K323" i="2"/>
  <c r="H323" i="2"/>
  <c r="AA312" i="2"/>
  <c r="T312" i="2"/>
  <c r="O312" i="2"/>
  <c r="K312" i="2"/>
  <c r="H312" i="2"/>
  <c r="AA289" i="2"/>
  <c r="T289" i="2"/>
  <c r="O289" i="2"/>
  <c r="K289" i="2"/>
  <c r="H289" i="2"/>
  <c r="U69" i="2"/>
  <c r="AA69" i="2" s="1"/>
  <c r="T69" i="2"/>
  <c r="O69" i="2"/>
  <c r="K69" i="2"/>
  <c r="H69" i="2"/>
  <c r="AA294" i="2"/>
  <c r="T294" i="2"/>
  <c r="O294" i="2"/>
  <c r="K294" i="2"/>
  <c r="H294" i="2"/>
  <c r="AA271" i="2"/>
  <c r="T271" i="2"/>
  <c r="O271" i="2"/>
  <c r="K271" i="2"/>
  <c r="H271" i="2"/>
  <c r="U296" i="2"/>
  <c r="AA296" i="2" s="1"/>
  <c r="T296" i="2"/>
  <c r="O296" i="2"/>
  <c r="H296" i="2"/>
  <c r="AA278" i="2"/>
  <c r="T278" i="2"/>
  <c r="O278" i="2"/>
  <c r="K278" i="2"/>
  <c r="H278" i="2"/>
  <c r="AA277" i="2"/>
  <c r="T277" i="2"/>
  <c r="O277" i="2"/>
  <c r="K277" i="2"/>
  <c r="H277" i="2"/>
  <c r="Z264" i="2"/>
  <c r="AA264" i="2" s="1"/>
  <c r="T264" i="2"/>
  <c r="O264" i="2"/>
  <c r="K264" i="2"/>
  <c r="H264" i="2"/>
  <c r="AA257" i="2"/>
  <c r="T257" i="2"/>
  <c r="O257" i="2"/>
  <c r="K257" i="2"/>
  <c r="H257" i="2"/>
  <c r="AA253" i="2"/>
  <c r="T253" i="2"/>
  <c r="O253" i="2"/>
  <c r="K253" i="2"/>
  <c r="H253" i="2"/>
  <c r="AA249" i="2"/>
  <c r="T249" i="2"/>
  <c r="O249" i="2"/>
  <c r="K249" i="2"/>
  <c r="H249" i="2"/>
  <c r="U122" i="2"/>
  <c r="AA122" i="2" s="1"/>
  <c r="T122" i="2"/>
  <c r="O122" i="2"/>
  <c r="K122" i="2"/>
  <c r="H122" i="2"/>
  <c r="Z195" i="2"/>
  <c r="AA195" i="2" s="1"/>
  <c r="T195" i="2"/>
  <c r="O195" i="2"/>
  <c r="K195" i="2"/>
  <c r="H195" i="2"/>
  <c r="U205" i="2"/>
  <c r="AA205" i="2" s="1"/>
  <c r="T205" i="2"/>
  <c r="O205" i="2"/>
  <c r="K205" i="2"/>
  <c r="H205" i="2"/>
  <c r="AA196" i="2"/>
  <c r="T196" i="2"/>
  <c r="O196" i="2"/>
  <c r="K196" i="2"/>
  <c r="H196" i="2"/>
  <c r="AB130" i="2"/>
  <c r="U130" i="2"/>
  <c r="AA130" i="2" s="1"/>
  <c r="T130" i="2"/>
  <c r="M130" i="2"/>
  <c r="L130" i="2"/>
  <c r="O130" i="2" s="1"/>
  <c r="K130" i="2"/>
  <c r="H130" i="2"/>
  <c r="AA201" i="2"/>
  <c r="T201" i="2"/>
  <c r="O201" i="2"/>
  <c r="K201" i="2"/>
  <c r="H201" i="2"/>
  <c r="Z68" i="2"/>
  <c r="U68" i="2"/>
  <c r="T68" i="2"/>
  <c r="O68" i="2"/>
  <c r="K68" i="2"/>
  <c r="H68" i="2"/>
  <c r="AA149" i="2"/>
  <c r="T149" i="2"/>
  <c r="O149" i="2"/>
  <c r="K149" i="2"/>
  <c r="H149" i="2"/>
  <c r="Z73" i="2"/>
  <c r="X73" i="2"/>
  <c r="W73" i="2"/>
  <c r="U73" i="2"/>
  <c r="T73" i="2"/>
  <c r="O73" i="2"/>
  <c r="K73" i="2"/>
  <c r="H73" i="2"/>
  <c r="AB43" i="2"/>
  <c r="U43" i="2"/>
  <c r="AA43" i="2" s="1"/>
  <c r="T43" i="2"/>
  <c r="O43" i="2"/>
  <c r="K43" i="2"/>
  <c r="H43" i="2"/>
  <c r="U76" i="2"/>
  <c r="AA76" i="2" s="1"/>
  <c r="T76" i="2"/>
  <c r="O76" i="2"/>
  <c r="H76" i="2"/>
  <c r="AA77" i="2"/>
  <c r="T77" i="2"/>
  <c r="O77" i="2"/>
  <c r="K77" i="2"/>
  <c r="H77" i="2"/>
  <c r="AA62" i="2"/>
  <c r="T62" i="2"/>
  <c r="O62" i="2"/>
  <c r="K62" i="2"/>
  <c r="H62" i="2"/>
  <c r="U60" i="2"/>
  <c r="AA60" i="2" s="1"/>
  <c r="T60" i="2"/>
  <c r="O60" i="2"/>
  <c r="K60" i="2"/>
  <c r="H60" i="2"/>
  <c r="Z32" i="2"/>
  <c r="AA32" i="2" s="1"/>
  <c r="T32" i="2"/>
  <c r="O32" i="2"/>
  <c r="K32" i="2"/>
  <c r="H32" i="2"/>
  <c r="Z33" i="2"/>
  <c r="AA33" i="2" s="1"/>
  <c r="T33" i="2"/>
  <c r="O33" i="2"/>
  <c r="K33" i="2"/>
  <c r="H33" i="2"/>
  <c r="Z28" i="2"/>
  <c r="X28" i="2"/>
  <c r="U28" i="2"/>
  <c r="T28" i="2"/>
  <c r="O28" i="2"/>
  <c r="K28" i="2"/>
  <c r="H28" i="2"/>
  <c r="W11" i="2"/>
  <c r="U11" i="2"/>
  <c r="T11" i="2"/>
  <c r="O11" i="2"/>
  <c r="K11" i="2"/>
  <c r="H11" i="2"/>
  <c r="Z12" i="2"/>
  <c r="X12" i="2"/>
  <c r="U12" i="2"/>
  <c r="O12" i="2"/>
  <c r="K12" i="2"/>
  <c r="AD4167" i="2" l="1"/>
  <c r="AA12" i="2"/>
  <c r="AA28" i="2"/>
  <c r="AD4189" i="2"/>
  <c r="AA11" i="2"/>
  <c r="AA73" i="2"/>
  <c r="AD4259" i="2"/>
  <c r="AA68" i="2"/>
  <c r="AD1367" i="2"/>
  <c r="AD4574" i="2"/>
  <c r="AD1011" i="2"/>
  <c r="AD1414" i="2"/>
  <c r="AD1669" i="2"/>
  <c r="AD2327" i="2"/>
  <c r="AD2536" i="2"/>
  <c r="AD3006" i="2"/>
  <c r="AD3051" i="2"/>
  <c r="AD3140" i="2"/>
  <c r="AD3253" i="2"/>
  <c r="AD3561" i="2"/>
  <c r="AD3565" i="2"/>
  <c r="AD3591" i="2"/>
  <c r="AD3642" i="2"/>
  <c r="AD3842" i="2"/>
  <c r="AD3865" i="2"/>
  <c r="AD3945" i="2"/>
  <c r="AD4022" i="2"/>
  <c r="AD4024" i="2"/>
  <c r="AD4025" i="2"/>
  <c r="AD4077" i="2"/>
  <c r="AD4161" i="2"/>
  <c r="AD4163" i="2"/>
  <c r="AD4225" i="2"/>
  <c r="AD4241" i="2"/>
  <c r="AD4245" i="2"/>
  <c r="AD4279" i="2"/>
  <c r="AD4255" i="2"/>
  <c r="AD4337" i="2"/>
  <c r="AD4340" i="2"/>
  <c r="AD4350" i="2"/>
  <c r="AD4363" i="2"/>
  <c r="AD4380" i="2"/>
  <c r="AD4557" i="2"/>
  <c r="AD4584" i="2"/>
  <c r="AD4632" i="2"/>
  <c r="AD4963" i="2"/>
  <c r="AD5019" i="2"/>
  <c r="AD60" i="2"/>
  <c r="AD4275" i="2"/>
  <c r="AD4344" i="2"/>
  <c r="AD4645" i="2"/>
  <c r="AD4743" i="2"/>
  <c r="AD4952" i="2"/>
  <c r="AD1389" i="2"/>
  <c r="AD1881" i="2"/>
  <c r="AD2243" i="2"/>
  <c r="AD2749" i="2"/>
  <c r="AD3032" i="2"/>
  <c r="AD3764" i="2"/>
  <c r="AD4315" i="2"/>
  <c r="AD4384" i="2"/>
  <c r="AD4580" i="2"/>
  <c r="AD4592" i="2"/>
  <c r="AD836" i="2"/>
  <c r="AD2801" i="2"/>
  <c r="AD3028" i="2"/>
  <c r="AD3045" i="2"/>
  <c r="AD3308" i="2"/>
  <c r="AD3454" i="2"/>
  <c r="AD3667" i="2"/>
  <c r="AD4023" i="2"/>
  <c r="AD4506" i="2"/>
  <c r="AD192" i="2"/>
  <c r="AD1321" i="2"/>
  <c r="AD1308" i="2"/>
  <c r="AD1752" i="2"/>
  <c r="AD1608" i="2"/>
  <c r="AD3480" i="2"/>
  <c r="AD3595" i="2"/>
  <c r="AD3760" i="2"/>
  <c r="AD3862" i="2"/>
  <c r="AD3918" i="2"/>
  <c r="AD4021" i="2"/>
  <c r="AD4080" i="2"/>
  <c r="AD4576" i="2"/>
  <c r="AD3061" i="2"/>
  <c r="AD4832" i="2"/>
  <c r="AD974" i="2"/>
  <c r="AD1112" i="2"/>
  <c r="AD1304" i="2"/>
  <c r="AD2379" i="2"/>
  <c r="AD3037" i="2"/>
  <c r="AD3304" i="2"/>
  <c r="AD3324" i="2"/>
  <c r="AD4076" i="2"/>
  <c r="AD4174" i="2"/>
  <c r="AD4283" i="2"/>
  <c r="AD4354" i="2"/>
  <c r="AD4502" i="2"/>
  <c r="AD4649" i="2"/>
  <c r="AD4748" i="2"/>
  <c r="AD4826" i="2"/>
  <c r="AD770" i="2"/>
  <c r="AD2308" i="2"/>
  <c r="AD2488" i="2"/>
  <c r="AD2839" i="2"/>
  <c r="AD4271" i="2"/>
  <c r="AD4349" i="2"/>
  <c r="AD2781" i="2"/>
  <c r="AD4820" i="2"/>
  <c r="AD4830" i="2"/>
  <c r="AD4863" i="2"/>
  <c r="AD5051" i="2"/>
  <c r="AD1405" i="2"/>
  <c r="AD1963" i="2"/>
  <c r="AD2298" i="2"/>
  <c r="AD2524" i="2"/>
  <c r="AD2785" i="2"/>
  <c r="AD1337" i="2"/>
  <c r="AD4423" i="2"/>
  <c r="AD4613" i="2"/>
  <c r="AD978" i="2"/>
  <c r="AD1960" i="2"/>
  <c r="AD2386" i="2"/>
  <c r="AD1868" i="2"/>
  <c r="AD2637" i="2"/>
  <c r="AD3328" i="2"/>
  <c r="AD4157" i="2"/>
  <c r="AD4338" i="2"/>
  <c r="AD4505" i="2"/>
  <c r="AD1177" i="2"/>
  <c r="AD1392" i="2"/>
  <c r="AD2382" i="2"/>
  <c r="AD2738" i="2"/>
  <c r="AD3554" i="2"/>
  <c r="AD3594" i="2"/>
  <c r="AD3690" i="2"/>
  <c r="AD3759" i="2"/>
  <c r="AD4237" i="2"/>
  <c r="AD4442" i="2"/>
  <c r="AD4525" i="2"/>
  <c r="AD4585" i="2"/>
  <c r="AD4709" i="2"/>
  <c r="AD4814" i="2"/>
  <c r="AD560" i="2"/>
  <c r="AD1179" i="2"/>
  <c r="AD1453" i="2"/>
  <c r="AD253" i="2"/>
  <c r="AD1820" i="2"/>
  <c r="AD2758" i="2"/>
  <c r="AD2936" i="2"/>
  <c r="AD2985" i="2"/>
  <c r="AD3606" i="2"/>
  <c r="AD3731" i="2"/>
  <c r="AD3768" i="2"/>
  <c r="AD4661" i="2"/>
  <c r="AD4934" i="2"/>
  <c r="AD5086" i="2"/>
  <c r="AD255" i="2"/>
  <c r="AD871" i="2"/>
  <c r="AD2460" i="2"/>
  <c r="AD2778" i="2"/>
  <c r="AD3041" i="2"/>
  <c r="AD3157" i="2"/>
  <c r="AD3249" i="2"/>
  <c r="AD3632" i="2"/>
  <c r="AD4790" i="2"/>
  <c r="AD5028" i="2"/>
  <c r="AD2699" i="2"/>
  <c r="AD3537" i="2"/>
  <c r="AD2326" i="2"/>
  <c r="AD2473" i="2"/>
  <c r="AD3876" i="2"/>
  <c r="AD4032" i="2"/>
  <c r="AD4028" i="2"/>
  <c r="AD3891" i="2"/>
  <c r="AD4000" i="2"/>
  <c r="AD4064" i="2"/>
  <c r="AD4060" i="2"/>
  <c r="AD3896" i="2"/>
  <c r="AD3980" i="2"/>
  <c r="AD4501" i="2"/>
  <c r="AD4810" i="2"/>
  <c r="AD4705" i="2"/>
  <c r="AD4894" i="2"/>
  <c r="AD4994" i="2"/>
  <c r="AD4581" i="2"/>
  <c r="AD4588" i="2"/>
  <c r="AA219" i="2"/>
  <c r="T558" i="2"/>
  <c r="T3641" i="2"/>
  <c r="O3531" i="2"/>
  <c r="O110" i="2"/>
  <c r="H30" i="2"/>
  <c r="K95" i="2"/>
  <c r="AA5220" i="2"/>
  <c r="T5220" i="2"/>
  <c r="O5220" i="2"/>
  <c r="K5220" i="2"/>
  <c r="H5220" i="2"/>
  <c r="AA5219" i="2"/>
  <c r="T5219" i="2"/>
  <c r="O5219" i="2"/>
  <c r="K5219" i="2"/>
  <c r="H5219" i="2"/>
  <c r="AA5218" i="2"/>
  <c r="T5218" i="2"/>
  <c r="O5218" i="2"/>
  <c r="K5218" i="2"/>
  <c r="H5218" i="2"/>
  <c r="AA5217" i="2"/>
  <c r="T5217" i="2"/>
  <c r="O5217" i="2"/>
  <c r="K5217" i="2"/>
  <c r="H5217" i="2"/>
  <c r="AA5216" i="2"/>
  <c r="T5216" i="2"/>
  <c r="O5216" i="2"/>
  <c r="K5216" i="2"/>
  <c r="H5216" i="2"/>
  <c r="AA5215" i="2"/>
  <c r="T5215" i="2"/>
  <c r="O5215" i="2"/>
  <c r="K5215" i="2"/>
  <c r="H5215" i="2"/>
  <c r="AA5214" i="2"/>
  <c r="T5214" i="2"/>
  <c r="O5214" i="2"/>
  <c r="K5214" i="2"/>
  <c r="H5214" i="2"/>
  <c r="AA5213" i="2"/>
  <c r="T5213" i="2"/>
  <c r="O5213" i="2"/>
  <c r="K5213" i="2"/>
  <c r="H5213" i="2"/>
  <c r="AA5212" i="2"/>
  <c r="T5212" i="2"/>
  <c r="O5212" i="2"/>
  <c r="K5212" i="2"/>
  <c r="H5212" i="2"/>
  <c r="AA5211" i="2"/>
  <c r="T5211" i="2"/>
  <c r="O5211" i="2"/>
  <c r="K5211" i="2"/>
  <c r="H5211" i="2"/>
  <c r="AA5182" i="2"/>
  <c r="T5182" i="2"/>
  <c r="O5182" i="2"/>
  <c r="K5182" i="2"/>
  <c r="H5182" i="2"/>
  <c r="AA5180" i="2"/>
  <c r="T5180" i="2"/>
  <c r="O5180" i="2"/>
  <c r="K5180" i="2"/>
  <c r="H5180" i="2"/>
  <c r="AA5173" i="2"/>
  <c r="T5173" i="2"/>
  <c r="O5173" i="2"/>
  <c r="K5173" i="2"/>
  <c r="H5173" i="2"/>
  <c r="AA5171" i="2"/>
  <c r="T5171" i="2"/>
  <c r="O5171" i="2"/>
  <c r="K5171" i="2"/>
  <c r="H5171" i="2"/>
  <c r="AA5166" i="2"/>
  <c r="T5166" i="2"/>
  <c r="O5166" i="2"/>
  <c r="K5166" i="2"/>
  <c r="H5166" i="2"/>
  <c r="AA5158" i="2"/>
  <c r="T5158" i="2"/>
  <c r="O5158" i="2"/>
  <c r="K5158" i="2"/>
  <c r="H5158" i="2"/>
  <c r="AA5157" i="2"/>
  <c r="T5157" i="2"/>
  <c r="O5157" i="2"/>
  <c r="K5157" i="2"/>
  <c r="H5157" i="2"/>
  <c r="AA5156" i="2"/>
  <c r="T5156" i="2"/>
  <c r="O5156" i="2"/>
  <c r="K5156" i="2"/>
  <c r="H5156" i="2"/>
  <c r="AA5151" i="2"/>
  <c r="T5151" i="2"/>
  <c r="O5151" i="2"/>
  <c r="K5151" i="2"/>
  <c r="H5151" i="2"/>
  <c r="AA5138" i="2"/>
  <c r="T5138" i="2"/>
  <c r="O5138" i="2"/>
  <c r="K5138" i="2"/>
  <c r="H5138" i="2"/>
  <c r="AA5132" i="2"/>
  <c r="T5132" i="2"/>
  <c r="O5132" i="2"/>
  <c r="K5132" i="2"/>
  <c r="H5132" i="2"/>
  <c r="AA5130" i="2"/>
  <c r="T5130" i="2"/>
  <c r="O5130" i="2"/>
  <c r="K5130" i="2"/>
  <c r="H5130" i="2"/>
  <c r="AA5123" i="2"/>
  <c r="T5123" i="2"/>
  <c r="O5123" i="2"/>
  <c r="K5123" i="2"/>
  <c r="H5123" i="2"/>
  <c r="AA5121" i="2"/>
  <c r="T5121" i="2"/>
  <c r="O5121" i="2"/>
  <c r="K5121" i="2"/>
  <c r="H5121" i="2"/>
  <c r="AA5120" i="2"/>
  <c r="T5120" i="2"/>
  <c r="O5120" i="2"/>
  <c r="K5120" i="2"/>
  <c r="H5120" i="2"/>
  <c r="AA5099" i="2"/>
  <c r="T5099" i="2"/>
  <c r="O5099" i="2"/>
  <c r="K5099" i="2"/>
  <c r="H5099" i="2"/>
  <c r="AA5098" i="2"/>
  <c r="T5098" i="2"/>
  <c r="O5098" i="2"/>
  <c r="K5098" i="2"/>
  <c r="H5098" i="2"/>
  <c r="AA5095" i="2"/>
  <c r="T5095" i="2"/>
  <c r="O5095" i="2"/>
  <c r="K5095" i="2"/>
  <c r="H5095" i="2"/>
  <c r="AA4992" i="2"/>
  <c r="T4992" i="2"/>
  <c r="O4992" i="2"/>
  <c r="K4992" i="2"/>
  <c r="H4992" i="2"/>
  <c r="AA5092" i="2"/>
  <c r="T5092" i="2"/>
  <c r="O5092" i="2"/>
  <c r="K5092" i="2"/>
  <c r="H5092" i="2"/>
  <c r="AA5085" i="2"/>
  <c r="T5085" i="2"/>
  <c r="O5085" i="2"/>
  <c r="K5085" i="2"/>
  <c r="H5085" i="2"/>
  <c r="AA5081" i="2"/>
  <c r="T5081" i="2"/>
  <c r="O5081" i="2"/>
  <c r="K5081" i="2"/>
  <c r="H5081" i="2"/>
  <c r="AA5077" i="2"/>
  <c r="T5077" i="2"/>
  <c r="O5077" i="2"/>
  <c r="K5077" i="2"/>
  <c r="H5077" i="2"/>
  <c r="AA5076" i="2"/>
  <c r="T5076" i="2"/>
  <c r="O5076" i="2"/>
  <c r="K5076" i="2"/>
  <c r="H5076" i="2"/>
  <c r="AA5067" i="2"/>
  <c r="T5067" i="2"/>
  <c r="O5067" i="2"/>
  <c r="K5067" i="2"/>
  <c r="H5067" i="2"/>
  <c r="AA4862" i="2"/>
  <c r="T4862" i="2"/>
  <c r="O4862" i="2"/>
  <c r="K4862" i="2"/>
  <c r="H4862" i="2"/>
  <c r="AA5050" i="2"/>
  <c r="T5050" i="2"/>
  <c r="O5050" i="2"/>
  <c r="K5050" i="2"/>
  <c r="H5050" i="2"/>
  <c r="AA5042" i="2"/>
  <c r="T5042" i="2"/>
  <c r="O5042" i="2"/>
  <c r="K5042" i="2"/>
  <c r="H5042" i="2"/>
  <c r="AA5036" i="2"/>
  <c r="T5036" i="2"/>
  <c r="O5036" i="2"/>
  <c r="K5036" i="2"/>
  <c r="H5036" i="2"/>
  <c r="AA5034" i="2"/>
  <c r="T5034" i="2"/>
  <c r="O5034" i="2"/>
  <c r="K5034" i="2"/>
  <c r="H5034" i="2"/>
  <c r="AD5031" i="2" s="1"/>
  <c r="AA5032" i="2"/>
  <c r="T5032" i="2"/>
  <c r="O5032" i="2"/>
  <c r="K5032" i="2"/>
  <c r="H5032" i="2"/>
  <c r="AA5030" i="2"/>
  <c r="T5030" i="2"/>
  <c r="O5030" i="2"/>
  <c r="K5030" i="2"/>
  <c r="H5030" i="2"/>
  <c r="AA5025" i="2"/>
  <c r="T5025" i="2"/>
  <c r="O5025" i="2"/>
  <c r="K5025" i="2"/>
  <c r="H5025" i="2"/>
  <c r="AA5020" i="2"/>
  <c r="T5020" i="2"/>
  <c r="O5020" i="2"/>
  <c r="K5020" i="2"/>
  <c r="H5020" i="2"/>
  <c r="AA5016" i="2"/>
  <c r="T5016" i="2"/>
  <c r="O5016" i="2"/>
  <c r="K5016" i="2"/>
  <c r="H5016" i="2"/>
  <c r="AA5013" i="2"/>
  <c r="T5013" i="2"/>
  <c r="O5013" i="2"/>
  <c r="K5013" i="2"/>
  <c r="H5013" i="2"/>
  <c r="AA5007" i="2"/>
  <c r="T5007" i="2"/>
  <c r="O5007" i="2"/>
  <c r="K5007" i="2"/>
  <c r="H5007" i="2"/>
  <c r="AA4991" i="2"/>
  <c r="T4991" i="2"/>
  <c r="O4991" i="2"/>
  <c r="K4991" i="2"/>
  <c r="H4991" i="2"/>
  <c r="AA4985" i="2"/>
  <c r="T4985" i="2"/>
  <c r="O4985" i="2"/>
  <c r="K4985" i="2"/>
  <c r="H4985" i="2"/>
  <c r="AA4973" i="2"/>
  <c r="T4973" i="2"/>
  <c r="O4973" i="2"/>
  <c r="K4973" i="2"/>
  <c r="H4973" i="2"/>
  <c r="AA4970" i="2"/>
  <c r="T4970" i="2"/>
  <c r="O4970" i="2"/>
  <c r="K4970" i="2"/>
  <c r="H4970" i="2"/>
  <c r="AA4961" i="2"/>
  <c r="T4961" i="2"/>
  <c r="O4961" i="2"/>
  <c r="K4961" i="2"/>
  <c r="H4961" i="2"/>
  <c r="AA4954" i="2"/>
  <c r="T4954" i="2"/>
  <c r="O4954" i="2"/>
  <c r="K4954" i="2"/>
  <c r="H4954" i="2"/>
  <c r="AA4947" i="2"/>
  <c r="T4947" i="2"/>
  <c r="O4947" i="2"/>
  <c r="K4947" i="2"/>
  <c r="H4947" i="2"/>
  <c r="AA4936" i="2"/>
  <c r="T4936" i="2"/>
  <c r="O4936" i="2"/>
  <c r="K4936" i="2"/>
  <c r="H4936" i="2"/>
  <c r="AA4935" i="2"/>
  <c r="T4935" i="2"/>
  <c r="O4935" i="2"/>
  <c r="K4935" i="2"/>
  <c r="H4935" i="2"/>
  <c r="AA4931" i="2"/>
  <c r="T4931" i="2"/>
  <c r="O4931" i="2"/>
  <c r="K4931" i="2"/>
  <c r="H4931" i="2"/>
  <c r="AD4931" i="2" s="1"/>
  <c r="AA4930" i="2"/>
  <c r="T4930" i="2"/>
  <c r="O4930" i="2"/>
  <c r="K4930" i="2"/>
  <c r="H4930" i="2"/>
  <c r="AA4925" i="2"/>
  <c r="T4925" i="2"/>
  <c r="O4925" i="2"/>
  <c r="K4925" i="2"/>
  <c r="H4925" i="2"/>
  <c r="AA4919" i="2"/>
  <c r="T4919" i="2"/>
  <c r="O4919" i="2"/>
  <c r="K4919" i="2"/>
  <c r="H4919" i="2"/>
  <c r="AA4913" i="2"/>
  <c r="T4913" i="2"/>
  <c r="O4913" i="2"/>
  <c r="K4913" i="2"/>
  <c r="H4913" i="2"/>
  <c r="AA4907" i="2"/>
  <c r="T4907" i="2"/>
  <c r="O4907" i="2"/>
  <c r="K4907" i="2"/>
  <c r="H4907" i="2"/>
  <c r="AA4892" i="2"/>
  <c r="T4892" i="2"/>
  <c r="O4892" i="2"/>
  <c r="K4892" i="2"/>
  <c r="H4892" i="2"/>
  <c r="AA4888" i="2"/>
  <c r="T4888" i="2"/>
  <c r="O4888" i="2"/>
  <c r="K4888" i="2"/>
  <c r="H4888" i="2"/>
  <c r="AA4870" i="2"/>
  <c r="T4870" i="2"/>
  <c r="O4870" i="2"/>
  <c r="K4870" i="2"/>
  <c r="H4870" i="2"/>
  <c r="AA4861" i="2"/>
  <c r="T4861" i="2"/>
  <c r="O4861" i="2"/>
  <c r="K4861" i="2"/>
  <c r="H4861" i="2"/>
  <c r="AA4860" i="2"/>
  <c r="T4860" i="2"/>
  <c r="O4860" i="2"/>
  <c r="K4860" i="2"/>
  <c r="H4860" i="2"/>
  <c r="AA4858" i="2"/>
  <c r="T4858" i="2"/>
  <c r="O4858" i="2"/>
  <c r="K4858" i="2"/>
  <c r="H4858" i="2"/>
  <c r="AA4853" i="2"/>
  <c r="T4853" i="2"/>
  <c r="O4853" i="2"/>
  <c r="K4853" i="2"/>
  <c r="H4853" i="2"/>
  <c r="AD4853" i="2" s="1"/>
  <c r="AA4851" i="2"/>
  <c r="T4851" i="2"/>
  <c r="O4851" i="2"/>
  <c r="K4851" i="2"/>
  <c r="H4851" i="2"/>
  <c r="AA4846" i="2"/>
  <c r="T4846" i="2"/>
  <c r="O4846" i="2"/>
  <c r="K4846" i="2"/>
  <c r="H4846" i="2"/>
  <c r="AA4843" i="2"/>
  <c r="T4843" i="2"/>
  <c r="O4843" i="2"/>
  <c r="K4843" i="2"/>
  <c r="H4843" i="2"/>
  <c r="AA4839" i="2"/>
  <c r="T4839" i="2"/>
  <c r="O4839" i="2"/>
  <c r="K4839" i="2"/>
  <c r="H4839" i="2"/>
  <c r="AA4835" i="2"/>
  <c r="T4835" i="2"/>
  <c r="O4835" i="2"/>
  <c r="K4835" i="2"/>
  <c r="H4835" i="2"/>
  <c r="AA4813" i="2"/>
  <c r="T4813" i="2"/>
  <c r="O4813" i="2"/>
  <c r="K4813" i="2"/>
  <c r="H4813" i="2"/>
  <c r="AA4799" i="2"/>
  <c r="T4799" i="2"/>
  <c r="O4799" i="2"/>
  <c r="K4799" i="2"/>
  <c r="H4799" i="2"/>
  <c r="AA4783" i="2"/>
  <c r="T4783" i="2"/>
  <c r="O4783" i="2"/>
  <c r="K4783" i="2"/>
  <c r="H4783" i="2"/>
  <c r="AA4774" i="2"/>
  <c r="T4774" i="2"/>
  <c r="O4774" i="2"/>
  <c r="K4774" i="2"/>
  <c r="H4774" i="2"/>
  <c r="AA4769" i="2"/>
  <c r="T4769" i="2"/>
  <c r="O4769" i="2"/>
  <c r="K4769" i="2"/>
  <c r="H4769" i="2"/>
  <c r="AA4763" i="2"/>
  <c r="T4763" i="2"/>
  <c r="O4763" i="2"/>
  <c r="K4763" i="2"/>
  <c r="H4763" i="2"/>
  <c r="AA4757" i="2"/>
  <c r="T4757" i="2"/>
  <c r="O4757" i="2"/>
  <c r="K4757" i="2"/>
  <c r="H4757" i="2"/>
  <c r="AA4753" i="2"/>
  <c r="T4753" i="2"/>
  <c r="O4753" i="2"/>
  <c r="K4753" i="2"/>
  <c r="H4753" i="2"/>
  <c r="AA4740" i="2"/>
  <c r="T4740" i="2"/>
  <c r="O4740" i="2"/>
  <c r="K4740" i="2"/>
  <c r="H4740" i="2"/>
  <c r="AA4736" i="2"/>
  <c r="T4736" i="2"/>
  <c r="O4736" i="2"/>
  <c r="K4736" i="2"/>
  <c r="H4736" i="2"/>
  <c r="AA4729" i="2"/>
  <c r="T4729" i="2"/>
  <c r="O4729" i="2"/>
  <c r="K4729" i="2"/>
  <c r="H4729" i="2"/>
  <c r="AA4723" i="2"/>
  <c r="T4723" i="2"/>
  <c r="O4723" i="2"/>
  <c r="K4723" i="2"/>
  <c r="H4723" i="2"/>
  <c r="AA4716" i="2"/>
  <c r="T4716" i="2"/>
  <c r="O4716" i="2"/>
  <c r="K4716" i="2"/>
  <c r="H4716" i="2"/>
  <c r="AA4706" i="2"/>
  <c r="T4706" i="2"/>
  <c r="O4706" i="2"/>
  <c r="K4706" i="2"/>
  <c r="H4706" i="2"/>
  <c r="AA4696" i="2"/>
  <c r="T4696" i="2"/>
  <c r="O4696" i="2"/>
  <c r="K4696" i="2"/>
  <c r="H4696" i="2"/>
  <c r="AA4680" i="2"/>
  <c r="T4680" i="2"/>
  <c r="O4680" i="2"/>
  <c r="K4680" i="2"/>
  <c r="H4680" i="2"/>
  <c r="AA4675" i="2"/>
  <c r="T4675" i="2"/>
  <c r="O4675" i="2"/>
  <c r="K4675" i="2"/>
  <c r="H4675" i="2"/>
  <c r="AA4671" i="2"/>
  <c r="T4671" i="2"/>
  <c r="O4671" i="2"/>
  <c r="K4671" i="2"/>
  <c r="H4671" i="2"/>
  <c r="AA4650" i="2"/>
  <c r="T4650" i="2"/>
  <c r="O4650" i="2"/>
  <c r="K4650" i="2"/>
  <c r="H4650" i="2"/>
  <c r="AA4646" i="2"/>
  <c r="T4646" i="2"/>
  <c r="O4646" i="2"/>
  <c r="K4646" i="2"/>
  <c r="H4646" i="2"/>
  <c r="AA675" i="2"/>
  <c r="T675" i="2"/>
  <c r="O675" i="2"/>
  <c r="K675" i="2"/>
  <c r="H675" i="2"/>
  <c r="AA4641" i="2"/>
  <c r="T4641" i="2"/>
  <c r="O4641" i="2"/>
  <c r="K4641" i="2"/>
  <c r="H4641" i="2"/>
  <c r="AA4637" i="2"/>
  <c r="T4637" i="2"/>
  <c r="O4637" i="2"/>
  <c r="K4637" i="2"/>
  <c r="H4637" i="2"/>
  <c r="AA4620" i="2"/>
  <c r="T4620" i="2"/>
  <c r="O4620" i="2"/>
  <c r="K4620" i="2"/>
  <c r="H4620" i="2"/>
  <c r="AA4618" i="2"/>
  <c r="T4618" i="2"/>
  <c r="O4618" i="2"/>
  <c r="K4618" i="2"/>
  <c r="H4618" i="2"/>
  <c r="AA4606" i="2"/>
  <c r="T4606" i="2"/>
  <c r="O4606" i="2"/>
  <c r="K4606" i="2"/>
  <c r="H4606" i="2"/>
  <c r="AA4595" i="2"/>
  <c r="T4595" i="2"/>
  <c r="O4595" i="2"/>
  <c r="K4595" i="2"/>
  <c r="H4595" i="2"/>
  <c r="AA4586" i="2"/>
  <c r="T4586" i="2"/>
  <c r="O4586" i="2"/>
  <c r="K4586" i="2"/>
  <c r="H4586" i="2"/>
  <c r="AA4583" i="2"/>
  <c r="T4583" i="2"/>
  <c r="O4583" i="2"/>
  <c r="K4583" i="2"/>
  <c r="H4583" i="2"/>
  <c r="AA3892" i="2"/>
  <c r="T3892" i="2"/>
  <c r="O3892" i="2"/>
  <c r="K3892" i="2"/>
  <c r="H3892" i="2"/>
  <c r="AA4575" i="2"/>
  <c r="T4575" i="2"/>
  <c r="O4575" i="2"/>
  <c r="K4575" i="2"/>
  <c r="H4575" i="2"/>
  <c r="AD4575" i="2" s="1"/>
  <c r="AA4573" i="2"/>
  <c r="T4573" i="2"/>
  <c r="O4573" i="2"/>
  <c r="K4573" i="2"/>
  <c r="H4573" i="2"/>
  <c r="AA4566" i="2"/>
  <c r="T4566" i="2"/>
  <c r="O4566" i="2"/>
  <c r="K4566" i="2"/>
  <c r="H4566" i="2"/>
  <c r="AA4562" i="2"/>
  <c r="T4562" i="2"/>
  <c r="O4562" i="2"/>
  <c r="K4562" i="2"/>
  <c r="H4562" i="2"/>
  <c r="AA4549" i="2"/>
  <c r="T4549" i="2"/>
  <c r="O4549" i="2"/>
  <c r="K4549" i="2"/>
  <c r="H4549" i="2"/>
  <c r="AA4523" i="2"/>
  <c r="T4523" i="2"/>
  <c r="O4523" i="2"/>
  <c r="K4523" i="2"/>
  <c r="H4523" i="2"/>
  <c r="AA4521" i="2"/>
  <c r="T4521" i="2"/>
  <c r="O4521" i="2"/>
  <c r="K4521" i="2"/>
  <c r="H4521" i="2"/>
  <c r="AA4496" i="2"/>
  <c r="T4496" i="2"/>
  <c r="O4496" i="2"/>
  <c r="K4496" i="2"/>
  <c r="H4496" i="2"/>
  <c r="AA4482" i="2"/>
  <c r="T4482" i="2"/>
  <c r="O4482" i="2"/>
  <c r="K4482" i="2"/>
  <c r="H4482" i="2"/>
  <c r="AA4467" i="2"/>
  <c r="T4467" i="2"/>
  <c r="O4467" i="2"/>
  <c r="K4467" i="2"/>
  <c r="H4467" i="2"/>
  <c r="AA4463" i="2"/>
  <c r="T4463" i="2"/>
  <c r="O4463" i="2"/>
  <c r="K4463" i="2"/>
  <c r="H4463" i="2"/>
  <c r="AA4462" i="2"/>
  <c r="T4462" i="2"/>
  <c r="O4462" i="2"/>
  <c r="K4462" i="2"/>
  <c r="H4462" i="2"/>
  <c r="AA4452" i="2"/>
  <c r="T4452" i="2"/>
  <c r="O4452" i="2"/>
  <c r="K4452" i="2"/>
  <c r="H4452" i="2"/>
  <c r="AA4451" i="2"/>
  <c r="T4451" i="2"/>
  <c r="O4451" i="2"/>
  <c r="K4451" i="2"/>
  <c r="H4451" i="2"/>
  <c r="AA4447" i="2"/>
  <c r="T4447" i="2"/>
  <c r="O4447" i="2"/>
  <c r="K4447" i="2"/>
  <c r="H4447" i="2"/>
  <c r="AA4432" i="2"/>
  <c r="T4432" i="2"/>
  <c r="O4432" i="2"/>
  <c r="K4432" i="2"/>
  <c r="H4432" i="2"/>
  <c r="AA4416" i="2"/>
  <c r="T4416" i="2"/>
  <c r="O4416" i="2"/>
  <c r="K4416" i="2"/>
  <c r="H4416" i="2"/>
  <c r="AA4395" i="2"/>
  <c r="T4395" i="2"/>
  <c r="O4395" i="2"/>
  <c r="K4395" i="2"/>
  <c r="H4395" i="2"/>
  <c r="AA4393" i="2"/>
  <c r="T4393" i="2"/>
  <c r="O4393" i="2"/>
  <c r="K4393" i="2"/>
  <c r="H4393" i="2"/>
  <c r="AA4387" i="2"/>
  <c r="T4387" i="2"/>
  <c r="O4387" i="2"/>
  <c r="K4387" i="2"/>
  <c r="H4387" i="2"/>
  <c r="AA4374" i="2"/>
  <c r="T4374" i="2"/>
  <c r="O4374" i="2"/>
  <c r="K4374" i="2"/>
  <c r="H4374" i="2"/>
  <c r="AA4369" i="2"/>
  <c r="T4369" i="2"/>
  <c r="O4369" i="2"/>
  <c r="K4369" i="2"/>
  <c r="H4369" i="2"/>
  <c r="AA4366" i="2"/>
  <c r="T4366" i="2"/>
  <c r="O4366" i="2"/>
  <c r="K4366" i="2"/>
  <c r="H4366" i="2"/>
  <c r="AA4362" i="2"/>
  <c r="T4362" i="2"/>
  <c r="O4362" i="2"/>
  <c r="K4362" i="2"/>
  <c r="H4362" i="2"/>
  <c r="AD4358" i="2" s="1"/>
  <c r="AA4360" i="2"/>
  <c r="T4360" i="2"/>
  <c r="O4360" i="2"/>
  <c r="K4360" i="2"/>
  <c r="H4360" i="2"/>
  <c r="AA4318" i="2"/>
  <c r="T4318" i="2"/>
  <c r="O4318" i="2"/>
  <c r="K4318" i="2"/>
  <c r="H4318" i="2"/>
  <c r="AA4317" i="2"/>
  <c r="T4317" i="2"/>
  <c r="O4317" i="2"/>
  <c r="K4317" i="2"/>
  <c r="H4317" i="2"/>
  <c r="AA2521" i="2"/>
  <c r="T2521" i="2"/>
  <c r="O2521" i="2"/>
  <c r="K2521" i="2"/>
  <c r="H2521" i="2"/>
  <c r="AA4305" i="2"/>
  <c r="T4305" i="2"/>
  <c r="O4305" i="2"/>
  <c r="K4305" i="2"/>
  <c r="H4305" i="2"/>
  <c r="AA4297" i="2"/>
  <c r="T4297" i="2"/>
  <c r="O4297" i="2"/>
  <c r="K4297" i="2"/>
  <c r="H4297" i="2"/>
  <c r="AA4295" i="2"/>
  <c r="T4295" i="2"/>
  <c r="O4295" i="2"/>
  <c r="K4295" i="2"/>
  <c r="H4295" i="2"/>
  <c r="AA4294" i="2"/>
  <c r="T4294" i="2"/>
  <c r="O4294" i="2"/>
  <c r="K4294" i="2"/>
  <c r="H4294" i="2"/>
  <c r="AA4284" i="2"/>
  <c r="T4284" i="2"/>
  <c r="O4284" i="2"/>
  <c r="K4284" i="2"/>
  <c r="H4284" i="2"/>
  <c r="AA4242" i="2"/>
  <c r="T4242" i="2"/>
  <c r="O4242" i="2"/>
  <c r="K4242" i="2"/>
  <c r="H4242" i="2"/>
  <c r="AA4230" i="2"/>
  <c r="T4230" i="2"/>
  <c r="O4230" i="2"/>
  <c r="K4230" i="2"/>
  <c r="H4230" i="2"/>
  <c r="AA4209" i="2"/>
  <c r="T4209" i="2"/>
  <c r="O4209" i="2"/>
  <c r="K4209" i="2"/>
  <c r="H4209" i="2"/>
  <c r="AA4203" i="2"/>
  <c r="T4203" i="2"/>
  <c r="O4203" i="2"/>
  <c r="K4203" i="2"/>
  <c r="H4203" i="2"/>
  <c r="AA4201" i="2"/>
  <c r="T4201" i="2"/>
  <c r="O4201" i="2"/>
  <c r="K4201" i="2"/>
  <c r="H4201" i="2"/>
  <c r="AA4176" i="2"/>
  <c r="T4176" i="2"/>
  <c r="O4176" i="2"/>
  <c r="K4176" i="2"/>
  <c r="H4176" i="2"/>
  <c r="AA4156" i="2"/>
  <c r="T4156" i="2"/>
  <c r="O4156" i="2"/>
  <c r="K4156" i="2"/>
  <c r="H4156" i="2"/>
  <c r="AA4153" i="2"/>
  <c r="T4153" i="2"/>
  <c r="O4153" i="2"/>
  <c r="K4153" i="2"/>
  <c r="H4153" i="2"/>
  <c r="AA4131" i="2"/>
  <c r="T4131" i="2"/>
  <c r="O4131" i="2"/>
  <c r="K4131" i="2"/>
  <c r="H4131" i="2"/>
  <c r="AA4126" i="2"/>
  <c r="T4126" i="2"/>
  <c r="O4126" i="2"/>
  <c r="K4126" i="2"/>
  <c r="H4126" i="2"/>
  <c r="AA4101" i="2"/>
  <c r="T4101" i="2"/>
  <c r="O4101" i="2"/>
  <c r="K4101" i="2"/>
  <c r="H4101" i="2"/>
  <c r="AA4093" i="2"/>
  <c r="T4093" i="2"/>
  <c r="O4093" i="2"/>
  <c r="K4093" i="2"/>
  <c r="H4093" i="2"/>
  <c r="AA4087" i="2"/>
  <c r="T4087" i="2"/>
  <c r="O4087" i="2"/>
  <c r="K4087" i="2"/>
  <c r="H4087" i="2"/>
  <c r="AA4085" i="2"/>
  <c r="T4085" i="2"/>
  <c r="O4085" i="2"/>
  <c r="K4085" i="2"/>
  <c r="H4085" i="2"/>
  <c r="AA4070" i="2"/>
  <c r="T4070" i="2"/>
  <c r="O4070" i="2"/>
  <c r="K4070" i="2"/>
  <c r="H4070" i="2"/>
  <c r="AA4052" i="2"/>
  <c r="T4052" i="2"/>
  <c r="O4052" i="2"/>
  <c r="K4052" i="2"/>
  <c r="H4052" i="2"/>
  <c r="AA4051" i="2"/>
  <c r="T4051" i="2"/>
  <c r="O4051" i="2"/>
  <c r="K4051" i="2"/>
  <c r="H4051" i="2"/>
  <c r="AA4020" i="2"/>
  <c r="T4020" i="2"/>
  <c r="O4020" i="2"/>
  <c r="K4020" i="2"/>
  <c r="H4020" i="2"/>
  <c r="AA4008" i="2"/>
  <c r="T4008" i="2"/>
  <c r="O4008" i="2"/>
  <c r="K4008" i="2"/>
  <c r="H4008" i="2"/>
  <c r="AA3983" i="2"/>
  <c r="T3983" i="2"/>
  <c r="O3983" i="2"/>
  <c r="K3983" i="2"/>
  <c r="H3983" i="2"/>
  <c r="AA3979" i="2"/>
  <c r="T3979" i="2"/>
  <c r="O3979" i="2"/>
  <c r="K3979" i="2"/>
  <c r="H3979" i="2"/>
  <c r="AA3966" i="2"/>
  <c r="T3966" i="2"/>
  <c r="O3966" i="2"/>
  <c r="K3966" i="2"/>
  <c r="H3966" i="2"/>
  <c r="AA3963" i="2"/>
  <c r="T3963" i="2"/>
  <c r="O3963" i="2"/>
  <c r="K3963" i="2"/>
  <c r="H3963" i="2"/>
  <c r="AA3948" i="2"/>
  <c r="T3948" i="2"/>
  <c r="O3948" i="2"/>
  <c r="K3948" i="2"/>
  <c r="H3948" i="2"/>
  <c r="AA3941" i="2"/>
  <c r="T3941" i="2"/>
  <c r="O3941" i="2"/>
  <c r="K3941" i="2"/>
  <c r="H3941" i="2"/>
  <c r="AA3936" i="2"/>
  <c r="T3936" i="2"/>
  <c r="O3936" i="2"/>
  <c r="K3936" i="2"/>
  <c r="H3936" i="2"/>
  <c r="AA3914" i="2"/>
  <c r="T3914" i="2"/>
  <c r="O3914" i="2"/>
  <c r="K3914" i="2"/>
  <c r="H3914" i="2"/>
  <c r="AA3895" i="2"/>
  <c r="T3895" i="2"/>
  <c r="O3895" i="2"/>
  <c r="K3895" i="2"/>
  <c r="H3895" i="2"/>
  <c r="AA3885" i="2"/>
  <c r="T3885" i="2"/>
  <c r="O3885" i="2"/>
  <c r="K3885" i="2"/>
  <c r="H3885" i="2"/>
  <c r="AA3880" i="2"/>
  <c r="T3880" i="2"/>
  <c r="O3880" i="2"/>
  <c r="K3880" i="2"/>
  <c r="H3880" i="2"/>
  <c r="AA3877" i="2"/>
  <c r="T3877" i="2"/>
  <c r="O3877" i="2"/>
  <c r="K3877" i="2"/>
  <c r="H3877" i="2"/>
  <c r="AA3866" i="2"/>
  <c r="T3866" i="2"/>
  <c r="O3866" i="2"/>
  <c r="K3866" i="2"/>
  <c r="H3866" i="2"/>
  <c r="AA3863" i="2"/>
  <c r="T3863" i="2"/>
  <c r="O3863" i="2"/>
  <c r="K3863" i="2"/>
  <c r="H3863" i="2"/>
  <c r="AA3841" i="2"/>
  <c r="T3841" i="2"/>
  <c r="O3841" i="2"/>
  <c r="K3841" i="2"/>
  <c r="H3841" i="2"/>
  <c r="AA3833" i="2"/>
  <c r="T3833" i="2"/>
  <c r="O3833" i="2"/>
  <c r="K3833" i="2"/>
  <c r="H3833" i="2"/>
  <c r="AA3826" i="2"/>
  <c r="T3826" i="2"/>
  <c r="O3826" i="2"/>
  <c r="K3826" i="2"/>
  <c r="H3826" i="2"/>
  <c r="AA3819" i="2"/>
  <c r="T3819" i="2"/>
  <c r="O3819" i="2"/>
  <c r="K3819" i="2"/>
  <c r="H3819" i="2"/>
  <c r="AA3807" i="2"/>
  <c r="T3807" i="2"/>
  <c r="O3807" i="2"/>
  <c r="K3807" i="2"/>
  <c r="H3807" i="2"/>
  <c r="AA3797" i="2"/>
  <c r="T3797" i="2"/>
  <c r="O3797" i="2"/>
  <c r="K3797" i="2"/>
  <c r="H3797" i="2"/>
  <c r="AA3795" i="2"/>
  <c r="T3795" i="2"/>
  <c r="O3795" i="2"/>
  <c r="K3795" i="2"/>
  <c r="H3795" i="2"/>
  <c r="AA3794" i="2"/>
  <c r="T3794" i="2"/>
  <c r="O3794" i="2"/>
  <c r="K3794" i="2"/>
  <c r="H3794" i="2"/>
  <c r="AA3784" i="2"/>
  <c r="T3784" i="2"/>
  <c r="O3784" i="2"/>
  <c r="K3784" i="2"/>
  <c r="H3784" i="2"/>
  <c r="AA3747" i="2"/>
  <c r="T3747" i="2"/>
  <c r="O3747" i="2"/>
  <c r="K3747" i="2"/>
  <c r="H3747" i="2"/>
  <c r="AA3742" i="2"/>
  <c r="T3742" i="2"/>
  <c r="O3742" i="2"/>
  <c r="K3742" i="2"/>
  <c r="H3742" i="2"/>
  <c r="AA3740" i="2"/>
  <c r="T3740" i="2"/>
  <c r="O3740" i="2"/>
  <c r="K3740" i="2"/>
  <c r="H3740" i="2"/>
  <c r="AA3722" i="2"/>
  <c r="T3722" i="2"/>
  <c r="O3722" i="2"/>
  <c r="K3722" i="2"/>
  <c r="H3722" i="2"/>
  <c r="AA3708" i="2"/>
  <c r="T3708" i="2"/>
  <c r="O3708" i="2"/>
  <c r="K3708" i="2"/>
  <c r="H3708" i="2"/>
  <c r="AA3702" i="2"/>
  <c r="T3702" i="2"/>
  <c r="O3702" i="2"/>
  <c r="K3702" i="2"/>
  <c r="H3702" i="2"/>
  <c r="AA3701" i="2"/>
  <c r="T3701" i="2"/>
  <c r="O3701" i="2"/>
  <c r="K3701" i="2"/>
  <c r="H3701" i="2"/>
  <c r="AA3697" i="2"/>
  <c r="T3697" i="2"/>
  <c r="O3697" i="2"/>
  <c r="K3697" i="2"/>
  <c r="H3697" i="2"/>
  <c r="AA3693" i="2"/>
  <c r="T3693" i="2"/>
  <c r="O3693" i="2"/>
  <c r="K3693" i="2"/>
  <c r="H3693" i="2"/>
  <c r="AA3691" i="2"/>
  <c r="T3691" i="2"/>
  <c r="O3691" i="2"/>
  <c r="K3691" i="2"/>
  <c r="H3691" i="2"/>
  <c r="AA3689" i="2"/>
  <c r="T3689" i="2"/>
  <c r="O3689" i="2"/>
  <c r="K3689" i="2"/>
  <c r="H3689" i="2"/>
  <c r="AA3663" i="2"/>
  <c r="T3663" i="2"/>
  <c r="O3663" i="2"/>
  <c r="K3663" i="2"/>
  <c r="H3663" i="2"/>
  <c r="AA3662" i="2"/>
  <c r="T3662" i="2"/>
  <c r="O3662" i="2"/>
  <c r="K3662" i="2"/>
  <c r="H3662" i="2"/>
  <c r="AA3659" i="2"/>
  <c r="T3659" i="2"/>
  <c r="O3659" i="2"/>
  <c r="K3659" i="2"/>
  <c r="H3659" i="2"/>
  <c r="AA3658" i="2"/>
  <c r="T3658" i="2"/>
  <c r="O3658" i="2"/>
  <c r="K3658" i="2"/>
  <c r="H3658" i="2"/>
  <c r="AA3645" i="2"/>
  <c r="T3645" i="2"/>
  <c r="O3645" i="2"/>
  <c r="K3645" i="2"/>
  <c r="H3645" i="2"/>
  <c r="AA3618" i="2"/>
  <c r="T3618" i="2"/>
  <c r="O3618" i="2"/>
  <c r="K3618" i="2"/>
  <c r="H3618" i="2"/>
  <c r="AA2584" i="2"/>
  <c r="T2584" i="2"/>
  <c r="O2584" i="2"/>
  <c r="K2584" i="2"/>
  <c r="H2584" i="2"/>
  <c r="AA3601" i="2"/>
  <c r="T3601" i="2"/>
  <c r="O3601" i="2"/>
  <c r="K3601" i="2"/>
  <c r="H3601" i="2"/>
  <c r="AA3587" i="2"/>
  <c r="T3587" i="2"/>
  <c r="O3587" i="2"/>
  <c r="K3587" i="2"/>
  <c r="H3587" i="2"/>
  <c r="AA3583" i="2"/>
  <c r="T3583" i="2"/>
  <c r="O3583" i="2"/>
  <c r="K3583" i="2"/>
  <c r="H3583" i="2"/>
  <c r="AA3579" i="2"/>
  <c r="T3579" i="2"/>
  <c r="O3579" i="2"/>
  <c r="K3579" i="2"/>
  <c r="H3579" i="2"/>
  <c r="AA3577" i="2"/>
  <c r="T3577" i="2"/>
  <c r="O3577" i="2"/>
  <c r="K3577" i="2"/>
  <c r="H3577" i="2"/>
  <c r="AA793" i="2"/>
  <c r="T793" i="2"/>
  <c r="O793" i="2"/>
  <c r="K793" i="2"/>
  <c r="H793" i="2"/>
  <c r="AA3562" i="2"/>
  <c r="T3562" i="2"/>
  <c r="O3562" i="2"/>
  <c r="K3562" i="2"/>
  <c r="H3562" i="2"/>
  <c r="AA3547" i="2"/>
  <c r="T3547" i="2"/>
  <c r="O3547" i="2"/>
  <c r="K3547" i="2"/>
  <c r="H3547" i="2"/>
  <c r="AA3540" i="2"/>
  <c r="T3540" i="2"/>
  <c r="O3540" i="2"/>
  <c r="K3540" i="2"/>
  <c r="H3540" i="2"/>
  <c r="AA3536" i="2"/>
  <c r="T3536" i="2"/>
  <c r="O3536" i="2"/>
  <c r="K3536" i="2"/>
  <c r="H3536" i="2"/>
  <c r="AA3532" i="2"/>
  <c r="T3532" i="2"/>
  <c r="O3532" i="2"/>
  <c r="K3532" i="2"/>
  <c r="H3532" i="2"/>
  <c r="AA3528" i="2"/>
  <c r="T3528" i="2"/>
  <c r="O3528" i="2"/>
  <c r="K3528" i="2"/>
  <c r="H3528" i="2"/>
  <c r="AA3525" i="2"/>
  <c r="T3525" i="2"/>
  <c r="O3525" i="2"/>
  <c r="K3525" i="2"/>
  <c r="H3525" i="2"/>
  <c r="AA3523" i="2"/>
  <c r="T3523" i="2"/>
  <c r="O3523" i="2"/>
  <c r="K3523" i="2"/>
  <c r="H3523" i="2"/>
  <c r="AA3520" i="2"/>
  <c r="T3520" i="2"/>
  <c r="O3520" i="2"/>
  <c r="K3520" i="2"/>
  <c r="H3520" i="2"/>
  <c r="AA3518" i="2"/>
  <c r="T3518" i="2"/>
  <c r="O3518" i="2"/>
  <c r="K3518" i="2"/>
  <c r="H3518" i="2"/>
  <c r="AA3517" i="2"/>
  <c r="T3517" i="2"/>
  <c r="O3517" i="2"/>
  <c r="K3517" i="2"/>
  <c r="H3517" i="2"/>
  <c r="AA3410" i="2"/>
  <c r="T3410" i="2"/>
  <c r="O3410" i="2"/>
  <c r="K3410" i="2"/>
  <c r="H3410" i="2"/>
  <c r="AA3503" i="2"/>
  <c r="T3503" i="2"/>
  <c r="O3503" i="2"/>
  <c r="K3503" i="2"/>
  <c r="H3503" i="2"/>
  <c r="AA3495" i="2"/>
  <c r="T3495" i="2"/>
  <c r="O3495" i="2"/>
  <c r="K3495" i="2"/>
  <c r="H3495" i="2"/>
  <c r="AA3487" i="2"/>
  <c r="T3487" i="2"/>
  <c r="O3487" i="2"/>
  <c r="K3487" i="2"/>
  <c r="H3487" i="2"/>
  <c r="AA3486" i="2"/>
  <c r="T3486" i="2"/>
  <c r="O3486" i="2"/>
  <c r="K3486" i="2"/>
  <c r="H3486" i="2"/>
  <c r="AA2419" i="2"/>
  <c r="T2419" i="2"/>
  <c r="O2419" i="2"/>
  <c r="K2419" i="2"/>
  <c r="H2419" i="2"/>
  <c r="AA3470" i="2"/>
  <c r="T3470" i="2"/>
  <c r="O3470" i="2"/>
  <c r="K3470" i="2"/>
  <c r="H3470" i="2"/>
  <c r="AA3462" i="2"/>
  <c r="T3462" i="2"/>
  <c r="O3462" i="2"/>
  <c r="K3462" i="2"/>
  <c r="H3462" i="2"/>
  <c r="AA3448" i="2"/>
  <c r="T3448" i="2"/>
  <c r="O3448" i="2"/>
  <c r="K3448" i="2"/>
  <c r="H3448" i="2"/>
  <c r="AA3447" i="2"/>
  <c r="T3447" i="2"/>
  <c r="O3447" i="2"/>
  <c r="K3447" i="2"/>
  <c r="H3447" i="2"/>
  <c r="AA3434" i="2"/>
  <c r="T3434" i="2"/>
  <c r="O3434" i="2"/>
  <c r="K3434" i="2"/>
  <c r="H3434" i="2"/>
  <c r="AA3420" i="2"/>
  <c r="T3420" i="2"/>
  <c r="O3420" i="2"/>
  <c r="K3420" i="2"/>
  <c r="H3420" i="2"/>
  <c r="AA3416" i="2"/>
  <c r="T3416" i="2"/>
  <c r="O3416" i="2"/>
  <c r="K3416" i="2"/>
  <c r="H3416" i="2"/>
  <c r="AA3415" i="2"/>
  <c r="T3415" i="2"/>
  <c r="O3415" i="2"/>
  <c r="K3415" i="2"/>
  <c r="H3415" i="2"/>
  <c r="AA3413" i="2"/>
  <c r="T3413" i="2"/>
  <c r="O3413" i="2"/>
  <c r="K3413" i="2"/>
  <c r="H3413" i="2"/>
  <c r="AA3406" i="2"/>
  <c r="T3406" i="2"/>
  <c r="O3406" i="2"/>
  <c r="K3406" i="2"/>
  <c r="H3406" i="2"/>
  <c r="AA3402" i="2"/>
  <c r="T3402" i="2"/>
  <c r="O3402" i="2"/>
  <c r="K3402" i="2"/>
  <c r="H3402" i="2"/>
  <c r="AA3400" i="2"/>
  <c r="T3400" i="2"/>
  <c r="O3400" i="2"/>
  <c r="K3400" i="2"/>
  <c r="H3400" i="2"/>
  <c r="AA3069" i="2"/>
  <c r="T3069" i="2"/>
  <c r="O3069" i="2"/>
  <c r="K3069" i="2"/>
  <c r="H3069" i="2"/>
  <c r="AA3395" i="2"/>
  <c r="T3395" i="2"/>
  <c r="O3395" i="2"/>
  <c r="K3395" i="2"/>
  <c r="H3395" i="2"/>
  <c r="AA3384" i="2"/>
  <c r="T3384" i="2"/>
  <c r="O3384" i="2"/>
  <c r="K3384" i="2"/>
  <c r="H3384" i="2"/>
  <c r="AA3377" i="2"/>
  <c r="T3377" i="2"/>
  <c r="O3377" i="2"/>
  <c r="K3377" i="2"/>
  <c r="H3377" i="2"/>
  <c r="AA3375" i="2"/>
  <c r="T3375" i="2"/>
  <c r="O3375" i="2"/>
  <c r="K3375" i="2"/>
  <c r="H3375" i="2"/>
  <c r="AD3371" i="2" s="1"/>
  <c r="AA3366" i="2"/>
  <c r="T3366" i="2"/>
  <c r="O3366" i="2"/>
  <c r="K3366" i="2"/>
  <c r="H3366" i="2"/>
  <c r="AA3365" i="2"/>
  <c r="T3365" i="2"/>
  <c r="O3365" i="2"/>
  <c r="K3365" i="2"/>
  <c r="H3365" i="2"/>
  <c r="AA3359" i="2"/>
  <c r="T3359" i="2"/>
  <c r="O3359" i="2"/>
  <c r="K3359" i="2"/>
  <c r="H3359" i="2"/>
  <c r="AA3358" i="2"/>
  <c r="T3358" i="2"/>
  <c r="O3358" i="2"/>
  <c r="K3358" i="2"/>
  <c r="H3358" i="2"/>
  <c r="AA3352" i="2"/>
  <c r="T3352" i="2"/>
  <c r="O3352" i="2"/>
  <c r="K3352" i="2"/>
  <c r="H3352" i="2"/>
  <c r="U3225" i="2"/>
  <c r="AA3225" i="2" s="1"/>
  <c r="T3225" i="2"/>
  <c r="O3225" i="2"/>
  <c r="K3225" i="2"/>
  <c r="H3225" i="2"/>
  <c r="AA3348" i="2"/>
  <c r="T3348" i="2"/>
  <c r="O3348" i="2"/>
  <c r="K3348" i="2"/>
  <c r="H3348" i="2"/>
  <c r="AA2009" i="2"/>
  <c r="T2009" i="2"/>
  <c r="O2009" i="2"/>
  <c r="K2009" i="2"/>
  <c r="H2009" i="2"/>
  <c r="AA3330" i="2"/>
  <c r="T3330" i="2"/>
  <c r="O3330" i="2"/>
  <c r="K3330" i="2"/>
  <c r="H3330" i="2"/>
  <c r="AA3329" i="2"/>
  <c r="T3329" i="2"/>
  <c r="O3329" i="2"/>
  <c r="K3329" i="2"/>
  <c r="H3329" i="2"/>
  <c r="AA3322" i="2"/>
  <c r="T3322" i="2"/>
  <c r="O3322" i="2"/>
  <c r="K3322" i="2"/>
  <c r="H3322" i="2"/>
  <c r="AA3321" i="2"/>
  <c r="T3321" i="2"/>
  <c r="O3321" i="2"/>
  <c r="K3321" i="2"/>
  <c r="H3321" i="2"/>
  <c r="AA3320" i="2"/>
  <c r="T3320" i="2"/>
  <c r="O3320" i="2"/>
  <c r="K3320" i="2"/>
  <c r="H3320" i="2"/>
  <c r="AA3315" i="2"/>
  <c r="T3315" i="2"/>
  <c r="O3315" i="2"/>
  <c r="K3315" i="2"/>
  <c r="H3315" i="2"/>
  <c r="AA3307" i="2"/>
  <c r="T3307" i="2"/>
  <c r="O3307" i="2"/>
  <c r="K3307" i="2"/>
  <c r="H3307" i="2"/>
  <c r="AA3305" i="2"/>
  <c r="T3305" i="2"/>
  <c r="O3305" i="2"/>
  <c r="K3305" i="2"/>
  <c r="H3305" i="2"/>
  <c r="AA3296" i="2"/>
  <c r="T3296" i="2"/>
  <c r="O3296" i="2"/>
  <c r="K3296" i="2"/>
  <c r="H3296" i="2"/>
  <c r="AA3290" i="2"/>
  <c r="T3290" i="2"/>
  <c r="O3290" i="2"/>
  <c r="K3290" i="2"/>
  <c r="H3290" i="2"/>
  <c r="AA3280" i="2"/>
  <c r="T3280" i="2"/>
  <c r="O3280" i="2"/>
  <c r="K3280" i="2"/>
  <c r="H3280" i="2"/>
  <c r="AA3277" i="2"/>
  <c r="T3277" i="2"/>
  <c r="O3277" i="2"/>
  <c r="K3277" i="2"/>
  <c r="H3277" i="2"/>
  <c r="AA3275" i="2"/>
  <c r="T3275" i="2"/>
  <c r="O3275" i="2"/>
  <c r="K3275" i="2"/>
  <c r="H3275" i="2"/>
  <c r="AA3267" i="2"/>
  <c r="T3267" i="2"/>
  <c r="O3267" i="2"/>
  <c r="K3267" i="2"/>
  <c r="H3267" i="2"/>
  <c r="AA3261" i="2"/>
  <c r="T3261" i="2"/>
  <c r="O3261" i="2"/>
  <c r="K3261" i="2"/>
  <c r="H3261" i="2"/>
  <c r="AA3255" i="2"/>
  <c r="T3255" i="2"/>
  <c r="O3255" i="2"/>
  <c r="K3255" i="2"/>
  <c r="H3255" i="2"/>
  <c r="AA3251" i="2"/>
  <c r="T3251" i="2"/>
  <c r="O3251" i="2"/>
  <c r="K3251" i="2"/>
  <c r="H3251" i="2"/>
  <c r="AA3244" i="2"/>
  <c r="T3244" i="2"/>
  <c r="O3244" i="2"/>
  <c r="K3244" i="2"/>
  <c r="H3244" i="2"/>
  <c r="AA3236" i="2"/>
  <c r="T3236" i="2"/>
  <c r="O3236" i="2"/>
  <c r="K3236" i="2"/>
  <c r="H3236" i="2"/>
  <c r="AA3078" i="2"/>
  <c r="T3078" i="2"/>
  <c r="O3078" i="2"/>
  <c r="K3078" i="2"/>
  <c r="H3078" i="2"/>
  <c r="AA3227" i="2"/>
  <c r="T3227" i="2"/>
  <c r="O3227" i="2"/>
  <c r="K3227" i="2"/>
  <c r="H3227" i="2"/>
  <c r="AA3224" i="2"/>
  <c r="T3224" i="2"/>
  <c r="O3224" i="2"/>
  <c r="K3224" i="2"/>
  <c r="H3224" i="2"/>
  <c r="AA3223" i="2"/>
  <c r="T3223" i="2"/>
  <c r="O3223" i="2"/>
  <c r="K3223" i="2"/>
  <c r="H3223" i="2"/>
  <c r="AA3217" i="2"/>
  <c r="T3217" i="2"/>
  <c r="O3217" i="2"/>
  <c r="K3217" i="2"/>
  <c r="H3217" i="2"/>
  <c r="AA3209" i="2"/>
  <c r="T3209" i="2"/>
  <c r="O3209" i="2"/>
  <c r="K3209" i="2"/>
  <c r="H3209" i="2"/>
  <c r="AA3208" i="2"/>
  <c r="T3208" i="2"/>
  <c r="O3208" i="2"/>
  <c r="K3208" i="2"/>
  <c r="H3208" i="2"/>
  <c r="AA3201" i="2"/>
  <c r="T3201" i="2"/>
  <c r="O3201" i="2"/>
  <c r="K3201" i="2"/>
  <c r="H3201" i="2"/>
  <c r="AA3200" i="2"/>
  <c r="T3200" i="2"/>
  <c r="O3200" i="2"/>
  <c r="K3200" i="2"/>
  <c r="H3200" i="2"/>
  <c r="AA3192" i="2"/>
  <c r="T3192" i="2"/>
  <c r="O3192" i="2"/>
  <c r="K3192" i="2"/>
  <c r="H3192" i="2"/>
  <c r="AA3184" i="2"/>
  <c r="T3184" i="2"/>
  <c r="O3184" i="2"/>
  <c r="K3184" i="2"/>
  <c r="H3184" i="2"/>
  <c r="AA3183" i="2"/>
  <c r="T3183" i="2"/>
  <c r="O3183" i="2"/>
  <c r="K3183" i="2"/>
  <c r="H3183" i="2"/>
  <c r="AA3176" i="2"/>
  <c r="T3176" i="2"/>
  <c r="O3176" i="2"/>
  <c r="K3176" i="2"/>
  <c r="H3176" i="2"/>
  <c r="AA3175" i="2"/>
  <c r="T3175" i="2"/>
  <c r="O3175" i="2"/>
  <c r="K3175" i="2"/>
  <c r="H3175" i="2"/>
  <c r="AA3170" i="2"/>
  <c r="T3170" i="2"/>
  <c r="O3170" i="2"/>
  <c r="K3170" i="2"/>
  <c r="H3170" i="2"/>
  <c r="AA3169" i="2"/>
  <c r="T3169" i="2"/>
  <c r="O3169" i="2"/>
  <c r="K3169" i="2"/>
  <c r="H3169" i="2"/>
  <c r="AA3160" i="2"/>
  <c r="T3160" i="2"/>
  <c r="O3160" i="2"/>
  <c r="K3160" i="2"/>
  <c r="H3160" i="2"/>
  <c r="AA3158" i="2"/>
  <c r="T3158" i="2"/>
  <c r="O3158" i="2"/>
  <c r="K3158" i="2"/>
  <c r="H3158" i="2"/>
  <c r="AA3153" i="2"/>
  <c r="T3153" i="2"/>
  <c r="O3153" i="2"/>
  <c r="K3153" i="2"/>
  <c r="H3153" i="2"/>
  <c r="AA3152" i="2"/>
  <c r="T3152" i="2"/>
  <c r="O3152" i="2"/>
  <c r="K3152" i="2"/>
  <c r="H3152" i="2"/>
  <c r="AA3151" i="2"/>
  <c r="T3151" i="2"/>
  <c r="O3151" i="2"/>
  <c r="K3151" i="2"/>
  <c r="H3151" i="2"/>
  <c r="AA3145" i="2"/>
  <c r="T3145" i="2"/>
  <c r="O3145" i="2"/>
  <c r="K3145" i="2"/>
  <c r="H3145" i="2"/>
  <c r="AA3136" i="2"/>
  <c r="T3136" i="2"/>
  <c r="O3136" i="2"/>
  <c r="K3136" i="2"/>
  <c r="H3136" i="2"/>
  <c r="AA3133" i="2"/>
  <c r="T3133" i="2"/>
  <c r="O3133" i="2"/>
  <c r="K3133" i="2"/>
  <c r="H3133" i="2"/>
  <c r="AA3130" i="2"/>
  <c r="T3130" i="2"/>
  <c r="O3130" i="2"/>
  <c r="K3130" i="2"/>
  <c r="H3130" i="2"/>
  <c r="AA3129" i="2"/>
  <c r="T3129" i="2"/>
  <c r="O3129" i="2"/>
  <c r="K3129" i="2"/>
  <c r="H3129" i="2"/>
  <c r="AA2677" i="2"/>
  <c r="T2677" i="2"/>
  <c r="O2677" i="2"/>
  <c r="K2677" i="2"/>
  <c r="H2677" i="2"/>
  <c r="AA3110" i="2"/>
  <c r="T3110" i="2"/>
  <c r="O3110" i="2"/>
  <c r="K3110" i="2"/>
  <c r="H3110" i="2"/>
  <c r="AA3106" i="2"/>
  <c r="T3106" i="2"/>
  <c r="O3106" i="2"/>
  <c r="K3106" i="2"/>
  <c r="H3106" i="2"/>
  <c r="AA3105" i="2"/>
  <c r="T3105" i="2"/>
  <c r="O3105" i="2"/>
  <c r="K3105" i="2"/>
  <c r="H3105" i="2"/>
  <c r="AA3100" i="2"/>
  <c r="T3100" i="2"/>
  <c r="O3100" i="2"/>
  <c r="K3100" i="2"/>
  <c r="H3100" i="2"/>
  <c r="AA3099" i="2"/>
  <c r="T3099" i="2"/>
  <c r="O3099" i="2"/>
  <c r="K3099" i="2"/>
  <c r="H3099" i="2"/>
  <c r="AA3098" i="2"/>
  <c r="T3098" i="2"/>
  <c r="O3098" i="2"/>
  <c r="K3098" i="2"/>
  <c r="H3098" i="2"/>
  <c r="AA3093" i="2"/>
  <c r="T3093" i="2"/>
  <c r="O3093" i="2"/>
  <c r="K3093" i="2"/>
  <c r="H3093" i="2"/>
  <c r="AA3090" i="2"/>
  <c r="T3090" i="2"/>
  <c r="O3090" i="2"/>
  <c r="K3090" i="2"/>
  <c r="H3090" i="2"/>
  <c r="AA3086" i="2"/>
  <c r="T3086" i="2"/>
  <c r="O3086" i="2"/>
  <c r="K3086" i="2"/>
  <c r="H3086" i="2"/>
  <c r="AA3085" i="2"/>
  <c r="T3085" i="2"/>
  <c r="O3085" i="2"/>
  <c r="K3085" i="2"/>
  <c r="H3085" i="2"/>
  <c r="AA3071" i="2"/>
  <c r="T3071" i="2"/>
  <c r="O3071" i="2"/>
  <c r="K3071" i="2"/>
  <c r="H3071" i="2"/>
  <c r="AA3070" i="2"/>
  <c r="T3070" i="2"/>
  <c r="O3070" i="2"/>
  <c r="K3070" i="2"/>
  <c r="H3070" i="2"/>
  <c r="AA3063" i="2"/>
  <c r="T3063" i="2"/>
  <c r="O3063" i="2"/>
  <c r="K3063" i="2"/>
  <c r="H3063" i="2"/>
  <c r="AA3044" i="2"/>
  <c r="T3044" i="2"/>
  <c r="O3044" i="2"/>
  <c r="K3044" i="2"/>
  <c r="H3044" i="2"/>
  <c r="AA3043" i="2"/>
  <c r="T3043" i="2"/>
  <c r="O3043" i="2"/>
  <c r="K3043" i="2"/>
  <c r="H3043" i="2"/>
  <c r="AA3035" i="2"/>
  <c r="T3035" i="2"/>
  <c r="O3035" i="2"/>
  <c r="K3035" i="2"/>
  <c r="H3035" i="2"/>
  <c r="AA2910" i="2"/>
  <c r="T2910" i="2"/>
  <c r="O2910" i="2"/>
  <c r="K2910" i="2"/>
  <c r="H2910" i="2"/>
  <c r="AA3027" i="2"/>
  <c r="T3027" i="2"/>
  <c r="O3027" i="2"/>
  <c r="K3027" i="2"/>
  <c r="H3027" i="2"/>
  <c r="AA3025" i="2"/>
  <c r="T3025" i="2"/>
  <c r="O3025" i="2"/>
  <c r="K3025" i="2"/>
  <c r="H3025" i="2"/>
  <c r="AA3015" i="2"/>
  <c r="T3015" i="2"/>
  <c r="O3015" i="2"/>
  <c r="K3015" i="2"/>
  <c r="H3015" i="2"/>
  <c r="AA3013" i="2"/>
  <c r="T3013" i="2"/>
  <c r="O3013" i="2"/>
  <c r="K3013" i="2"/>
  <c r="H3013" i="2"/>
  <c r="AA3004" i="2"/>
  <c r="T3004" i="2"/>
  <c r="O3004" i="2"/>
  <c r="K3004" i="2"/>
  <c r="H3004" i="2"/>
  <c r="AA3001" i="2"/>
  <c r="T3001" i="2"/>
  <c r="O3001" i="2"/>
  <c r="K3001" i="2"/>
  <c r="H3001" i="2"/>
  <c r="AA3000" i="2"/>
  <c r="T3000" i="2"/>
  <c r="O3000" i="2"/>
  <c r="K3000" i="2"/>
  <c r="H3000" i="2"/>
  <c r="AA2984" i="2"/>
  <c r="T2984" i="2"/>
  <c r="O2984" i="2"/>
  <c r="K2984" i="2"/>
  <c r="H2984" i="2"/>
  <c r="AA2980" i="2"/>
  <c r="T2980" i="2"/>
  <c r="O2980" i="2"/>
  <c r="K2980" i="2"/>
  <c r="H2980" i="2"/>
  <c r="AA1823" i="2"/>
  <c r="T1823" i="2"/>
  <c r="O1823" i="2"/>
  <c r="K1823" i="2"/>
  <c r="H1823" i="2"/>
  <c r="AA2971" i="2"/>
  <c r="T2971" i="2"/>
  <c r="O2971" i="2"/>
  <c r="K2971" i="2"/>
  <c r="H2971" i="2"/>
  <c r="AA2967" i="2"/>
  <c r="T2967" i="2"/>
  <c r="O2967" i="2"/>
  <c r="K2967" i="2"/>
  <c r="H2967" i="2"/>
  <c r="AA2966" i="2"/>
  <c r="T2966" i="2"/>
  <c r="O2966" i="2"/>
  <c r="K2966" i="2"/>
  <c r="H2966" i="2"/>
  <c r="AA2962" i="2"/>
  <c r="T2962" i="2"/>
  <c r="O2962" i="2"/>
  <c r="K2962" i="2"/>
  <c r="H2962" i="2"/>
  <c r="AA2961" i="2"/>
  <c r="T2961" i="2"/>
  <c r="O2961" i="2"/>
  <c r="K2961" i="2"/>
  <c r="H2961" i="2"/>
  <c r="AA2835" i="2"/>
  <c r="T2835" i="2"/>
  <c r="O2835" i="2"/>
  <c r="K2835" i="2"/>
  <c r="H2835" i="2"/>
  <c r="AA2949" i="2"/>
  <c r="T2949" i="2"/>
  <c r="O2949" i="2"/>
  <c r="K2949" i="2"/>
  <c r="H2949" i="2"/>
  <c r="AA2943" i="2"/>
  <c r="T2943" i="2"/>
  <c r="O2943" i="2"/>
  <c r="K2943" i="2"/>
  <c r="H2943" i="2"/>
  <c r="AA2144" i="2"/>
  <c r="T2144" i="2"/>
  <c r="O2144" i="2"/>
  <c r="K2144" i="2"/>
  <c r="H2144" i="2"/>
  <c r="AA2932" i="2"/>
  <c r="T2932" i="2"/>
  <c r="O2932" i="2"/>
  <c r="K2932" i="2"/>
  <c r="H2932" i="2"/>
  <c r="AA2929" i="2"/>
  <c r="T2929" i="2"/>
  <c r="O2929" i="2"/>
  <c r="K2929" i="2"/>
  <c r="H2929" i="2"/>
  <c r="AA2779" i="2"/>
  <c r="T2779" i="2"/>
  <c r="O2779" i="2"/>
  <c r="K2779" i="2"/>
  <c r="H2779" i="2"/>
  <c r="AA2905" i="2"/>
  <c r="T2905" i="2"/>
  <c r="O2905" i="2"/>
  <c r="K2905" i="2"/>
  <c r="H2905" i="2"/>
  <c r="AA2589" i="2"/>
  <c r="T2589" i="2"/>
  <c r="O2589" i="2"/>
  <c r="K2589" i="2"/>
  <c r="H2589" i="2"/>
  <c r="AA2902" i="2"/>
  <c r="T2902" i="2"/>
  <c r="O2902" i="2"/>
  <c r="K2902" i="2"/>
  <c r="H2902" i="2"/>
  <c r="AA2901" i="2"/>
  <c r="T2901" i="2"/>
  <c r="O2901" i="2"/>
  <c r="K2901" i="2"/>
  <c r="H2901" i="2"/>
  <c r="AA2891" i="2"/>
  <c r="T2891" i="2"/>
  <c r="O2891" i="2"/>
  <c r="K2891" i="2"/>
  <c r="H2891" i="2"/>
  <c r="AA2890" i="2"/>
  <c r="T2890" i="2"/>
  <c r="O2890" i="2"/>
  <c r="K2890" i="2"/>
  <c r="H2890" i="2"/>
  <c r="AA2888" i="2"/>
  <c r="T2888" i="2"/>
  <c r="O2888" i="2"/>
  <c r="K2888" i="2"/>
  <c r="H2888" i="2"/>
  <c r="AA2887" i="2"/>
  <c r="T2887" i="2"/>
  <c r="O2887" i="2"/>
  <c r="K2887" i="2"/>
  <c r="H2887" i="2"/>
  <c r="AA2876" i="2"/>
  <c r="T2876" i="2"/>
  <c r="O2876" i="2"/>
  <c r="K2876" i="2"/>
  <c r="H2876" i="2"/>
  <c r="AA2875" i="2"/>
  <c r="T2875" i="2"/>
  <c r="O2875" i="2"/>
  <c r="K2875" i="2"/>
  <c r="H2875" i="2"/>
  <c r="AA2871" i="2"/>
  <c r="T2871" i="2"/>
  <c r="O2871" i="2"/>
  <c r="K2871" i="2"/>
  <c r="H2871" i="2"/>
  <c r="AA2869" i="2"/>
  <c r="T2869" i="2"/>
  <c r="O2869" i="2"/>
  <c r="K2869" i="2"/>
  <c r="H2869" i="2"/>
  <c r="AA2867" i="2"/>
  <c r="T2867" i="2"/>
  <c r="O2867" i="2"/>
  <c r="K2867" i="2"/>
  <c r="H2867" i="2"/>
  <c r="AA2861" i="2"/>
  <c r="T2861" i="2"/>
  <c r="O2861" i="2"/>
  <c r="K2861" i="2"/>
  <c r="H2861" i="2"/>
  <c r="AA2860" i="2"/>
  <c r="T2860" i="2"/>
  <c r="O2860" i="2"/>
  <c r="K2860" i="2"/>
  <c r="H2860" i="2"/>
  <c r="AA2852" i="2"/>
  <c r="T2852" i="2"/>
  <c r="O2852" i="2"/>
  <c r="K2852" i="2"/>
  <c r="H2852" i="2"/>
  <c r="AA2849" i="2"/>
  <c r="T2849" i="2"/>
  <c r="O2849" i="2"/>
  <c r="K2849" i="2"/>
  <c r="H2849" i="2"/>
  <c r="AA2846" i="2"/>
  <c r="T2846" i="2"/>
  <c r="O2846" i="2"/>
  <c r="K2846" i="2"/>
  <c r="H2846" i="2"/>
  <c r="AA2845" i="2"/>
  <c r="T2845" i="2"/>
  <c r="O2845" i="2"/>
  <c r="K2845" i="2"/>
  <c r="H2845" i="2"/>
  <c r="AA2841" i="2"/>
  <c r="T2841" i="2"/>
  <c r="O2841" i="2"/>
  <c r="K2841" i="2"/>
  <c r="H2841" i="2"/>
  <c r="AA2834" i="2"/>
  <c r="T2834" i="2"/>
  <c r="O2834" i="2"/>
  <c r="K2834" i="2"/>
  <c r="H2834" i="2"/>
  <c r="AA2827" i="2"/>
  <c r="T2827" i="2"/>
  <c r="O2827" i="2"/>
  <c r="K2827" i="2"/>
  <c r="H2827" i="2"/>
  <c r="AA2826" i="2"/>
  <c r="T2826" i="2"/>
  <c r="O2826" i="2"/>
  <c r="K2826" i="2"/>
  <c r="H2826" i="2"/>
  <c r="AA2503" i="2"/>
  <c r="T2503" i="2"/>
  <c r="O2503" i="2"/>
  <c r="K2503" i="2"/>
  <c r="H2503" i="2"/>
  <c r="AA2818" i="2"/>
  <c r="T2818" i="2"/>
  <c r="O2818" i="2"/>
  <c r="K2818" i="2"/>
  <c r="H2818" i="2"/>
  <c r="AA2813" i="2"/>
  <c r="T2813" i="2"/>
  <c r="O2813" i="2"/>
  <c r="K2813" i="2"/>
  <c r="H2813" i="2"/>
  <c r="AA2811" i="2"/>
  <c r="T2811" i="2"/>
  <c r="O2811" i="2"/>
  <c r="K2811" i="2"/>
  <c r="H2811" i="2"/>
  <c r="AA2810" i="2"/>
  <c r="T2810" i="2"/>
  <c r="O2810" i="2"/>
  <c r="K2810" i="2"/>
  <c r="H2810" i="2"/>
  <c r="AA2793" i="2"/>
  <c r="T2793" i="2"/>
  <c r="O2793" i="2"/>
  <c r="K2793" i="2"/>
  <c r="H2793" i="2"/>
  <c r="AA2791" i="2"/>
  <c r="T2791" i="2"/>
  <c r="O2791" i="2"/>
  <c r="K2791" i="2"/>
  <c r="H2791" i="2"/>
  <c r="AA2790" i="2"/>
  <c r="T2790" i="2"/>
  <c r="O2790" i="2"/>
  <c r="K2790" i="2"/>
  <c r="H2790" i="2"/>
  <c r="AA2787" i="2"/>
  <c r="T2787" i="2"/>
  <c r="O2787" i="2"/>
  <c r="K2787" i="2"/>
  <c r="H2787" i="2"/>
  <c r="AA2780" i="2"/>
  <c r="T2780" i="2"/>
  <c r="O2780" i="2"/>
  <c r="K2780" i="2"/>
  <c r="H2780" i="2"/>
  <c r="AA2775" i="2"/>
  <c r="T2775" i="2"/>
  <c r="O2775" i="2"/>
  <c r="K2775" i="2"/>
  <c r="H2775" i="2"/>
  <c r="AA2774" i="2"/>
  <c r="T2774" i="2"/>
  <c r="O2774" i="2"/>
  <c r="K2774" i="2"/>
  <c r="H2774" i="2"/>
  <c r="AA2770" i="2"/>
  <c r="T2770" i="2"/>
  <c r="O2770" i="2"/>
  <c r="K2770" i="2"/>
  <c r="H2770" i="2"/>
  <c r="AA2763" i="2"/>
  <c r="T2763" i="2"/>
  <c r="O2763" i="2"/>
  <c r="K2763" i="2"/>
  <c r="H2763" i="2"/>
  <c r="AA2455" i="2"/>
  <c r="T2455" i="2"/>
  <c r="O2455" i="2"/>
  <c r="K2455" i="2"/>
  <c r="H2455" i="2"/>
  <c r="AA2760" i="2"/>
  <c r="T2760" i="2"/>
  <c r="O2760" i="2"/>
  <c r="K2760" i="2"/>
  <c r="H2760" i="2"/>
  <c r="AA2756" i="2"/>
  <c r="T2756" i="2"/>
  <c r="O2756" i="2"/>
  <c r="K2756" i="2"/>
  <c r="H2756" i="2"/>
  <c r="AA2752" i="2"/>
  <c r="T2752" i="2"/>
  <c r="O2752" i="2"/>
  <c r="K2752" i="2"/>
  <c r="H2752" i="2"/>
  <c r="AA2439" i="2"/>
  <c r="T2439" i="2"/>
  <c r="O2439" i="2"/>
  <c r="K2439" i="2"/>
  <c r="H2439" i="2"/>
  <c r="AA2736" i="2"/>
  <c r="T2736" i="2"/>
  <c r="O2736" i="2"/>
  <c r="K2736" i="2"/>
  <c r="H2736" i="2"/>
  <c r="AA2733" i="2"/>
  <c r="T2733" i="2"/>
  <c r="O2733" i="2"/>
  <c r="K2733" i="2"/>
  <c r="H2733" i="2"/>
  <c r="AA2653" i="2"/>
  <c r="T2653" i="2"/>
  <c r="O2653" i="2"/>
  <c r="K2653" i="2"/>
  <c r="H2653" i="2"/>
  <c r="AA2727" i="2"/>
  <c r="T2727" i="2"/>
  <c r="O2727" i="2"/>
  <c r="K2727" i="2"/>
  <c r="H2727" i="2"/>
  <c r="AA2726" i="2"/>
  <c r="T2726" i="2"/>
  <c r="O2726" i="2"/>
  <c r="K2726" i="2"/>
  <c r="H2726" i="2"/>
  <c r="AA2721" i="2"/>
  <c r="T2721" i="2"/>
  <c r="O2721" i="2"/>
  <c r="K2721" i="2"/>
  <c r="H2721" i="2"/>
  <c r="AA2720" i="2"/>
  <c r="T2720" i="2"/>
  <c r="O2720" i="2"/>
  <c r="K2720" i="2"/>
  <c r="H2720" i="2"/>
  <c r="AA2717" i="2"/>
  <c r="T2717" i="2"/>
  <c r="O2717" i="2"/>
  <c r="K2717" i="2"/>
  <c r="H2717" i="2"/>
  <c r="AA2716" i="2"/>
  <c r="T2716" i="2"/>
  <c r="O2716" i="2"/>
  <c r="K2716" i="2"/>
  <c r="H2716" i="2"/>
  <c r="AA2706" i="2"/>
  <c r="T2706" i="2"/>
  <c r="O2706" i="2"/>
  <c r="K2706" i="2"/>
  <c r="H2706" i="2"/>
  <c r="AA2705" i="2"/>
  <c r="T2705" i="2"/>
  <c r="O2705" i="2"/>
  <c r="K2705" i="2"/>
  <c r="H2705" i="2"/>
  <c r="AA2700" i="2"/>
  <c r="T2700" i="2"/>
  <c r="O2700" i="2"/>
  <c r="K2700" i="2"/>
  <c r="H2700" i="2"/>
  <c r="AA2696" i="2"/>
  <c r="T2696" i="2"/>
  <c r="O2696" i="2"/>
  <c r="K2696" i="2"/>
  <c r="H2696" i="2"/>
  <c r="AA2691" i="2"/>
  <c r="T2691" i="2"/>
  <c r="O2691" i="2"/>
  <c r="K2691" i="2"/>
  <c r="H2691" i="2"/>
  <c r="AA2685" i="2"/>
  <c r="T2685" i="2"/>
  <c r="O2685" i="2"/>
  <c r="K2685" i="2"/>
  <c r="H2685" i="2"/>
  <c r="AA2684" i="2"/>
  <c r="T2684" i="2"/>
  <c r="O2684" i="2"/>
  <c r="K2684" i="2"/>
  <c r="H2684" i="2"/>
  <c r="AA2678" i="2"/>
  <c r="T2678" i="2"/>
  <c r="O2678" i="2"/>
  <c r="K2678" i="2"/>
  <c r="H2678" i="2"/>
  <c r="AA2676" i="2"/>
  <c r="T2676" i="2"/>
  <c r="O2676" i="2"/>
  <c r="K2676" i="2"/>
  <c r="H2676" i="2"/>
  <c r="AA2668" i="2"/>
  <c r="T2668" i="2"/>
  <c r="O2668" i="2"/>
  <c r="K2668" i="2"/>
  <c r="H2668" i="2"/>
  <c r="AA2657" i="2"/>
  <c r="T2657" i="2"/>
  <c r="O2657" i="2"/>
  <c r="K2657" i="2"/>
  <c r="H2657" i="2"/>
  <c r="AA2656" i="2"/>
  <c r="T2656" i="2"/>
  <c r="O2656" i="2"/>
  <c r="K2656" i="2"/>
  <c r="H2656" i="2"/>
  <c r="AA2651" i="2"/>
  <c r="T2651" i="2"/>
  <c r="O2651" i="2"/>
  <c r="K2651" i="2"/>
  <c r="H2651" i="2"/>
  <c r="AA2648" i="2"/>
  <c r="T2648" i="2"/>
  <c r="O2648" i="2"/>
  <c r="K2648" i="2"/>
  <c r="H2648" i="2"/>
  <c r="AA2646" i="2"/>
  <c r="T2646" i="2"/>
  <c r="O2646" i="2"/>
  <c r="K2646" i="2"/>
  <c r="H2646" i="2"/>
  <c r="AA2645" i="2"/>
  <c r="T2645" i="2"/>
  <c r="O2645" i="2"/>
  <c r="K2645" i="2"/>
  <c r="H2645" i="2"/>
  <c r="AA2644" i="2"/>
  <c r="T2644" i="2"/>
  <c r="O2644" i="2"/>
  <c r="K2644" i="2"/>
  <c r="H2644" i="2"/>
  <c r="AA2639" i="2"/>
  <c r="T2639" i="2"/>
  <c r="O2639" i="2"/>
  <c r="K2639" i="2"/>
  <c r="H2639" i="2"/>
  <c r="AA2633" i="2"/>
  <c r="T2633" i="2"/>
  <c r="O2633" i="2"/>
  <c r="K2633" i="2"/>
  <c r="H2633" i="2"/>
  <c r="AA2632" i="2"/>
  <c r="T2632" i="2"/>
  <c r="O2632" i="2"/>
  <c r="K2632" i="2"/>
  <c r="H2632" i="2"/>
  <c r="AA2624" i="2"/>
  <c r="T2624" i="2"/>
  <c r="O2624" i="2"/>
  <c r="K2624" i="2"/>
  <c r="H2624" i="2"/>
  <c r="AA2617" i="2"/>
  <c r="T2617" i="2"/>
  <c r="O2617" i="2"/>
  <c r="K2617" i="2"/>
  <c r="H2617" i="2"/>
  <c r="AA2602" i="2"/>
  <c r="T2602" i="2"/>
  <c r="O2602" i="2"/>
  <c r="K2602" i="2"/>
  <c r="H2602" i="2"/>
  <c r="AA2601" i="2"/>
  <c r="T2601" i="2"/>
  <c r="O2601" i="2"/>
  <c r="K2601" i="2"/>
  <c r="H2601" i="2"/>
  <c r="AA2596" i="2"/>
  <c r="T2596" i="2"/>
  <c r="O2596" i="2"/>
  <c r="K2596" i="2"/>
  <c r="H2596" i="2"/>
  <c r="AA2588" i="2"/>
  <c r="T2588" i="2"/>
  <c r="O2588" i="2"/>
  <c r="K2588" i="2"/>
  <c r="H2588" i="2"/>
  <c r="AA2587" i="2"/>
  <c r="T2587" i="2"/>
  <c r="O2587" i="2"/>
  <c r="K2587" i="2"/>
  <c r="H2587" i="2"/>
  <c r="AA2575" i="2"/>
  <c r="T2575" i="2"/>
  <c r="O2575" i="2"/>
  <c r="K2575" i="2"/>
  <c r="H2575" i="2"/>
  <c r="AA2574" i="2"/>
  <c r="T2574" i="2"/>
  <c r="O2574" i="2"/>
  <c r="K2574" i="2"/>
  <c r="H2574" i="2"/>
  <c r="AA2569" i="2"/>
  <c r="T2569" i="2"/>
  <c r="O2569" i="2"/>
  <c r="K2569" i="2"/>
  <c r="H2569" i="2"/>
  <c r="AA2568" i="2"/>
  <c r="T2568" i="2"/>
  <c r="O2568" i="2"/>
  <c r="K2568" i="2"/>
  <c r="H2568" i="2"/>
  <c r="AA2567" i="2"/>
  <c r="T2567" i="2"/>
  <c r="O2567" i="2"/>
  <c r="K2567" i="2"/>
  <c r="H2567" i="2"/>
  <c r="AA2561" i="2"/>
  <c r="T2561" i="2"/>
  <c r="O2561" i="2"/>
  <c r="K2561" i="2"/>
  <c r="H2561" i="2"/>
  <c r="AA2486" i="2"/>
  <c r="T2486" i="2"/>
  <c r="O2486" i="2"/>
  <c r="K2486" i="2"/>
  <c r="H2486" i="2"/>
  <c r="AA2555" i="2"/>
  <c r="T2555" i="2"/>
  <c r="O2555" i="2"/>
  <c r="K2555" i="2"/>
  <c r="H2555" i="2"/>
  <c r="AA2553" i="2"/>
  <c r="T2553" i="2"/>
  <c r="O2553" i="2"/>
  <c r="K2553" i="2"/>
  <c r="H2553" i="2"/>
  <c r="AA2546" i="2"/>
  <c r="T2546" i="2"/>
  <c r="O2546" i="2"/>
  <c r="K2546" i="2"/>
  <c r="H2546" i="2"/>
  <c r="AA2545" i="2"/>
  <c r="T2545" i="2"/>
  <c r="O2545" i="2"/>
  <c r="K2545" i="2"/>
  <c r="H2545" i="2"/>
  <c r="AA2543" i="2"/>
  <c r="T2543" i="2"/>
  <c r="O2543" i="2"/>
  <c r="K2543" i="2"/>
  <c r="H2543" i="2"/>
  <c r="AA2542" i="2"/>
  <c r="T2542" i="2"/>
  <c r="O2542" i="2"/>
  <c r="K2542" i="2"/>
  <c r="H2542" i="2"/>
  <c r="AA2534" i="2"/>
  <c r="T2534" i="2"/>
  <c r="O2534" i="2"/>
  <c r="K2534" i="2"/>
  <c r="H2534" i="2"/>
  <c r="AA2533" i="2"/>
  <c r="T2533" i="2"/>
  <c r="O2533" i="2"/>
  <c r="K2533" i="2"/>
  <c r="H2533" i="2"/>
  <c r="AA2532" i="2"/>
  <c r="T2532" i="2"/>
  <c r="O2532" i="2"/>
  <c r="K2532" i="2"/>
  <c r="H2532" i="2"/>
  <c r="AA2529" i="2"/>
  <c r="T2529" i="2"/>
  <c r="O2529" i="2"/>
  <c r="K2529" i="2"/>
  <c r="H2529" i="2"/>
  <c r="AA2527" i="2"/>
  <c r="T2527" i="2"/>
  <c r="O2527" i="2"/>
  <c r="K2527" i="2"/>
  <c r="H2527" i="2"/>
  <c r="AA2517" i="2"/>
  <c r="T2517" i="2"/>
  <c r="O2517" i="2"/>
  <c r="K2517" i="2"/>
  <c r="H2517" i="2"/>
  <c r="AA2516" i="2"/>
  <c r="T2516" i="2"/>
  <c r="O2516" i="2"/>
  <c r="K2516" i="2"/>
  <c r="H2516" i="2"/>
  <c r="AA2444" i="2"/>
  <c r="T2444" i="2"/>
  <c r="O2444" i="2"/>
  <c r="K2444" i="2"/>
  <c r="H2444" i="2"/>
  <c r="AA2511" i="2"/>
  <c r="T2511" i="2"/>
  <c r="O2511" i="2"/>
  <c r="K2511" i="2"/>
  <c r="H2511" i="2"/>
  <c r="AA2485" i="2"/>
  <c r="T2485" i="2"/>
  <c r="O2485" i="2"/>
  <c r="K2485" i="2"/>
  <c r="H2485" i="2"/>
  <c r="AA2484" i="2"/>
  <c r="T2484" i="2"/>
  <c r="O2484" i="2"/>
  <c r="K2484" i="2"/>
  <c r="H2484" i="2"/>
  <c r="AA2483" i="2"/>
  <c r="T2483" i="2"/>
  <c r="O2483" i="2"/>
  <c r="K2483" i="2"/>
  <c r="H2483" i="2"/>
  <c r="AA2476" i="2"/>
  <c r="T2476" i="2"/>
  <c r="O2476" i="2"/>
  <c r="K2476" i="2"/>
  <c r="H2476" i="2"/>
  <c r="AA2474" i="2"/>
  <c r="T2474" i="2"/>
  <c r="O2474" i="2"/>
  <c r="K2474" i="2"/>
  <c r="H2474" i="2"/>
  <c r="AA2472" i="2"/>
  <c r="T2472" i="2"/>
  <c r="O2472" i="2"/>
  <c r="K2472" i="2"/>
  <c r="H2472" i="2"/>
  <c r="AA2471" i="2"/>
  <c r="T2471" i="2"/>
  <c r="O2471" i="2"/>
  <c r="K2471" i="2"/>
  <c r="H2471" i="2"/>
  <c r="AA2461" i="2"/>
  <c r="T2461" i="2"/>
  <c r="O2461" i="2"/>
  <c r="K2461" i="2"/>
  <c r="H2461" i="2"/>
  <c r="AA2459" i="2"/>
  <c r="T2459" i="2"/>
  <c r="O2459" i="2"/>
  <c r="K2459" i="2"/>
  <c r="H2459" i="2"/>
  <c r="AA2458" i="2"/>
  <c r="T2458" i="2"/>
  <c r="O2458" i="2"/>
  <c r="K2458" i="2"/>
  <c r="H2458" i="2"/>
  <c r="Y2457" i="2"/>
  <c r="AA2457" i="2" s="1"/>
  <c r="T2457" i="2"/>
  <c r="O2457" i="2"/>
  <c r="K2457" i="2"/>
  <c r="H2457" i="2"/>
  <c r="AA2452" i="2"/>
  <c r="T2452" i="2"/>
  <c r="O2452" i="2"/>
  <c r="K2452" i="2"/>
  <c r="H2452" i="2"/>
  <c r="AA2443" i="2"/>
  <c r="T2443" i="2"/>
  <c r="O2443" i="2"/>
  <c r="K2443" i="2"/>
  <c r="H2443" i="2"/>
  <c r="AA2442" i="2"/>
  <c r="T2442" i="2"/>
  <c r="O2442" i="2"/>
  <c r="K2442" i="2"/>
  <c r="H2442" i="2"/>
  <c r="AA2441" i="2"/>
  <c r="T2441" i="2"/>
  <c r="O2441" i="2"/>
  <c r="K2441" i="2"/>
  <c r="H2441" i="2"/>
  <c r="AA476" i="2"/>
  <c r="T476" i="2"/>
  <c r="O476" i="2"/>
  <c r="K476" i="2"/>
  <c r="H476" i="2"/>
  <c r="AA2438" i="2"/>
  <c r="T2438" i="2"/>
  <c r="O2438" i="2"/>
  <c r="K2438" i="2"/>
  <c r="H2438" i="2"/>
  <c r="AA2437" i="2"/>
  <c r="T2437" i="2"/>
  <c r="O2437" i="2"/>
  <c r="K2437" i="2"/>
  <c r="H2437" i="2"/>
  <c r="AA2429" i="2"/>
  <c r="T2429" i="2"/>
  <c r="O2429" i="2"/>
  <c r="K2429" i="2"/>
  <c r="H2429" i="2"/>
  <c r="AA2426" i="2"/>
  <c r="T2426" i="2"/>
  <c r="O2426" i="2"/>
  <c r="K2426" i="2"/>
  <c r="H2426" i="2"/>
  <c r="AA2150" i="2"/>
  <c r="T2150" i="2"/>
  <c r="O2150" i="2"/>
  <c r="K2150" i="2"/>
  <c r="H2150" i="2"/>
  <c r="AA2413" i="2"/>
  <c r="T2413" i="2"/>
  <c r="O2413" i="2"/>
  <c r="K2413" i="2"/>
  <c r="H2413" i="2"/>
  <c r="AA2410" i="2"/>
  <c r="T2410" i="2"/>
  <c r="O2410" i="2"/>
  <c r="K2410" i="2"/>
  <c r="H2410" i="2"/>
  <c r="AA2407" i="2"/>
  <c r="T2407" i="2"/>
  <c r="O2407" i="2"/>
  <c r="K2407" i="2"/>
  <c r="H2407" i="2"/>
  <c r="AA2406" i="2"/>
  <c r="T2406" i="2"/>
  <c r="O2406" i="2"/>
  <c r="K2406" i="2"/>
  <c r="H2406" i="2"/>
  <c r="AA2405" i="2"/>
  <c r="T2405" i="2"/>
  <c r="O2405" i="2"/>
  <c r="K2405" i="2"/>
  <c r="H2405" i="2"/>
  <c r="AA2402" i="2"/>
  <c r="T2402" i="2"/>
  <c r="O2402" i="2"/>
  <c r="K2402" i="2"/>
  <c r="H2402" i="2"/>
  <c r="AA2401" i="2"/>
  <c r="T2401" i="2"/>
  <c r="O2401" i="2"/>
  <c r="K2401" i="2"/>
  <c r="H2401" i="2"/>
  <c r="AA2400" i="2"/>
  <c r="T2400" i="2"/>
  <c r="O2400" i="2"/>
  <c r="K2400" i="2"/>
  <c r="H2400" i="2"/>
  <c r="AA2396" i="2"/>
  <c r="T2396" i="2"/>
  <c r="O2396" i="2"/>
  <c r="K2396" i="2"/>
  <c r="H2396" i="2"/>
  <c r="AA2395" i="2"/>
  <c r="T2395" i="2"/>
  <c r="O2395" i="2"/>
  <c r="K2395" i="2"/>
  <c r="H2395" i="2"/>
  <c r="AA2393" i="2"/>
  <c r="T2393" i="2"/>
  <c r="O2393" i="2"/>
  <c r="K2393" i="2"/>
  <c r="H2393" i="2"/>
  <c r="AA2385" i="2"/>
  <c r="T2385" i="2"/>
  <c r="O2385" i="2"/>
  <c r="K2385" i="2"/>
  <c r="H2385" i="2"/>
  <c r="AA2384" i="2"/>
  <c r="T2384" i="2"/>
  <c r="O2384" i="2"/>
  <c r="K2384" i="2"/>
  <c r="H2384" i="2"/>
  <c r="AD2380" i="2" s="1"/>
  <c r="AA2381" i="2"/>
  <c r="T2381" i="2"/>
  <c r="O2381" i="2"/>
  <c r="K2381" i="2"/>
  <c r="H2381" i="2"/>
  <c r="AA2368" i="2"/>
  <c r="T2368" i="2"/>
  <c r="O2368" i="2"/>
  <c r="K2368" i="2"/>
  <c r="H2368" i="2"/>
  <c r="AA2366" i="2"/>
  <c r="T2366" i="2"/>
  <c r="O2366" i="2"/>
  <c r="K2366" i="2"/>
  <c r="H2366" i="2"/>
  <c r="AA387" i="2"/>
  <c r="T387" i="2"/>
  <c r="O387" i="2"/>
  <c r="K387" i="2"/>
  <c r="H387" i="2"/>
  <c r="AA2364" i="2"/>
  <c r="T2364" i="2"/>
  <c r="O2364" i="2"/>
  <c r="K2364" i="2"/>
  <c r="H2364" i="2"/>
  <c r="AA2363" i="2"/>
  <c r="T2363" i="2"/>
  <c r="O2363" i="2"/>
  <c r="K2363" i="2"/>
  <c r="H2363" i="2"/>
  <c r="AA2360" i="2"/>
  <c r="T2360" i="2"/>
  <c r="O2360" i="2"/>
  <c r="K2360" i="2"/>
  <c r="H2360" i="2"/>
  <c r="AA121" i="2"/>
  <c r="T121" i="2"/>
  <c r="O121" i="2"/>
  <c r="K121" i="2"/>
  <c r="H121" i="2"/>
  <c r="AA2348" i="2"/>
  <c r="T2348" i="2"/>
  <c r="O2348" i="2"/>
  <c r="K2348" i="2"/>
  <c r="H2348" i="2"/>
  <c r="AA2345" i="2"/>
  <c r="T2345" i="2"/>
  <c r="O2345" i="2"/>
  <c r="K2345" i="2"/>
  <c r="H2345" i="2"/>
  <c r="AA2342" i="2"/>
  <c r="T2342" i="2"/>
  <c r="O2342" i="2"/>
  <c r="K2342" i="2"/>
  <c r="H2342" i="2"/>
  <c r="AA2333" i="2"/>
  <c r="T2333" i="2"/>
  <c r="O2333" i="2"/>
  <c r="K2333" i="2"/>
  <c r="H2333" i="2"/>
  <c r="AA2332" i="2"/>
  <c r="T2332" i="2"/>
  <c r="O2332" i="2"/>
  <c r="K2332" i="2"/>
  <c r="H2332" i="2"/>
  <c r="AA2259" i="2"/>
  <c r="T2259" i="2"/>
  <c r="O2259" i="2"/>
  <c r="K2259" i="2"/>
  <c r="H2259" i="2"/>
  <c r="AA2320" i="2"/>
  <c r="T2320" i="2"/>
  <c r="O2320" i="2"/>
  <c r="K2320" i="2"/>
  <c r="H2320" i="2"/>
  <c r="AA2318" i="2"/>
  <c r="T2318" i="2"/>
  <c r="O2318" i="2"/>
  <c r="K2318" i="2"/>
  <c r="H2318" i="2"/>
  <c r="AA2317" i="2"/>
  <c r="T2317" i="2"/>
  <c r="O2317" i="2"/>
  <c r="K2317" i="2"/>
  <c r="H2317" i="2"/>
  <c r="AA2315" i="2"/>
  <c r="T2315" i="2"/>
  <c r="O2315" i="2"/>
  <c r="K2315" i="2"/>
  <c r="H2315" i="2"/>
  <c r="AA2313" i="2"/>
  <c r="T2313" i="2"/>
  <c r="O2313" i="2"/>
  <c r="K2313" i="2"/>
  <c r="H2313" i="2"/>
  <c r="AA2311" i="2"/>
  <c r="T2311" i="2"/>
  <c r="O2311" i="2"/>
  <c r="K2311" i="2"/>
  <c r="H2311" i="2"/>
  <c r="AA2310" i="2"/>
  <c r="T2310" i="2"/>
  <c r="O2310" i="2"/>
  <c r="K2310" i="2"/>
  <c r="H2310" i="2"/>
  <c r="AA2309" i="2"/>
  <c r="T2309" i="2"/>
  <c r="O2309" i="2"/>
  <c r="K2309" i="2"/>
  <c r="H2309" i="2"/>
  <c r="AA2304" i="2"/>
  <c r="T2304" i="2"/>
  <c r="O2304" i="2"/>
  <c r="K2304" i="2"/>
  <c r="H2304" i="2"/>
  <c r="AA2300" i="2"/>
  <c r="T2300" i="2"/>
  <c r="O2300" i="2"/>
  <c r="K2300" i="2"/>
  <c r="H2300" i="2"/>
  <c r="AA2297" i="2"/>
  <c r="T2297" i="2"/>
  <c r="O2297" i="2"/>
  <c r="K2297" i="2"/>
  <c r="H2297" i="2"/>
  <c r="AA2293" i="2"/>
  <c r="T2293" i="2"/>
  <c r="O2293" i="2"/>
  <c r="K2293" i="2"/>
  <c r="H2293" i="2"/>
  <c r="AA2292" i="2"/>
  <c r="T2292" i="2"/>
  <c r="O2292" i="2"/>
  <c r="K2292" i="2"/>
  <c r="H2292" i="2"/>
  <c r="AA2286" i="2"/>
  <c r="T2286" i="2"/>
  <c r="O2286" i="2"/>
  <c r="K2286" i="2"/>
  <c r="H2286" i="2"/>
  <c r="AA2281" i="2"/>
  <c r="T2281" i="2"/>
  <c r="O2281" i="2"/>
  <c r="K2281" i="2"/>
  <c r="H2281" i="2"/>
  <c r="AA2278" i="2"/>
  <c r="T2278" i="2"/>
  <c r="O2278" i="2"/>
  <c r="K2278" i="2"/>
  <c r="H2278" i="2"/>
  <c r="AA2270" i="2"/>
  <c r="T2270" i="2"/>
  <c r="O2270" i="2"/>
  <c r="K2270" i="2"/>
  <c r="H2270" i="2"/>
  <c r="AA2262" i="2"/>
  <c r="T2262" i="2"/>
  <c r="O2262" i="2"/>
  <c r="K2262" i="2"/>
  <c r="H2262" i="2"/>
  <c r="AA2256" i="2"/>
  <c r="T2256" i="2"/>
  <c r="O2256" i="2"/>
  <c r="K2256" i="2"/>
  <c r="H2256" i="2"/>
  <c r="AA2255" i="2"/>
  <c r="T2255" i="2"/>
  <c r="O2255" i="2"/>
  <c r="K2255" i="2"/>
  <c r="H2255" i="2"/>
  <c r="AA2252" i="2"/>
  <c r="T2252" i="2"/>
  <c r="O2252" i="2"/>
  <c r="K2252" i="2"/>
  <c r="H2252" i="2"/>
  <c r="AA2250" i="2"/>
  <c r="T2250" i="2"/>
  <c r="O2250" i="2"/>
  <c r="K2250" i="2"/>
  <c r="H2250" i="2"/>
  <c r="AA56" i="2"/>
  <c r="T56" i="2"/>
  <c r="O56" i="2"/>
  <c r="K56" i="2"/>
  <c r="H56" i="2"/>
  <c r="AA2249" i="2"/>
  <c r="T2249" i="2"/>
  <c r="O2249" i="2"/>
  <c r="K2249" i="2"/>
  <c r="H2249" i="2"/>
  <c r="AA2246" i="2"/>
  <c r="T2246" i="2"/>
  <c r="O2246" i="2"/>
  <c r="K2246" i="2"/>
  <c r="H2246" i="2"/>
  <c r="AA2242" i="2"/>
  <c r="T2242" i="2"/>
  <c r="O2242" i="2"/>
  <c r="K2242" i="2"/>
  <c r="H2242" i="2"/>
  <c r="AA2241" i="2"/>
  <c r="T2241" i="2"/>
  <c r="O2241" i="2"/>
  <c r="K2241" i="2"/>
  <c r="H2241" i="2"/>
  <c r="AA2239" i="2"/>
  <c r="T2239" i="2"/>
  <c r="O2239" i="2"/>
  <c r="K2239" i="2"/>
  <c r="H2239" i="2"/>
  <c r="AA357" i="2"/>
  <c r="T357" i="2"/>
  <c r="O357" i="2"/>
  <c r="K357" i="2"/>
  <c r="H357" i="2"/>
  <c r="AA2234" i="2"/>
  <c r="T2234" i="2"/>
  <c r="O2234" i="2"/>
  <c r="K2234" i="2"/>
  <c r="H2234" i="2"/>
  <c r="AA2233" i="2"/>
  <c r="T2233" i="2"/>
  <c r="O2233" i="2"/>
  <c r="K2233" i="2"/>
  <c r="H2233" i="2"/>
  <c r="AA2231" i="2"/>
  <c r="T2231" i="2"/>
  <c r="O2231" i="2"/>
  <c r="K2231" i="2"/>
  <c r="H2231" i="2"/>
  <c r="AA2229" i="2"/>
  <c r="T2229" i="2"/>
  <c r="O2229" i="2"/>
  <c r="K2229" i="2"/>
  <c r="H2229" i="2"/>
  <c r="AA2228" i="2"/>
  <c r="T2228" i="2"/>
  <c r="O2228" i="2"/>
  <c r="K2228" i="2"/>
  <c r="H2228" i="2"/>
  <c r="AA2226" i="2"/>
  <c r="T2226" i="2"/>
  <c r="O2226" i="2"/>
  <c r="K2226" i="2"/>
  <c r="H2226" i="2"/>
  <c r="AA2225" i="2"/>
  <c r="T2225" i="2"/>
  <c r="O2225" i="2"/>
  <c r="K2225" i="2"/>
  <c r="H2225" i="2"/>
  <c r="AA2224" i="2"/>
  <c r="T2224" i="2"/>
  <c r="O2224" i="2"/>
  <c r="K2224" i="2"/>
  <c r="H2224" i="2"/>
  <c r="AA2221" i="2"/>
  <c r="T2221" i="2"/>
  <c r="O2221" i="2"/>
  <c r="K2221" i="2"/>
  <c r="H2221" i="2"/>
  <c r="AA2220" i="2"/>
  <c r="T2220" i="2"/>
  <c r="O2220" i="2"/>
  <c r="K2220" i="2"/>
  <c r="H2220" i="2"/>
  <c r="X1989" i="2"/>
  <c r="U1989" i="2"/>
  <c r="T1989" i="2"/>
  <c r="O1989" i="2"/>
  <c r="K1989" i="2"/>
  <c r="H1989" i="2"/>
  <c r="AA2217" i="2"/>
  <c r="T2217" i="2"/>
  <c r="O2217" i="2"/>
  <c r="K2217" i="2"/>
  <c r="H2217" i="2"/>
  <c r="AA2213" i="2"/>
  <c r="T2213" i="2"/>
  <c r="O2213" i="2"/>
  <c r="K2213" i="2"/>
  <c r="H2213" i="2"/>
  <c r="AA2210" i="2"/>
  <c r="T2210" i="2"/>
  <c r="O2210" i="2"/>
  <c r="K2210" i="2"/>
  <c r="H2210" i="2"/>
  <c r="AA2208" i="2"/>
  <c r="T2208" i="2"/>
  <c r="O2208" i="2"/>
  <c r="K2208" i="2"/>
  <c r="H2208" i="2"/>
  <c r="AA2207" i="2"/>
  <c r="T2207" i="2"/>
  <c r="O2207" i="2"/>
  <c r="K2207" i="2"/>
  <c r="H2207" i="2"/>
  <c r="AA2206" i="2"/>
  <c r="T2206" i="2"/>
  <c r="O2206" i="2"/>
  <c r="K2206" i="2"/>
  <c r="H2206" i="2"/>
  <c r="AA2199" i="2"/>
  <c r="T2199" i="2"/>
  <c r="O2199" i="2"/>
  <c r="K2199" i="2"/>
  <c r="H2199" i="2"/>
  <c r="AA2122" i="2"/>
  <c r="T2122" i="2"/>
  <c r="O2122" i="2"/>
  <c r="K2122" i="2"/>
  <c r="H2122" i="2"/>
  <c r="AA2197" i="2"/>
  <c r="T2197" i="2"/>
  <c r="O2197" i="2"/>
  <c r="K2197" i="2"/>
  <c r="H2197" i="2"/>
  <c r="AA2192" i="2"/>
  <c r="T2192" i="2"/>
  <c r="O2192" i="2"/>
  <c r="K2192" i="2"/>
  <c r="H2192" i="2"/>
  <c r="AA2189" i="2"/>
  <c r="T2189" i="2"/>
  <c r="O2189" i="2"/>
  <c r="K2189" i="2"/>
  <c r="H2189" i="2"/>
  <c r="AA2188" i="2"/>
  <c r="T2188" i="2"/>
  <c r="O2188" i="2"/>
  <c r="K2188" i="2"/>
  <c r="H2188" i="2"/>
  <c r="AA2186" i="2"/>
  <c r="T2186" i="2"/>
  <c r="O2186" i="2"/>
  <c r="K2186" i="2"/>
  <c r="H2186" i="2"/>
  <c r="AA2183" i="2"/>
  <c r="T2183" i="2"/>
  <c r="O2183" i="2"/>
  <c r="K2183" i="2"/>
  <c r="H2183" i="2"/>
  <c r="AA2178" i="2"/>
  <c r="T2178" i="2"/>
  <c r="O2178" i="2"/>
  <c r="K2178" i="2"/>
  <c r="H2178" i="2"/>
  <c r="AA1272" i="2"/>
  <c r="T1272" i="2"/>
  <c r="O1272" i="2"/>
  <c r="K1272" i="2"/>
  <c r="H1272" i="2"/>
  <c r="AA2174" i="2"/>
  <c r="T2174" i="2"/>
  <c r="O2174" i="2"/>
  <c r="K2174" i="2"/>
  <c r="H2174" i="2"/>
  <c r="AA1859" i="2"/>
  <c r="T1859" i="2"/>
  <c r="O1859" i="2"/>
  <c r="K1859" i="2"/>
  <c r="H1859" i="2"/>
  <c r="AA2167" i="2"/>
  <c r="T2167" i="2"/>
  <c r="O2167" i="2"/>
  <c r="K2167" i="2"/>
  <c r="H2167" i="2"/>
  <c r="AA2166" i="2"/>
  <c r="T2166" i="2"/>
  <c r="O2166" i="2"/>
  <c r="K2166" i="2"/>
  <c r="H2166" i="2"/>
  <c r="AA2165" i="2"/>
  <c r="T2165" i="2"/>
  <c r="O2165" i="2"/>
  <c r="K2165" i="2"/>
  <c r="H2165" i="2"/>
  <c r="AA2161" i="2"/>
  <c r="T2161" i="2"/>
  <c r="O2161" i="2"/>
  <c r="K2161" i="2"/>
  <c r="H2161" i="2"/>
  <c r="AA2160" i="2"/>
  <c r="T2160" i="2"/>
  <c r="O2160" i="2"/>
  <c r="K2160" i="2"/>
  <c r="H2160" i="2"/>
  <c r="AA2153" i="2"/>
  <c r="T2153" i="2"/>
  <c r="O2153" i="2"/>
  <c r="K2153" i="2"/>
  <c r="H2153" i="2"/>
  <c r="Y167" i="2"/>
  <c r="AA167" i="2" s="1"/>
  <c r="T167" i="2"/>
  <c r="O167" i="2"/>
  <c r="K167" i="2"/>
  <c r="H167" i="2"/>
  <c r="AA2152" i="2"/>
  <c r="T2152" i="2"/>
  <c r="O2152" i="2"/>
  <c r="K2152" i="2"/>
  <c r="H2152" i="2"/>
  <c r="AA2149" i="2"/>
  <c r="T2149" i="2"/>
  <c r="O2149" i="2"/>
  <c r="K2149" i="2"/>
  <c r="H2149" i="2"/>
  <c r="AA2148" i="2"/>
  <c r="T2148" i="2"/>
  <c r="O2148" i="2"/>
  <c r="K2148" i="2"/>
  <c r="H2148" i="2"/>
  <c r="AA2143" i="2"/>
  <c r="T2143" i="2"/>
  <c r="O2143" i="2"/>
  <c r="K2143" i="2"/>
  <c r="H2143" i="2"/>
  <c r="AA2134" i="2"/>
  <c r="T2134" i="2"/>
  <c r="O2134" i="2"/>
  <c r="K2134" i="2"/>
  <c r="H2134" i="2"/>
  <c r="AA2133" i="2"/>
  <c r="T2133" i="2"/>
  <c r="O2133" i="2"/>
  <c r="K2133" i="2"/>
  <c r="H2133" i="2"/>
  <c r="AA2125" i="2"/>
  <c r="T2125" i="2"/>
  <c r="O2125" i="2"/>
  <c r="K2125" i="2"/>
  <c r="H2125" i="2"/>
  <c r="AA2118" i="2"/>
  <c r="T2118" i="2"/>
  <c r="O2118" i="2"/>
  <c r="K2118" i="2"/>
  <c r="H2118" i="2"/>
  <c r="AA2037" i="2"/>
  <c r="T2037" i="2"/>
  <c r="O2037" i="2"/>
  <c r="K2037" i="2"/>
  <c r="H2037" i="2"/>
  <c r="AA1422" i="2"/>
  <c r="T1422" i="2"/>
  <c r="O1422" i="2"/>
  <c r="K1422" i="2"/>
  <c r="H1422" i="2"/>
  <c r="AA2023" i="2"/>
  <c r="T2023" i="2"/>
  <c r="O2023" i="2"/>
  <c r="K2023" i="2"/>
  <c r="H2023" i="2"/>
  <c r="AA2100" i="2"/>
  <c r="T2100" i="2"/>
  <c r="O2100" i="2"/>
  <c r="K2100" i="2"/>
  <c r="H2100" i="2"/>
  <c r="AA2099" i="2"/>
  <c r="T2099" i="2"/>
  <c r="O2099" i="2"/>
  <c r="K2099" i="2"/>
  <c r="H2099" i="2"/>
  <c r="AA2094" i="2"/>
  <c r="T2094" i="2"/>
  <c r="O2094" i="2"/>
  <c r="K2094" i="2"/>
  <c r="H2094" i="2"/>
  <c r="AA2093" i="2"/>
  <c r="T2093" i="2"/>
  <c r="O2093" i="2"/>
  <c r="K2093" i="2"/>
  <c r="H2093" i="2"/>
  <c r="AA2092" i="2"/>
  <c r="T2092" i="2"/>
  <c r="O2092" i="2"/>
  <c r="K2092" i="2"/>
  <c r="H2092" i="2"/>
  <c r="AA2089" i="2"/>
  <c r="T2089" i="2"/>
  <c r="O2089" i="2"/>
  <c r="K2089" i="2"/>
  <c r="H2089" i="2"/>
  <c r="AA2085" i="2"/>
  <c r="T2085" i="2"/>
  <c r="O2085" i="2"/>
  <c r="K2085" i="2"/>
  <c r="H2085" i="2"/>
  <c r="AA2084" i="2"/>
  <c r="T2084" i="2"/>
  <c r="O2084" i="2"/>
  <c r="K2084" i="2"/>
  <c r="H2084" i="2"/>
  <c r="Z2081" i="2"/>
  <c r="AA2081" i="2" s="1"/>
  <c r="T2081" i="2"/>
  <c r="O2081" i="2"/>
  <c r="K2081" i="2"/>
  <c r="H2081" i="2"/>
  <c r="AA2080" i="2"/>
  <c r="T2080" i="2"/>
  <c r="O2080" i="2"/>
  <c r="K2080" i="2"/>
  <c r="H2080" i="2"/>
  <c r="AA1995" i="2"/>
  <c r="T1995" i="2"/>
  <c r="O1995" i="2"/>
  <c r="K1995" i="2"/>
  <c r="H1995" i="2"/>
  <c r="AA2075" i="2"/>
  <c r="T2075" i="2"/>
  <c r="O2075" i="2"/>
  <c r="K2075" i="2"/>
  <c r="H2075" i="2"/>
  <c r="AA2071" i="2"/>
  <c r="T2071" i="2"/>
  <c r="O2071" i="2"/>
  <c r="K2071" i="2"/>
  <c r="H2071" i="2"/>
  <c r="AA2067" i="2"/>
  <c r="T2067" i="2"/>
  <c r="O2067" i="2"/>
  <c r="K2067" i="2"/>
  <c r="H2067" i="2"/>
  <c r="AA2066" i="2"/>
  <c r="T2066" i="2"/>
  <c r="O2066" i="2"/>
  <c r="K2066" i="2"/>
  <c r="H2066" i="2"/>
  <c r="AA2064" i="2"/>
  <c r="T2064" i="2"/>
  <c r="O2064" i="2"/>
  <c r="K2064" i="2"/>
  <c r="H2064" i="2"/>
  <c r="AA1661" i="2"/>
  <c r="T1661" i="2"/>
  <c r="O1661" i="2"/>
  <c r="K1661" i="2"/>
  <c r="H1661" i="2"/>
  <c r="AA2059" i="2"/>
  <c r="T2059" i="2"/>
  <c r="O2059" i="2"/>
  <c r="K2059" i="2"/>
  <c r="H2059" i="2"/>
  <c r="AA2053" i="2"/>
  <c r="T2053" i="2"/>
  <c r="O2053" i="2"/>
  <c r="K2053" i="2"/>
  <c r="H2053" i="2"/>
  <c r="AA2052" i="2"/>
  <c r="T2052" i="2"/>
  <c r="O2052" i="2"/>
  <c r="K2052" i="2"/>
  <c r="H2052" i="2"/>
  <c r="AA2051" i="2"/>
  <c r="T2051" i="2"/>
  <c r="O2051" i="2"/>
  <c r="K2051" i="2"/>
  <c r="H2051" i="2"/>
  <c r="AA310" i="2"/>
  <c r="T310" i="2"/>
  <c r="O310" i="2"/>
  <c r="K310" i="2"/>
  <c r="H310" i="2"/>
  <c r="AA2044" i="2"/>
  <c r="T2044" i="2"/>
  <c r="O2044" i="2"/>
  <c r="K2044" i="2"/>
  <c r="H2044" i="2"/>
  <c r="AA2042" i="2"/>
  <c r="T2042" i="2"/>
  <c r="O2042" i="2"/>
  <c r="K2042" i="2"/>
  <c r="H2042" i="2"/>
  <c r="AA2036" i="2"/>
  <c r="T2036" i="2"/>
  <c r="O2036" i="2"/>
  <c r="K2036" i="2"/>
  <c r="H2036" i="2"/>
  <c r="AA2035" i="2"/>
  <c r="T2035" i="2"/>
  <c r="O2035" i="2"/>
  <c r="K2035" i="2"/>
  <c r="H2035" i="2"/>
  <c r="AA2031" i="2"/>
  <c r="T2031" i="2"/>
  <c r="O2031" i="2"/>
  <c r="K2031" i="2"/>
  <c r="H2031" i="2"/>
  <c r="AA2025" i="2"/>
  <c r="T2025" i="2"/>
  <c r="O2025" i="2"/>
  <c r="K2025" i="2"/>
  <c r="H2025" i="2"/>
  <c r="AA2010" i="2"/>
  <c r="T2010" i="2"/>
  <c r="O2010" i="2"/>
  <c r="K2010" i="2"/>
  <c r="H2010" i="2"/>
  <c r="AA2008" i="2"/>
  <c r="T2008" i="2"/>
  <c r="O2008" i="2"/>
  <c r="K2008" i="2"/>
  <c r="H2008" i="2"/>
  <c r="AA2007" i="2"/>
  <c r="T2007" i="2"/>
  <c r="O2007" i="2"/>
  <c r="K2007" i="2"/>
  <c r="H2007" i="2"/>
  <c r="AA2006" i="2"/>
  <c r="T2006" i="2"/>
  <c r="O2006" i="2"/>
  <c r="K2006" i="2"/>
  <c r="H2006" i="2"/>
  <c r="AA2003" i="2"/>
  <c r="T2003" i="2"/>
  <c r="O2003" i="2"/>
  <c r="K2003" i="2"/>
  <c r="H2003" i="2"/>
  <c r="AA2001" i="2"/>
  <c r="T2001" i="2"/>
  <c r="O2001" i="2"/>
  <c r="K2001" i="2"/>
  <c r="H2001" i="2"/>
  <c r="AA1997" i="2"/>
  <c r="T1997" i="2"/>
  <c r="O1997" i="2"/>
  <c r="K1997" i="2"/>
  <c r="H1997" i="2"/>
  <c r="AA1994" i="2"/>
  <c r="T1994" i="2"/>
  <c r="O1994" i="2"/>
  <c r="K1994" i="2"/>
  <c r="H1994" i="2"/>
  <c r="AA1749" i="2"/>
  <c r="T1749" i="2"/>
  <c r="O1749" i="2"/>
  <c r="K1749" i="2"/>
  <c r="H1749" i="2"/>
  <c r="AA1981" i="2"/>
  <c r="T1981" i="2"/>
  <c r="O1981" i="2"/>
  <c r="K1981" i="2"/>
  <c r="H1981" i="2"/>
  <c r="AA1978" i="2"/>
  <c r="T1978" i="2"/>
  <c r="O1978" i="2"/>
  <c r="K1978" i="2"/>
  <c r="H1978" i="2"/>
  <c r="AA1975" i="2"/>
  <c r="T1975" i="2"/>
  <c r="O1975" i="2"/>
  <c r="K1975" i="2"/>
  <c r="H1975" i="2"/>
  <c r="AA1974" i="2"/>
  <c r="T1974" i="2"/>
  <c r="O1974" i="2"/>
  <c r="K1974" i="2"/>
  <c r="H1974" i="2"/>
  <c r="AA1973" i="2"/>
  <c r="T1973" i="2"/>
  <c r="O1973" i="2"/>
  <c r="K1973" i="2"/>
  <c r="H1973" i="2"/>
  <c r="AA1970" i="2"/>
  <c r="T1970" i="2"/>
  <c r="O1970" i="2"/>
  <c r="K1970" i="2"/>
  <c r="H1970" i="2"/>
  <c r="AA1969" i="2"/>
  <c r="T1969" i="2"/>
  <c r="O1969" i="2"/>
  <c r="K1969" i="2"/>
  <c r="H1969" i="2"/>
  <c r="AA1962" i="2"/>
  <c r="T1962" i="2"/>
  <c r="O1962" i="2"/>
  <c r="K1962" i="2"/>
  <c r="H1962" i="2"/>
  <c r="AA1961" i="2"/>
  <c r="T1961" i="2"/>
  <c r="O1961" i="2"/>
  <c r="K1961" i="2"/>
  <c r="H1961" i="2"/>
  <c r="AA1959" i="2"/>
  <c r="T1959" i="2"/>
  <c r="O1959" i="2"/>
  <c r="K1959" i="2"/>
  <c r="H1959" i="2"/>
  <c r="AA1953" i="2"/>
  <c r="T1953" i="2"/>
  <c r="O1953" i="2"/>
  <c r="K1953" i="2"/>
  <c r="H1953" i="2"/>
  <c r="AA1951" i="2"/>
  <c r="T1951" i="2"/>
  <c r="O1951" i="2"/>
  <c r="K1951" i="2"/>
  <c r="H1951" i="2"/>
  <c r="AA1949" i="2"/>
  <c r="T1949" i="2"/>
  <c r="O1949" i="2"/>
  <c r="K1949" i="2"/>
  <c r="H1949" i="2"/>
  <c r="AA1948" i="2"/>
  <c r="T1948" i="2"/>
  <c r="O1948" i="2"/>
  <c r="K1948" i="2"/>
  <c r="H1948" i="2"/>
  <c r="AA1944" i="2"/>
  <c r="T1944" i="2"/>
  <c r="O1944" i="2"/>
  <c r="K1944" i="2"/>
  <c r="H1944" i="2"/>
  <c r="AA1943" i="2"/>
  <c r="T1943" i="2"/>
  <c r="O1943" i="2"/>
  <c r="K1943" i="2"/>
  <c r="H1943" i="2"/>
  <c r="AA1942" i="2"/>
  <c r="T1942" i="2"/>
  <c r="O1942" i="2"/>
  <c r="K1942" i="2"/>
  <c r="H1942" i="2"/>
  <c r="AA1936" i="2"/>
  <c r="T1936" i="2"/>
  <c r="O1936" i="2"/>
  <c r="K1936" i="2"/>
  <c r="H1936" i="2"/>
  <c r="AA1932" i="2"/>
  <c r="T1932" i="2"/>
  <c r="O1932" i="2"/>
  <c r="K1932" i="2"/>
  <c r="H1932" i="2"/>
  <c r="AA1924" i="2"/>
  <c r="T1924" i="2"/>
  <c r="O1924" i="2"/>
  <c r="K1924" i="2"/>
  <c r="H1924" i="2"/>
  <c r="AA1923" i="2"/>
  <c r="T1923" i="2"/>
  <c r="O1923" i="2"/>
  <c r="K1923" i="2"/>
  <c r="H1923" i="2"/>
  <c r="AA1922" i="2"/>
  <c r="T1922" i="2"/>
  <c r="O1922" i="2"/>
  <c r="K1922" i="2"/>
  <c r="H1922" i="2"/>
  <c r="AA998" i="2"/>
  <c r="T998" i="2"/>
  <c r="O998" i="2"/>
  <c r="K998" i="2"/>
  <c r="H998" i="2"/>
  <c r="AA1917" i="2"/>
  <c r="T1917" i="2"/>
  <c r="O1917" i="2"/>
  <c r="K1917" i="2"/>
  <c r="H1917" i="2"/>
  <c r="AA1916" i="2"/>
  <c r="T1916" i="2"/>
  <c r="O1916" i="2"/>
  <c r="K1916" i="2"/>
  <c r="H1916" i="2"/>
  <c r="AA1915" i="2"/>
  <c r="T1915" i="2"/>
  <c r="O1915" i="2"/>
  <c r="K1915" i="2"/>
  <c r="H1915" i="2"/>
  <c r="AA1913" i="2"/>
  <c r="T1913" i="2"/>
  <c r="O1913" i="2"/>
  <c r="K1913" i="2"/>
  <c r="H1913" i="2"/>
  <c r="AA1910" i="2"/>
  <c r="T1910" i="2"/>
  <c r="O1910" i="2"/>
  <c r="K1910" i="2"/>
  <c r="H1910" i="2"/>
  <c r="AA1909" i="2"/>
  <c r="T1909" i="2"/>
  <c r="O1909" i="2"/>
  <c r="K1909" i="2"/>
  <c r="H1909" i="2"/>
  <c r="AA1907" i="2"/>
  <c r="T1907" i="2"/>
  <c r="O1907" i="2"/>
  <c r="K1907" i="2"/>
  <c r="H1907" i="2"/>
  <c r="AA1906" i="2"/>
  <c r="T1906" i="2"/>
  <c r="O1906" i="2"/>
  <c r="K1906" i="2"/>
  <c r="H1906" i="2"/>
  <c r="AA1901" i="2"/>
  <c r="T1901" i="2"/>
  <c r="O1901" i="2"/>
  <c r="K1901" i="2"/>
  <c r="H1901" i="2"/>
  <c r="AA1892" i="2"/>
  <c r="T1892" i="2"/>
  <c r="O1892" i="2"/>
  <c r="K1892" i="2"/>
  <c r="H1892" i="2"/>
  <c r="AA1891" i="2"/>
  <c r="T1891" i="2"/>
  <c r="O1891" i="2"/>
  <c r="K1891" i="2"/>
  <c r="H1891" i="2"/>
  <c r="AA1890" i="2"/>
  <c r="T1890" i="2"/>
  <c r="O1890" i="2"/>
  <c r="K1890" i="2"/>
  <c r="H1890" i="2"/>
  <c r="AA1889" i="2"/>
  <c r="T1889" i="2"/>
  <c r="O1889" i="2"/>
  <c r="K1889" i="2"/>
  <c r="H1889" i="2"/>
  <c r="AD1885" i="2" s="1"/>
  <c r="AA1877" i="2"/>
  <c r="T1877" i="2"/>
  <c r="O1877" i="2"/>
  <c r="K1877" i="2"/>
  <c r="H1877" i="2"/>
  <c r="AA1873" i="2"/>
  <c r="T1873" i="2"/>
  <c r="O1873" i="2"/>
  <c r="K1873" i="2"/>
  <c r="H1873" i="2"/>
  <c r="AA1871" i="2"/>
  <c r="T1871" i="2"/>
  <c r="O1871" i="2"/>
  <c r="K1871" i="2"/>
  <c r="H1871" i="2"/>
  <c r="AA1865" i="2"/>
  <c r="T1865" i="2"/>
  <c r="O1865" i="2"/>
  <c r="K1865" i="2"/>
  <c r="H1865" i="2"/>
  <c r="AA1861" i="2"/>
  <c r="T1861" i="2"/>
  <c r="O1861" i="2"/>
  <c r="K1861" i="2"/>
  <c r="H1861" i="2"/>
  <c r="AA1857" i="2"/>
  <c r="T1857" i="2"/>
  <c r="O1857" i="2"/>
  <c r="K1857" i="2"/>
  <c r="H1857" i="2"/>
  <c r="AA1854" i="2"/>
  <c r="T1854" i="2"/>
  <c r="O1854" i="2"/>
  <c r="K1854" i="2"/>
  <c r="H1854" i="2"/>
  <c r="AA1853" i="2"/>
  <c r="T1853" i="2"/>
  <c r="O1853" i="2"/>
  <c r="K1853" i="2"/>
  <c r="H1853" i="2"/>
  <c r="AA1848" i="2"/>
  <c r="T1848" i="2"/>
  <c r="O1848" i="2"/>
  <c r="K1848" i="2"/>
  <c r="H1848" i="2"/>
  <c r="AA1846" i="2"/>
  <c r="T1846" i="2"/>
  <c r="O1846" i="2"/>
  <c r="K1846" i="2"/>
  <c r="H1846" i="2"/>
  <c r="AA1840" i="2"/>
  <c r="T1840" i="2"/>
  <c r="O1840" i="2"/>
  <c r="K1840" i="2"/>
  <c r="H1840" i="2"/>
  <c r="AA1835" i="2"/>
  <c r="T1835" i="2"/>
  <c r="O1835" i="2"/>
  <c r="K1835" i="2"/>
  <c r="H1835" i="2"/>
  <c r="AA1833" i="2"/>
  <c r="T1833" i="2"/>
  <c r="O1833" i="2"/>
  <c r="K1833" i="2"/>
  <c r="H1833" i="2"/>
  <c r="AA1813" i="2"/>
  <c r="T1813" i="2"/>
  <c r="O1813" i="2"/>
  <c r="K1813" i="2"/>
  <c r="H1813" i="2"/>
  <c r="AA1812" i="2"/>
  <c r="T1812" i="2"/>
  <c r="O1812" i="2"/>
  <c r="K1812" i="2"/>
  <c r="H1812" i="2"/>
  <c r="AA1809" i="2"/>
  <c r="T1809" i="2"/>
  <c r="O1809" i="2"/>
  <c r="K1809" i="2"/>
  <c r="H1809" i="2"/>
  <c r="AA1808" i="2"/>
  <c r="T1808" i="2"/>
  <c r="O1808" i="2"/>
  <c r="K1808" i="2"/>
  <c r="H1808" i="2"/>
  <c r="AA1806" i="2"/>
  <c r="T1806" i="2"/>
  <c r="O1806" i="2"/>
  <c r="K1806" i="2"/>
  <c r="H1806" i="2"/>
  <c r="AA1805" i="2"/>
  <c r="T1805" i="2"/>
  <c r="O1805" i="2"/>
  <c r="K1805" i="2"/>
  <c r="H1805" i="2"/>
  <c r="AA1804" i="2"/>
  <c r="T1804" i="2"/>
  <c r="O1804" i="2"/>
  <c r="K1804" i="2"/>
  <c r="H1804" i="2"/>
  <c r="AA1803" i="2"/>
  <c r="T1803" i="2"/>
  <c r="O1803" i="2"/>
  <c r="K1803" i="2"/>
  <c r="H1803" i="2"/>
  <c r="AA1801" i="2"/>
  <c r="T1801" i="2"/>
  <c r="O1801" i="2"/>
  <c r="K1801" i="2"/>
  <c r="H1801" i="2"/>
  <c r="AA1799" i="2"/>
  <c r="T1799" i="2"/>
  <c r="O1799" i="2"/>
  <c r="K1799" i="2"/>
  <c r="H1799" i="2"/>
  <c r="AA1792" i="2"/>
  <c r="T1792" i="2"/>
  <c r="O1792" i="2"/>
  <c r="K1792" i="2"/>
  <c r="H1792" i="2"/>
  <c r="AA1791" i="2"/>
  <c r="T1791" i="2"/>
  <c r="O1791" i="2"/>
  <c r="K1791" i="2"/>
  <c r="H1791" i="2"/>
  <c r="AA1790" i="2"/>
  <c r="T1790" i="2"/>
  <c r="O1790" i="2"/>
  <c r="K1790" i="2"/>
  <c r="H1790" i="2"/>
  <c r="AA1789" i="2"/>
  <c r="T1789" i="2"/>
  <c r="O1789" i="2"/>
  <c r="K1789" i="2"/>
  <c r="H1789" i="2"/>
  <c r="AA1788" i="2"/>
  <c r="T1788" i="2"/>
  <c r="O1788" i="2"/>
  <c r="K1788" i="2"/>
  <c r="H1788" i="2"/>
  <c r="AA1609" i="2"/>
  <c r="T1609" i="2"/>
  <c r="O1609" i="2"/>
  <c r="K1609" i="2"/>
  <c r="H1609" i="2"/>
  <c r="AA1781" i="2"/>
  <c r="T1781" i="2"/>
  <c r="O1781" i="2"/>
  <c r="K1781" i="2"/>
  <c r="H1781" i="2"/>
  <c r="AA1780" i="2"/>
  <c r="T1780" i="2"/>
  <c r="O1780" i="2"/>
  <c r="K1780" i="2"/>
  <c r="H1780" i="2"/>
  <c r="AA1775" i="2"/>
  <c r="T1775" i="2"/>
  <c r="O1775" i="2"/>
  <c r="K1775" i="2"/>
  <c r="H1775" i="2"/>
  <c r="AA1773" i="2"/>
  <c r="T1773" i="2"/>
  <c r="O1773" i="2"/>
  <c r="K1773" i="2"/>
  <c r="H1773" i="2"/>
  <c r="AA1769" i="2"/>
  <c r="T1769" i="2"/>
  <c r="O1769" i="2"/>
  <c r="K1769" i="2"/>
  <c r="H1769" i="2"/>
  <c r="AA251" i="2"/>
  <c r="T251" i="2"/>
  <c r="O251" i="2"/>
  <c r="K251" i="2"/>
  <c r="H251" i="2"/>
  <c r="AA1768" i="2"/>
  <c r="T1768" i="2"/>
  <c r="O1768" i="2"/>
  <c r="K1768" i="2"/>
  <c r="H1768" i="2"/>
  <c r="AA1767" i="2"/>
  <c r="T1767" i="2"/>
  <c r="O1767" i="2"/>
  <c r="K1767" i="2"/>
  <c r="H1767" i="2"/>
  <c r="AA1763" i="2"/>
  <c r="T1763" i="2"/>
  <c r="O1763" i="2"/>
  <c r="K1763" i="2"/>
  <c r="H1763" i="2"/>
  <c r="AA1758" i="2"/>
  <c r="T1758" i="2"/>
  <c r="O1758" i="2"/>
  <c r="K1758" i="2"/>
  <c r="H1758" i="2"/>
  <c r="AA1755" i="2"/>
  <c r="T1755" i="2"/>
  <c r="O1755" i="2"/>
  <c r="K1755" i="2"/>
  <c r="H1755" i="2"/>
  <c r="AA1754" i="2"/>
  <c r="T1754" i="2"/>
  <c r="O1754" i="2"/>
  <c r="K1754" i="2"/>
  <c r="H1754" i="2"/>
  <c r="AA1748" i="2"/>
  <c r="T1748" i="2"/>
  <c r="O1748" i="2"/>
  <c r="K1748" i="2"/>
  <c r="H1748" i="2"/>
  <c r="AA1747" i="2"/>
  <c r="T1747" i="2"/>
  <c r="O1747" i="2"/>
  <c r="K1747" i="2"/>
  <c r="H1747" i="2"/>
  <c r="AA1746" i="2"/>
  <c r="T1746" i="2"/>
  <c r="O1746" i="2"/>
  <c r="K1746" i="2"/>
  <c r="H1746" i="2"/>
  <c r="AA1739" i="2"/>
  <c r="T1739" i="2"/>
  <c r="O1739" i="2"/>
  <c r="K1739" i="2"/>
  <c r="H1739" i="2"/>
  <c r="AA1733" i="2"/>
  <c r="T1733" i="2"/>
  <c r="O1733" i="2"/>
  <c r="K1733" i="2"/>
  <c r="H1733" i="2"/>
  <c r="AA1727" i="2"/>
  <c r="T1727" i="2"/>
  <c r="O1727" i="2"/>
  <c r="K1727" i="2"/>
  <c r="H1727" i="2"/>
  <c r="AA1726" i="2"/>
  <c r="T1726" i="2"/>
  <c r="O1726" i="2"/>
  <c r="K1726" i="2"/>
  <c r="H1726" i="2"/>
  <c r="AA1722" i="2"/>
  <c r="T1722" i="2"/>
  <c r="O1722" i="2"/>
  <c r="K1722" i="2"/>
  <c r="H1722" i="2"/>
  <c r="AA1721" i="2"/>
  <c r="T1721" i="2"/>
  <c r="O1721" i="2"/>
  <c r="K1721" i="2"/>
  <c r="H1721" i="2"/>
  <c r="AA1719" i="2"/>
  <c r="T1719" i="2"/>
  <c r="O1719" i="2"/>
  <c r="K1719" i="2"/>
  <c r="H1719" i="2"/>
  <c r="AA1716" i="2"/>
  <c r="T1716" i="2"/>
  <c r="O1716" i="2"/>
  <c r="K1716" i="2"/>
  <c r="H1716" i="2"/>
  <c r="AA1715" i="2"/>
  <c r="T1715" i="2"/>
  <c r="O1715" i="2"/>
  <c r="K1715" i="2"/>
  <c r="H1715" i="2"/>
  <c r="AA1714" i="2"/>
  <c r="T1714" i="2"/>
  <c r="O1714" i="2"/>
  <c r="K1714" i="2"/>
  <c r="H1714" i="2"/>
  <c r="AA1713" i="2"/>
  <c r="T1713" i="2"/>
  <c r="O1713" i="2"/>
  <c r="K1713" i="2"/>
  <c r="H1713" i="2"/>
  <c r="AA1712" i="2"/>
  <c r="T1712" i="2"/>
  <c r="O1712" i="2"/>
  <c r="K1712" i="2"/>
  <c r="H1712" i="2"/>
  <c r="AA1707" i="2"/>
  <c r="T1707" i="2"/>
  <c r="O1707" i="2"/>
  <c r="K1707" i="2"/>
  <c r="H1707" i="2"/>
  <c r="AA1699" i="2"/>
  <c r="T1699" i="2"/>
  <c r="O1699" i="2"/>
  <c r="K1699" i="2"/>
  <c r="H1699" i="2"/>
  <c r="AA1694" i="2"/>
  <c r="T1694" i="2"/>
  <c r="O1694" i="2"/>
  <c r="K1694" i="2"/>
  <c r="H1694" i="2"/>
  <c r="AA1589" i="2"/>
  <c r="T1589" i="2"/>
  <c r="O1589" i="2"/>
  <c r="K1589" i="2"/>
  <c r="H1589" i="2"/>
  <c r="AA1670" i="2"/>
  <c r="T1670" i="2"/>
  <c r="O1670" i="2"/>
  <c r="K1670" i="2"/>
  <c r="H1670" i="2"/>
  <c r="AA1664" i="2"/>
  <c r="T1664" i="2"/>
  <c r="O1664" i="2"/>
  <c r="K1664" i="2"/>
  <c r="H1664" i="2"/>
  <c r="AA1662" i="2"/>
  <c r="T1662" i="2"/>
  <c r="O1662" i="2"/>
  <c r="K1662" i="2"/>
  <c r="H1662" i="2"/>
  <c r="AA1412" i="2"/>
  <c r="T1412" i="2"/>
  <c r="O1412" i="2"/>
  <c r="K1412" i="2"/>
  <c r="H1412" i="2"/>
  <c r="AA1660" i="2"/>
  <c r="T1660" i="2"/>
  <c r="O1660" i="2"/>
  <c r="K1660" i="2"/>
  <c r="H1660" i="2"/>
  <c r="AA1659" i="2"/>
  <c r="T1659" i="2"/>
  <c r="O1659" i="2"/>
  <c r="K1659" i="2"/>
  <c r="H1659" i="2"/>
  <c r="AA1658" i="2"/>
  <c r="T1658" i="2"/>
  <c r="O1658" i="2"/>
  <c r="K1658" i="2"/>
  <c r="H1658" i="2"/>
  <c r="AA1648" i="2"/>
  <c r="T1648" i="2"/>
  <c r="O1648" i="2"/>
  <c r="K1648" i="2"/>
  <c r="H1648" i="2"/>
  <c r="AA1634" i="2"/>
  <c r="T1634" i="2"/>
  <c r="O1634" i="2"/>
  <c r="K1634" i="2"/>
  <c r="H1634" i="2"/>
  <c r="AA1630" i="2"/>
  <c r="T1630" i="2"/>
  <c r="O1630" i="2"/>
  <c r="K1630" i="2"/>
  <c r="H1630" i="2"/>
  <c r="AA1629" i="2"/>
  <c r="T1629" i="2"/>
  <c r="O1629" i="2"/>
  <c r="K1629" i="2"/>
  <c r="H1629" i="2"/>
  <c r="AA1623" i="2"/>
  <c r="T1623" i="2"/>
  <c r="O1623" i="2"/>
  <c r="K1623" i="2"/>
  <c r="H1623" i="2"/>
  <c r="AA1622" i="2"/>
  <c r="T1622" i="2"/>
  <c r="O1622" i="2"/>
  <c r="K1622" i="2"/>
  <c r="H1622" i="2"/>
  <c r="AA1616" i="2"/>
  <c r="T1616" i="2"/>
  <c r="O1616" i="2"/>
  <c r="K1616" i="2"/>
  <c r="H1616" i="2"/>
  <c r="AA1604" i="2"/>
  <c r="T1604" i="2"/>
  <c r="O1604" i="2"/>
  <c r="K1604" i="2"/>
  <c r="H1604" i="2"/>
  <c r="AA1600" i="2"/>
  <c r="T1600" i="2"/>
  <c r="O1600" i="2"/>
  <c r="K1600" i="2"/>
  <c r="H1600" i="2"/>
  <c r="AA1597" i="2"/>
  <c r="T1597" i="2"/>
  <c r="O1597" i="2"/>
  <c r="K1597" i="2"/>
  <c r="H1597" i="2"/>
  <c r="AA1596" i="2"/>
  <c r="T1596" i="2"/>
  <c r="O1596" i="2"/>
  <c r="K1596" i="2"/>
  <c r="H1596" i="2"/>
  <c r="AA1593" i="2"/>
  <c r="T1593" i="2"/>
  <c r="O1593" i="2"/>
  <c r="K1593" i="2"/>
  <c r="H1593" i="2"/>
  <c r="AA1591" i="2"/>
  <c r="T1591" i="2"/>
  <c r="O1591" i="2"/>
  <c r="K1591" i="2"/>
  <c r="H1591" i="2"/>
  <c r="AA1588" i="2"/>
  <c r="T1588" i="2"/>
  <c r="O1588" i="2"/>
  <c r="K1588" i="2"/>
  <c r="H1588" i="2"/>
  <c r="AA1586" i="2"/>
  <c r="T1586" i="2"/>
  <c r="O1586" i="2"/>
  <c r="K1586" i="2"/>
  <c r="H1586" i="2"/>
  <c r="AA1576" i="2"/>
  <c r="T1576" i="2"/>
  <c r="O1576" i="2"/>
  <c r="K1576" i="2"/>
  <c r="H1576" i="2"/>
  <c r="AA1572" i="2"/>
  <c r="T1572" i="2"/>
  <c r="O1572" i="2"/>
  <c r="K1572" i="2"/>
  <c r="H1572" i="2"/>
  <c r="AA1570" i="2"/>
  <c r="T1570" i="2"/>
  <c r="O1570" i="2"/>
  <c r="K1570" i="2"/>
  <c r="H1570" i="2"/>
  <c r="AA1567" i="2"/>
  <c r="T1567" i="2"/>
  <c r="O1567" i="2"/>
  <c r="K1567" i="2"/>
  <c r="H1567" i="2"/>
  <c r="AA1563" i="2"/>
  <c r="T1563" i="2"/>
  <c r="O1563" i="2"/>
  <c r="K1563" i="2"/>
  <c r="H1563" i="2"/>
  <c r="AA1559" i="2"/>
  <c r="T1559" i="2"/>
  <c r="O1559" i="2"/>
  <c r="K1559" i="2"/>
  <c r="H1559" i="2"/>
  <c r="AA1558" i="2"/>
  <c r="T1558" i="2"/>
  <c r="O1558" i="2"/>
  <c r="K1558" i="2"/>
  <c r="H1558" i="2"/>
  <c r="AA1557" i="2"/>
  <c r="T1557" i="2"/>
  <c r="O1557" i="2"/>
  <c r="K1557" i="2"/>
  <c r="H1557" i="2"/>
  <c r="AA1553" i="2"/>
  <c r="T1553" i="2"/>
  <c r="O1553" i="2"/>
  <c r="K1553" i="2"/>
  <c r="H1553" i="2"/>
  <c r="AA1552" i="2"/>
  <c r="T1552" i="2"/>
  <c r="O1552" i="2"/>
  <c r="K1552" i="2"/>
  <c r="H1552" i="2"/>
  <c r="AA1551" i="2"/>
  <c r="T1551" i="2"/>
  <c r="O1551" i="2"/>
  <c r="K1551" i="2"/>
  <c r="H1551" i="2"/>
  <c r="AA1542" i="2"/>
  <c r="T1542" i="2"/>
  <c r="O1542" i="2"/>
  <c r="K1542" i="2"/>
  <c r="H1542" i="2"/>
  <c r="AA1541" i="2"/>
  <c r="T1541" i="2"/>
  <c r="O1541" i="2"/>
  <c r="K1541" i="2"/>
  <c r="H1541" i="2"/>
  <c r="AA1537" i="2"/>
  <c r="T1537" i="2"/>
  <c r="O1537" i="2"/>
  <c r="K1537" i="2"/>
  <c r="H1537" i="2"/>
  <c r="AA1529" i="2"/>
  <c r="T1529" i="2"/>
  <c r="O1529" i="2"/>
  <c r="K1529" i="2"/>
  <c r="H1529" i="2"/>
  <c r="AA1528" i="2"/>
  <c r="T1528" i="2"/>
  <c r="O1528" i="2"/>
  <c r="K1528" i="2"/>
  <c r="H1528" i="2"/>
  <c r="AA1522" i="2"/>
  <c r="T1522" i="2"/>
  <c r="O1522" i="2"/>
  <c r="K1522" i="2"/>
  <c r="H1522" i="2"/>
  <c r="AA1521" i="2"/>
  <c r="T1521" i="2"/>
  <c r="O1521" i="2"/>
  <c r="K1521" i="2"/>
  <c r="H1521" i="2"/>
  <c r="AA1518" i="2"/>
  <c r="T1518" i="2"/>
  <c r="O1518" i="2"/>
  <c r="K1518" i="2"/>
  <c r="H1518" i="2"/>
  <c r="AA1516" i="2"/>
  <c r="T1516" i="2"/>
  <c r="O1516" i="2"/>
  <c r="K1516" i="2"/>
  <c r="H1516" i="2"/>
  <c r="AA1515" i="2"/>
  <c r="T1515" i="2"/>
  <c r="O1515" i="2"/>
  <c r="K1515" i="2"/>
  <c r="H1515" i="2"/>
  <c r="AA1514" i="2"/>
  <c r="T1514" i="2"/>
  <c r="O1514" i="2"/>
  <c r="K1514" i="2"/>
  <c r="H1514" i="2"/>
  <c r="AA1512" i="2"/>
  <c r="T1512" i="2"/>
  <c r="O1512" i="2"/>
  <c r="K1512" i="2"/>
  <c r="H1512" i="2"/>
  <c r="AA1506" i="2"/>
  <c r="T1506" i="2"/>
  <c r="O1506" i="2"/>
  <c r="K1506" i="2"/>
  <c r="H1506" i="2"/>
  <c r="AA1505" i="2"/>
  <c r="T1505" i="2"/>
  <c r="O1505" i="2"/>
  <c r="K1505" i="2"/>
  <c r="H1505" i="2"/>
  <c r="AA1503" i="2"/>
  <c r="T1503" i="2"/>
  <c r="O1503" i="2"/>
  <c r="K1503" i="2"/>
  <c r="H1503" i="2"/>
  <c r="AA1502" i="2"/>
  <c r="T1502" i="2"/>
  <c r="O1502" i="2"/>
  <c r="K1502" i="2"/>
  <c r="H1502" i="2"/>
  <c r="AA1501" i="2"/>
  <c r="T1501" i="2"/>
  <c r="O1501" i="2"/>
  <c r="K1501" i="2"/>
  <c r="H1501" i="2"/>
  <c r="AA1252" i="2"/>
  <c r="T1252" i="2"/>
  <c r="O1252" i="2"/>
  <c r="K1252" i="2"/>
  <c r="H1252" i="2"/>
  <c r="AA1497" i="2"/>
  <c r="T1497" i="2"/>
  <c r="O1497" i="2"/>
  <c r="K1497" i="2"/>
  <c r="H1497" i="2"/>
  <c r="AA1489" i="2"/>
  <c r="T1489" i="2"/>
  <c r="O1489" i="2"/>
  <c r="K1489" i="2"/>
  <c r="H1489" i="2"/>
  <c r="AA1485" i="2"/>
  <c r="T1485" i="2"/>
  <c r="O1485" i="2"/>
  <c r="K1485" i="2"/>
  <c r="H1485" i="2"/>
  <c r="AA1483" i="2"/>
  <c r="T1483" i="2"/>
  <c r="O1483" i="2"/>
  <c r="K1483" i="2"/>
  <c r="H1483" i="2"/>
  <c r="AA1480" i="2"/>
  <c r="T1480" i="2"/>
  <c r="O1480" i="2"/>
  <c r="K1480" i="2"/>
  <c r="H1480" i="2"/>
  <c r="AA1477" i="2"/>
  <c r="T1477" i="2"/>
  <c r="O1477" i="2"/>
  <c r="K1477" i="2"/>
  <c r="H1477" i="2"/>
  <c r="AA1475" i="2"/>
  <c r="T1475" i="2"/>
  <c r="O1475" i="2"/>
  <c r="K1475" i="2"/>
  <c r="H1475" i="2"/>
  <c r="AA1474" i="2"/>
  <c r="T1474" i="2"/>
  <c r="O1474" i="2"/>
  <c r="K1474" i="2"/>
  <c r="H1474" i="2"/>
  <c r="AA1464" i="2"/>
  <c r="T1464" i="2"/>
  <c r="O1464" i="2"/>
  <c r="K1464" i="2"/>
  <c r="H1464" i="2"/>
  <c r="AA1463" i="2"/>
  <c r="T1463" i="2"/>
  <c r="O1463" i="2"/>
  <c r="K1463" i="2"/>
  <c r="H1463" i="2"/>
  <c r="AA1461" i="2"/>
  <c r="T1461" i="2"/>
  <c r="O1461" i="2"/>
  <c r="K1461" i="2"/>
  <c r="H1461" i="2"/>
  <c r="AA243" i="2"/>
  <c r="T243" i="2"/>
  <c r="O243" i="2"/>
  <c r="K243" i="2"/>
  <c r="H243" i="2"/>
  <c r="AA1455" i="2"/>
  <c r="T1455" i="2"/>
  <c r="O1455" i="2"/>
  <c r="K1455" i="2"/>
  <c r="H1455" i="2"/>
  <c r="AA1446" i="2"/>
  <c r="T1446" i="2"/>
  <c r="O1446" i="2"/>
  <c r="K1446" i="2"/>
  <c r="H1446" i="2"/>
  <c r="AA1443" i="2"/>
  <c r="T1443" i="2"/>
  <c r="O1443" i="2"/>
  <c r="K1443" i="2"/>
  <c r="H1443" i="2"/>
  <c r="AA1441" i="2"/>
  <c r="T1441" i="2"/>
  <c r="O1441" i="2"/>
  <c r="K1441" i="2"/>
  <c r="H1441" i="2"/>
  <c r="AA1439" i="2"/>
  <c r="T1439" i="2"/>
  <c r="O1439" i="2"/>
  <c r="K1439" i="2"/>
  <c r="H1439" i="2"/>
  <c r="AA1431" i="2"/>
  <c r="T1431" i="2"/>
  <c r="O1431" i="2"/>
  <c r="K1431" i="2"/>
  <c r="H1431" i="2"/>
  <c r="AA1430" i="2"/>
  <c r="T1430" i="2"/>
  <c r="O1430" i="2"/>
  <c r="K1430" i="2"/>
  <c r="H1430" i="2"/>
  <c r="AA1426" i="2"/>
  <c r="T1426" i="2"/>
  <c r="O1426" i="2"/>
  <c r="K1426" i="2"/>
  <c r="H1426" i="2"/>
  <c r="AA1423" i="2"/>
  <c r="T1423" i="2"/>
  <c r="O1423" i="2"/>
  <c r="K1423" i="2"/>
  <c r="H1423" i="2"/>
  <c r="AA1417" i="2"/>
  <c r="T1417" i="2"/>
  <c r="O1417" i="2"/>
  <c r="K1417" i="2"/>
  <c r="H1417" i="2"/>
  <c r="AA1411" i="2"/>
  <c r="T1411" i="2"/>
  <c r="O1411" i="2"/>
  <c r="K1411" i="2"/>
  <c r="H1411" i="2"/>
  <c r="AA1403" i="2"/>
  <c r="T1403" i="2"/>
  <c r="O1403" i="2"/>
  <c r="K1403" i="2"/>
  <c r="H1403" i="2"/>
  <c r="AA1400" i="2"/>
  <c r="T1400" i="2"/>
  <c r="O1400" i="2"/>
  <c r="K1400" i="2"/>
  <c r="H1400" i="2"/>
  <c r="AA1395" i="2"/>
  <c r="T1395" i="2"/>
  <c r="O1395" i="2"/>
  <c r="K1395" i="2"/>
  <c r="H1395" i="2"/>
  <c r="AA1394" i="2"/>
  <c r="T1394" i="2"/>
  <c r="O1394" i="2"/>
  <c r="K1394" i="2"/>
  <c r="H1394" i="2"/>
  <c r="AA1387" i="2"/>
  <c r="T1387" i="2"/>
  <c r="O1387" i="2"/>
  <c r="K1387" i="2"/>
  <c r="H1387" i="2"/>
  <c r="AA1386" i="2"/>
  <c r="T1386" i="2"/>
  <c r="O1386" i="2"/>
  <c r="K1386" i="2"/>
  <c r="H1386" i="2"/>
  <c r="AA1384" i="2"/>
  <c r="T1384" i="2"/>
  <c r="O1384" i="2"/>
  <c r="K1384" i="2"/>
  <c r="H1384" i="2"/>
  <c r="AA1383" i="2"/>
  <c r="T1383" i="2"/>
  <c r="O1383" i="2"/>
  <c r="K1383" i="2"/>
  <c r="H1383" i="2"/>
  <c r="U1381" i="2"/>
  <c r="AA1381" i="2" s="1"/>
  <c r="T1381" i="2"/>
  <c r="O1381" i="2"/>
  <c r="K1381" i="2"/>
  <c r="H1381" i="2"/>
  <c r="AA1376" i="2"/>
  <c r="T1376" i="2"/>
  <c r="O1376" i="2"/>
  <c r="K1376" i="2"/>
  <c r="H1376" i="2"/>
  <c r="AA1375" i="2"/>
  <c r="T1375" i="2"/>
  <c r="O1375" i="2"/>
  <c r="K1375" i="2"/>
  <c r="H1375" i="2"/>
  <c r="AD1371" i="2" s="1"/>
  <c r="AA1374" i="2"/>
  <c r="T1374" i="2"/>
  <c r="O1374" i="2"/>
  <c r="K1374" i="2"/>
  <c r="H1374" i="2"/>
  <c r="AA1372" i="2"/>
  <c r="T1372" i="2"/>
  <c r="O1372" i="2"/>
  <c r="K1372" i="2"/>
  <c r="H1372" i="2"/>
  <c r="AA1366" i="2"/>
  <c r="T1366" i="2"/>
  <c r="O1366" i="2"/>
  <c r="K1366" i="2"/>
  <c r="H1366" i="2"/>
  <c r="AA1365" i="2"/>
  <c r="T1365" i="2"/>
  <c r="O1365" i="2"/>
  <c r="K1365" i="2"/>
  <c r="H1365" i="2"/>
  <c r="AA1358" i="2"/>
  <c r="T1358" i="2"/>
  <c r="O1358" i="2"/>
  <c r="K1358" i="2"/>
  <c r="H1358" i="2"/>
  <c r="AA1355" i="2"/>
  <c r="T1355" i="2"/>
  <c r="O1355" i="2"/>
  <c r="K1355" i="2"/>
  <c r="H1355" i="2"/>
  <c r="AA1354" i="2"/>
  <c r="T1354" i="2"/>
  <c r="O1354" i="2"/>
  <c r="K1354" i="2"/>
  <c r="H1354" i="2"/>
  <c r="AA1353" i="2"/>
  <c r="T1353" i="2"/>
  <c r="O1353" i="2"/>
  <c r="K1353" i="2"/>
  <c r="H1353" i="2"/>
  <c r="AA1349" i="2"/>
  <c r="T1349" i="2"/>
  <c r="O1349" i="2"/>
  <c r="K1349" i="2"/>
  <c r="H1349" i="2"/>
  <c r="AA1064" i="2"/>
  <c r="T1064" i="2"/>
  <c r="O1064" i="2"/>
  <c r="K1064" i="2"/>
  <c r="H1064" i="2"/>
  <c r="AA1339" i="2"/>
  <c r="T1339" i="2"/>
  <c r="O1339" i="2"/>
  <c r="K1339" i="2"/>
  <c r="H1339" i="2"/>
  <c r="AA1332" i="2"/>
  <c r="T1332" i="2"/>
  <c r="O1332" i="2"/>
  <c r="K1332" i="2"/>
  <c r="H1332" i="2"/>
  <c r="AA1330" i="2"/>
  <c r="T1330" i="2"/>
  <c r="O1330" i="2"/>
  <c r="K1330" i="2"/>
  <c r="H1330" i="2"/>
  <c r="AA1329" i="2"/>
  <c r="T1329" i="2"/>
  <c r="O1329" i="2"/>
  <c r="K1329" i="2"/>
  <c r="H1329" i="2"/>
  <c r="AA1328" i="2"/>
  <c r="T1328" i="2"/>
  <c r="O1328" i="2"/>
  <c r="K1328" i="2"/>
  <c r="H1328" i="2"/>
  <c r="AA1323" i="2"/>
  <c r="T1323" i="2"/>
  <c r="O1323" i="2"/>
  <c r="K1323" i="2"/>
  <c r="H1323" i="2"/>
  <c r="AA1306" i="2"/>
  <c r="T1306" i="2"/>
  <c r="O1306" i="2"/>
  <c r="K1306" i="2"/>
  <c r="H1306" i="2"/>
  <c r="AA1305" i="2"/>
  <c r="T1305" i="2"/>
  <c r="O1305" i="2"/>
  <c r="K1305" i="2"/>
  <c r="H1305" i="2"/>
  <c r="AA291" i="2"/>
  <c r="T291" i="2"/>
  <c r="O291" i="2"/>
  <c r="K291" i="2"/>
  <c r="H291" i="2"/>
  <c r="AD289" i="2" s="1"/>
  <c r="AA1300" i="2"/>
  <c r="T1300" i="2"/>
  <c r="O1300" i="2"/>
  <c r="K1300" i="2"/>
  <c r="H1300" i="2"/>
  <c r="AA1290" i="2"/>
  <c r="T1290" i="2"/>
  <c r="O1290" i="2"/>
  <c r="K1290" i="2"/>
  <c r="H1290" i="2"/>
  <c r="AA1289" i="2"/>
  <c r="T1289" i="2"/>
  <c r="O1289" i="2"/>
  <c r="K1289" i="2"/>
  <c r="H1289" i="2"/>
  <c r="AA1282" i="2"/>
  <c r="T1282" i="2"/>
  <c r="O1282" i="2"/>
  <c r="K1282" i="2"/>
  <c r="H1282" i="2"/>
  <c r="AA290" i="2"/>
  <c r="T290" i="2"/>
  <c r="O290" i="2"/>
  <c r="K290" i="2"/>
  <c r="H290" i="2"/>
  <c r="AA1279" i="2"/>
  <c r="T1279" i="2"/>
  <c r="O1279" i="2"/>
  <c r="K1279" i="2"/>
  <c r="H1279" i="2"/>
  <c r="AA1278" i="2"/>
  <c r="T1278" i="2"/>
  <c r="O1278" i="2"/>
  <c r="K1278" i="2"/>
  <c r="H1278" i="2"/>
  <c r="AA1277" i="2"/>
  <c r="T1277" i="2"/>
  <c r="O1277" i="2"/>
  <c r="K1277" i="2"/>
  <c r="H1277" i="2"/>
  <c r="AA1276" i="2"/>
  <c r="T1276" i="2"/>
  <c r="O1276" i="2"/>
  <c r="K1276" i="2"/>
  <c r="H1276" i="2"/>
  <c r="AA1271" i="2"/>
  <c r="T1271" i="2"/>
  <c r="O1271" i="2"/>
  <c r="K1271" i="2"/>
  <c r="H1271" i="2"/>
  <c r="AA1270" i="2"/>
  <c r="T1270" i="2"/>
  <c r="O1270" i="2"/>
  <c r="K1270" i="2"/>
  <c r="H1270" i="2"/>
  <c r="AA1261" i="2"/>
  <c r="T1261" i="2"/>
  <c r="O1261" i="2"/>
  <c r="K1261" i="2"/>
  <c r="H1261" i="2"/>
  <c r="AA1259" i="2"/>
  <c r="T1259" i="2"/>
  <c r="O1259" i="2"/>
  <c r="K1259" i="2"/>
  <c r="H1259" i="2"/>
  <c r="AA1255" i="2"/>
  <c r="T1255" i="2"/>
  <c r="O1255" i="2"/>
  <c r="K1255" i="2"/>
  <c r="H1255" i="2"/>
  <c r="AA1253" i="2"/>
  <c r="T1253" i="2"/>
  <c r="O1253" i="2"/>
  <c r="K1253" i="2"/>
  <c r="H1253" i="2"/>
  <c r="AA1245" i="2"/>
  <c r="T1245" i="2"/>
  <c r="O1245" i="2"/>
  <c r="K1245" i="2"/>
  <c r="H1245" i="2"/>
  <c r="AA1244" i="2"/>
  <c r="T1244" i="2"/>
  <c r="O1244" i="2"/>
  <c r="K1244" i="2"/>
  <c r="H1244" i="2"/>
  <c r="AA1240" i="2"/>
  <c r="T1240" i="2"/>
  <c r="O1240" i="2"/>
  <c r="K1240" i="2"/>
  <c r="H1240" i="2"/>
  <c r="AA1237" i="2"/>
  <c r="T1237" i="2"/>
  <c r="O1237" i="2"/>
  <c r="K1237" i="2"/>
  <c r="H1237" i="2"/>
  <c r="AA202" i="2"/>
  <c r="T202" i="2"/>
  <c r="O202" i="2"/>
  <c r="K202" i="2"/>
  <c r="H202" i="2"/>
  <c r="AA1232" i="2"/>
  <c r="T1232" i="2"/>
  <c r="O1232" i="2"/>
  <c r="K1232" i="2"/>
  <c r="H1232" i="2"/>
  <c r="AA1231" i="2"/>
  <c r="T1231" i="2"/>
  <c r="O1231" i="2"/>
  <c r="K1231" i="2"/>
  <c r="H1231" i="2"/>
  <c r="AA1228" i="2"/>
  <c r="T1228" i="2"/>
  <c r="O1228" i="2"/>
  <c r="K1228" i="2"/>
  <c r="H1228" i="2"/>
  <c r="AA1227" i="2"/>
  <c r="T1227" i="2"/>
  <c r="O1227" i="2"/>
  <c r="K1227" i="2"/>
  <c r="H1227" i="2"/>
  <c r="AA1226" i="2"/>
  <c r="T1226" i="2"/>
  <c r="O1226" i="2"/>
  <c r="K1226" i="2"/>
  <c r="H1226" i="2"/>
  <c r="AA1225" i="2"/>
  <c r="T1225" i="2"/>
  <c r="O1225" i="2"/>
  <c r="K1225" i="2"/>
  <c r="H1225" i="2"/>
  <c r="AA1221" i="2"/>
  <c r="T1221" i="2"/>
  <c r="O1221" i="2"/>
  <c r="K1221" i="2"/>
  <c r="H1221" i="2"/>
  <c r="AA1220" i="2"/>
  <c r="T1220" i="2"/>
  <c r="O1220" i="2"/>
  <c r="K1220" i="2"/>
  <c r="H1220" i="2"/>
  <c r="AA1215" i="2"/>
  <c r="T1215" i="2"/>
  <c r="O1215" i="2"/>
  <c r="K1215" i="2"/>
  <c r="H1215" i="2"/>
  <c r="AA160" i="2"/>
  <c r="T160" i="2"/>
  <c r="N160" i="2"/>
  <c r="O160" i="2" s="1"/>
  <c r="K160" i="2"/>
  <c r="H160" i="2"/>
  <c r="AA1203" i="2"/>
  <c r="T1203" i="2"/>
  <c r="O1203" i="2"/>
  <c r="K1203" i="2"/>
  <c r="H1203" i="2"/>
  <c r="AA1201" i="2"/>
  <c r="T1201" i="2"/>
  <c r="O1201" i="2"/>
  <c r="K1201" i="2"/>
  <c r="H1201" i="2"/>
  <c r="AA1196" i="2"/>
  <c r="T1196" i="2"/>
  <c r="O1196" i="2"/>
  <c r="K1196" i="2"/>
  <c r="H1196" i="2"/>
  <c r="AA1191" i="2"/>
  <c r="T1191" i="2"/>
  <c r="O1191" i="2"/>
  <c r="K1191" i="2"/>
  <c r="H1191" i="2"/>
  <c r="AA1180" i="2"/>
  <c r="T1180" i="2"/>
  <c r="O1180" i="2"/>
  <c r="K1180" i="2"/>
  <c r="H1180" i="2"/>
  <c r="AA1107" i="2"/>
  <c r="T1107" i="2"/>
  <c r="O1107" i="2"/>
  <c r="K1107" i="2"/>
  <c r="H1107" i="2"/>
  <c r="AA275" i="2"/>
  <c r="T275" i="2"/>
  <c r="O275" i="2"/>
  <c r="K275" i="2"/>
  <c r="H275" i="2"/>
  <c r="AA1173" i="2"/>
  <c r="T1173" i="2"/>
  <c r="O1173" i="2"/>
  <c r="K1173" i="2"/>
  <c r="H1173" i="2"/>
  <c r="AA1169" i="2"/>
  <c r="T1169" i="2"/>
  <c r="O1169" i="2"/>
  <c r="K1169" i="2"/>
  <c r="H1169" i="2"/>
  <c r="AA1168" i="2"/>
  <c r="T1168" i="2"/>
  <c r="O1168" i="2"/>
  <c r="K1168" i="2"/>
  <c r="H1168" i="2"/>
  <c r="AA1165" i="2"/>
  <c r="T1165" i="2"/>
  <c r="O1165" i="2"/>
  <c r="K1165" i="2"/>
  <c r="H1165" i="2"/>
  <c r="AA1164" i="2"/>
  <c r="T1164" i="2"/>
  <c r="O1164" i="2"/>
  <c r="K1164" i="2"/>
  <c r="H1164" i="2"/>
  <c r="AA1163" i="2"/>
  <c r="T1163" i="2"/>
  <c r="O1163" i="2"/>
  <c r="K1163" i="2"/>
  <c r="H1163" i="2"/>
  <c r="AA1162" i="2"/>
  <c r="T1162" i="2"/>
  <c r="O1162" i="2"/>
  <c r="K1162" i="2"/>
  <c r="H1162" i="2"/>
  <c r="AA1161" i="2"/>
  <c r="T1161" i="2"/>
  <c r="O1161" i="2"/>
  <c r="K1161" i="2"/>
  <c r="H1161" i="2"/>
  <c r="AA1160" i="2"/>
  <c r="T1160" i="2"/>
  <c r="O1160" i="2"/>
  <c r="K1160" i="2"/>
  <c r="H1160" i="2"/>
  <c r="X1159" i="2"/>
  <c r="U1159" i="2"/>
  <c r="T1159" i="2"/>
  <c r="O1159" i="2"/>
  <c r="K1159" i="2"/>
  <c r="H1159" i="2"/>
  <c r="AA1157" i="2"/>
  <c r="T1157" i="2"/>
  <c r="O1157" i="2"/>
  <c r="K1157" i="2"/>
  <c r="H1157" i="2"/>
  <c r="AA1156" i="2"/>
  <c r="T1156" i="2"/>
  <c r="O1156" i="2"/>
  <c r="K1156" i="2"/>
  <c r="H1156" i="2"/>
  <c r="AA1153" i="2"/>
  <c r="T1153" i="2"/>
  <c r="O1153" i="2"/>
  <c r="K1153" i="2"/>
  <c r="H1153" i="2"/>
  <c r="AA1144" i="2"/>
  <c r="T1144" i="2"/>
  <c r="O1144" i="2"/>
  <c r="K1144" i="2"/>
  <c r="H1144" i="2"/>
  <c r="AA1143" i="2"/>
  <c r="T1143" i="2"/>
  <c r="O1143" i="2"/>
  <c r="K1143" i="2"/>
  <c r="H1143" i="2"/>
  <c r="AA1142" i="2"/>
  <c r="T1142" i="2"/>
  <c r="O1142" i="2"/>
  <c r="K1142" i="2"/>
  <c r="H1142" i="2"/>
  <c r="AA1136" i="2"/>
  <c r="T1136" i="2"/>
  <c r="O1136" i="2"/>
  <c r="K1136" i="2"/>
  <c r="H1136" i="2"/>
  <c r="AA1130" i="2"/>
  <c r="T1130" i="2"/>
  <c r="O1130" i="2"/>
  <c r="K1130" i="2"/>
  <c r="H1130" i="2"/>
  <c r="AA1124" i="2"/>
  <c r="T1124" i="2"/>
  <c r="O1124" i="2"/>
  <c r="K1124" i="2"/>
  <c r="H1124" i="2"/>
  <c r="AA1122" i="2"/>
  <c r="T1122" i="2"/>
  <c r="O1122" i="2"/>
  <c r="K1122" i="2"/>
  <c r="H1122" i="2"/>
  <c r="AA1053" i="2"/>
  <c r="T1053" i="2"/>
  <c r="O1053" i="2"/>
  <c r="K1053" i="2"/>
  <c r="H1053" i="2"/>
  <c r="AA1115" i="2"/>
  <c r="T1115" i="2"/>
  <c r="O1115" i="2"/>
  <c r="K1115" i="2"/>
  <c r="H1115" i="2"/>
  <c r="AA809" i="2"/>
  <c r="T809" i="2"/>
  <c r="O809" i="2"/>
  <c r="K809" i="2"/>
  <c r="H809" i="2"/>
  <c r="AA1100" i="2"/>
  <c r="T1100" i="2"/>
  <c r="O1100" i="2"/>
  <c r="K1100" i="2"/>
  <c r="H1100" i="2"/>
  <c r="AA1099" i="2"/>
  <c r="T1099" i="2"/>
  <c r="O1099" i="2"/>
  <c r="K1099" i="2"/>
  <c r="H1099" i="2"/>
  <c r="AA1089" i="2"/>
  <c r="T1089" i="2"/>
  <c r="O1089" i="2"/>
  <c r="K1089" i="2"/>
  <c r="H1089" i="2"/>
  <c r="AA1088" i="2"/>
  <c r="T1088" i="2"/>
  <c r="O1088" i="2"/>
  <c r="K1088" i="2"/>
  <c r="H1088" i="2"/>
  <c r="AA1084" i="2"/>
  <c r="T1084" i="2"/>
  <c r="O1084" i="2"/>
  <c r="K1084" i="2"/>
  <c r="H1084" i="2"/>
  <c r="AA1083" i="2"/>
  <c r="T1083" i="2"/>
  <c r="O1083" i="2"/>
  <c r="K1083" i="2"/>
  <c r="H1083" i="2"/>
  <c r="AA1075" i="2"/>
  <c r="T1075" i="2"/>
  <c r="O1075" i="2"/>
  <c r="K1075" i="2"/>
  <c r="H1075" i="2"/>
  <c r="AA1074" i="2"/>
  <c r="T1074" i="2"/>
  <c r="O1074" i="2"/>
  <c r="K1074" i="2"/>
  <c r="H1074" i="2"/>
  <c r="AA1073" i="2"/>
  <c r="T1073" i="2"/>
  <c r="O1073" i="2"/>
  <c r="K1073" i="2"/>
  <c r="H1073" i="2"/>
  <c r="AA1067" i="2"/>
  <c r="T1067" i="2"/>
  <c r="O1067" i="2"/>
  <c r="K1067" i="2"/>
  <c r="H1067" i="2"/>
  <c r="AA1065" i="2"/>
  <c r="T1065" i="2"/>
  <c r="O1065" i="2"/>
  <c r="K1065" i="2"/>
  <c r="H1065" i="2"/>
  <c r="AA1063" i="2"/>
  <c r="T1063" i="2"/>
  <c r="O1063" i="2"/>
  <c r="K1063" i="2"/>
  <c r="H1063" i="2"/>
  <c r="AA1062" i="2"/>
  <c r="T1062" i="2"/>
  <c r="O1062" i="2"/>
  <c r="K1062" i="2"/>
  <c r="H1062" i="2"/>
  <c r="AA1061" i="2"/>
  <c r="T1061" i="2"/>
  <c r="O1061" i="2"/>
  <c r="K1061" i="2"/>
  <c r="H1061" i="2"/>
  <c r="AA1060" i="2"/>
  <c r="T1060" i="2"/>
  <c r="O1060" i="2"/>
  <c r="K1060" i="2"/>
  <c r="H1060" i="2"/>
  <c r="AA1055" i="2"/>
  <c r="T1055" i="2"/>
  <c r="O1055" i="2"/>
  <c r="K1055" i="2"/>
  <c r="H1055" i="2"/>
  <c r="AA1052" i="2"/>
  <c r="T1052" i="2"/>
  <c r="O1052" i="2"/>
  <c r="K1052" i="2"/>
  <c r="H1052" i="2"/>
  <c r="AA1045" i="2"/>
  <c r="T1045" i="2"/>
  <c r="O1045" i="2"/>
  <c r="K1045" i="2"/>
  <c r="H1045" i="2"/>
  <c r="AA1044" i="2"/>
  <c r="T1044" i="2"/>
  <c r="O1044" i="2"/>
  <c r="K1044" i="2"/>
  <c r="H1044" i="2"/>
  <c r="AA1041" i="2"/>
  <c r="T1041" i="2"/>
  <c r="O1041" i="2"/>
  <c r="K1041" i="2"/>
  <c r="H1041" i="2"/>
  <c r="AA1040" i="2"/>
  <c r="T1040" i="2"/>
  <c r="O1040" i="2"/>
  <c r="K1040" i="2"/>
  <c r="H1040" i="2"/>
  <c r="AA1039" i="2"/>
  <c r="T1039" i="2"/>
  <c r="O1039" i="2"/>
  <c r="K1039" i="2"/>
  <c r="H1039" i="2"/>
  <c r="AA1037" i="2"/>
  <c r="T1037" i="2"/>
  <c r="O1037" i="2"/>
  <c r="K1037" i="2"/>
  <c r="H1037" i="2"/>
  <c r="AA104" i="2"/>
  <c r="T104" i="2"/>
  <c r="O104" i="2"/>
  <c r="K104" i="2"/>
  <c r="H104" i="2"/>
  <c r="AA1036" i="2"/>
  <c r="T1036" i="2"/>
  <c r="O1036" i="2"/>
  <c r="K1036" i="2"/>
  <c r="H1036" i="2"/>
  <c r="AA1031" i="2"/>
  <c r="T1031" i="2"/>
  <c r="O1031" i="2"/>
  <c r="K1031" i="2"/>
  <c r="H1031" i="2"/>
  <c r="AA1028" i="2"/>
  <c r="T1028" i="2"/>
  <c r="O1028" i="2"/>
  <c r="K1028" i="2"/>
  <c r="H1028" i="2"/>
  <c r="AA1027" i="2"/>
  <c r="T1027" i="2"/>
  <c r="O1027" i="2"/>
  <c r="K1027" i="2"/>
  <c r="H1027" i="2"/>
  <c r="AA1025" i="2"/>
  <c r="T1025" i="2"/>
  <c r="O1025" i="2"/>
  <c r="K1025" i="2"/>
  <c r="H1025" i="2"/>
  <c r="AA1024" i="2"/>
  <c r="T1024" i="2"/>
  <c r="O1024" i="2"/>
  <c r="K1024" i="2"/>
  <c r="H1024" i="2"/>
  <c r="AA899" i="2"/>
  <c r="T899" i="2"/>
  <c r="O899" i="2"/>
  <c r="K899" i="2"/>
  <c r="H899" i="2"/>
  <c r="AA1022" i="2"/>
  <c r="T1022" i="2"/>
  <c r="O1022" i="2"/>
  <c r="K1022" i="2"/>
  <c r="H1022" i="2"/>
  <c r="AA1020" i="2"/>
  <c r="T1020" i="2"/>
  <c r="O1020" i="2"/>
  <c r="K1020" i="2"/>
  <c r="H1020" i="2"/>
  <c r="AA1019" i="2"/>
  <c r="T1019" i="2"/>
  <c r="O1019" i="2"/>
  <c r="K1019" i="2"/>
  <c r="H1019" i="2"/>
  <c r="AA1018" i="2"/>
  <c r="T1018" i="2"/>
  <c r="O1018" i="2"/>
  <c r="K1018" i="2"/>
  <c r="H1018" i="2"/>
  <c r="AA1016" i="2"/>
  <c r="T1016" i="2"/>
  <c r="O1016" i="2"/>
  <c r="K1016" i="2"/>
  <c r="H1016" i="2"/>
  <c r="AA1012" i="2"/>
  <c r="T1012" i="2"/>
  <c r="O1012" i="2"/>
  <c r="K1012" i="2"/>
  <c r="H1012" i="2"/>
  <c r="AA1009" i="2"/>
  <c r="T1009" i="2"/>
  <c r="O1009" i="2"/>
  <c r="K1009" i="2"/>
  <c r="H1009" i="2"/>
  <c r="AA1008" i="2"/>
  <c r="T1008" i="2"/>
  <c r="O1008" i="2"/>
  <c r="K1008" i="2"/>
  <c r="H1008" i="2"/>
  <c r="AA1005" i="2"/>
  <c r="T1005" i="2"/>
  <c r="O1005" i="2"/>
  <c r="K1005" i="2"/>
  <c r="H1005" i="2"/>
  <c r="AA1004" i="2"/>
  <c r="T1004" i="2"/>
  <c r="O1004" i="2"/>
  <c r="K1004" i="2"/>
  <c r="H1004" i="2"/>
  <c r="AA711" i="2"/>
  <c r="T711" i="2"/>
  <c r="O711" i="2"/>
  <c r="K711" i="2"/>
  <c r="H711" i="2"/>
  <c r="AA995" i="2"/>
  <c r="T995" i="2"/>
  <c r="O995" i="2"/>
  <c r="K995" i="2"/>
  <c r="H995" i="2"/>
  <c r="AA994" i="2"/>
  <c r="T994" i="2"/>
  <c r="O994" i="2"/>
  <c r="K994" i="2"/>
  <c r="H994" i="2"/>
  <c r="AA993" i="2"/>
  <c r="T993" i="2"/>
  <c r="O993" i="2"/>
  <c r="K993" i="2"/>
  <c r="H993" i="2"/>
  <c r="AA988" i="2"/>
  <c r="T988" i="2"/>
  <c r="O988" i="2"/>
  <c r="K988" i="2"/>
  <c r="H988" i="2"/>
  <c r="AA983" i="2"/>
  <c r="T983" i="2"/>
  <c r="O983" i="2"/>
  <c r="K983" i="2"/>
  <c r="H983" i="2"/>
  <c r="AA981" i="2"/>
  <c r="T981" i="2"/>
  <c r="O981" i="2"/>
  <c r="K981" i="2"/>
  <c r="H981" i="2"/>
  <c r="AA968" i="2"/>
  <c r="T968" i="2"/>
  <c r="O968" i="2"/>
  <c r="K968" i="2"/>
  <c r="H968" i="2"/>
  <c r="AA965" i="2"/>
  <c r="T965" i="2"/>
  <c r="O965" i="2"/>
  <c r="K965" i="2"/>
  <c r="H965" i="2"/>
  <c r="AA731" i="2"/>
  <c r="T731" i="2"/>
  <c r="O731" i="2"/>
  <c r="K731" i="2"/>
  <c r="H731" i="2"/>
  <c r="AA960" i="2"/>
  <c r="T960" i="2"/>
  <c r="O960" i="2"/>
  <c r="K960" i="2"/>
  <c r="H960" i="2"/>
  <c r="AA959" i="2"/>
  <c r="T959" i="2"/>
  <c r="O959" i="2"/>
  <c r="K959" i="2"/>
  <c r="H959" i="2"/>
  <c r="AA954" i="2"/>
  <c r="T954" i="2"/>
  <c r="O954" i="2"/>
  <c r="K954" i="2"/>
  <c r="H954" i="2"/>
  <c r="AA953" i="2"/>
  <c r="T953" i="2"/>
  <c r="O953" i="2"/>
  <c r="K953" i="2"/>
  <c r="H953" i="2"/>
  <c r="AA952" i="2"/>
  <c r="T952" i="2"/>
  <c r="O952" i="2"/>
  <c r="K952" i="2"/>
  <c r="H952" i="2"/>
  <c r="AA949" i="2"/>
  <c r="T949" i="2"/>
  <c r="O949" i="2"/>
  <c r="K949" i="2"/>
  <c r="H949" i="2"/>
  <c r="AA948" i="2"/>
  <c r="T948" i="2"/>
  <c r="O948" i="2"/>
  <c r="K948" i="2"/>
  <c r="H948" i="2"/>
  <c r="AA944" i="2"/>
  <c r="T944" i="2"/>
  <c r="O944" i="2"/>
  <c r="K944" i="2"/>
  <c r="H944" i="2"/>
  <c r="AA942" i="2"/>
  <c r="T942" i="2"/>
  <c r="O942" i="2"/>
  <c r="K942" i="2"/>
  <c r="H942" i="2"/>
  <c r="AA940" i="2"/>
  <c r="T940" i="2"/>
  <c r="O940" i="2"/>
  <c r="K940" i="2"/>
  <c r="H940" i="2"/>
  <c r="AA938" i="2"/>
  <c r="T938" i="2"/>
  <c r="O938" i="2"/>
  <c r="K938" i="2"/>
  <c r="H938" i="2"/>
  <c r="AA937" i="2"/>
  <c r="T937" i="2"/>
  <c r="O937" i="2"/>
  <c r="K937" i="2"/>
  <c r="H937" i="2"/>
  <c r="AA933" i="2"/>
  <c r="T933" i="2"/>
  <c r="O933" i="2"/>
  <c r="K933" i="2"/>
  <c r="H933" i="2"/>
  <c r="AA930" i="2"/>
  <c r="T930" i="2"/>
  <c r="O930" i="2"/>
  <c r="K930" i="2"/>
  <c r="H930" i="2"/>
  <c r="AA926" i="2"/>
  <c r="T926" i="2"/>
  <c r="O926" i="2"/>
  <c r="K926" i="2"/>
  <c r="H926" i="2"/>
  <c r="AA922" i="2"/>
  <c r="T922" i="2"/>
  <c r="O922" i="2"/>
  <c r="K922" i="2"/>
  <c r="H922" i="2"/>
  <c r="AA919" i="2"/>
  <c r="T919" i="2"/>
  <c r="O919" i="2"/>
  <c r="K919" i="2"/>
  <c r="H919" i="2"/>
  <c r="AA918" i="2"/>
  <c r="T918" i="2"/>
  <c r="O918" i="2"/>
  <c r="K918" i="2"/>
  <c r="H918" i="2"/>
  <c r="AA917" i="2"/>
  <c r="T917" i="2"/>
  <c r="O917" i="2"/>
  <c r="K917" i="2"/>
  <c r="H917" i="2"/>
  <c r="AA913" i="2"/>
  <c r="T913" i="2"/>
  <c r="O913" i="2"/>
  <c r="K913" i="2"/>
  <c r="H913" i="2"/>
  <c r="AA908" i="2"/>
  <c r="T908" i="2"/>
  <c r="O908" i="2"/>
  <c r="K908" i="2"/>
  <c r="H908" i="2"/>
  <c r="AA907" i="2"/>
  <c r="T907" i="2"/>
  <c r="O907" i="2"/>
  <c r="K907" i="2"/>
  <c r="H907" i="2"/>
  <c r="AA905" i="2"/>
  <c r="T905" i="2"/>
  <c r="O905" i="2"/>
  <c r="K905" i="2"/>
  <c r="H905" i="2"/>
  <c r="AA898" i="2"/>
  <c r="T898" i="2"/>
  <c r="O898" i="2"/>
  <c r="K898" i="2"/>
  <c r="H898" i="2"/>
  <c r="AA897" i="2"/>
  <c r="T897" i="2"/>
  <c r="O897" i="2"/>
  <c r="K897" i="2"/>
  <c r="H897" i="2"/>
  <c r="AA896" i="2"/>
  <c r="T896" i="2"/>
  <c r="O896" i="2"/>
  <c r="K896" i="2"/>
  <c r="H896" i="2"/>
  <c r="AA891" i="2"/>
  <c r="T891" i="2"/>
  <c r="O891" i="2"/>
  <c r="K891" i="2"/>
  <c r="H891" i="2"/>
  <c r="AA890" i="2"/>
  <c r="T890" i="2"/>
  <c r="O890" i="2"/>
  <c r="K890" i="2"/>
  <c r="H890" i="2"/>
  <c r="AA889" i="2"/>
  <c r="T889" i="2"/>
  <c r="O889" i="2"/>
  <c r="K889" i="2"/>
  <c r="H889" i="2"/>
  <c r="AA883" i="2"/>
  <c r="T883" i="2"/>
  <c r="O883" i="2"/>
  <c r="K883" i="2"/>
  <c r="H883" i="2"/>
  <c r="AA878" i="2"/>
  <c r="T878" i="2"/>
  <c r="O878" i="2"/>
  <c r="K878" i="2"/>
  <c r="H878" i="2"/>
  <c r="AA876" i="2"/>
  <c r="T876" i="2"/>
  <c r="O876" i="2"/>
  <c r="K876" i="2"/>
  <c r="H876" i="2"/>
  <c r="AA869" i="2"/>
  <c r="T869" i="2"/>
  <c r="O869" i="2"/>
  <c r="K869" i="2"/>
  <c r="H869" i="2"/>
  <c r="AA867" i="2"/>
  <c r="T867" i="2"/>
  <c r="O867" i="2"/>
  <c r="K867" i="2"/>
  <c r="H867" i="2"/>
  <c r="AA181" i="2"/>
  <c r="T181" i="2"/>
  <c r="O181" i="2"/>
  <c r="K181" i="2"/>
  <c r="H181" i="2"/>
  <c r="AA815" i="2"/>
  <c r="T815" i="2"/>
  <c r="O815" i="2"/>
  <c r="K815" i="2"/>
  <c r="H815" i="2"/>
  <c r="AA866" i="2"/>
  <c r="T866" i="2"/>
  <c r="O866" i="2"/>
  <c r="K866" i="2"/>
  <c r="H866" i="2"/>
  <c r="AA865" i="2"/>
  <c r="T865" i="2"/>
  <c r="O865" i="2"/>
  <c r="K865" i="2"/>
  <c r="H865" i="2"/>
  <c r="AA864" i="2"/>
  <c r="T864" i="2"/>
  <c r="O864" i="2"/>
  <c r="K864" i="2"/>
  <c r="H864" i="2"/>
  <c r="AA351" i="2"/>
  <c r="T351" i="2"/>
  <c r="O351" i="2"/>
  <c r="K351" i="2"/>
  <c r="H351" i="2"/>
  <c r="AA862" i="2"/>
  <c r="T862" i="2"/>
  <c r="O862" i="2"/>
  <c r="K862" i="2"/>
  <c r="H862" i="2"/>
  <c r="AA861" i="2"/>
  <c r="T861" i="2"/>
  <c r="O861" i="2"/>
  <c r="K861" i="2"/>
  <c r="H861" i="2"/>
  <c r="AA245" i="2"/>
  <c r="T245" i="2"/>
  <c r="O245" i="2"/>
  <c r="K245" i="2"/>
  <c r="H245" i="2"/>
  <c r="AA857" i="2"/>
  <c r="T857" i="2"/>
  <c r="O857" i="2"/>
  <c r="K857" i="2"/>
  <c r="H857" i="2"/>
  <c r="AA853" i="2"/>
  <c r="T853" i="2"/>
  <c r="O853" i="2"/>
  <c r="K853" i="2"/>
  <c r="H853" i="2"/>
  <c r="AA846" i="2"/>
  <c r="T846" i="2"/>
  <c r="O846" i="2"/>
  <c r="K846" i="2"/>
  <c r="H846" i="2"/>
  <c r="W169" i="2"/>
  <c r="AA169" i="2" s="1"/>
  <c r="T169" i="2"/>
  <c r="O169" i="2"/>
  <c r="K169" i="2"/>
  <c r="H169" i="2"/>
  <c r="AA843" i="2"/>
  <c r="T843" i="2"/>
  <c r="O843" i="2"/>
  <c r="K843" i="2"/>
  <c r="H843" i="2"/>
  <c r="AA221" i="2"/>
  <c r="T221" i="2"/>
  <c r="O221" i="2"/>
  <c r="K221" i="2"/>
  <c r="H221" i="2"/>
  <c r="AA831" i="2"/>
  <c r="T831" i="2"/>
  <c r="O831" i="2"/>
  <c r="K831" i="2"/>
  <c r="H831" i="2"/>
  <c r="AA828" i="2"/>
  <c r="T828" i="2"/>
  <c r="O828" i="2"/>
  <c r="K828" i="2"/>
  <c r="H828" i="2"/>
  <c r="AA827" i="2"/>
  <c r="T827" i="2"/>
  <c r="O827" i="2"/>
  <c r="K827" i="2"/>
  <c r="H827" i="2"/>
  <c r="AA823" i="2"/>
  <c r="T823" i="2"/>
  <c r="O823" i="2"/>
  <c r="K823" i="2"/>
  <c r="H823" i="2"/>
  <c r="AA820" i="2"/>
  <c r="T820" i="2"/>
  <c r="O820" i="2"/>
  <c r="K820" i="2"/>
  <c r="H820" i="2"/>
  <c r="AA819" i="2"/>
  <c r="T819" i="2"/>
  <c r="O819" i="2"/>
  <c r="K819" i="2"/>
  <c r="H819" i="2"/>
  <c r="AA816" i="2"/>
  <c r="T816" i="2"/>
  <c r="O816" i="2"/>
  <c r="K816" i="2"/>
  <c r="H816" i="2"/>
  <c r="AA814" i="2"/>
  <c r="T814" i="2"/>
  <c r="O814" i="2"/>
  <c r="K814" i="2"/>
  <c r="H814" i="2"/>
  <c r="AA615" i="2"/>
  <c r="T615" i="2"/>
  <c r="O615" i="2"/>
  <c r="K615" i="2"/>
  <c r="H615" i="2"/>
  <c r="AA807" i="2"/>
  <c r="T807" i="2"/>
  <c r="O807" i="2"/>
  <c r="K807" i="2"/>
  <c r="H807" i="2"/>
  <c r="AA802" i="2"/>
  <c r="T802" i="2"/>
  <c r="O802" i="2"/>
  <c r="K802" i="2"/>
  <c r="H802" i="2"/>
  <c r="AA799" i="2"/>
  <c r="T799" i="2"/>
  <c r="O799" i="2"/>
  <c r="K799" i="2"/>
  <c r="H799" i="2"/>
  <c r="AA798" i="2"/>
  <c r="T798" i="2"/>
  <c r="O798" i="2"/>
  <c r="K798" i="2"/>
  <c r="H798" i="2"/>
  <c r="AA790" i="2"/>
  <c r="T790" i="2"/>
  <c r="O790" i="2"/>
  <c r="K790" i="2"/>
  <c r="H790" i="2"/>
  <c r="AD786" i="2" s="1"/>
  <c r="AA789" i="2"/>
  <c r="T789" i="2"/>
  <c r="O789" i="2"/>
  <c r="K789" i="2"/>
  <c r="H789" i="2"/>
  <c r="AA623" i="2"/>
  <c r="T623" i="2"/>
  <c r="O623" i="2"/>
  <c r="K623" i="2"/>
  <c r="H623" i="2"/>
  <c r="AA772" i="2"/>
  <c r="T772" i="2"/>
  <c r="O772" i="2"/>
  <c r="K772" i="2"/>
  <c r="H772" i="2"/>
  <c r="AA771" i="2"/>
  <c r="T771" i="2"/>
  <c r="O771" i="2"/>
  <c r="K771" i="2"/>
  <c r="H771" i="2"/>
  <c r="AA766" i="2"/>
  <c r="T766" i="2"/>
  <c r="O766" i="2"/>
  <c r="K766" i="2"/>
  <c r="H766" i="2"/>
  <c r="AA764" i="2"/>
  <c r="T764" i="2"/>
  <c r="O764" i="2"/>
  <c r="K764" i="2"/>
  <c r="H764" i="2"/>
  <c r="AA763" i="2"/>
  <c r="T763" i="2"/>
  <c r="O763" i="2"/>
  <c r="K763" i="2"/>
  <c r="H763" i="2"/>
  <c r="AA757" i="2"/>
  <c r="T757" i="2"/>
  <c r="O757" i="2"/>
  <c r="K757" i="2"/>
  <c r="H757" i="2"/>
  <c r="AA756" i="2"/>
  <c r="T756" i="2"/>
  <c r="O756" i="2"/>
  <c r="K756" i="2"/>
  <c r="H756" i="2"/>
  <c r="AA754" i="2"/>
  <c r="T754" i="2"/>
  <c r="O754" i="2"/>
  <c r="K754" i="2"/>
  <c r="H754" i="2"/>
  <c r="AA753" i="2"/>
  <c r="T753" i="2"/>
  <c r="O753" i="2"/>
  <c r="K753" i="2"/>
  <c r="H753" i="2"/>
  <c r="AA752" i="2"/>
  <c r="T752" i="2"/>
  <c r="O752" i="2"/>
  <c r="K752" i="2"/>
  <c r="H752" i="2"/>
  <c r="AA748" i="2"/>
  <c r="T748" i="2"/>
  <c r="O748" i="2"/>
  <c r="K748" i="2"/>
  <c r="H748" i="2"/>
  <c r="AA747" i="2"/>
  <c r="T747" i="2"/>
  <c r="O747" i="2"/>
  <c r="K747" i="2"/>
  <c r="H747" i="2"/>
  <c r="AA746" i="2"/>
  <c r="T746" i="2"/>
  <c r="O746" i="2"/>
  <c r="K746" i="2"/>
  <c r="H746" i="2"/>
  <c r="AA743" i="2"/>
  <c r="T743" i="2"/>
  <c r="O743" i="2"/>
  <c r="K743" i="2"/>
  <c r="H743" i="2"/>
  <c r="AA720" i="2"/>
  <c r="T720" i="2"/>
  <c r="O720" i="2"/>
  <c r="K720" i="2"/>
  <c r="H720" i="2"/>
  <c r="AA736" i="2"/>
  <c r="T736" i="2"/>
  <c r="O736" i="2"/>
  <c r="K736" i="2"/>
  <c r="H736" i="2"/>
  <c r="AA734" i="2"/>
  <c r="T734" i="2"/>
  <c r="O734" i="2"/>
  <c r="K734" i="2"/>
  <c r="H734" i="2"/>
  <c r="AA204" i="2"/>
  <c r="T204" i="2"/>
  <c r="O204" i="2"/>
  <c r="K204" i="2"/>
  <c r="H204" i="2"/>
  <c r="AA728" i="2"/>
  <c r="T728" i="2"/>
  <c r="O728" i="2"/>
  <c r="K728" i="2"/>
  <c r="H728" i="2"/>
  <c r="AA724" i="2"/>
  <c r="T724" i="2"/>
  <c r="O724" i="2"/>
  <c r="K724" i="2"/>
  <c r="H724" i="2"/>
  <c r="AA723" i="2"/>
  <c r="T723" i="2"/>
  <c r="O723" i="2"/>
  <c r="K723" i="2"/>
  <c r="H723" i="2"/>
  <c r="AA719" i="2"/>
  <c r="T719" i="2"/>
  <c r="O719" i="2"/>
  <c r="K719" i="2"/>
  <c r="H719" i="2"/>
  <c r="AA718" i="2"/>
  <c r="T718" i="2"/>
  <c r="O718" i="2"/>
  <c r="K718" i="2"/>
  <c r="H718" i="2"/>
  <c r="AA709" i="2"/>
  <c r="T709" i="2"/>
  <c r="O709" i="2"/>
  <c r="K709" i="2"/>
  <c r="H709" i="2"/>
  <c r="AA708" i="2"/>
  <c r="T708" i="2"/>
  <c r="O708" i="2"/>
  <c r="K708" i="2"/>
  <c r="H708" i="2"/>
  <c r="AA706" i="2"/>
  <c r="T706" i="2"/>
  <c r="O706" i="2"/>
  <c r="K706" i="2"/>
  <c r="H706" i="2"/>
  <c r="AA703" i="2"/>
  <c r="T703" i="2"/>
  <c r="O703" i="2"/>
  <c r="K703" i="2"/>
  <c r="H703" i="2"/>
  <c r="AA702" i="2"/>
  <c r="T702" i="2"/>
  <c r="O702" i="2"/>
  <c r="K702" i="2"/>
  <c r="H702" i="2"/>
  <c r="AA701" i="2"/>
  <c r="T701" i="2"/>
  <c r="O701" i="2"/>
  <c r="K701" i="2"/>
  <c r="H701" i="2"/>
  <c r="AA697" i="2"/>
  <c r="T697" i="2"/>
  <c r="O697" i="2"/>
  <c r="K697" i="2"/>
  <c r="H697" i="2"/>
  <c r="AA696" i="2"/>
  <c r="T696" i="2"/>
  <c r="O696" i="2"/>
  <c r="K696" i="2"/>
  <c r="H696" i="2"/>
  <c r="AA693" i="2"/>
  <c r="T693" i="2"/>
  <c r="O693" i="2"/>
  <c r="K693" i="2"/>
  <c r="H693" i="2"/>
  <c r="AA692" i="2"/>
  <c r="T692" i="2"/>
  <c r="O692" i="2"/>
  <c r="K692" i="2"/>
  <c r="H692" i="2"/>
  <c r="AA689" i="2"/>
  <c r="T689" i="2"/>
  <c r="O689" i="2"/>
  <c r="K689" i="2"/>
  <c r="H689" i="2"/>
  <c r="AD685" i="2" s="1"/>
  <c r="AA688" i="2"/>
  <c r="T688" i="2"/>
  <c r="O688" i="2"/>
  <c r="K688" i="2"/>
  <c r="H688" i="2"/>
  <c r="X319" i="2"/>
  <c r="AA319" i="2" s="1"/>
  <c r="T319" i="2"/>
  <c r="O319" i="2"/>
  <c r="K319" i="2"/>
  <c r="H319" i="2"/>
  <c r="AA686" i="2"/>
  <c r="T686" i="2"/>
  <c r="O686" i="2"/>
  <c r="K686" i="2"/>
  <c r="H686" i="2"/>
  <c r="AA680" i="2"/>
  <c r="T680" i="2"/>
  <c r="O680" i="2"/>
  <c r="K680" i="2"/>
  <c r="H680" i="2"/>
  <c r="AA679" i="2"/>
  <c r="T679" i="2"/>
  <c r="O679" i="2"/>
  <c r="K679" i="2"/>
  <c r="H679" i="2"/>
  <c r="AA678" i="2"/>
  <c r="T678" i="2"/>
  <c r="O678" i="2"/>
  <c r="K678" i="2"/>
  <c r="H678" i="2"/>
  <c r="AA676" i="2"/>
  <c r="T676" i="2"/>
  <c r="O676" i="2"/>
  <c r="K676" i="2"/>
  <c r="H676" i="2"/>
  <c r="AA673" i="2"/>
  <c r="T673" i="2"/>
  <c r="O673" i="2"/>
  <c r="K673" i="2"/>
  <c r="H673" i="2"/>
  <c r="AA665" i="2"/>
  <c r="T665" i="2"/>
  <c r="O665" i="2"/>
  <c r="K665" i="2"/>
  <c r="H665" i="2"/>
  <c r="AA664" i="2"/>
  <c r="T664" i="2"/>
  <c r="O664" i="2"/>
  <c r="K664" i="2"/>
  <c r="H664" i="2"/>
  <c r="AA659" i="2"/>
  <c r="T659" i="2"/>
  <c r="O659" i="2"/>
  <c r="K659" i="2"/>
  <c r="H659" i="2"/>
  <c r="AA603" i="2"/>
  <c r="T603" i="2"/>
  <c r="O603" i="2"/>
  <c r="K603" i="2"/>
  <c r="H603" i="2"/>
  <c r="AA658" i="2"/>
  <c r="T658" i="2"/>
  <c r="O658" i="2"/>
  <c r="K658" i="2"/>
  <c r="H658" i="2"/>
  <c r="AA655" i="2"/>
  <c r="T655" i="2"/>
  <c r="O655" i="2"/>
  <c r="K655" i="2"/>
  <c r="H655" i="2"/>
  <c r="AA652" i="2"/>
  <c r="T652" i="2"/>
  <c r="O652" i="2"/>
  <c r="K652" i="2"/>
  <c r="H652" i="2"/>
  <c r="AA649" i="2"/>
  <c r="T649" i="2"/>
  <c r="O649" i="2"/>
  <c r="K649" i="2"/>
  <c r="H649" i="2"/>
  <c r="AA648" i="2"/>
  <c r="T648" i="2"/>
  <c r="O648" i="2"/>
  <c r="K648" i="2"/>
  <c r="H648" i="2"/>
  <c r="AA647" i="2"/>
  <c r="T647" i="2"/>
  <c r="O647" i="2"/>
  <c r="K647" i="2"/>
  <c r="H647" i="2"/>
  <c r="AA643" i="2"/>
  <c r="T643" i="2"/>
  <c r="O643" i="2"/>
  <c r="K643" i="2"/>
  <c r="H643" i="2"/>
  <c r="AA642" i="2"/>
  <c r="T642" i="2"/>
  <c r="O642" i="2"/>
  <c r="K642" i="2"/>
  <c r="H642" i="2"/>
  <c r="AA397" i="2"/>
  <c r="T397" i="2"/>
  <c r="O397" i="2"/>
  <c r="K397" i="2"/>
  <c r="H397" i="2"/>
  <c r="AA641" i="2"/>
  <c r="T641" i="2"/>
  <c r="O641" i="2"/>
  <c r="K641" i="2"/>
  <c r="H641" i="2"/>
  <c r="AA307" i="2"/>
  <c r="T307" i="2"/>
  <c r="O307" i="2"/>
  <c r="K307" i="2"/>
  <c r="H307" i="2"/>
  <c r="AA636" i="2"/>
  <c r="T636" i="2"/>
  <c r="O636" i="2"/>
  <c r="K636" i="2"/>
  <c r="H636" i="2"/>
  <c r="U456" i="2"/>
  <c r="AA456" i="2" s="1"/>
  <c r="T456" i="2"/>
  <c r="O456" i="2"/>
  <c r="K456" i="2"/>
  <c r="H456" i="2"/>
  <c r="AA629" i="2"/>
  <c r="T629" i="2"/>
  <c r="O629" i="2"/>
  <c r="K629" i="2"/>
  <c r="H629" i="2"/>
  <c r="AA628" i="2"/>
  <c r="T628" i="2"/>
  <c r="O628" i="2"/>
  <c r="K628" i="2"/>
  <c r="H628" i="2"/>
  <c r="AA417" i="2"/>
  <c r="T417" i="2"/>
  <c r="O417" i="2"/>
  <c r="K417" i="2"/>
  <c r="H417" i="2"/>
  <c r="AA618" i="2"/>
  <c r="T618" i="2"/>
  <c r="O618" i="2"/>
  <c r="K618" i="2"/>
  <c r="H618" i="2"/>
  <c r="AA614" i="2"/>
  <c r="T614" i="2"/>
  <c r="O614" i="2"/>
  <c r="K614" i="2"/>
  <c r="H614" i="2"/>
  <c r="AA612" i="2"/>
  <c r="T612" i="2"/>
  <c r="O612" i="2"/>
  <c r="K612" i="2"/>
  <c r="H612" i="2"/>
  <c r="AA140" i="2"/>
  <c r="T140" i="2"/>
  <c r="O140" i="2"/>
  <c r="K140" i="2"/>
  <c r="H140" i="2"/>
  <c r="AA611" i="2"/>
  <c r="T611" i="2"/>
  <c r="O611" i="2"/>
  <c r="K611" i="2"/>
  <c r="H611" i="2"/>
  <c r="AA609" i="2"/>
  <c r="T609" i="2"/>
  <c r="O609" i="2"/>
  <c r="K609" i="2"/>
  <c r="H609" i="2"/>
  <c r="AA605" i="2"/>
  <c r="T605" i="2"/>
  <c r="O605" i="2"/>
  <c r="K605" i="2"/>
  <c r="H605" i="2"/>
  <c r="AA604" i="2"/>
  <c r="T604" i="2"/>
  <c r="O604" i="2"/>
  <c r="K604" i="2"/>
  <c r="H604" i="2"/>
  <c r="AA448" i="2"/>
  <c r="T448" i="2"/>
  <c r="O448" i="2"/>
  <c r="K448" i="2"/>
  <c r="H448" i="2"/>
  <c r="AA600" i="2"/>
  <c r="T600" i="2"/>
  <c r="O600" i="2"/>
  <c r="K600" i="2"/>
  <c r="H600" i="2"/>
  <c r="AA599" i="2"/>
  <c r="T599" i="2"/>
  <c r="O599" i="2"/>
  <c r="K599" i="2"/>
  <c r="H599" i="2"/>
  <c r="AA596" i="2"/>
  <c r="T596" i="2"/>
  <c r="O596" i="2"/>
  <c r="K596" i="2"/>
  <c r="H596" i="2"/>
  <c r="AA405" i="2"/>
  <c r="T405" i="2"/>
  <c r="O405" i="2"/>
  <c r="K405" i="2"/>
  <c r="H405" i="2"/>
  <c r="AA595" i="2"/>
  <c r="T595" i="2"/>
  <c r="O595" i="2"/>
  <c r="K595" i="2"/>
  <c r="H595" i="2"/>
  <c r="AA594" i="2"/>
  <c r="T594" i="2"/>
  <c r="O594" i="2"/>
  <c r="K594" i="2"/>
  <c r="H594" i="2"/>
  <c r="AA593" i="2"/>
  <c r="T593" i="2"/>
  <c r="O593" i="2"/>
  <c r="K593" i="2"/>
  <c r="H593" i="2"/>
  <c r="AA591" i="2"/>
  <c r="T591" i="2"/>
  <c r="O591" i="2"/>
  <c r="K591" i="2"/>
  <c r="H591" i="2"/>
  <c r="AA589" i="2"/>
  <c r="T589" i="2"/>
  <c r="O589" i="2"/>
  <c r="K589" i="2"/>
  <c r="H589" i="2"/>
  <c r="AA588" i="2"/>
  <c r="T588" i="2"/>
  <c r="O588" i="2"/>
  <c r="K588" i="2"/>
  <c r="H588" i="2"/>
  <c r="AA587" i="2"/>
  <c r="T587" i="2"/>
  <c r="O587" i="2"/>
  <c r="K587" i="2"/>
  <c r="H587" i="2"/>
  <c r="AA586" i="2"/>
  <c r="T586" i="2"/>
  <c r="O586" i="2"/>
  <c r="K586" i="2"/>
  <c r="H586" i="2"/>
  <c r="AA584" i="2"/>
  <c r="T584" i="2"/>
  <c r="O584" i="2"/>
  <c r="K584" i="2"/>
  <c r="H584" i="2"/>
  <c r="AA582" i="2"/>
  <c r="T582" i="2"/>
  <c r="O582" i="2"/>
  <c r="K582" i="2"/>
  <c r="H582" i="2"/>
  <c r="AA515" i="2"/>
  <c r="T515" i="2"/>
  <c r="O515" i="2"/>
  <c r="K515" i="2"/>
  <c r="H515" i="2"/>
  <c r="AA578" i="2"/>
  <c r="T578" i="2"/>
  <c r="O578" i="2"/>
  <c r="K578" i="2"/>
  <c r="H578" i="2"/>
  <c r="AA577" i="2"/>
  <c r="T577" i="2"/>
  <c r="O577" i="2"/>
  <c r="K577" i="2"/>
  <c r="H577" i="2"/>
  <c r="AA576" i="2"/>
  <c r="T576" i="2"/>
  <c r="O576" i="2"/>
  <c r="K576" i="2"/>
  <c r="H576" i="2"/>
  <c r="AA568" i="2"/>
  <c r="T568" i="2"/>
  <c r="O568" i="2"/>
  <c r="K568" i="2"/>
  <c r="H568" i="2"/>
  <c r="AA565" i="2"/>
  <c r="T565" i="2"/>
  <c r="O565" i="2"/>
  <c r="K565" i="2"/>
  <c r="H565" i="2"/>
  <c r="AA364" i="2"/>
  <c r="T364" i="2"/>
  <c r="O364" i="2"/>
  <c r="K364" i="2"/>
  <c r="H364" i="2"/>
  <c r="Z495" i="2"/>
  <c r="AA495" i="2" s="1"/>
  <c r="T495" i="2"/>
  <c r="O495" i="2"/>
  <c r="K495" i="2"/>
  <c r="H495" i="2"/>
  <c r="AA185" i="2"/>
  <c r="T185" i="2"/>
  <c r="O185" i="2"/>
  <c r="K185" i="2"/>
  <c r="H185" i="2"/>
  <c r="T219" i="2"/>
  <c r="O219" i="2"/>
  <c r="K219" i="2"/>
  <c r="H219" i="2"/>
  <c r="AA558" i="2"/>
  <c r="O558" i="2"/>
  <c r="K558" i="2"/>
  <c r="H558" i="2"/>
  <c r="AA557" i="2"/>
  <c r="T557" i="2"/>
  <c r="O557" i="2"/>
  <c r="K557" i="2"/>
  <c r="H557" i="2"/>
  <c r="AA556" i="2"/>
  <c r="T556" i="2"/>
  <c r="O556" i="2"/>
  <c r="K556" i="2"/>
  <c r="H556" i="2"/>
  <c r="AA555" i="2"/>
  <c r="T555" i="2"/>
  <c r="O555" i="2"/>
  <c r="K555" i="2"/>
  <c r="H555" i="2"/>
  <c r="AA459" i="2"/>
  <c r="T459" i="2"/>
  <c r="O459" i="2"/>
  <c r="K459" i="2"/>
  <c r="H459" i="2"/>
  <c r="AA522" i="2"/>
  <c r="T522" i="2"/>
  <c r="O522" i="2"/>
  <c r="K522" i="2"/>
  <c r="H522" i="2"/>
  <c r="AA549" i="2"/>
  <c r="T549" i="2"/>
  <c r="O549" i="2"/>
  <c r="K549" i="2"/>
  <c r="H549" i="2"/>
  <c r="AA547" i="2"/>
  <c r="T547" i="2"/>
  <c r="O547" i="2"/>
  <c r="K547" i="2"/>
  <c r="H547" i="2"/>
  <c r="AA543" i="2"/>
  <c r="T543" i="2"/>
  <c r="O543" i="2"/>
  <c r="K543" i="2"/>
  <c r="H543" i="2"/>
  <c r="AA542" i="2"/>
  <c r="T542" i="2"/>
  <c r="O542" i="2"/>
  <c r="K542" i="2"/>
  <c r="H542" i="2"/>
  <c r="AA540" i="2"/>
  <c r="T540" i="2"/>
  <c r="O540" i="2"/>
  <c r="K540" i="2"/>
  <c r="H540" i="2"/>
  <c r="AA123" i="2"/>
  <c r="T123" i="2"/>
  <c r="O123" i="2"/>
  <c r="K123" i="2"/>
  <c r="H123" i="2"/>
  <c r="AA535" i="2"/>
  <c r="T535" i="2"/>
  <c r="O535" i="2"/>
  <c r="K535" i="2"/>
  <c r="H535" i="2"/>
  <c r="AA526" i="2"/>
  <c r="T526" i="2"/>
  <c r="O526" i="2"/>
  <c r="K526" i="2"/>
  <c r="H526" i="2"/>
  <c r="AA525" i="2"/>
  <c r="T525" i="2"/>
  <c r="O525" i="2"/>
  <c r="K525" i="2"/>
  <c r="H525" i="2"/>
  <c r="AA523" i="2"/>
  <c r="T523" i="2"/>
  <c r="O523" i="2"/>
  <c r="K523" i="2"/>
  <c r="H523" i="2"/>
  <c r="AA521" i="2"/>
  <c r="T521" i="2"/>
  <c r="O521" i="2"/>
  <c r="K521" i="2"/>
  <c r="H521" i="2"/>
  <c r="AA519" i="2"/>
  <c r="T519" i="2"/>
  <c r="O519" i="2"/>
  <c r="K519" i="2"/>
  <c r="H519" i="2"/>
  <c r="AA514" i="2"/>
  <c r="T514" i="2"/>
  <c r="O514" i="2"/>
  <c r="K514" i="2"/>
  <c r="H514" i="2"/>
  <c r="AA511" i="2"/>
  <c r="T511" i="2"/>
  <c r="O511" i="2"/>
  <c r="K511" i="2"/>
  <c r="H511" i="2"/>
  <c r="AA505" i="2"/>
  <c r="T505" i="2"/>
  <c r="O505" i="2"/>
  <c r="K505" i="2"/>
  <c r="H505" i="2"/>
  <c r="AA501" i="2"/>
  <c r="T501" i="2"/>
  <c r="O501" i="2"/>
  <c r="K501" i="2"/>
  <c r="H501" i="2"/>
  <c r="AA499" i="2"/>
  <c r="T499" i="2"/>
  <c r="O499" i="2"/>
  <c r="K499" i="2"/>
  <c r="H499" i="2"/>
  <c r="AA494" i="2"/>
  <c r="T494" i="2"/>
  <c r="O494" i="2"/>
  <c r="K494" i="2"/>
  <c r="H494" i="2"/>
  <c r="AA493" i="2"/>
  <c r="T493" i="2"/>
  <c r="O493" i="2"/>
  <c r="K493" i="2"/>
  <c r="H493" i="2"/>
  <c r="AA489" i="2"/>
  <c r="T489" i="2"/>
  <c r="O489" i="2"/>
  <c r="K489" i="2"/>
  <c r="H489" i="2"/>
  <c r="AA488" i="2"/>
  <c r="T488" i="2"/>
  <c r="O488" i="2"/>
  <c r="K488" i="2"/>
  <c r="H488" i="2"/>
  <c r="AA118" i="2"/>
  <c r="T118" i="2"/>
  <c r="O118" i="2"/>
  <c r="K118" i="2"/>
  <c r="H118" i="2"/>
  <c r="AA482" i="2"/>
  <c r="T482" i="2"/>
  <c r="O482" i="2"/>
  <c r="K482" i="2"/>
  <c r="H482" i="2"/>
  <c r="AA481" i="2"/>
  <c r="T481" i="2"/>
  <c r="O481" i="2"/>
  <c r="K481" i="2"/>
  <c r="H481" i="2"/>
  <c r="AA480" i="2"/>
  <c r="T480" i="2"/>
  <c r="O480" i="2"/>
  <c r="K480" i="2"/>
  <c r="H480" i="2"/>
  <c r="AA479" i="2"/>
  <c r="T479" i="2"/>
  <c r="O479" i="2"/>
  <c r="K479" i="2"/>
  <c r="H479" i="2"/>
  <c r="AA471" i="2"/>
  <c r="T471" i="2"/>
  <c r="O471" i="2"/>
  <c r="K471" i="2"/>
  <c r="H471" i="2"/>
  <c r="AA470" i="2"/>
  <c r="T470" i="2"/>
  <c r="O470" i="2"/>
  <c r="K470" i="2"/>
  <c r="H470" i="2"/>
  <c r="AA469" i="2"/>
  <c r="T469" i="2"/>
  <c r="O469" i="2"/>
  <c r="K469" i="2"/>
  <c r="H469" i="2"/>
  <c r="AA468" i="2"/>
  <c r="T468" i="2"/>
  <c r="O468" i="2"/>
  <c r="K468" i="2"/>
  <c r="H468" i="2"/>
  <c r="AA466" i="2"/>
  <c r="T466" i="2"/>
  <c r="O466" i="2"/>
  <c r="K466" i="2"/>
  <c r="H466" i="2"/>
  <c r="AA462" i="2"/>
  <c r="T462" i="2"/>
  <c r="O462" i="2"/>
  <c r="K462" i="2"/>
  <c r="H462" i="2"/>
  <c r="AA152" i="2"/>
  <c r="T152" i="2"/>
  <c r="O152" i="2"/>
  <c r="K152" i="2"/>
  <c r="H152" i="2"/>
  <c r="AA460" i="2"/>
  <c r="T460" i="2"/>
  <c r="O460" i="2"/>
  <c r="K460" i="2"/>
  <c r="H460" i="2"/>
  <c r="AA457" i="2"/>
  <c r="T457" i="2"/>
  <c r="O457" i="2"/>
  <c r="K457" i="2"/>
  <c r="H457" i="2"/>
  <c r="AA451" i="2"/>
  <c r="T451" i="2"/>
  <c r="O451" i="2"/>
  <c r="K451" i="2"/>
  <c r="H451" i="2"/>
  <c r="AA449" i="2"/>
  <c r="T449" i="2"/>
  <c r="O449" i="2"/>
  <c r="K449" i="2"/>
  <c r="H449" i="2"/>
  <c r="AA446" i="2"/>
  <c r="T446" i="2"/>
  <c r="O446" i="2"/>
  <c r="K446" i="2"/>
  <c r="H446" i="2"/>
  <c r="AA444" i="2"/>
  <c r="T444" i="2"/>
  <c r="O444" i="2"/>
  <c r="K444" i="2"/>
  <c r="H444" i="2"/>
  <c r="AA441" i="2"/>
  <c r="T441" i="2"/>
  <c r="O441" i="2"/>
  <c r="K441" i="2"/>
  <c r="H441" i="2"/>
  <c r="AA439" i="2"/>
  <c r="T439" i="2"/>
  <c r="O439" i="2"/>
  <c r="K439" i="2"/>
  <c r="H439" i="2"/>
  <c r="AA396" i="2"/>
  <c r="T396" i="2"/>
  <c r="O396" i="2"/>
  <c r="K396" i="2"/>
  <c r="H396" i="2"/>
  <c r="AA431" i="2"/>
  <c r="T431" i="2"/>
  <c r="O431" i="2"/>
  <c r="K431" i="2"/>
  <c r="H431" i="2"/>
  <c r="AA429" i="2"/>
  <c r="T429" i="2"/>
  <c r="O429" i="2"/>
  <c r="K429" i="2"/>
  <c r="H429" i="2"/>
  <c r="AA423" i="2"/>
  <c r="T423" i="2"/>
  <c r="O423" i="2"/>
  <c r="K423" i="2"/>
  <c r="H423" i="2"/>
  <c r="AA406" i="2"/>
  <c r="T406" i="2"/>
  <c r="O406" i="2"/>
  <c r="K406" i="2"/>
  <c r="H406" i="2"/>
  <c r="AA331" i="2"/>
  <c r="T331" i="2"/>
  <c r="O331" i="2"/>
  <c r="K331" i="2"/>
  <c r="H331" i="2"/>
  <c r="AA421" i="2"/>
  <c r="T421" i="2"/>
  <c r="O421" i="2"/>
  <c r="K421" i="2"/>
  <c r="H421" i="2"/>
  <c r="AA143" i="2"/>
  <c r="T143" i="2"/>
  <c r="O143" i="2"/>
  <c r="K143" i="2"/>
  <c r="H143" i="2"/>
  <c r="AA414" i="2"/>
  <c r="T414" i="2"/>
  <c r="O414" i="2"/>
  <c r="K414" i="2"/>
  <c r="H414" i="2"/>
  <c r="AA412" i="2"/>
  <c r="T412" i="2"/>
  <c r="O412" i="2"/>
  <c r="K412" i="2"/>
  <c r="H412" i="2"/>
  <c r="AA411" i="2"/>
  <c r="T411" i="2"/>
  <c r="O411" i="2"/>
  <c r="K411" i="2"/>
  <c r="H411" i="2"/>
  <c r="Z409" i="2"/>
  <c r="AA409" i="2" s="1"/>
  <c r="T409" i="2"/>
  <c r="O409" i="2"/>
  <c r="K409" i="2"/>
  <c r="H409" i="2"/>
  <c r="AA407" i="2"/>
  <c r="T407" i="2"/>
  <c r="O407" i="2"/>
  <c r="K407" i="2"/>
  <c r="H407" i="2"/>
  <c r="AA402" i="2"/>
  <c r="T402" i="2"/>
  <c r="O402" i="2"/>
  <c r="K402" i="2"/>
  <c r="H402" i="2"/>
  <c r="AA398" i="2"/>
  <c r="T398" i="2"/>
  <c r="O398" i="2"/>
  <c r="K398" i="2"/>
  <c r="H398" i="2"/>
  <c r="AA133" i="2"/>
  <c r="T133" i="2"/>
  <c r="O133" i="2"/>
  <c r="K133" i="2"/>
  <c r="H133" i="2"/>
  <c r="AA388" i="2"/>
  <c r="T388" i="2"/>
  <c r="O388" i="2"/>
  <c r="K388" i="2"/>
  <c r="H388" i="2"/>
  <c r="AA381" i="2"/>
  <c r="T381" i="2"/>
  <c r="O381" i="2"/>
  <c r="K381" i="2"/>
  <c r="H381" i="2"/>
  <c r="AA338" i="2"/>
  <c r="T338" i="2"/>
  <c r="O338" i="2"/>
  <c r="K338" i="2"/>
  <c r="H338" i="2"/>
  <c r="AA372" i="2"/>
  <c r="T372" i="2"/>
  <c r="O372" i="2"/>
  <c r="K372" i="2"/>
  <c r="H372" i="2"/>
  <c r="AA363" i="2"/>
  <c r="T363" i="2"/>
  <c r="O363" i="2"/>
  <c r="K363" i="2"/>
  <c r="H363" i="2"/>
  <c r="AA318" i="2"/>
  <c r="T318" i="2"/>
  <c r="O318" i="2"/>
  <c r="K318" i="2"/>
  <c r="H318" i="2"/>
  <c r="AA353" i="2"/>
  <c r="T353" i="2"/>
  <c r="O353" i="2"/>
  <c r="K353" i="2"/>
  <c r="H353" i="2"/>
  <c r="AA350" i="2"/>
  <c r="T350" i="2"/>
  <c r="O350" i="2"/>
  <c r="K350" i="2"/>
  <c r="H350" i="2"/>
  <c r="X198" i="2"/>
  <c r="U198" i="2"/>
  <c r="T198" i="2"/>
  <c r="O198" i="2"/>
  <c r="K198" i="2"/>
  <c r="H198" i="2"/>
  <c r="AA345" i="2"/>
  <c r="T345" i="2"/>
  <c r="O345" i="2"/>
  <c r="K345" i="2"/>
  <c r="H345" i="2"/>
  <c r="AA339" i="2"/>
  <c r="T339" i="2"/>
  <c r="O339" i="2"/>
  <c r="K339" i="2"/>
  <c r="H339" i="2"/>
  <c r="AA335" i="2"/>
  <c r="T335" i="2"/>
  <c r="O335" i="2"/>
  <c r="K335" i="2"/>
  <c r="H335" i="2"/>
  <c r="AA332" i="2"/>
  <c r="T332" i="2"/>
  <c r="O332" i="2"/>
  <c r="K332" i="2"/>
  <c r="H332" i="2"/>
  <c r="AA232" i="2"/>
  <c r="T232" i="2"/>
  <c r="O232" i="2"/>
  <c r="K232" i="2"/>
  <c r="H232" i="2"/>
  <c r="AA322" i="2"/>
  <c r="T322" i="2"/>
  <c r="O322" i="2"/>
  <c r="K322" i="2"/>
  <c r="H322" i="2"/>
  <c r="AA308" i="2"/>
  <c r="T308" i="2"/>
  <c r="O308" i="2"/>
  <c r="K308" i="2"/>
  <c r="H308" i="2"/>
  <c r="AA108" i="2"/>
  <c r="T108" i="2"/>
  <c r="O108" i="2"/>
  <c r="K108" i="2"/>
  <c r="H108" i="2"/>
  <c r="AA299" i="2"/>
  <c r="T299" i="2"/>
  <c r="O299" i="2"/>
  <c r="K299" i="2"/>
  <c r="H299" i="2"/>
  <c r="AA293" i="2"/>
  <c r="T293" i="2"/>
  <c r="O293" i="2"/>
  <c r="K293" i="2"/>
  <c r="H293" i="2"/>
  <c r="W70" i="2"/>
  <c r="U70" i="2"/>
  <c r="T70" i="2"/>
  <c r="O70" i="2"/>
  <c r="K70" i="2"/>
  <c r="H70" i="2"/>
  <c r="X148" i="2"/>
  <c r="U148" i="2"/>
  <c r="T148" i="2"/>
  <c r="O148" i="2"/>
  <c r="K148" i="2"/>
  <c r="H148" i="2"/>
  <c r="AA117" i="2"/>
  <c r="T117" i="2"/>
  <c r="O117" i="2"/>
  <c r="K117" i="2"/>
  <c r="H117" i="2"/>
  <c r="AA261" i="2"/>
  <c r="T261" i="2"/>
  <c r="O261" i="2"/>
  <c r="K261" i="2"/>
  <c r="H261" i="2"/>
  <c r="AA259" i="2"/>
  <c r="T259" i="2"/>
  <c r="O259" i="2"/>
  <c r="K259" i="2"/>
  <c r="H259" i="2"/>
  <c r="AA248" i="2"/>
  <c r="T248" i="2"/>
  <c r="O248" i="2"/>
  <c r="K248" i="2"/>
  <c r="H248" i="2"/>
  <c r="Z242" i="2"/>
  <c r="AA242" i="2" s="1"/>
  <c r="T242" i="2"/>
  <c r="O242" i="2"/>
  <c r="K242" i="2"/>
  <c r="H242" i="2"/>
  <c r="AA218" i="2"/>
  <c r="T218" i="2"/>
  <c r="O218" i="2"/>
  <c r="K218" i="2"/>
  <c r="H218" i="2"/>
  <c r="AA239" i="2"/>
  <c r="T239" i="2"/>
  <c r="O239" i="2"/>
  <c r="K239" i="2"/>
  <c r="H239" i="2"/>
  <c r="AA71" i="2"/>
  <c r="T71" i="2"/>
  <c r="O71" i="2"/>
  <c r="K71" i="2"/>
  <c r="H71" i="2"/>
  <c r="AA224" i="2"/>
  <c r="T224" i="2"/>
  <c r="O224" i="2"/>
  <c r="K224" i="2"/>
  <c r="H224" i="2"/>
  <c r="AA217" i="2"/>
  <c r="T217" i="2"/>
  <c r="O217" i="2"/>
  <c r="K217" i="2"/>
  <c r="H217" i="2"/>
  <c r="AA156" i="2"/>
  <c r="T156" i="2"/>
  <c r="O156" i="2"/>
  <c r="K156" i="2"/>
  <c r="H156" i="2"/>
  <c r="AA215" i="2"/>
  <c r="T215" i="2"/>
  <c r="O215" i="2"/>
  <c r="K215" i="2"/>
  <c r="H215" i="2"/>
  <c r="AA209" i="2"/>
  <c r="T209" i="2"/>
  <c r="O209" i="2"/>
  <c r="K209" i="2"/>
  <c r="H209" i="2"/>
  <c r="AA208" i="2"/>
  <c r="T208" i="2"/>
  <c r="O208" i="2"/>
  <c r="K208" i="2"/>
  <c r="H208" i="2"/>
  <c r="AA163" i="2"/>
  <c r="T163" i="2"/>
  <c r="O163" i="2"/>
  <c r="K163" i="2"/>
  <c r="H163" i="2"/>
  <c r="AA145" i="2"/>
  <c r="T145" i="2"/>
  <c r="O145" i="2"/>
  <c r="K145" i="2"/>
  <c r="H145" i="2"/>
  <c r="AA137" i="2"/>
  <c r="T137" i="2"/>
  <c r="O137" i="2"/>
  <c r="K137" i="2"/>
  <c r="H137" i="2"/>
  <c r="Z173" i="2"/>
  <c r="AA173" i="2" s="1"/>
  <c r="T173" i="2"/>
  <c r="O173" i="2"/>
  <c r="K173" i="2"/>
  <c r="H173" i="2"/>
  <c r="AA194" i="2"/>
  <c r="T194" i="2"/>
  <c r="O194" i="2"/>
  <c r="K194" i="2"/>
  <c r="H194" i="2"/>
  <c r="AA102" i="2"/>
  <c r="T102" i="2"/>
  <c r="O102" i="2"/>
  <c r="K102" i="2"/>
  <c r="H102" i="2"/>
  <c r="AA187" i="2"/>
  <c r="T187" i="2"/>
  <c r="O187" i="2"/>
  <c r="K187" i="2"/>
  <c r="H187" i="2"/>
  <c r="X115" i="2"/>
  <c r="U115" i="2"/>
  <c r="T115" i="2"/>
  <c r="O115" i="2"/>
  <c r="K115" i="2"/>
  <c r="H115" i="2"/>
  <c r="AA175" i="2"/>
  <c r="T175" i="2"/>
  <c r="O175" i="2"/>
  <c r="K175" i="2"/>
  <c r="H175" i="2"/>
  <c r="AA157" i="2"/>
  <c r="T157" i="2"/>
  <c r="O157" i="2"/>
  <c r="K157" i="2"/>
  <c r="H157" i="2"/>
  <c r="AA126" i="2"/>
  <c r="T126" i="2"/>
  <c r="O126" i="2"/>
  <c r="K126" i="2"/>
  <c r="H126" i="2"/>
  <c r="U112" i="2"/>
  <c r="AA112" i="2" s="1"/>
  <c r="T112" i="2"/>
  <c r="O112" i="2"/>
  <c r="K112" i="2"/>
  <c r="H112" i="2"/>
  <c r="AA150" i="2"/>
  <c r="T150" i="2"/>
  <c r="O150" i="2"/>
  <c r="K150" i="2"/>
  <c r="H150" i="2"/>
  <c r="U147" i="2"/>
  <c r="AA147" i="2" s="1"/>
  <c r="T147" i="2"/>
  <c r="O147" i="2"/>
  <c r="K147" i="2"/>
  <c r="H147" i="2"/>
  <c r="AA142" i="2"/>
  <c r="T142" i="2"/>
  <c r="O142" i="2"/>
  <c r="K142" i="2"/>
  <c r="H142" i="2"/>
  <c r="U113" i="2"/>
  <c r="AA113" i="2" s="1"/>
  <c r="T113" i="2"/>
  <c r="O113" i="2"/>
  <c r="K113" i="2"/>
  <c r="H113" i="2"/>
  <c r="AA119" i="2"/>
  <c r="T119" i="2"/>
  <c r="O119" i="2"/>
  <c r="K119" i="2"/>
  <c r="H119" i="2"/>
  <c r="AA58" i="2"/>
  <c r="T58" i="2"/>
  <c r="O58" i="2"/>
  <c r="K58" i="2"/>
  <c r="H58" i="2"/>
  <c r="AA89" i="2"/>
  <c r="T89" i="2"/>
  <c r="O89" i="2"/>
  <c r="K89" i="2"/>
  <c r="H89" i="2"/>
  <c r="AA110" i="2"/>
  <c r="T110" i="2"/>
  <c r="K110" i="2"/>
  <c r="H110" i="2"/>
  <c r="AA30" i="2"/>
  <c r="T30" i="2"/>
  <c r="O30" i="2"/>
  <c r="K30" i="2"/>
  <c r="AA95" i="2"/>
  <c r="T95" i="2"/>
  <c r="O95" i="2"/>
  <c r="H95" i="2"/>
  <c r="AA41" i="2"/>
  <c r="T41" i="2"/>
  <c r="O41" i="2"/>
  <c r="K41" i="2"/>
  <c r="H41" i="2"/>
  <c r="X87" i="2"/>
  <c r="W87" i="2"/>
  <c r="U87" i="2"/>
  <c r="T87" i="2"/>
  <c r="O87" i="2"/>
  <c r="K87" i="2"/>
  <c r="H87" i="2"/>
  <c r="AA81" i="2"/>
  <c r="T81" i="2"/>
  <c r="O81" i="2"/>
  <c r="K81" i="2"/>
  <c r="H81" i="2"/>
  <c r="U80" i="2"/>
  <c r="AA80" i="2" s="1"/>
  <c r="T80" i="2"/>
  <c r="O80" i="2"/>
  <c r="K80" i="2"/>
  <c r="H80" i="2"/>
  <c r="X61" i="2"/>
  <c r="U61" i="2"/>
  <c r="AA61" i="2" s="1"/>
  <c r="T61" i="2"/>
  <c r="O61" i="2"/>
  <c r="K61" i="2"/>
  <c r="H61" i="2"/>
  <c r="X24" i="2"/>
  <c r="U24" i="2"/>
  <c r="T24" i="2"/>
  <c r="O24" i="2"/>
  <c r="K24" i="2"/>
  <c r="H24" i="2"/>
  <c r="Y7" i="2"/>
  <c r="W7" i="2"/>
  <c r="U7" i="2"/>
  <c r="T7" i="2"/>
  <c r="O7" i="2"/>
  <c r="K7" i="2"/>
  <c r="H7" i="2"/>
  <c r="AD4846" i="2" l="1"/>
  <c r="AD1122" i="2"/>
  <c r="AD1846" i="2"/>
  <c r="AD2160" i="2"/>
  <c r="AD3941" i="2"/>
  <c r="AD4947" i="2"/>
  <c r="AD5030" i="2"/>
  <c r="AD396" i="2"/>
  <c r="AD293" i="2"/>
  <c r="AA7" i="2"/>
  <c r="AD80" i="2"/>
  <c r="AD339" i="2"/>
  <c r="AD449" i="2"/>
  <c r="AD641" i="2"/>
  <c r="AD1088" i="2"/>
  <c r="AD1196" i="2"/>
  <c r="AD1323" i="2"/>
  <c r="AD1973" i="2"/>
  <c r="AD2441" i="2"/>
  <c r="AD2575" i="2"/>
  <c r="AD2790" i="2"/>
  <c r="AD3085" i="2"/>
  <c r="AD3495" i="2"/>
  <c r="AD4913" i="2"/>
  <c r="AD896" i="2"/>
  <c r="AD1142" i="2"/>
  <c r="AD1748" i="2"/>
  <c r="AD1936" i="2"/>
  <c r="AD2053" i="2"/>
  <c r="AD2239" i="2"/>
  <c r="AD2278" i="2"/>
  <c r="AD2315" i="2"/>
  <c r="AD3071" i="2"/>
  <c r="AD3175" i="2"/>
  <c r="AD3540" i="2"/>
  <c r="AD5042" i="2"/>
  <c r="AD809" i="2"/>
  <c r="AD1670" i="2"/>
  <c r="AD1877" i="2"/>
  <c r="AD2152" i="2"/>
  <c r="AD2183" i="2"/>
  <c r="AD3895" i="2"/>
  <c r="AD1099" i="2"/>
  <c r="AD1237" i="2"/>
  <c r="AD1604" i="2"/>
  <c r="AD2208" i="2"/>
  <c r="AA1989" i="2"/>
  <c r="AD2545" i="2"/>
  <c r="AD3090" i="2"/>
  <c r="AD3136" i="2"/>
  <c r="AD3663" i="2"/>
  <c r="AD4020" i="2"/>
  <c r="AD4317" i="2"/>
  <c r="AD1959" i="2"/>
  <c r="AD345" i="2"/>
  <c r="AD421" i="2"/>
  <c r="AD756" i="2"/>
  <c r="AD202" i="2"/>
  <c r="AD1277" i="2"/>
  <c r="AD1400" i="2"/>
  <c r="AD2207" i="2"/>
  <c r="AD2484" i="2"/>
  <c r="AD2646" i="2"/>
  <c r="AD2846" i="2"/>
  <c r="AD2835" i="2"/>
  <c r="AD3307" i="2"/>
  <c r="AD4432" i="2"/>
  <c r="AD4641" i="2"/>
  <c r="AD4843" i="2"/>
  <c r="AD4919" i="2"/>
  <c r="AD4991" i="2"/>
  <c r="AA70" i="2"/>
  <c r="AD706" i="2"/>
  <c r="AD815" i="2"/>
  <c r="AD878" i="2"/>
  <c r="AD917" i="2"/>
  <c r="AD1067" i="2"/>
  <c r="AD1253" i="2"/>
  <c r="AD251" i="2"/>
  <c r="AD1840" i="2"/>
  <c r="AD1890" i="2"/>
  <c r="AD2304" i="2"/>
  <c r="AD2385" i="2"/>
  <c r="AD2150" i="2"/>
  <c r="AD2459" i="2"/>
  <c r="AD2818" i="2"/>
  <c r="AD3153" i="2"/>
  <c r="AD3329" i="2"/>
  <c r="AD3587" i="2"/>
  <c r="AD3807" i="2"/>
  <c r="AD4085" i="2"/>
  <c r="AD4583" i="2"/>
  <c r="AD5025" i="2"/>
  <c r="AD5085" i="2"/>
  <c r="AD1052" i="2"/>
  <c r="AD5016" i="2"/>
  <c r="AD1107" i="2"/>
  <c r="AD1480" i="2"/>
  <c r="AD1901" i="2"/>
  <c r="AD2234" i="2"/>
  <c r="AD2262" i="2"/>
  <c r="AD2532" i="2"/>
  <c r="AD2633" i="2"/>
  <c r="AD2727" i="2"/>
  <c r="AD2932" i="2"/>
  <c r="AD2984" i="2"/>
  <c r="AD3169" i="2"/>
  <c r="AD3280" i="2"/>
  <c r="AD2419" i="2"/>
  <c r="AD3963" i="2"/>
  <c r="AD4387" i="2"/>
  <c r="AD1173" i="2"/>
  <c r="AD720" i="2"/>
  <c r="AD557" i="2"/>
  <c r="AD766" i="2"/>
  <c r="AD1115" i="2"/>
  <c r="AD1376" i="2"/>
  <c r="AD1464" i="2"/>
  <c r="AD1623" i="2"/>
  <c r="AD1726" i="2"/>
  <c r="AD2036" i="2"/>
  <c r="AD2100" i="2"/>
  <c r="AD3914" i="2"/>
  <c r="AD4763" i="2"/>
  <c r="AD4935" i="2"/>
  <c r="AD5081" i="2"/>
  <c r="AD891" i="2"/>
  <c r="AD954" i="2"/>
  <c r="AD1483" i="2"/>
  <c r="AD1515" i="2"/>
  <c r="AD1713" i="2"/>
  <c r="AD1747" i="2"/>
  <c r="AD3645" i="2"/>
  <c r="AD3841" i="2"/>
  <c r="AD4295" i="2"/>
  <c r="AD4393" i="2"/>
  <c r="AD4521" i="2"/>
  <c r="AD4618" i="2"/>
  <c r="AD5218" i="2"/>
  <c r="AD58" i="2"/>
  <c r="AD576" i="2"/>
  <c r="AD867" i="2"/>
  <c r="AD1062" i="2"/>
  <c r="AD1330" i="2"/>
  <c r="AD1528" i="2"/>
  <c r="AD1616" i="2"/>
  <c r="AD1664" i="2"/>
  <c r="AD1978" i="2"/>
  <c r="AD2066" i="2"/>
  <c r="AD2178" i="2"/>
  <c r="AD2210" i="2"/>
  <c r="AD2596" i="2"/>
  <c r="AD3320" i="2"/>
  <c r="AD3577" i="2"/>
  <c r="AD3885" i="2"/>
  <c r="AD4318" i="2"/>
  <c r="AD4451" i="2"/>
  <c r="AD4930" i="2"/>
  <c r="AD5076" i="2"/>
  <c r="AA24" i="2"/>
  <c r="AD71" i="2"/>
  <c r="AD709" i="2"/>
  <c r="AD919" i="2"/>
  <c r="AD275" i="2"/>
  <c r="AD1226" i="2"/>
  <c r="AD1300" i="2"/>
  <c r="AD1353" i="2"/>
  <c r="AD1961" i="2"/>
  <c r="AD2256" i="2"/>
  <c r="AD2774" i="2"/>
  <c r="AD2009" i="2"/>
  <c r="AD3470" i="2"/>
  <c r="AD4595" i="2"/>
  <c r="AD4870" i="2"/>
  <c r="AD41" i="2"/>
  <c r="AD409" i="2"/>
  <c r="AD412" i="2"/>
  <c r="AD441" i="2"/>
  <c r="AD468" i="2"/>
  <c r="AD540" i="2"/>
  <c r="AD743" i="2"/>
  <c r="AD819" i="2"/>
  <c r="AD219" i="2"/>
  <c r="AD960" i="2"/>
  <c r="AD1061" i="2"/>
  <c r="AD1328" i="2"/>
  <c r="AD1913" i="2"/>
  <c r="AD2329" i="2"/>
  <c r="AD2333" i="2"/>
  <c r="AD2472" i="2"/>
  <c r="AD2641" i="2"/>
  <c r="AD2645" i="2"/>
  <c r="AD3197" i="2"/>
  <c r="AD3201" i="2"/>
  <c r="AD4087" i="2"/>
  <c r="AD4153" i="2"/>
  <c r="AD4369" i="2"/>
  <c r="AD4769" i="2"/>
  <c r="AD4799" i="2"/>
  <c r="AD5092" i="2"/>
  <c r="AD5214" i="2"/>
  <c r="AD30" i="2"/>
  <c r="AA148" i="2"/>
  <c r="AD148" i="2" s="1"/>
  <c r="AD1325" i="2"/>
  <c r="AD802" i="2"/>
  <c r="AD1005" i="2"/>
  <c r="AD2967" i="2"/>
  <c r="AD3219" i="2"/>
  <c r="AD2789" i="2"/>
  <c r="AD2887" i="2"/>
  <c r="AD748" i="2"/>
  <c r="AD1228" i="2"/>
  <c r="AD4463" i="2"/>
  <c r="AD724" i="2"/>
  <c r="AD799" i="2"/>
  <c r="AD1745" i="2"/>
  <c r="AD205" i="2"/>
  <c r="AD259" i="2"/>
  <c r="AD1349" i="2"/>
  <c r="AD2542" i="2"/>
  <c r="AD760" i="2"/>
  <c r="AD948" i="2"/>
  <c r="AD984" i="2"/>
  <c r="AD2822" i="2"/>
  <c r="AD361" i="2"/>
  <c r="AD605" i="2"/>
  <c r="AD1015" i="2"/>
  <c r="AD1063" i="2"/>
  <c r="AD1596" i="2"/>
  <c r="AD1712" i="2"/>
  <c r="AD1861" i="2"/>
  <c r="AD1939" i="2"/>
  <c r="AD675" i="2"/>
  <c r="AD689" i="2"/>
  <c r="AD249" i="2"/>
  <c r="AD2513" i="2"/>
  <c r="AD1008" i="2"/>
  <c r="AD1020" i="2"/>
  <c r="AD1126" i="2"/>
  <c r="AD1722" i="2"/>
  <c r="AD1905" i="2"/>
  <c r="AD2085" i="2"/>
  <c r="AD2644" i="2"/>
  <c r="AD3348" i="2"/>
  <c r="AD3483" i="2"/>
  <c r="AD4858" i="2"/>
  <c r="AD1240" i="2"/>
  <c r="AD4579" i="2"/>
  <c r="AD4671" i="2"/>
  <c r="AD4933" i="2"/>
  <c r="AD5022" i="2"/>
  <c r="AD5211" i="2"/>
  <c r="AD93" i="2"/>
  <c r="AD185" i="2"/>
  <c r="AD467" i="2"/>
  <c r="AD865" i="2"/>
  <c r="AD1018" i="2"/>
  <c r="AD1153" i="2"/>
  <c r="AD1060" i="2"/>
  <c r="AD1660" i="2"/>
  <c r="AD2002" i="2"/>
  <c r="AD2529" i="2"/>
  <c r="AD5216" i="2"/>
  <c r="AA87" i="2"/>
  <c r="AD87" i="2" s="1"/>
  <c r="AD28" i="2"/>
  <c r="AD173" i="2"/>
  <c r="AD350" i="2"/>
  <c r="AD611" i="2"/>
  <c r="AD1221" i="2"/>
  <c r="AD1797" i="2"/>
  <c r="AD1831" i="2"/>
  <c r="AD1842" i="2"/>
  <c r="AD2213" i="2"/>
  <c r="AD2221" i="2"/>
  <c r="AD2255" i="2"/>
  <c r="AD2364" i="2"/>
  <c r="AD2403" i="2"/>
  <c r="AD3094" i="2"/>
  <c r="AD4383" i="2"/>
  <c r="AD4492" i="2"/>
  <c r="AD5013" i="2"/>
  <c r="AD944" i="2"/>
  <c r="AD578" i="2"/>
  <c r="AD595" i="2"/>
  <c r="AD938" i="2"/>
  <c r="AD1084" i="2"/>
  <c r="AD3412" i="2"/>
  <c r="AA198" i="2"/>
  <c r="AD862" i="2"/>
  <c r="AD1380" i="2"/>
  <c r="AD1717" i="2"/>
  <c r="AD2884" i="2"/>
  <c r="AD336" i="2"/>
  <c r="AD940" i="2"/>
  <c r="AD957" i="2"/>
  <c r="AA1159" i="2"/>
  <c r="AD1159" i="2" s="1"/>
  <c r="AD1763" i="2"/>
  <c r="AD342" i="2"/>
  <c r="AD753" i="2"/>
  <c r="AD1012" i="2"/>
  <c r="AD1027" i="2"/>
  <c r="AD1422" i="2"/>
  <c r="AD1501" i="2"/>
  <c r="AD1537" i="2"/>
  <c r="AD1873" i="2"/>
  <c r="AD2440" i="2"/>
  <c r="AD2770" i="2"/>
  <c r="AD3880" i="2"/>
  <c r="AD319" i="2"/>
  <c r="AD201" i="2"/>
  <c r="AD936" i="2"/>
  <c r="AD950" i="2"/>
  <c r="AD1036" i="2"/>
  <c r="AD1255" i="2"/>
  <c r="AD1426" i="2"/>
  <c r="AD1502" i="2"/>
  <c r="AD1538" i="2"/>
  <c r="AD1582" i="2"/>
  <c r="AD1600" i="2"/>
  <c r="AD1970" i="2"/>
  <c r="AD2006" i="2"/>
  <c r="AD119" i="2"/>
  <c r="AD2549" i="2"/>
  <c r="AD2716" i="2"/>
  <c r="AD2759" i="2"/>
  <c r="AD3009" i="2"/>
  <c r="AD3220" i="2"/>
  <c r="AD3398" i="2"/>
  <c r="AD913" i="2"/>
  <c r="AD1940" i="2"/>
  <c r="AD2060" i="2"/>
  <c r="AD2089" i="2"/>
  <c r="AD2144" i="2"/>
  <c r="AD2439" i="2"/>
  <c r="AD2564" i="2"/>
  <c r="AD3499" i="2"/>
  <c r="AD3658" i="2"/>
  <c r="AD167" i="2"/>
  <c r="AD1296" i="2"/>
  <c r="AD1932" i="2"/>
  <c r="AD2389" i="2"/>
  <c r="AD2457" i="2"/>
  <c r="AD2756" i="2"/>
  <c r="AD406" i="2"/>
  <c r="AD922" i="2"/>
  <c r="AD102" i="2"/>
  <c r="AD1272" i="2"/>
  <c r="AD243" i="2"/>
  <c r="AD2455" i="2"/>
  <c r="AD257" i="2"/>
  <c r="AD291" i="2"/>
  <c r="AD2031" i="2"/>
  <c r="AD2148" i="2"/>
  <c r="AD2179" i="2"/>
  <c r="AD2222" i="2"/>
  <c r="AD2293" i="2"/>
  <c r="AD2406" i="2"/>
  <c r="AD2787" i="2"/>
  <c r="AD523" i="2"/>
  <c r="AD702" i="2"/>
  <c r="AD990" i="2"/>
  <c r="AD2528" i="2"/>
  <c r="AD1041" i="2"/>
  <c r="AD1037" i="2"/>
  <c r="AD1788" i="2"/>
  <c r="AD459" i="2"/>
  <c r="AD693" i="2"/>
  <c r="AD3251" i="2"/>
  <c r="AD466" i="2"/>
  <c r="AD402" i="2"/>
  <c r="AD600" i="2"/>
  <c r="AD614" i="2"/>
  <c r="AD599" i="2"/>
  <c r="AD719" i="2"/>
  <c r="AD933" i="2"/>
  <c r="AD1004" i="2"/>
  <c r="AD1056" i="2"/>
  <c r="AD1216" i="2"/>
  <c r="AD1278" i="2"/>
  <c r="AD1372" i="2"/>
  <c r="AD1593" i="2"/>
  <c r="AD1844" i="2"/>
  <c r="AD2081" i="2"/>
  <c r="AD2220" i="2"/>
  <c r="AD2242" i="2"/>
  <c r="AD2402" i="2"/>
  <c r="AD2867" i="2"/>
  <c r="AD3000" i="2"/>
  <c r="AD3086" i="2"/>
  <c r="AD3065" i="2"/>
  <c r="AD3532" i="2"/>
  <c r="AD3836" i="2"/>
  <c r="AD4970" i="2"/>
  <c r="AD332" i="2"/>
  <c r="AD399" i="2"/>
  <c r="AD457" i="2"/>
  <c r="AD116" i="2"/>
  <c r="AD861" i="2"/>
  <c r="AD926" i="2"/>
  <c r="AD1460" i="2"/>
  <c r="AD1568" i="2"/>
  <c r="AD1715" i="2"/>
  <c r="AD1751" i="2"/>
  <c r="AD1786" i="2"/>
  <c r="AD1969" i="2"/>
  <c r="AD2003" i="2"/>
  <c r="AD2161" i="2"/>
  <c r="AD555" i="2"/>
  <c r="AD596" i="2"/>
  <c r="AD348" i="2"/>
  <c r="AD918" i="2"/>
  <c r="AD1040" i="2"/>
  <c r="AD1518" i="2"/>
  <c r="AD1809" i="2"/>
  <c r="AD2114" i="2"/>
  <c r="AD2313" i="2"/>
  <c r="AD2360" i="2"/>
  <c r="AD2437" i="2"/>
  <c r="AD2996" i="2"/>
  <c r="AD3317" i="2"/>
  <c r="AD3444" i="2"/>
  <c r="AD335" i="2"/>
  <c r="AD448" i="2"/>
  <c r="AD478" i="2"/>
  <c r="AD516" i="2"/>
  <c r="AD519" i="2"/>
  <c r="AD394" i="2"/>
  <c r="AD661" i="2"/>
  <c r="AD857" i="2"/>
  <c r="AD1165" i="2"/>
  <c r="AD1197" i="2"/>
  <c r="AD1354" i="2"/>
  <c r="AD1457" i="2"/>
  <c r="AD1497" i="2"/>
  <c r="AD1563" i="2"/>
  <c r="AD1744" i="2"/>
  <c r="AD1965" i="2"/>
  <c r="AD2077" i="2"/>
  <c r="AD2156" i="2"/>
  <c r="AD2185" i="2"/>
  <c r="AD2224" i="2"/>
  <c r="AD2246" i="2"/>
  <c r="AD2901" i="2"/>
  <c r="AD3654" i="2"/>
  <c r="AD4545" i="2"/>
  <c r="AD4736" i="2"/>
  <c r="AD4922" i="2"/>
  <c r="AD5120" i="2"/>
  <c r="AD149" i="2"/>
  <c r="AD522" i="2"/>
  <c r="AD587" i="2"/>
  <c r="AD414" i="2"/>
  <c r="AD645" i="2"/>
  <c r="AD676" i="2"/>
  <c r="AD697" i="2"/>
  <c r="AD853" i="2"/>
  <c r="AD1257" i="2"/>
  <c r="AD1350" i="2"/>
  <c r="AD1485" i="2"/>
  <c r="AD1514" i="2"/>
  <c r="AD1805" i="2"/>
  <c r="AD2080" i="2"/>
  <c r="AD1418" i="2"/>
  <c r="AD2121" i="2"/>
  <c r="AD2118" i="2"/>
  <c r="AD2266" i="2"/>
  <c r="AD2309" i="2"/>
  <c r="AD2396" i="2"/>
  <c r="AD2653" i="2"/>
  <c r="AD2871" i="2"/>
  <c r="AD3129" i="2"/>
  <c r="AD3257" i="2"/>
  <c r="AD3311" i="2"/>
  <c r="AD3430" i="2"/>
  <c r="AD3583" i="2"/>
  <c r="AD5089" i="2"/>
  <c r="AD5212" i="2"/>
  <c r="AD68" i="2"/>
  <c r="AD411" i="2"/>
  <c r="AD476" i="2"/>
  <c r="AD544" i="2"/>
  <c r="AD655" i="2"/>
  <c r="AD692" i="2"/>
  <c r="AD752" i="2"/>
  <c r="AD840" i="2"/>
  <c r="AD843" i="2"/>
  <c r="AD1161" i="2"/>
  <c r="AD1396" i="2"/>
  <c r="AD1451" i="2"/>
  <c r="AD1808" i="2"/>
  <c r="AD994" i="2"/>
  <c r="AD2040" i="2"/>
  <c r="AD2182" i="2"/>
  <c r="AD2845" i="2"/>
  <c r="AD3361" i="2"/>
  <c r="AD3458" i="2"/>
  <c r="AD3828" i="2"/>
  <c r="AD4004" i="2"/>
  <c r="AD4081" i="2"/>
  <c r="AD4447" i="2"/>
  <c r="AD4835" i="2"/>
  <c r="AD5217" i="2"/>
  <c r="AD56" i="2"/>
  <c r="AD69" i="2"/>
  <c r="AD479" i="2"/>
  <c r="AD456" i="2"/>
  <c r="AD584" i="2"/>
  <c r="AD591" i="2"/>
  <c r="AD601" i="2"/>
  <c r="AD643" i="2"/>
  <c r="AD688" i="2"/>
  <c r="AD827" i="2"/>
  <c r="AD1024" i="2"/>
  <c r="AD1111" i="2"/>
  <c r="AD1103" i="2"/>
  <c r="AD1241" i="2"/>
  <c r="AD1383" i="2"/>
  <c r="AD1572" i="2"/>
  <c r="AD1997" i="2"/>
  <c r="AD307" i="2"/>
  <c r="AD2033" i="2"/>
  <c r="AD2188" i="2"/>
  <c r="AD2229" i="2"/>
  <c r="AD2252" i="2"/>
  <c r="AD2584" i="2"/>
  <c r="AD2980" i="2"/>
  <c r="AD5017" i="2"/>
  <c r="AD5078" i="2"/>
  <c r="AD117" i="2"/>
  <c r="AD369" i="2"/>
  <c r="AD744" i="2"/>
  <c r="AD823" i="2"/>
  <c r="AD1439" i="2"/>
  <c r="AD1512" i="2"/>
  <c r="AD1553" i="2"/>
  <c r="AD1729" i="2"/>
  <c r="AD1853" i="2"/>
  <c r="AD1906" i="2"/>
  <c r="AD1944" i="2"/>
  <c r="AD1949" i="2"/>
  <c r="AD2067" i="2"/>
  <c r="AD2174" i="2"/>
  <c r="AD2206" i="2"/>
  <c r="AD2217" i="2"/>
  <c r="AD2238" i="2"/>
  <c r="AD2282" i="2"/>
  <c r="AD2401" i="2"/>
  <c r="AD2438" i="2"/>
  <c r="AD2649" i="2"/>
  <c r="AD2841" i="2"/>
  <c r="AD3406" i="2"/>
  <c r="AD3697" i="2"/>
  <c r="AD4428" i="2"/>
  <c r="AD4614" i="2"/>
  <c r="AD4889" i="2"/>
  <c r="AD4967" i="2"/>
  <c r="AD5033" i="2"/>
  <c r="AD5095" i="2"/>
  <c r="AD5215" i="2"/>
  <c r="AD108" i="2"/>
  <c r="AD156" i="2"/>
  <c r="AD215" i="2"/>
  <c r="AD142" i="2"/>
  <c r="AD446" i="2"/>
  <c r="AD511" i="2"/>
  <c r="AD565" i="2"/>
  <c r="AD582" i="2"/>
  <c r="AD589" i="2"/>
  <c r="AD139" i="2"/>
  <c r="AD638" i="2"/>
  <c r="AD816" i="2"/>
  <c r="AD949" i="2"/>
  <c r="AD895" i="2"/>
  <c r="AD1071" i="2"/>
  <c r="AD1612" i="2"/>
  <c r="AD1857" i="2"/>
  <c r="AD1909" i="2"/>
  <c r="AD1974" i="2"/>
  <c r="AD2038" i="2"/>
  <c r="AD2071" i="2"/>
  <c r="AD2149" i="2"/>
  <c r="AD2225" i="2"/>
  <c r="AD2300" i="2"/>
  <c r="AD2381" i="2"/>
  <c r="AD2696" i="2"/>
  <c r="AD2857" i="2"/>
  <c r="AD2962" i="2"/>
  <c r="AD3106" i="2"/>
  <c r="AD789" i="2"/>
  <c r="AD2517" i="2"/>
  <c r="AD4362" i="2"/>
  <c r="AA115" i="2"/>
  <c r="AD121" i="2"/>
  <c r="AD217" i="2"/>
  <c r="AD648" i="2"/>
  <c r="AD1016" i="2"/>
  <c r="AD1157" i="2"/>
  <c r="AD1227" i="2"/>
  <c r="AD1769" i="2"/>
  <c r="AD1977" i="2"/>
  <c r="AD2311" i="2"/>
  <c r="AD3355" i="2"/>
  <c r="AD3416" i="2"/>
  <c r="AD3689" i="2"/>
  <c r="AD3979" i="2"/>
  <c r="AD4172" i="2"/>
  <c r="AD4356" i="2"/>
  <c r="AD4391" i="2"/>
  <c r="AD4867" i="2"/>
  <c r="AD5213" i="2"/>
  <c r="AD147" i="2"/>
  <c r="AD110" i="2"/>
  <c r="AD1630" i="2"/>
  <c r="AD1799" i="2"/>
  <c r="AD1886" i="2"/>
  <c r="AD1589" i="2"/>
  <c r="AD1850" i="2"/>
  <c r="AD1169" i="2"/>
  <c r="AD1164" i="2"/>
  <c r="AD1160" i="2"/>
  <c r="AD1559" i="2"/>
  <c r="AD1658" i="2"/>
  <c r="AD1754" i="2"/>
  <c r="AD1156" i="2"/>
  <c r="AD1804" i="2"/>
  <c r="AD1801" i="2"/>
  <c r="AD1902" i="2"/>
  <c r="AD2717" i="2"/>
  <c r="AD2499" i="2"/>
  <c r="AD2775" i="2"/>
  <c r="AD3528" i="2"/>
  <c r="AD3655" i="2"/>
  <c r="AD2897" i="2"/>
  <c r="AD3223" i="2"/>
  <c r="AD3205" i="2"/>
  <c r="AD3693" i="2"/>
  <c r="AD2752" i="2"/>
  <c r="AD3089" i="2"/>
  <c r="AD3443" i="2"/>
  <c r="AD3579" i="2"/>
  <c r="AD3179" i="2"/>
  <c r="AD2729" i="2"/>
  <c r="AD2837" i="2"/>
  <c r="AD3558" i="2"/>
  <c r="AD3659" i="2"/>
  <c r="AD2928" i="2"/>
  <c r="AD3402" i="2"/>
  <c r="AD3536" i="2"/>
  <c r="AD4089" i="2"/>
  <c r="AD4637" i="2"/>
  <c r="AD4839" i="2"/>
  <c r="AD4916" i="2"/>
  <c r="AD4313" i="2"/>
  <c r="AD4562" i="2"/>
  <c r="AD4646" i="2"/>
  <c r="AD4753" i="2"/>
  <c r="AD4770" i="2"/>
  <c r="AD4857" i="2"/>
  <c r="AD3890" i="2"/>
  <c r="AD4932" i="2"/>
  <c r="AD4847" i="2"/>
  <c r="AD4122" i="2"/>
  <c r="T19" i="2"/>
  <c r="O19" i="2"/>
  <c r="K19" i="2"/>
  <c r="H19" i="2"/>
  <c r="AA5210" i="2"/>
  <c r="T5210" i="2"/>
  <c r="O5210" i="2"/>
  <c r="K5210" i="2"/>
  <c r="H5210" i="2"/>
  <c r="AA5209" i="2"/>
  <c r="T5209" i="2"/>
  <c r="O5209" i="2"/>
  <c r="K5209" i="2"/>
  <c r="H5209" i="2"/>
  <c r="AA5163" i="2"/>
  <c r="T5163" i="2"/>
  <c r="O5163" i="2"/>
  <c r="K5163" i="2"/>
  <c r="H5163" i="2"/>
  <c r="AA5148" i="2"/>
  <c r="T5148" i="2"/>
  <c r="O5148" i="2"/>
  <c r="K5148" i="2"/>
  <c r="H5148" i="2"/>
  <c r="AA5129" i="2"/>
  <c r="T5129" i="2"/>
  <c r="O5129" i="2"/>
  <c r="K5129" i="2"/>
  <c r="H5129" i="2"/>
  <c r="AA5107" i="2"/>
  <c r="T5107" i="2"/>
  <c r="O5107" i="2"/>
  <c r="K5107" i="2"/>
  <c r="H5107" i="2"/>
  <c r="AA5058" i="2"/>
  <c r="T5058" i="2"/>
  <c r="O5058" i="2"/>
  <c r="K5058" i="2"/>
  <c r="H5058" i="2"/>
  <c r="AA5021" i="2"/>
  <c r="T5021" i="2"/>
  <c r="O5021" i="2"/>
  <c r="K5021" i="2"/>
  <c r="H5021" i="2"/>
  <c r="AA4996" i="2"/>
  <c r="T4996" i="2"/>
  <c r="O4996" i="2"/>
  <c r="K4996" i="2"/>
  <c r="H4996" i="2"/>
  <c r="AA4960" i="2"/>
  <c r="T4960" i="2"/>
  <c r="O4960" i="2"/>
  <c r="K4960" i="2"/>
  <c r="H4960" i="2"/>
  <c r="AA4956" i="2"/>
  <c r="T4956" i="2"/>
  <c r="O4956" i="2"/>
  <c r="K4956" i="2"/>
  <c r="H4956" i="2"/>
  <c r="AA4949" i="2"/>
  <c r="T4949" i="2"/>
  <c r="O4949" i="2"/>
  <c r="K4949" i="2"/>
  <c r="H4949" i="2"/>
  <c r="AA4912" i="2"/>
  <c r="T4912" i="2"/>
  <c r="O4912" i="2"/>
  <c r="K4912" i="2"/>
  <c r="H4912" i="2"/>
  <c r="AA4910" i="2"/>
  <c r="T4910" i="2"/>
  <c r="O4910" i="2"/>
  <c r="K4910" i="2"/>
  <c r="H4910" i="2"/>
  <c r="AA4876" i="2"/>
  <c r="T4876" i="2"/>
  <c r="O4876" i="2"/>
  <c r="K4876" i="2"/>
  <c r="H4876" i="2"/>
  <c r="AA4865" i="2"/>
  <c r="T4865" i="2"/>
  <c r="O4865" i="2"/>
  <c r="K4865" i="2"/>
  <c r="H4865" i="2"/>
  <c r="AA4854" i="2"/>
  <c r="T4854" i="2"/>
  <c r="O4854" i="2"/>
  <c r="K4854" i="2"/>
  <c r="H4854" i="2"/>
  <c r="AA4838" i="2"/>
  <c r="T4838" i="2"/>
  <c r="O4838" i="2"/>
  <c r="K4838" i="2"/>
  <c r="H4838" i="2"/>
  <c r="AA4823" i="2"/>
  <c r="T4823" i="2"/>
  <c r="O4823" i="2"/>
  <c r="K4823" i="2"/>
  <c r="H4823" i="2"/>
  <c r="AA4807" i="2"/>
  <c r="T4807" i="2"/>
  <c r="O4807" i="2"/>
  <c r="K4807" i="2"/>
  <c r="H4807" i="2"/>
  <c r="AA4795" i="2"/>
  <c r="T4795" i="2"/>
  <c r="O4795" i="2"/>
  <c r="K4795" i="2"/>
  <c r="H4795" i="2"/>
  <c r="AA4789" i="2"/>
  <c r="T4789" i="2"/>
  <c r="O4789" i="2"/>
  <c r="K4789" i="2"/>
  <c r="H4789" i="2"/>
  <c r="AA4786" i="2"/>
  <c r="T4786" i="2"/>
  <c r="O4786" i="2"/>
  <c r="K4786" i="2"/>
  <c r="H4786" i="2"/>
  <c r="AA4785" i="2"/>
  <c r="T4785" i="2"/>
  <c r="O4785" i="2"/>
  <c r="K4785" i="2"/>
  <c r="H4785" i="2"/>
  <c r="AA4778" i="2"/>
  <c r="T4778" i="2"/>
  <c r="O4778" i="2"/>
  <c r="K4778" i="2"/>
  <c r="H4778" i="2"/>
  <c r="AA4771" i="2"/>
  <c r="T4771" i="2"/>
  <c r="O4771" i="2"/>
  <c r="K4771" i="2"/>
  <c r="H4771" i="2"/>
  <c r="AA4768" i="2"/>
  <c r="T4768" i="2"/>
  <c r="O4768" i="2"/>
  <c r="K4768" i="2"/>
  <c r="H4768" i="2"/>
  <c r="AA4766" i="2"/>
  <c r="T4766" i="2"/>
  <c r="O4766" i="2"/>
  <c r="K4766" i="2"/>
  <c r="H4766" i="2"/>
  <c r="AA4754" i="2"/>
  <c r="T4754" i="2"/>
  <c r="O4754" i="2"/>
  <c r="K4754" i="2"/>
  <c r="H4754" i="2"/>
  <c r="AA4746" i="2"/>
  <c r="T4746" i="2"/>
  <c r="O4746" i="2"/>
  <c r="K4746" i="2"/>
  <c r="H4746" i="2"/>
  <c r="AA4742" i="2"/>
  <c r="T4742" i="2"/>
  <c r="O4742" i="2"/>
  <c r="K4742" i="2"/>
  <c r="H4742" i="2"/>
  <c r="AA4739" i="2"/>
  <c r="T4739" i="2"/>
  <c r="O4739" i="2"/>
  <c r="K4739" i="2"/>
  <c r="H4739" i="2"/>
  <c r="AA4734" i="2"/>
  <c r="T4734" i="2"/>
  <c r="O4734" i="2"/>
  <c r="K4734" i="2"/>
  <c r="H4734" i="2"/>
  <c r="AA4727" i="2"/>
  <c r="T4727" i="2"/>
  <c r="O4727" i="2"/>
  <c r="K4727" i="2"/>
  <c r="H4727" i="2"/>
  <c r="AA4725" i="2"/>
  <c r="T4725" i="2"/>
  <c r="O4725" i="2"/>
  <c r="K4725" i="2"/>
  <c r="H4725" i="2"/>
  <c r="AA4722" i="2"/>
  <c r="T4722" i="2"/>
  <c r="O4722" i="2"/>
  <c r="K4722" i="2"/>
  <c r="H4722" i="2"/>
  <c r="AA4718" i="2"/>
  <c r="T4718" i="2"/>
  <c r="O4718" i="2"/>
  <c r="K4718" i="2"/>
  <c r="H4718" i="2"/>
  <c r="AA4715" i="2"/>
  <c r="T4715" i="2"/>
  <c r="O4715" i="2"/>
  <c r="K4715" i="2"/>
  <c r="H4715" i="2"/>
  <c r="AA4712" i="2"/>
  <c r="T4712" i="2"/>
  <c r="O4712" i="2"/>
  <c r="K4712" i="2"/>
  <c r="H4712" i="2"/>
  <c r="AA4704" i="2"/>
  <c r="T4704" i="2"/>
  <c r="O4704" i="2"/>
  <c r="K4704" i="2"/>
  <c r="H4704" i="2"/>
  <c r="AA4701" i="2"/>
  <c r="T4701" i="2"/>
  <c r="O4701" i="2"/>
  <c r="K4701" i="2"/>
  <c r="H4701" i="2"/>
  <c r="AA4700" i="2"/>
  <c r="T4700" i="2"/>
  <c r="O4700" i="2"/>
  <c r="K4700" i="2"/>
  <c r="H4700" i="2"/>
  <c r="AA4694" i="2"/>
  <c r="T4694" i="2"/>
  <c r="O4694" i="2"/>
  <c r="K4694" i="2"/>
  <c r="H4694" i="2"/>
  <c r="AA4690" i="2"/>
  <c r="T4690" i="2"/>
  <c r="O4690" i="2"/>
  <c r="K4690" i="2"/>
  <c r="H4690" i="2"/>
  <c r="AA4688" i="2"/>
  <c r="T4688" i="2"/>
  <c r="O4688" i="2"/>
  <c r="K4688" i="2"/>
  <c r="H4688" i="2"/>
  <c r="AA4687" i="2"/>
  <c r="T4687" i="2"/>
  <c r="O4687" i="2"/>
  <c r="K4687" i="2"/>
  <c r="H4687" i="2"/>
  <c r="AA4673" i="2"/>
  <c r="T4673" i="2"/>
  <c r="O4673" i="2"/>
  <c r="K4673" i="2"/>
  <c r="H4673" i="2"/>
  <c r="AA4660" i="2"/>
  <c r="T4660" i="2"/>
  <c r="O4660" i="2"/>
  <c r="K4660" i="2"/>
  <c r="H4660" i="2"/>
  <c r="AA4655" i="2"/>
  <c r="T4655" i="2"/>
  <c r="O4655" i="2"/>
  <c r="K4655" i="2"/>
  <c r="H4655" i="2"/>
  <c r="AA4654" i="2"/>
  <c r="T4654" i="2"/>
  <c r="O4654" i="2"/>
  <c r="K4654" i="2"/>
  <c r="H4654" i="2"/>
  <c r="AA4652" i="2"/>
  <c r="T4652" i="2"/>
  <c r="O4652" i="2"/>
  <c r="K4652" i="2"/>
  <c r="H4652" i="2"/>
  <c r="AA4648" i="2"/>
  <c r="T4648" i="2"/>
  <c r="O4648" i="2"/>
  <c r="K4648" i="2"/>
  <c r="H4648" i="2"/>
  <c r="AA4642" i="2"/>
  <c r="T4642" i="2"/>
  <c r="O4642" i="2"/>
  <c r="K4642" i="2"/>
  <c r="H4642" i="2"/>
  <c r="AA4640" i="2"/>
  <c r="T4640" i="2"/>
  <c r="O4640" i="2"/>
  <c r="K4640" i="2"/>
  <c r="H4640" i="2"/>
  <c r="AA4633" i="2"/>
  <c r="T4633" i="2"/>
  <c r="O4633" i="2"/>
  <c r="K4633" i="2"/>
  <c r="H4633" i="2"/>
  <c r="AA4631" i="2"/>
  <c r="T4631" i="2"/>
  <c r="O4631" i="2"/>
  <c r="K4631" i="2"/>
  <c r="H4631" i="2"/>
  <c r="AA4621" i="2"/>
  <c r="T4621" i="2"/>
  <c r="O4621" i="2"/>
  <c r="K4621" i="2"/>
  <c r="H4621" i="2"/>
  <c r="AA4615" i="2"/>
  <c r="T4615" i="2"/>
  <c r="O4615" i="2"/>
  <c r="K4615" i="2"/>
  <c r="H4615" i="2"/>
  <c r="AA4605" i="2"/>
  <c r="T4605" i="2"/>
  <c r="O4605" i="2"/>
  <c r="K4605" i="2"/>
  <c r="H4605" i="2"/>
  <c r="AA4603" i="2"/>
  <c r="T4603" i="2"/>
  <c r="O4603" i="2"/>
  <c r="K4603" i="2"/>
  <c r="H4603" i="2"/>
  <c r="AA4602" i="2"/>
  <c r="T4602" i="2"/>
  <c r="O4602" i="2"/>
  <c r="K4602" i="2"/>
  <c r="H4602" i="2"/>
  <c r="AA4597" i="2"/>
  <c r="T4597" i="2"/>
  <c r="O4597" i="2"/>
  <c r="K4597" i="2"/>
  <c r="H4597" i="2"/>
  <c r="AA4582" i="2"/>
  <c r="T4582" i="2"/>
  <c r="O4582" i="2"/>
  <c r="K4582" i="2"/>
  <c r="H4582" i="2"/>
  <c r="AA4569" i="2"/>
  <c r="T4569" i="2"/>
  <c r="O4569" i="2"/>
  <c r="K4569" i="2"/>
  <c r="H4569" i="2"/>
  <c r="AA4567" i="2"/>
  <c r="T4567" i="2"/>
  <c r="O4567" i="2"/>
  <c r="K4567" i="2"/>
  <c r="H4567" i="2"/>
  <c r="AA4555" i="2"/>
  <c r="T4555" i="2"/>
  <c r="O4555" i="2"/>
  <c r="K4555" i="2"/>
  <c r="H4555" i="2"/>
  <c r="AA4554" i="2"/>
  <c r="T4554" i="2"/>
  <c r="O4554" i="2"/>
  <c r="K4554" i="2"/>
  <c r="H4554" i="2"/>
  <c r="AA4547" i="2"/>
  <c r="T4547" i="2"/>
  <c r="O4547" i="2"/>
  <c r="K4547" i="2"/>
  <c r="H4547" i="2"/>
  <c r="AA4544" i="2"/>
  <c r="T4544" i="2"/>
  <c r="O4544" i="2"/>
  <c r="K4544" i="2"/>
  <c r="H4544" i="2"/>
  <c r="AA4528" i="2"/>
  <c r="T4528" i="2"/>
  <c r="O4528" i="2"/>
  <c r="K4528" i="2"/>
  <c r="H4528" i="2"/>
  <c r="AA4514" i="2"/>
  <c r="T4514" i="2"/>
  <c r="O4514" i="2"/>
  <c r="K4514" i="2"/>
  <c r="H4514" i="2"/>
  <c r="AA4512" i="2"/>
  <c r="T4512" i="2"/>
  <c r="O4512" i="2"/>
  <c r="K4512" i="2"/>
  <c r="H4512" i="2"/>
  <c r="AA4507" i="2"/>
  <c r="T4507" i="2"/>
  <c r="O4507" i="2"/>
  <c r="K4507" i="2"/>
  <c r="H4507" i="2"/>
  <c r="AA4503" i="2"/>
  <c r="T4503" i="2"/>
  <c r="O4503" i="2"/>
  <c r="K4503" i="2"/>
  <c r="H4503" i="2"/>
  <c r="AA4490" i="2"/>
  <c r="T4490" i="2"/>
  <c r="O4490" i="2"/>
  <c r="K4490" i="2"/>
  <c r="H4490" i="2"/>
  <c r="AA4487" i="2"/>
  <c r="T4487" i="2"/>
  <c r="O4487" i="2"/>
  <c r="K4487" i="2"/>
  <c r="H4487" i="2"/>
  <c r="AA4485" i="2"/>
  <c r="T4485" i="2"/>
  <c r="O4485" i="2"/>
  <c r="K4485" i="2"/>
  <c r="H4485" i="2"/>
  <c r="AA4484" i="2"/>
  <c r="T4484" i="2"/>
  <c r="O4484" i="2"/>
  <c r="K4484" i="2"/>
  <c r="H4484" i="2"/>
  <c r="AA4483" i="2"/>
  <c r="T4483" i="2"/>
  <c r="O4483" i="2"/>
  <c r="K4483" i="2"/>
  <c r="H4483" i="2"/>
  <c r="AA4474" i="2"/>
  <c r="T4474" i="2"/>
  <c r="O4474" i="2"/>
  <c r="K4474" i="2"/>
  <c r="H4474" i="2"/>
  <c r="AA4473" i="2"/>
  <c r="T4473" i="2"/>
  <c r="O4473" i="2"/>
  <c r="K4473" i="2"/>
  <c r="H4473" i="2"/>
  <c r="AA4466" i="2"/>
  <c r="T4466" i="2"/>
  <c r="O4466" i="2"/>
  <c r="K4466" i="2"/>
  <c r="H4466" i="2"/>
  <c r="AA4456" i="2"/>
  <c r="T4456" i="2"/>
  <c r="O4456" i="2"/>
  <c r="K4456" i="2"/>
  <c r="H4456" i="2"/>
  <c r="AA4450" i="2"/>
  <c r="T4450" i="2"/>
  <c r="O4450" i="2"/>
  <c r="K4450" i="2"/>
  <c r="H4450" i="2"/>
  <c r="AA4449" i="2"/>
  <c r="T4449" i="2"/>
  <c r="O4449" i="2"/>
  <c r="K4449" i="2"/>
  <c r="H4449" i="2"/>
  <c r="AA4445" i="2"/>
  <c r="T4445" i="2"/>
  <c r="O4445" i="2"/>
  <c r="K4445" i="2"/>
  <c r="H4445" i="2"/>
  <c r="AA4438" i="2"/>
  <c r="T4438" i="2"/>
  <c r="O4438" i="2"/>
  <c r="K4438" i="2"/>
  <c r="H4438" i="2"/>
  <c r="AA4431" i="2"/>
  <c r="T4431" i="2"/>
  <c r="O4431" i="2"/>
  <c r="K4431" i="2"/>
  <c r="H4431" i="2"/>
  <c r="AA4430" i="2"/>
  <c r="T4430" i="2"/>
  <c r="O4430" i="2"/>
  <c r="K4430" i="2"/>
  <c r="H4430" i="2"/>
  <c r="AA4421" i="2"/>
  <c r="T4421" i="2"/>
  <c r="O4421" i="2"/>
  <c r="K4421" i="2"/>
  <c r="H4421" i="2"/>
  <c r="AA4420" i="2"/>
  <c r="T4420" i="2"/>
  <c r="O4420" i="2"/>
  <c r="K4420" i="2"/>
  <c r="H4420" i="2"/>
  <c r="AA4414" i="2"/>
  <c r="T4414" i="2"/>
  <c r="O4414" i="2"/>
  <c r="K4414" i="2"/>
  <c r="H4414" i="2"/>
  <c r="AA4412" i="2"/>
  <c r="T4412" i="2"/>
  <c r="O4412" i="2"/>
  <c r="K4412" i="2"/>
  <c r="H4412" i="2"/>
  <c r="AA4410" i="2"/>
  <c r="T4410" i="2"/>
  <c r="O4410" i="2"/>
  <c r="K4410" i="2"/>
  <c r="H4410" i="2"/>
  <c r="AA4404" i="2"/>
  <c r="T4404" i="2"/>
  <c r="O4404" i="2"/>
  <c r="K4404" i="2"/>
  <c r="H4404" i="2"/>
  <c r="AA4398" i="2"/>
  <c r="T4398" i="2"/>
  <c r="O4398" i="2"/>
  <c r="K4398" i="2"/>
  <c r="H4398" i="2"/>
  <c r="AA4389" i="2"/>
  <c r="T4389" i="2"/>
  <c r="O4389" i="2"/>
  <c r="K4389" i="2"/>
  <c r="H4389" i="2"/>
  <c r="AA4379" i="2"/>
  <c r="T4379" i="2"/>
  <c r="O4379" i="2"/>
  <c r="K4379" i="2"/>
  <c r="H4379" i="2"/>
  <c r="AA4378" i="2"/>
  <c r="T4378" i="2"/>
  <c r="O4378" i="2"/>
  <c r="K4378" i="2"/>
  <c r="H4378" i="2"/>
  <c r="AA4377" i="2"/>
  <c r="T4377" i="2"/>
  <c r="O4377" i="2"/>
  <c r="K4377" i="2"/>
  <c r="H4377" i="2"/>
  <c r="AA4370" i="2"/>
  <c r="T4370" i="2"/>
  <c r="O4370" i="2"/>
  <c r="K4370" i="2"/>
  <c r="H4370" i="2"/>
  <c r="AA4368" i="2"/>
  <c r="T4368" i="2"/>
  <c r="O4368" i="2"/>
  <c r="K4368" i="2"/>
  <c r="H4368" i="2"/>
  <c r="AA4359" i="2"/>
  <c r="T4359" i="2"/>
  <c r="O4359" i="2"/>
  <c r="K4359" i="2"/>
  <c r="H4359" i="2"/>
  <c r="AA4352" i="2"/>
  <c r="T4352" i="2"/>
  <c r="O4352" i="2"/>
  <c r="K4352" i="2"/>
  <c r="H4352" i="2"/>
  <c r="AA4345" i="2"/>
  <c r="T4345" i="2"/>
  <c r="O4345" i="2"/>
  <c r="K4345" i="2"/>
  <c r="H4345" i="2"/>
  <c r="AA4339" i="2"/>
  <c r="T4339" i="2"/>
  <c r="O4339" i="2"/>
  <c r="K4339" i="2"/>
  <c r="H4339" i="2"/>
  <c r="AA4327" i="2"/>
  <c r="T4327" i="2"/>
  <c r="O4327" i="2"/>
  <c r="K4327" i="2"/>
  <c r="H4327" i="2"/>
  <c r="AA4323" i="2"/>
  <c r="T4323" i="2"/>
  <c r="O4323" i="2"/>
  <c r="K4323" i="2"/>
  <c r="H4323" i="2"/>
  <c r="AA4314" i="2"/>
  <c r="T4314" i="2"/>
  <c r="O4314" i="2"/>
  <c r="K4314" i="2"/>
  <c r="H4314" i="2"/>
  <c r="AA4312" i="2"/>
  <c r="T4312" i="2"/>
  <c r="O4312" i="2"/>
  <c r="K4312" i="2"/>
  <c r="H4312" i="2"/>
  <c r="AA4309" i="2"/>
  <c r="T4309" i="2"/>
  <c r="O4309" i="2"/>
  <c r="K4309" i="2"/>
  <c r="H4309" i="2"/>
  <c r="AA4308" i="2"/>
  <c r="T4308" i="2"/>
  <c r="O4308" i="2"/>
  <c r="K4308" i="2"/>
  <c r="H4308" i="2"/>
  <c r="AA4289" i="2"/>
  <c r="T4289" i="2"/>
  <c r="O4289" i="2"/>
  <c r="K4289" i="2"/>
  <c r="H4289" i="2"/>
  <c r="AA4268" i="2"/>
  <c r="T4268" i="2"/>
  <c r="O4268" i="2"/>
  <c r="K4268" i="2"/>
  <c r="H4268" i="2"/>
  <c r="AA4262" i="2"/>
  <c r="T4262" i="2"/>
  <c r="O4262" i="2"/>
  <c r="K4262" i="2"/>
  <c r="H4262" i="2"/>
  <c r="AA4260" i="2"/>
  <c r="T4260" i="2"/>
  <c r="O4260" i="2"/>
  <c r="K4260" i="2"/>
  <c r="H4260" i="2"/>
  <c r="AA4258" i="2"/>
  <c r="T4258" i="2"/>
  <c r="O4258" i="2"/>
  <c r="K4258" i="2"/>
  <c r="H4258" i="2"/>
  <c r="AA4239" i="2"/>
  <c r="T4239" i="2"/>
  <c r="O4239" i="2"/>
  <c r="K4239" i="2"/>
  <c r="H4239" i="2"/>
  <c r="AA4224" i="2"/>
  <c r="T4224" i="2"/>
  <c r="O4224" i="2"/>
  <c r="K4224" i="2"/>
  <c r="H4224" i="2"/>
  <c r="AA4221" i="2"/>
  <c r="T4221" i="2"/>
  <c r="O4221" i="2"/>
  <c r="K4221" i="2"/>
  <c r="H4221" i="2"/>
  <c r="AA4215" i="2"/>
  <c r="T4215" i="2"/>
  <c r="O4215" i="2"/>
  <c r="K4215" i="2"/>
  <c r="H4215" i="2"/>
  <c r="AA4208" i="2"/>
  <c r="T4208" i="2"/>
  <c r="O4208" i="2"/>
  <c r="K4208" i="2"/>
  <c r="H4208" i="2"/>
  <c r="AA4207" i="2"/>
  <c r="T4207" i="2"/>
  <c r="O4207" i="2"/>
  <c r="K4207" i="2"/>
  <c r="H4207" i="2"/>
  <c r="AA4206" i="2"/>
  <c r="T4206" i="2"/>
  <c r="O4206" i="2"/>
  <c r="K4206" i="2"/>
  <c r="H4206" i="2"/>
  <c r="AA4196" i="2"/>
  <c r="T4196" i="2"/>
  <c r="O4196" i="2"/>
  <c r="K4196" i="2"/>
  <c r="H4196" i="2"/>
  <c r="AA4195" i="2"/>
  <c r="T4195" i="2"/>
  <c r="O4195" i="2"/>
  <c r="K4195" i="2"/>
  <c r="H4195" i="2"/>
  <c r="AA4192" i="2"/>
  <c r="T4192" i="2"/>
  <c r="O4192" i="2"/>
  <c r="K4192" i="2"/>
  <c r="H4192" i="2"/>
  <c r="AA4191" i="2"/>
  <c r="T4191" i="2"/>
  <c r="O4191" i="2"/>
  <c r="K4191" i="2"/>
  <c r="H4191" i="2"/>
  <c r="AA4188" i="2"/>
  <c r="T4188" i="2"/>
  <c r="O4188" i="2"/>
  <c r="K4188" i="2"/>
  <c r="H4188" i="2"/>
  <c r="AA4185" i="2"/>
  <c r="T4185" i="2"/>
  <c r="O4185" i="2"/>
  <c r="K4185" i="2"/>
  <c r="H4185" i="2"/>
  <c r="AA4183" i="2"/>
  <c r="T4183" i="2"/>
  <c r="O4183" i="2"/>
  <c r="K4183" i="2"/>
  <c r="H4183" i="2"/>
  <c r="AA4182" i="2"/>
  <c r="T4182" i="2"/>
  <c r="O4182" i="2"/>
  <c r="K4182" i="2"/>
  <c r="H4182" i="2"/>
  <c r="AA4181" i="2"/>
  <c r="T4181" i="2"/>
  <c r="O4181" i="2"/>
  <c r="K4181" i="2"/>
  <c r="H4181" i="2"/>
  <c r="AA4159" i="2"/>
  <c r="T4159" i="2"/>
  <c r="O4159" i="2"/>
  <c r="K4159" i="2"/>
  <c r="H4159" i="2"/>
  <c r="AA4151" i="2"/>
  <c r="T4151" i="2"/>
  <c r="O4151" i="2"/>
  <c r="K4151" i="2"/>
  <c r="H4151" i="2"/>
  <c r="AA4143" i="2"/>
  <c r="T4143" i="2"/>
  <c r="O4143" i="2"/>
  <c r="K4143" i="2"/>
  <c r="H4143" i="2"/>
  <c r="AA4141" i="2"/>
  <c r="T4141" i="2"/>
  <c r="O4141" i="2"/>
  <c r="K4141" i="2"/>
  <c r="H4141" i="2"/>
  <c r="AA4134" i="2"/>
  <c r="T4134" i="2"/>
  <c r="O4134" i="2"/>
  <c r="K4134" i="2"/>
  <c r="H4134" i="2"/>
  <c r="AA4129" i="2"/>
  <c r="T4129" i="2"/>
  <c r="O4129" i="2"/>
  <c r="K4129" i="2"/>
  <c r="H4129" i="2"/>
  <c r="AA4118" i="2"/>
  <c r="T4118" i="2"/>
  <c r="O4118" i="2"/>
  <c r="K4118" i="2"/>
  <c r="H4118" i="2"/>
  <c r="AA4116" i="2"/>
  <c r="T4116" i="2"/>
  <c r="O4116" i="2"/>
  <c r="K4116" i="2"/>
  <c r="H4116" i="2"/>
  <c r="AA4102" i="2"/>
  <c r="T4102" i="2"/>
  <c r="O4102" i="2"/>
  <c r="K4102" i="2"/>
  <c r="H4102" i="2"/>
  <c r="AA4099" i="2"/>
  <c r="T4099" i="2"/>
  <c r="O4099" i="2"/>
  <c r="K4099" i="2"/>
  <c r="H4099" i="2"/>
  <c r="AA4098" i="2"/>
  <c r="T4098" i="2"/>
  <c r="O4098" i="2"/>
  <c r="K4098" i="2"/>
  <c r="H4098" i="2"/>
  <c r="AA4094" i="2"/>
  <c r="T4094" i="2"/>
  <c r="O4094" i="2"/>
  <c r="K4094" i="2"/>
  <c r="H4094" i="2"/>
  <c r="AA4086" i="2"/>
  <c r="T4086" i="2"/>
  <c r="O4086" i="2"/>
  <c r="K4086" i="2"/>
  <c r="H4086" i="2"/>
  <c r="AA4082" i="2"/>
  <c r="T4082" i="2"/>
  <c r="O4082" i="2"/>
  <c r="K4082" i="2"/>
  <c r="H4082" i="2"/>
  <c r="AA4078" i="2"/>
  <c r="T4078" i="2"/>
  <c r="O4078" i="2"/>
  <c r="K4078" i="2"/>
  <c r="H4078" i="2"/>
  <c r="AA4074" i="2"/>
  <c r="T4074" i="2"/>
  <c r="O4074" i="2"/>
  <c r="K4074" i="2"/>
  <c r="H4074" i="2"/>
  <c r="AA4072" i="2"/>
  <c r="T4072" i="2"/>
  <c r="O4072" i="2"/>
  <c r="K4072" i="2"/>
  <c r="H4072" i="2"/>
  <c r="AA4053" i="2"/>
  <c r="T4053" i="2"/>
  <c r="O4053" i="2"/>
  <c r="K4053" i="2"/>
  <c r="H4053" i="2"/>
  <c r="AA4048" i="2"/>
  <c r="T4048" i="2"/>
  <c r="O4048" i="2"/>
  <c r="K4048" i="2"/>
  <c r="H4048" i="2"/>
  <c r="AA4042" i="2"/>
  <c r="T4042" i="2"/>
  <c r="O4042" i="2"/>
  <c r="K4042" i="2"/>
  <c r="H4042" i="2"/>
  <c r="AA4040" i="2"/>
  <c r="T4040" i="2"/>
  <c r="O4040" i="2"/>
  <c r="K4040" i="2"/>
  <c r="H4040" i="2"/>
  <c r="AA4031" i="2"/>
  <c r="T4031" i="2"/>
  <c r="O4031" i="2"/>
  <c r="K4031" i="2"/>
  <c r="H4031" i="2"/>
  <c r="AA4018" i="2"/>
  <c r="T4018" i="2"/>
  <c r="O4018" i="2"/>
  <c r="K4018" i="2"/>
  <c r="H4018" i="2"/>
  <c r="AA4016" i="2"/>
  <c r="T4016" i="2"/>
  <c r="O4016" i="2"/>
  <c r="K4016" i="2"/>
  <c r="H4016" i="2"/>
  <c r="AA4015" i="2"/>
  <c r="T4015" i="2"/>
  <c r="O4015" i="2"/>
  <c r="K4015" i="2"/>
  <c r="H4015" i="2"/>
  <c r="AA4013" i="2"/>
  <c r="T4013" i="2"/>
  <c r="O4013" i="2"/>
  <c r="K4013" i="2"/>
  <c r="H4013" i="2"/>
  <c r="AA4009" i="2"/>
  <c r="T4009" i="2"/>
  <c r="O4009" i="2"/>
  <c r="K4009" i="2"/>
  <c r="H4009" i="2"/>
  <c r="AA4007" i="2"/>
  <c r="T4007" i="2"/>
  <c r="O4007" i="2"/>
  <c r="K4007" i="2"/>
  <c r="H4007" i="2"/>
  <c r="AA4003" i="2"/>
  <c r="T4003" i="2"/>
  <c r="O4003" i="2"/>
  <c r="K4003" i="2"/>
  <c r="H4003" i="2"/>
  <c r="AA3999" i="2"/>
  <c r="T3999" i="2"/>
  <c r="O3999" i="2"/>
  <c r="K3999" i="2"/>
  <c r="H3999" i="2"/>
  <c r="AA3994" i="2"/>
  <c r="T3994" i="2"/>
  <c r="O3994" i="2"/>
  <c r="K3994" i="2"/>
  <c r="H3994" i="2"/>
  <c r="AA3993" i="2"/>
  <c r="T3993" i="2"/>
  <c r="O3993" i="2"/>
  <c r="K3993" i="2"/>
  <c r="H3993" i="2"/>
  <c r="AA3992" i="2"/>
  <c r="T3992" i="2"/>
  <c r="O3992" i="2"/>
  <c r="K3992" i="2"/>
  <c r="H3992" i="2"/>
  <c r="AA3988" i="2"/>
  <c r="T3988" i="2"/>
  <c r="O3988" i="2"/>
  <c r="K3988" i="2"/>
  <c r="H3988" i="2"/>
  <c r="AA3985" i="2"/>
  <c r="T3985" i="2"/>
  <c r="O3985" i="2"/>
  <c r="K3985" i="2"/>
  <c r="H3985" i="2"/>
  <c r="AA3982" i="2"/>
  <c r="T3982" i="2"/>
  <c r="O3982" i="2"/>
  <c r="K3982" i="2"/>
  <c r="H3982" i="2"/>
  <c r="AA3968" i="2"/>
  <c r="T3968" i="2"/>
  <c r="O3968" i="2"/>
  <c r="K3968" i="2"/>
  <c r="H3968" i="2"/>
  <c r="AA3965" i="2"/>
  <c r="T3965" i="2"/>
  <c r="O3965" i="2"/>
  <c r="K3965" i="2"/>
  <c r="H3965" i="2"/>
  <c r="AA3962" i="2"/>
  <c r="T3962" i="2"/>
  <c r="O3962" i="2"/>
  <c r="K3962" i="2"/>
  <c r="H3962" i="2"/>
  <c r="AA3959" i="2"/>
  <c r="T3959" i="2"/>
  <c r="O3959" i="2"/>
  <c r="K3959" i="2"/>
  <c r="H3959" i="2"/>
  <c r="AA3952" i="2"/>
  <c r="T3952" i="2"/>
  <c r="O3952" i="2"/>
  <c r="K3952" i="2"/>
  <c r="H3952" i="2"/>
  <c r="AA3951" i="2"/>
  <c r="T3951" i="2"/>
  <c r="O3951" i="2"/>
  <c r="K3951" i="2"/>
  <c r="H3951" i="2"/>
  <c r="AA3943" i="2"/>
  <c r="T3943" i="2"/>
  <c r="O3943" i="2"/>
  <c r="K3943" i="2"/>
  <c r="H3943" i="2"/>
  <c r="AA3942" i="2"/>
  <c r="T3942" i="2"/>
  <c r="O3942" i="2"/>
  <c r="K3942" i="2"/>
  <c r="H3942" i="2"/>
  <c r="AA3932" i="2"/>
  <c r="T3932" i="2"/>
  <c r="O3932" i="2"/>
  <c r="K3932" i="2"/>
  <c r="H3932" i="2"/>
  <c r="AA3931" i="2"/>
  <c r="T3931" i="2"/>
  <c r="O3931" i="2"/>
  <c r="K3931" i="2"/>
  <c r="H3931" i="2"/>
  <c r="AA3930" i="2"/>
  <c r="T3930" i="2"/>
  <c r="O3930" i="2"/>
  <c r="K3930" i="2"/>
  <c r="H3930" i="2"/>
  <c r="AA3923" i="2"/>
  <c r="T3923" i="2"/>
  <c r="O3923" i="2"/>
  <c r="K3923" i="2"/>
  <c r="H3923" i="2"/>
  <c r="AA3921" i="2"/>
  <c r="T3921" i="2"/>
  <c r="O3921" i="2"/>
  <c r="K3921" i="2"/>
  <c r="H3921" i="2"/>
  <c r="AA3916" i="2"/>
  <c r="T3916" i="2"/>
  <c r="O3916" i="2"/>
  <c r="K3916" i="2"/>
  <c r="H3916" i="2"/>
  <c r="AA3913" i="2"/>
  <c r="T3913" i="2"/>
  <c r="O3913" i="2"/>
  <c r="K3913" i="2"/>
  <c r="H3913" i="2"/>
  <c r="AA3904" i="2"/>
  <c r="T3904" i="2"/>
  <c r="O3904" i="2"/>
  <c r="K3904" i="2"/>
  <c r="H3904" i="2"/>
  <c r="AA3899" i="2"/>
  <c r="T3899" i="2"/>
  <c r="O3899" i="2"/>
  <c r="K3899" i="2"/>
  <c r="H3899" i="2"/>
  <c r="AA3894" i="2"/>
  <c r="T3894" i="2"/>
  <c r="O3894" i="2"/>
  <c r="K3894" i="2"/>
  <c r="H3894" i="2"/>
  <c r="AA3889" i="2"/>
  <c r="T3889" i="2"/>
  <c r="O3889" i="2"/>
  <c r="K3889" i="2"/>
  <c r="H3889" i="2"/>
  <c r="AA3882" i="2"/>
  <c r="T3882" i="2"/>
  <c r="O3882" i="2"/>
  <c r="K3882" i="2"/>
  <c r="H3882" i="2"/>
  <c r="AA3874" i="2"/>
  <c r="T3874" i="2"/>
  <c r="O3874" i="2"/>
  <c r="K3874" i="2"/>
  <c r="H3874" i="2"/>
  <c r="AA3869" i="2"/>
  <c r="T3869" i="2"/>
  <c r="O3869" i="2"/>
  <c r="K3869" i="2"/>
  <c r="H3869" i="2"/>
  <c r="AA3861" i="2"/>
  <c r="T3861" i="2"/>
  <c r="O3861" i="2"/>
  <c r="K3861" i="2"/>
  <c r="H3861" i="2"/>
  <c r="AA3858" i="2"/>
  <c r="T3858" i="2"/>
  <c r="O3858" i="2"/>
  <c r="K3858" i="2"/>
  <c r="H3858" i="2"/>
  <c r="AA3854" i="2"/>
  <c r="T3854" i="2"/>
  <c r="O3854" i="2"/>
  <c r="K3854" i="2"/>
  <c r="H3854" i="2"/>
  <c r="AA3845" i="2"/>
  <c r="T3845" i="2"/>
  <c r="O3845" i="2"/>
  <c r="K3845" i="2"/>
  <c r="H3845" i="2"/>
  <c r="AA3843" i="2"/>
  <c r="T3843" i="2"/>
  <c r="O3843" i="2"/>
  <c r="K3843" i="2"/>
  <c r="H3843" i="2"/>
  <c r="AA3829" i="2"/>
  <c r="T3829" i="2"/>
  <c r="O3829" i="2"/>
  <c r="K3829" i="2"/>
  <c r="H3829" i="2"/>
  <c r="AA3825" i="2"/>
  <c r="T3825" i="2"/>
  <c r="O3825" i="2"/>
  <c r="K3825" i="2"/>
  <c r="H3825" i="2"/>
  <c r="AA3823" i="2"/>
  <c r="T3823" i="2"/>
  <c r="O3823" i="2"/>
  <c r="K3823" i="2"/>
  <c r="H3823" i="2"/>
  <c r="AA3805" i="2"/>
  <c r="T3805" i="2"/>
  <c r="O3805" i="2"/>
  <c r="K3805" i="2"/>
  <c r="H3805" i="2"/>
  <c r="AA3798" i="2"/>
  <c r="T3798" i="2"/>
  <c r="O3798" i="2"/>
  <c r="K3798" i="2"/>
  <c r="H3798" i="2"/>
  <c r="AA3793" i="2"/>
  <c r="T3793" i="2"/>
  <c r="O3793" i="2"/>
  <c r="K3793" i="2"/>
  <c r="H3793" i="2"/>
  <c r="AA3792" i="2"/>
  <c r="T3792" i="2"/>
  <c r="O3792" i="2"/>
  <c r="K3792" i="2"/>
  <c r="H3792" i="2"/>
  <c r="AA3790" i="2"/>
  <c r="T3790" i="2"/>
  <c r="O3790" i="2"/>
  <c r="K3790" i="2"/>
  <c r="H3790" i="2"/>
  <c r="AA3788" i="2"/>
  <c r="T3788" i="2"/>
  <c r="O3788" i="2"/>
  <c r="K3788" i="2"/>
  <c r="H3788" i="2"/>
  <c r="AA3786" i="2"/>
  <c r="T3786" i="2"/>
  <c r="O3786" i="2"/>
  <c r="K3786" i="2"/>
  <c r="H3786" i="2"/>
  <c r="AA3782" i="2"/>
  <c r="T3782" i="2"/>
  <c r="O3782" i="2"/>
  <c r="K3782" i="2"/>
  <c r="H3782" i="2"/>
  <c r="AA3779" i="2"/>
  <c r="T3779" i="2"/>
  <c r="O3779" i="2"/>
  <c r="K3779" i="2"/>
  <c r="H3779" i="2"/>
  <c r="AA3769" i="2"/>
  <c r="T3769" i="2"/>
  <c r="O3769" i="2"/>
  <c r="K3769" i="2"/>
  <c r="H3769" i="2"/>
  <c r="AA3767" i="2"/>
  <c r="T3767" i="2"/>
  <c r="O3767" i="2"/>
  <c r="K3767" i="2"/>
  <c r="H3767" i="2"/>
  <c r="AA3765" i="2"/>
  <c r="T3765" i="2"/>
  <c r="O3765" i="2"/>
  <c r="K3765" i="2"/>
  <c r="H3765" i="2"/>
  <c r="AA3754" i="2"/>
  <c r="T3754" i="2"/>
  <c r="O3754" i="2"/>
  <c r="K3754" i="2"/>
  <c r="H3754" i="2"/>
  <c r="AA3753" i="2"/>
  <c r="T3753" i="2"/>
  <c r="O3753" i="2"/>
  <c r="K3753" i="2"/>
  <c r="H3753" i="2"/>
  <c r="AA3752" i="2"/>
  <c r="T3752" i="2"/>
  <c r="O3752" i="2"/>
  <c r="K3752" i="2"/>
  <c r="H3752" i="2"/>
  <c r="AA3745" i="2"/>
  <c r="T3745" i="2"/>
  <c r="O3745" i="2"/>
  <c r="K3745" i="2"/>
  <c r="H3745" i="2"/>
  <c r="AA3739" i="2"/>
  <c r="T3739" i="2"/>
  <c r="O3739" i="2"/>
  <c r="K3739" i="2"/>
  <c r="H3739" i="2"/>
  <c r="AA3734" i="2"/>
  <c r="T3734" i="2"/>
  <c r="O3734" i="2"/>
  <c r="K3734" i="2"/>
  <c r="H3734" i="2"/>
  <c r="AA3730" i="2"/>
  <c r="T3730" i="2"/>
  <c r="O3730" i="2"/>
  <c r="K3730" i="2"/>
  <c r="H3730" i="2"/>
  <c r="AA3728" i="2"/>
  <c r="T3728" i="2"/>
  <c r="O3728" i="2"/>
  <c r="K3728" i="2"/>
  <c r="H3728" i="2"/>
  <c r="AA3719" i="2"/>
  <c r="T3719" i="2"/>
  <c r="O3719" i="2"/>
  <c r="K3719" i="2"/>
  <c r="H3719" i="2"/>
  <c r="AA3715" i="2"/>
  <c r="T3715" i="2"/>
  <c r="O3715" i="2"/>
  <c r="K3715" i="2"/>
  <c r="H3715" i="2"/>
  <c r="AA3707" i="2"/>
  <c r="T3707" i="2"/>
  <c r="O3707" i="2"/>
  <c r="K3707" i="2"/>
  <c r="H3707" i="2"/>
  <c r="AA3703" i="2"/>
  <c r="T3703" i="2"/>
  <c r="O3703" i="2"/>
  <c r="K3703" i="2"/>
  <c r="H3703" i="2"/>
  <c r="AA3698" i="2"/>
  <c r="T3698" i="2"/>
  <c r="O3698" i="2"/>
  <c r="K3698" i="2"/>
  <c r="H3698" i="2"/>
  <c r="AA3695" i="2"/>
  <c r="T3695" i="2"/>
  <c r="O3695" i="2"/>
  <c r="K3695" i="2"/>
  <c r="H3695" i="2"/>
  <c r="AA3692" i="2"/>
  <c r="T3692" i="2"/>
  <c r="O3692" i="2"/>
  <c r="K3692" i="2"/>
  <c r="H3692" i="2"/>
  <c r="AA3685" i="2"/>
  <c r="T3685" i="2"/>
  <c r="O3685" i="2"/>
  <c r="K3685" i="2"/>
  <c r="H3685" i="2"/>
  <c r="AA3679" i="2"/>
  <c r="T3679" i="2"/>
  <c r="O3679" i="2"/>
  <c r="K3679" i="2"/>
  <c r="H3679" i="2"/>
  <c r="AA3657" i="2"/>
  <c r="T3657" i="2"/>
  <c r="O3657" i="2"/>
  <c r="K3657" i="2"/>
  <c r="H3657" i="2"/>
  <c r="AA3651" i="2"/>
  <c r="T3651" i="2"/>
  <c r="O3651" i="2"/>
  <c r="K3651" i="2"/>
  <c r="H3651" i="2"/>
  <c r="AA3650" i="2"/>
  <c r="T3650" i="2"/>
  <c r="O3650" i="2"/>
  <c r="K3650" i="2"/>
  <c r="H3650" i="2"/>
  <c r="AA3644" i="2"/>
  <c r="T3644" i="2"/>
  <c r="O3644" i="2"/>
  <c r="K3644" i="2"/>
  <c r="H3644" i="2"/>
  <c r="AA3637" i="2"/>
  <c r="T3637" i="2"/>
  <c r="O3637" i="2"/>
  <c r="K3637" i="2"/>
  <c r="H3637" i="2"/>
  <c r="AA3633" i="2"/>
  <c r="T3633" i="2"/>
  <c r="O3633" i="2"/>
  <c r="K3633" i="2"/>
  <c r="H3633" i="2"/>
  <c r="AA3631" i="2"/>
  <c r="T3631" i="2"/>
  <c r="O3631" i="2"/>
  <c r="K3631" i="2"/>
  <c r="H3631" i="2"/>
  <c r="AA3628" i="2"/>
  <c r="T3628" i="2"/>
  <c r="O3628" i="2"/>
  <c r="K3628" i="2"/>
  <c r="H3628" i="2"/>
  <c r="AA3627" i="2"/>
  <c r="T3627" i="2"/>
  <c r="O3627" i="2"/>
  <c r="K3627" i="2"/>
  <c r="H3627" i="2"/>
  <c r="AA3622" i="2"/>
  <c r="T3622" i="2"/>
  <c r="O3622" i="2"/>
  <c r="K3622" i="2"/>
  <c r="H3622" i="2"/>
  <c r="AA3614" i="2"/>
  <c r="T3614" i="2"/>
  <c r="O3614" i="2"/>
  <c r="K3614" i="2"/>
  <c r="H3614" i="2"/>
  <c r="AA3611" i="2"/>
  <c r="T3611" i="2"/>
  <c r="O3611" i="2"/>
  <c r="K3611" i="2"/>
  <c r="H3611" i="2"/>
  <c r="AA3604" i="2"/>
  <c r="T3604" i="2"/>
  <c r="O3604" i="2"/>
  <c r="K3604" i="2"/>
  <c r="H3604" i="2"/>
  <c r="AA3603" i="2"/>
  <c r="T3603" i="2"/>
  <c r="O3603" i="2"/>
  <c r="K3603" i="2"/>
  <c r="H3603" i="2"/>
  <c r="AA3602" i="2"/>
  <c r="T3602" i="2"/>
  <c r="O3602" i="2"/>
  <c r="K3602" i="2"/>
  <c r="H3602" i="2"/>
  <c r="AA3597" i="2"/>
  <c r="T3597" i="2"/>
  <c r="O3597" i="2"/>
  <c r="K3597" i="2"/>
  <c r="H3597" i="2"/>
  <c r="AA3593" i="2"/>
  <c r="T3593" i="2"/>
  <c r="O3593" i="2"/>
  <c r="K3593" i="2"/>
  <c r="H3593" i="2"/>
  <c r="AA3568" i="2"/>
  <c r="T3568" i="2"/>
  <c r="O3568" i="2"/>
  <c r="K3568" i="2"/>
  <c r="H3568" i="2"/>
  <c r="AA3563" i="2"/>
  <c r="T3563" i="2"/>
  <c r="O3563" i="2"/>
  <c r="K3563" i="2"/>
  <c r="H3563" i="2"/>
  <c r="AA3556" i="2"/>
  <c r="T3556" i="2"/>
  <c r="O3556" i="2"/>
  <c r="K3556" i="2"/>
  <c r="H3556" i="2"/>
  <c r="AA3550" i="2"/>
  <c r="T3550" i="2"/>
  <c r="O3550" i="2"/>
  <c r="K3550" i="2"/>
  <c r="H3550" i="2"/>
  <c r="AA3548" i="2"/>
  <c r="T3548" i="2"/>
  <c r="O3548" i="2"/>
  <c r="K3548" i="2"/>
  <c r="H3548" i="2"/>
  <c r="AA3530" i="2"/>
  <c r="T3530" i="2"/>
  <c r="O3530" i="2"/>
  <c r="K3530" i="2"/>
  <c r="H3530" i="2"/>
  <c r="AA3529" i="2"/>
  <c r="T3529" i="2"/>
  <c r="O3529" i="2"/>
  <c r="K3529" i="2"/>
  <c r="H3529" i="2"/>
  <c r="AA3526" i="2"/>
  <c r="T3526" i="2"/>
  <c r="O3526" i="2"/>
  <c r="K3526" i="2"/>
  <c r="H3526" i="2"/>
  <c r="AA3283" i="2"/>
  <c r="T3283" i="2"/>
  <c r="O3283" i="2"/>
  <c r="K3283" i="2"/>
  <c r="H3283" i="2"/>
  <c r="AA3521" i="2"/>
  <c r="T3521" i="2"/>
  <c r="O3521" i="2"/>
  <c r="K3521" i="2"/>
  <c r="H3521" i="2"/>
  <c r="AA3509" i="2"/>
  <c r="T3509" i="2"/>
  <c r="O3509" i="2"/>
  <c r="K3509" i="2"/>
  <c r="H3509" i="2"/>
  <c r="AA3508" i="2"/>
  <c r="T3508" i="2"/>
  <c r="O3508" i="2"/>
  <c r="K3508" i="2"/>
  <c r="H3508" i="2"/>
  <c r="AA3507" i="2"/>
  <c r="T3507" i="2"/>
  <c r="O3507" i="2"/>
  <c r="K3507" i="2"/>
  <c r="H3507" i="2"/>
  <c r="AA3504" i="2"/>
  <c r="T3504" i="2"/>
  <c r="O3504" i="2"/>
  <c r="K3504" i="2"/>
  <c r="H3504" i="2"/>
  <c r="AA3501" i="2"/>
  <c r="T3501" i="2"/>
  <c r="O3501" i="2"/>
  <c r="K3501" i="2"/>
  <c r="H3501" i="2"/>
  <c r="AA3488" i="2"/>
  <c r="T3488" i="2"/>
  <c r="O3488" i="2"/>
  <c r="K3488" i="2"/>
  <c r="H3488" i="2"/>
  <c r="AA3485" i="2"/>
  <c r="T3485" i="2"/>
  <c r="O3485" i="2"/>
  <c r="K3485" i="2"/>
  <c r="H3485" i="2"/>
  <c r="AA3479" i="2"/>
  <c r="T3479" i="2"/>
  <c r="O3479" i="2"/>
  <c r="K3479" i="2"/>
  <c r="H3479" i="2"/>
  <c r="AA3476" i="2"/>
  <c r="T3476" i="2"/>
  <c r="O3476" i="2"/>
  <c r="K3476" i="2"/>
  <c r="H3476" i="2"/>
  <c r="AA3466" i="2"/>
  <c r="T3466" i="2"/>
  <c r="O3466" i="2"/>
  <c r="K3466" i="2"/>
  <c r="H3466" i="2"/>
  <c r="AA3465" i="2"/>
  <c r="T3465" i="2"/>
  <c r="O3465" i="2"/>
  <c r="K3465" i="2"/>
  <c r="H3465" i="2"/>
  <c r="AA3464" i="2"/>
  <c r="T3464" i="2"/>
  <c r="O3464" i="2"/>
  <c r="K3464" i="2"/>
  <c r="H3464" i="2"/>
  <c r="AA3460" i="2"/>
  <c r="T3460" i="2"/>
  <c r="O3460" i="2"/>
  <c r="K3460" i="2"/>
  <c r="H3460" i="2"/>
  <c r="AA3457" i="2"/>
  <c r="T3457" i="2"/>
  <c r="O3457" i="2"/>
  <c r="K3457" i="2"/>
  <c r="H3457" i="2"/>
  <c r="AA3451" i="2"/>
  <c r="T3451" i="2"/>
  <c r="O3451" i="2"/>
  <c r="K3451" i="2"/>
  <c r="H3451" i="2"/>
  <c r="AA3450" i="2"/>
  <c r="T3450" i="2"/>
  <c r="O3450" i="2"/>
  <c r="K3450" i="2"/>
  <c r="H3450" i="2"/>
  <c r="AA3437" i="2"/>
  <c r="T3437" i="2"/>
  <c r="O3437" i="2"/>
  <c r="K3437" i="2"/>
  <c r="H3437" i="2"/>
  <c r="AA3426" i="2"/>
  <c r="T3426" i="2"/>
  <c r="O3426" i="2"/>
  <c r="K3426" i="2"/>
  <c r="H3426" i="2"/>
  <c r="AA3425" i="2"/>
  <c r="T3425" i="2"/>
  <c r="O3425" i="2"/>
  <c r="K3425" i="2"/>
  <c r="H3425" i="2"/>
  <c r="AA3422" i="2"/>
  <c r="T3422" i="2"/>
  <c r="O3422" i="2"/>
  <c r="K3422" i="2"/>
  <c r="H3422" i="2"/>
  <c r="AA3421" i="2"/>
  <c r="T3421" i="2"/>
  <c r="O3421" i="2"/>
  <c r="K3421" i="2"/>
  <c r="H3421" i="2"/>
  <c r="AA3418" i="2"/>
  <c r="T3418" i="2"/>
  <c r="O3418" i="2"/>
  <c r="K3418" i="2"/>
  <c r="H3418" i="2"/>
  <c r="AA3399" i="2"/>
  <c r="T3399" i="2"/>
  <c r="O3399" i="2"/>
  <c r="K3399" i="2"/>
  <c r="H3399" i="2"/>
  <c r="AA3392" i="2"/>
  <c r="T3392" i="2"/>
  <c r="O3392" i="2"/>
  <c r="K3392" i="2"/>
  <c r="H3392" i="2"/>
  <c r="AA3391" i="2"/>
  <c r="T3391" i="2"/>
  <c r="O3391" i="2"/>
  <c r="K3391" i="2"/>
  <c r="H3391" i="2"/>
  <c r="AA3388" i="2"/>
  <c r="T3388" i="2"/>
  <c r="O3388" i="2"/>
  <c r="K3388" i="2"/>
  <c r="H3388" i="2"/>
  <c r="AA3383" i="2"/>
  <c r="T3383" i="2"/>
  <c r="O3383" i="2"/>
  <c r="K3383" i="2"/>
  <c r="H3383" i="2"/>
  <c r="AA3380" i="2"/>
  <c r="T3380" i="2"/>
  <c r="O3380" i="2"/>
  <c r="K3380" i="2"/>
  <c r="H3380" i="2"/>
  <c r="AA3379" i="2"/>
  <c r="T3379" i="2"/>
  <c r="O3379" i="2"/>
  <c r="K3379" i="2"/>
  <c r="H3379" i="2"/>
  <c r="AA3374" i="2"/>
  <c r="T3374" i="2"/>
  <c r="O3374" i="2"/>
  <c r="K3374" i="2"/>
  <c r="H3374" i="2"/>
  <c r="AA3369" i="2"/>
  <c r="T3369" i="2"/>
  <c r="O3369" i="2"/>
  <c r="K3369" i="2"/>
  <c r="H3369" i="2"/>
  <c r="AD3365" i="2" s="1"/>
  <c r="AA3350" i="2"/>
  <c r="T3350" i="2"/>
  <c r="O3350" i="2"/>
  <c r="K3350" i="2"/>
  <c r="H3350" i="2"/>
  <c r="AA3342" i="2"/>
  <c r="T3342" i="2"/>
  <c r="O3342" i="2"/>
  <c r="K3342" i="2"/>
  <c r="H3342" i="2"/>
  <c r="AA3335" i="2"/>
  <c r="T3335" i="2"/>
  <c r="O3335" i="2"/>
  <c r="K3335" i="2"/>
  <c r="H3335" i="2"/>
  <c r="AA3334" i="2"/>
  <c r="T3334" i="2"/>
  <c r="O3334" i="2"/>
  <c r="K3334" i="2"/>
  <c r="H3334" i="2"/>
  <c r="AA3314" i="2"/>
  <c r="T3314" i="2"/>
  <c r="O3314" i="2"/>
  <c r="K3314" i="2"/>
  <c r="H3314" i="2"/>
  <c r="AA3309" i="2"/>
  <c r="T3309" i="2"/>
  <c r="O3309" i="2"/>
  <c r="K3309" i="2"/>
  <c r="H3309" i="2"/>
  <c r="AA3303" i="2"/>
  <c r="T3303" i="2"/>
  <c r="O3303" i="2"/>
  <c r="K3303" i="2"/>
  <c r="H3303" i="2"/>
  <c r="AA3285" i="2"/>
  <c r="T3285" i="2"/>
  <c r="O3285" i="2"/>
  <c r="K3285" i="2"/>
  <c r="H3285" i="2"/>
  <c r="AA3281" i="2"/>
  <c r="T3281" i="2"/>
  <c r="O3281" i="2"/>
  <c r="K3281" i="2"/>
  <c r="H3281" i="2"/>
  <c r="AA3279" i="2"/>
  <c r="T3279" i="2"/>
  <c r="O3279" i="2"/>
  <c r="K3279" i="2"/>
  <c r="H3279" i="2"/>
  <c r="AA3273" i="2"/>
  <c r="T3273" i="2"/>
  <c r="O3273" i="2"/>
  <c r="K3273" i="2"/>
  <c r="H3273" i="2"/>
  <c r="AA3271" i="2"/>
  <c r="T3271" i="2"/>
  <c r="O3271" i="2"/>
  <c r="K3271" i="2"/>
  <c r="H3271" i="2"/>
  <c r="AA3265" i="2"/>
  <c r="T3265" i="2"/>
  <c r="O3265" i="2"/>
  <c r="K3265" i="2"/>
  <c r="H3265" i="2"/>
  <c r="AA3264" i="2"/>
  <c r="T3264" i="2"/>
  <c r="O3264" i="2"/>
  <c r="K3264" i="2"/>
  <c r="H3264" i="2"/>
  <c r="AA3260" i="2"/>
  <c r="T3260" i="2"/>
  <c r="O3260" i="2"/>
  <c r="K3260" i="2"/>
  <c r="H3260" i="2"/>
  <c r="AA3258" i="2"/>
  <c r="T3258" i="2"/>
  <c r="O3258" i="2"/>
  <c r="K3258" i="2"/>
  <c r="H3258" i="2"/>
  <c r="AA3248" i="2"/>
  <c r="T3248" i="2"/>
  <c r="O3248" i="2"/>
  <c r="K3248" i="2"/>
  <c r="H3248" i="2"/>
  <c r="AA3243" i="2"/>
  <c r="T3243" i="2"/>
  <c r="O3243" i="2"/>
  <c r="K3243" i="2"/>
  <c r="H3243" i="2"/>
  <c r="AA3237" i="2"/>
  <c r="T3237" i="2"/>
  <c r="O3237" i="2"/>
  <c r="K3237" i="2"/>
  <c r="H3237" i="2"/>
  <c r="AA3234" i="2"/>
  <c r="T3234" i="2"/>
  <c r="O3234" i="2"/>
  <c r="K3234" i="2"/>
  <c r="H3234" i="2"/>
  <c r="AA3226" i="2"/>
  <c r="T3226" i="2"/>
  <c r="O3226" i="2"/>
  <c r="K3226" i="2"/>
  <c r="H3226" i="2"/>
  <c r="AA3221" i="2"/>
  <c r="T3221" i="2"/>
  <c r="O3221" i="2"/>
  <c r="K3221" i="2"/>
  <c r="H3221" i="2"/>
  <c r="AA3203" i="2"/>
  <c r="T3203" i="2"/>
  <c r="O3203" i="2"/>
  <c r="K3203" i="2"/>
  <c r="H3203" i="2"/>
  <c r="AA3191" i="2"/>
  <c r="T3191" i="2"/>
  <c r="O3191" i="2"/>
  <c r="K3191" i="2"/>
  <c r="H3191" i="2"/>
  <c r="AA3190" i="2"/>
  <c r="T3190" i="2"/>
  <c r="O3190" i="2"/>
  <c r="K3190" i="2"/>
  <c r="H3190" i="2"/>
  <c r="AA3181" i="2"/>
  <c r="T3181" i="2"/>
  <c r="O3181" i="2"/>
  <c r="K3181" i="2"/>
  <c r="H3181" i="2"/>
  <c r="AA3178" i="2"/>
  <c r="T3178" i="2"/>
  <c r="O3178" i="2"/>
  <c r="K3178" i="2"/>
  <c r="H3178" i="2"/>
  <c r="AA3177" i="2"/>
  <c r="T3177" i="2"/>
  <c r="O3177" i="2"/>
  <c r="K3177" i="2"/>
  <c r="H3177" i="2"/>
  <c r="AA3172" i="2"/>
  <c r="T3172" i="2"/>
  <c r="O3172" i="2"/>
  <c r="K3172" i="2"/>
  <c r="H3172" i="2"/>
  <c r="AA3168" i="2"/>
  <c r="T3168" i="2"/>
  <c r="O3168" i="2"/>
  <c r="K3168" i="2"/>
  <c r="H3168" i="2"/>
  <c r="AA3162" i="2"/>
  <c r="T3162" i="2"/>
  <c r="O3162" i="2"/>
  <c r="K3162" i="2"/>
  <c r="H3162" i="2"/>
  <c r="AA3155" i="2"/>
  <c r="T3155" i="2"/>
  <c r="O3155" i="2"/>
  <c r="K3155" i="2"/>
  <c r="H3155" i="2"/>
  <c r="AA3154" i="2"/>
  <c r="T3154" i="2"/>
  <c r="O3154" i="2"/>
  <c r="K3154" i="2"/>
  <c r="H3154" i="2"/>
  <c r="AA3147" i="2"/>
  <c r="T3147" i="2"/>
  <c r="O3147" i="2"/>
  <c r="K3147" i="2"/>
  <c r="H3147" i="2"/>
  <c r="AA3143" i="2"/>
  <c r="T3143" i="2"/>
  <c r="O3143" i="2"/>
  <c r="K3143" i="2"/>
  <c r="H3143" i="2"/>
  <c r="AA3139" i="2"/>
  <c r="T3139" i="2"/>
  <c r="O3139" i="2"/>
  <c r="K3139" i="2"/>
  <c r="H3139" i="2"/>
  <c r="AA3137" i="2"/>
  <c r="T3137" i="2"/>
  <c r="O3137" i="2"/>
  <c r="K3137" i="2"/>
  <c r="H3137" i="2"/>
  <c r="AA3132" i="2"/>
  <c r="T3132" i="2"/>
  <c r="O3132" i="2"/>
  <c r="K3132" i="2"/>
  <c r="H3132" i="2"/>
  <c r="AA3127" i="2"/>
  <c r="T3127" i="2"/>
  <c r="O3127" i="2"/>
  <c r="K3127" i="2"/>
  <c r="H3127" i="2"/>
  <c r="AA3122" i="2"/>
  <c r="T3122" i="2"/>
  <c r="O3122" i="2"/>
  <c r="K3122" i="2"/>
  <c r="H3122" i="2"/>
  <c r="AA3115" i="2"/>
  <c r="T3115" i="2"/>
  <c r="O3115" i="2"/>
  <c r="K3115" i="2"/>
  <c r="H3115" i="2"/>
  <c r="AA3112" i="2"/>
  <c r="T3112" i="2"/>
  <c r="O3112" i="2"/>
  <c r="K3112" i="2"/>
  <c r="H3112" i="2"/>
  <c r="AA3101" i="2"/>
  <c r="T3101" i="2"/>
  <c r="O3101" i="2"/>
  <c r="K3101" i="2"/>
  <c r="H3101" i="2"/>
  <c r="AA3096" i="2"/>
  <c r="T3096" i="2"/>
  <c r="O3096" i="2"/>
  <c r="K3096" i="2"/>
  <c r="H3096" i="2"/>
  <c r="AA3083" i="2"/>
  <c r="T3083" i="2"/>
  <c r="O3083" i="2"/>
  <c r="K3083" i="2"/>
  <c r="H3083" i="2"/>
  <c r="AA3081" i="2"/>
  <c r="T3081" i="2"/>
  <c r="O3081" i="2"/>
  <c r="K3081" i="2"/>
  <c r="H3081" i="2"/>
  <c r="AA3077" i="2"/>
  <c r="T3077" i="2"/>
  <c r="O3077" i="2"/>
  <c r="K3077" i="2"/>
  <c r="H3077" i="2"/>
  <c r="AA3072" i="2"/>
  <c r="T3072" i="2"/>
  <c r="O3072" i="2"/>
  <c r="K3072" i="2"/>
  <c r="H3072" i="2"/>
  <c r="AA3068" i="2"/>
  <c r="T3068" i="2"/>
  <c r="O3068" i="2"/>
  <c r="K3068" i="2"/>
  <c r="H3068" i="2"/>
  <c r="AA3062" i="2"/>
  <c r="T3062" i="2"/>
  <c r="O3062" i="2"/>
  <c r="K3062" i="2"/>
  <c r="H3062" i="2"/>
  <c r="AA3059" i="2"/>
  <c r="T3059" i="2"/>
  <c r="O3059" i="2"/>
  <c r="K3059" i="2"/>
  <c r="H3059" i="2"/>
  <c r="AA3058" i="2"/>
  <c r="T3058" i="2"/>
  <c r="O3058" i="2"/>
  <c r="K3058" i="2"/>
  <c r="H3058" i="2"/>
  <c r="AA3053" i="2"/>
  <c r="T3053" i="2"/>
  <c r="O3053" i="2"/>
  <c r="K3053" i="2"/>
  <c r="H3053" i="2"/>
  <c r="AA3047" i="2"/>
  <c r="T3047" i="2"/>
  <c r="O3047" i="2"/>
  <c r="K3047" i="2"/>
  <c r="H3047" i="2"/>
  <c r="AA3042" i="2"/>
  <c r="T3042" i="2"/>
  <c r="O3042" i="2"/>
  <c r="K3042" i="2"/>
  <c r="H3042" i="2"/>
  <c r="AA3040" i="2"/>
  <c r="T3040" i="2"/>
  <c r="O3040" i="2"/>
  <c r="K3040" i="2"/>
  <c r="H3040" i="2"/>
  <c r="AA3023" i="2"/>
  <c r="T3023" i="2"/>
  <c r="O3023" i="2"/>
  <c r="K3023" i="2"/>
  <c r="H3023" i="2"/>
  <c r="AA3012" i="2"/>
  <c r="T3012" i="2"/>
  <c r="O3012" i="2"/>
  <c r="K3012" i="2"/>
  <c r="H3012" i="2"/>
  <c r="AA3002" i="2"/>
  <c r="T3002" i="2"/>
  <c r="O3002" i="2"/>
  <c r="K3002" i="2"/>
  <c r="H3002" i="2"/>
  <c r="AA2995" i="2"/>
  <c r="T2995" i="2"/>
  <c r="O2995" i="2"/>
  <c r="K2995" i="2"/>
  <c r="H2995" i="2"/>
  <c r="AA2993" i="2"/>
  <c r="T2993" i="2"/>
  <c r="O2993" i="2"/>
  <c r="K2993" i="2"/>
  <c r="H2993" i="2"/>
  <c r="AA2990" i="2"/>
  <c r="T2990" i="2"/>
  <c r="O2990" i="2"/>
  <c r="K2990" i="2"/>
  <c r="H2990" i="2"/>
  <c r="AA2982" i="2"/>
  <c r="T2982" i="2"/>
  <c r="O2982" i="2"/>
  <c r="K2982" i="2"/>
  <c r="H2982" i="2"/>
  <c r="AA2976" i="2"/>
  <c r="T2976" i="2"/>
  <c r="O2976" i="2"/>
  <c r="K2976" i="2"/>
  <c r="H2976" i="2"/>
  <c r="AA2953" i="2"/>
  <c r="T2953" i="2"/>
  <c r="O2953" i="2"/>
  <c r="K2953" i="2"/>
  <c r="H2953" i="2"/>
  <c r="AA2948" i="2"/>
  <c r="T2948" i="2"/>
  <c r="O2948" i="2"/>
  <c r="K2948" i="2"/>
  <c r="H2948" i="2"/>
  <c r="AA2946" i="2"/>
  <c r="T2946" i="2"/>
  <c r="O2946" i="2"/>
  <c r="K2946" i="2"/>
  <c r="H2946" i="2"/>
  <c r="AA2938" i="2"/>
  <c r="T2938" i="2"/>
  <c r="O2938" i="2"/>
  <c r="K2938" i="2"/>
  <c r="H2938" i="2"/>
  <c r="AA2934" i="2"/>
  <c r="T2934" i="2"/>
  <c r="O2934" i="2"/>
  <c r="K2934" i="2"/>
  <c r="H2934" i="2"/>
  <c r="AA2933" i="2"/>
  <c r="T2933" i="2"/>
  <c r="O2933" i="2"/>
  <c r="K2933" i="2"/>
  <c r="H2933" i="2"/>
  <c r="AA2920" i="2"/>
  <c r="T2920" i="2"/>
  <c r="O2920" i="2"/>
  <c r="K2920" i="2"/>
  <c r="H2920" i="2"/>
  <c r="AA2919" i="2"/>
  <c r="T2919" i="2"/>
  <c r="O2919" i="2"/>
  <c r="K2919" i="2"/>
  <c r="H2919" i="2"/>
  <c r="AA2916" i="2"/>
  <c r="T2916" i="2"/>
  <c r="O2916" i="2"/>
  <c r="K2916" i="2"/>
  <c r="H2916" i="2"/>
  <c r="AA2913" i="2"/>
  <c r="T2913" i="2"/>
  <c r="O2913" i="2"/>
  <c r="K2913" i="2"/>
  <c r="H2913" i="2"/>
  <c r="AA2908" i="2"/>
  <c r="T2908" i="2"/>
  <c r="O2908" i="2"/>
  <c r="K2908" i="2"/>
  <c r="H2908" i="2"/>
  <c r="AA2903" i="2"/>
  <c r="T2903" i="2"/>
  <c r="O2903" i="2"/>
  <c r="K2903" i="2"/>
  <c r="H2903" i="2"/>
  <c r="AA2898" i="2"/>
  <c r="T2898" i="2"/>
  <c r="O2898" i="2"/>
  <c r="K2898" i="2"/>
  <c r="H2898" i="2"/>
  <c r="AA2889" i="2"/>
  <c r="T2889" i="2"/>
  <c r="O2889" i="2"/>
  <c r="K2889" i="2"/>
  <c r="H2889" i="2"/>
  <c r="AA2879" i="2"/>
  <c r="T2879" i="2"/>
  <c r="O2879" i="2"/>
  <c r="K2879" i="2"/>
  <c r="H2879" i="2"/>
  <c r="AD2875" i="2" s="1"/>
  <c r="AA2873" i="2"/>
  <c r="T2873" i="2"/>
  <c r="O2873" i="2"/>
  <c r="K2873" i="2"/>
  <c r="H2873" i="2"/>
  <c r="AA2872" i="2"/>
  <c r="T2872" i="2"/>
  <c r="O2872" i="2"/>
  <c r="K2872" i="2"/>
  <c r="H2872" i="2"/>
  <c r="AA2866" i="2"/>
  <c r="T2866" i="2"/>
  <c r="O2866" i="2"/>
  <c r="K2866" i="2"/>
  <c r="H2866" i="2"/>
  <c r="AA2859" i="2"/>
  <c r="T2859" i="2"/>
  <c r="O2859" i="2"/>
  <c r="K2859" i="2"/>
  <c r="H2859" i="2"/>
  <c r="AA2848" i="2"/>
  <c r="T2848" i="2"/>
  <c r="O2848" i="2"/>
  <c r="K2848" i="2"/>
  <c r="H2848" i="2"/>
  <c r="AA2844" i="2"/>
  <c r="T2844" i="2"/>
  <c r="O2844" i="2"/>
  <c r="K2844" i="2"/>
  <c r="H2844" i="2"/>
  <c r="AA2842" i="2"/>
  <c r="T2842" i="2"/>
  <c r="O2842" i="2"/>
  <c r="K2842" i="2"/>
  <c r="H2842" i="2"/>
  <c r="AA2833" i="2"/>
  <c r="T2833" i="2"/>
  <c r="O2833" i="2"/>
  <c r="K2833" i="2"/>
  <c r="H2833" i="2"/>
  <c r="AA2824" i="2"/>
  <c r="T2824" i="2"/>
  <c r="O2824" i="2"/>
  <c r="K2824" i="2"/>
  <c r="H2824" i="2"/>
  <c r="AA2823" i="2"/>
  <c r="T2823" i="2"/>
  <c r="O2823" i="2"/>
  <c r="K2823" i="2"/>
  <c r="H2823" i="2"/>
  <c r="AA2821" i="2"/>
  <c r="T2821" i="2"/>
  <c r="O2821" i="2"/>
  <c r="K2821" i="2"/>
  <c r="H2821" i="2"/>
  <c r="AA2820" i="2"/>
  <c r="T2820" i="2"/>
  <c r="O2820" i="2"/>
  <c r="K2820" i="2"/>
  <c r="H2820" i="2"/>
  <c r="AA2817" i="2"/>
  <c r="T2817" i="2"/>
  <c r="O2817" i="2"/>
  <c r="K2817" i="2"/>
  <c r="H2817" i="2"/>
  <c r="AA2804" i="2"/>
  <c r="T2804" i="2"/>
  <c r="O2804" i="2"/>
  <c r="K2804" i="2"/>
  <c r="H2804" i="2"/>
  <c r="AA2800" i="2"/>
  <c r="T2800" i="2"/>
  <c r="O2800" i="2"/>
  <c r="K2800" i="2"/>
  <c r="H2800" i="2"/>
  <c r="AA2798" i="2"/>
  <c r="T2798" i="2"/>
  <c r="O2798" i="2"/>
  <c r="K2798" i="2"/>
  <c r="H2798" i="2"/>
  <c r="AA2796" i="2"/>
  <c r="T2796" i="2"/>
  <c r="O2796" i="2"/>
  <c r="K2796" i="2"/>
  <c r="H2796" i="2"/>
  <c r="AA2795" i="2"/>
  <c r="T2795" i="2"/>
  <c r="O2795" i="2"/>
  <c r="K2795" i="2"/>
  <c r="H2795" i="2"/>
  <c r="AA2786" i="2"/>
  <c r="T2786" i="2"/>
  <c r="O2786" i="2"/>
  <c r="K2786" i="2"/>
  <c r="H2786" i="2"/>
  <c r="AA2777" i="2"/>
  <c r="T2777" i="2"/>
  <c r="O2777" i="2"/>
  <c r="K2777" i="2"/>
  <c r="H2777" i="2"/>
  <c r="AA2776" i="2"/>
  <c r="T2776" i="2"/>
  <c r="O2776" i="2"/>
  <c r="K2776" i="2"/>
  <c r="H2776" i="2"/>
  <c r="AA2767" i="2"/>
  <c r="T2767" i="2"/>
  <c r="O2767" i="2"/>
  <c r="K2767" i="2"/>
  <c r="H2767" i="2"/>
  <c r="AA2766" i="2"/>
  <c r="T2766" i="2"/>
  <c r="O2766" i="2"/>
  <c r="K2766" i="2"/>
  <c r="H2766" i="2"/>
  <c r="AA2757" i="2"/>
  <c r="T2757" i="2"/>
  <c r="O2757" i="2"/>
  <c r="K2757" i="2"/>
  <c r="H2757" i="2"/>
  <c r="AA2746" i="2"/>
  <c r="T2746" i="2"/>
  <c r="O2746" i="2"/>
  <c r="K2746" i="2"/>
  <c r="H2746" i="2"/>
  <c r="AA2704" i="2"/>
  <c r="T2704" i="2"/>
  <c r="O2704" i="2"/>
  <c r="K2704" i="2"/>
  <c r="H2704" i="2"/>
  <c r="AA2702" i="2"/>
  <c r="T2702" i="2"/>
  <c r="O2702" i="2"/>
  <c r="K2702" i="2"/>
  <c r="H2702" i="2"/>
  <c r="AA2701" i="2"/>
  <c r="T2701" i="2"/>
  <c r="O2701" i="2"/>
  <c r="K2701" i="2"/>
  <c r="H2701" i="2"/>
  <c r="AA2689" i="2"/>
  <c r="T2689" i="2"/>
  <c r="O2689" i="2"/>
  <c r="K2689" i="2"/>
  <c r="H2689" i="2"/>
  <c r="AA2682" i="2"/>
  <c r="T2682" i="2"/>
  <c r="O2682" i="2"/>
  <c r="K2682" i="2"/>
  <c r="H2682" i="2"/>
  <c r="AA2681" i="2"/>
  <c r="T2681" i="2"/>
  <c r="O2681" i="2"/>
  <c r="K2681" i="2"/>
  <c r="H2681" i="2"/>
  <c r="AA2679" i="2"/>
  <c r="T2679" i="2"/>
  <c r="O2679" i="2"/>
  <c r="K2679" i="2"/>
  <c r="H2679" i="2"/>
  <c r="AA2670" i="2"/>
  <c r="T2670" i="2"/>
  <c r="O2670" i="2"/>
  <c r="K2670" i="2"/>
  <c r="H2670" i="2"/>
  <c r="AA2669" i="2"/>
  <c r="T2669" i="2"/>
  <c r="O2669" i="2"/>
  <c r="K2669" i="2"/>
  <c r="H2669" i="2"/>
  <c r="AA2665" i="2"/>
  <c r="T2665" i="2"/>
  <c r="O2665" i="2"/>
  <c r="K2665" i="2"/>
  <c r="H2665" i="2"/>
  <c r="AA2661" i="2"/>
  <c r="T2661" i="2"/>
  <c r="O2661" i="2"/>
  <c r="K2661" i="2"/>
  <c r="H2661" i="2"/>
  <c r="AD2657" i="2" s="1"/>
  <c r="AA2660" i="2"/>
  <c r="T2660" i="2"/>
  <c r="O2660" i="2"/>
  <c r="K2660" i="2"/>
  <c r="H2660" i="2"/>
  <c r="AA2659" i="2"/>
  <c r="T2659" i="2"/>
  <c r="O2659" i="2"/>
  <c r="K2659" i="2"/>
  <c r="H2659" i="2"/>
  <c r="AA2635" i="2"/>
  <c r="T2635" i="2"/>
  <c r="O2635" i="2"/>
  <c r="K2635" i="2"/>
  <c r="H2635" i="2"/>
  <c r="AA2630" i="2"/>
  <c r="T2630" i="2"/>
  <c r="O2630" i="2"/>
  <c r="K2630" i="2"/>
  <c r="H2630" i="2"/>
  <c r="AA2628" i="2"/>
  <c r="T2628" i="2"/>
  <c r="O2628" i="2"/>
  <c r="K2628" i="2"/>
  <c r="H2628" i="2"/>
  <c r="AA2627" i="2"/>
  <c r="T2627" i="2"/>
  <c r="O2627" i="2"/>
  <c r="K2627" i="2"/>
  <c r="H2627" i="2"/>
  <c r="AA2620" i="2"/>
  <c r="T2620" i="2"/>
  <c r="O2620" i="2"/>
  <c r="K2620" i="2"/>
  <c r="H2620" i="2"/>
  <c r="AA2619" i="2"/>
  <c r="T2619" i="2"/>
  <c r="O2619" i="2"/>
  <c r="K2619" i="2"/>
  <c r="H2619" i="2"/>
  <c r="AA2616" i="2"/>
  <c r="T2616" i="2"/>
  <c r="O2616" i="2"/>
  <c r="K2616" i="2"/>
  <c r="H2616" i="2"/>
  <c r="AA2612" i="2"/>
  <c r="T2612" i="2"/>
  <c r="O2612" i="2"/>
  <c r="K2612" i="2"/>
  <c r="H2612" i="2"/>
  <c r="AA2607" i="2"/>
  <c r="T2607" i="2"/>
  <c r="O2607" i="2"/>
  <c r="K2607" i="2"/>
  <c r="H2607" i="2"/>
  <c r="AA2604" i="2"/>
  <c r="T2604" i="2"/>
  <c r="O2604" i="2"/>
  <c r="K2604" i="2"/>
  <c r="H2604" i="2"/>
  <c r="AA2599" i="2"/>
  <c r="T2599" i="2"/>
  <c r="O2599" i="2"/>
  <c r="K2599" i="2"/>
  <c r="H2599" i="2"/>
  <c r="AA2597" i="2"/>
  <c r="T2597" i="2"/>
  <c r="O2597" i="2"/>
  <c r="K2597" i="2"/>
  <c r="H2597" i="2"/>
  <c r="AA2547" i="2"/>
  <c r="T2547" i="2"/>
  <c r="O2547" i="2"/>
  <c r="K2547" i="2"/>
  <c r="H2547" i="2"/>
  <c r="AA2537" i="2"/>
  <c r="T2537" i="2"/>
  <c r="O2537" i="2"/>
  <c r="K2537" i="2"/>
  <c r="H2537" i="2"/>
  <c r="AA2535" i="2"/>
  <c r="T2535" i="2"/>
  <c r="O2535" i="2"/>
  <c r="K2535" i="2"/>
  <c r="H2535" i="2"/>
  <c r="AA2525" i="2"/>
  <c r="T2525" i="2"/>
  <c r="O2525" i="2"/>
  <c r="K2525" i="2"/>
  <c r="H2525" i="2"/>
  <c r="AA2515" i="2"/>
  <c r="T2515" i="2"/>
  <c r="O2515" i="2"/>
  <c r="K2515" i="2"/>
  <c r="H2515" i="2"/>
  <c r="AA2510" i="2"/>
  <c r="T2510" i="2"/>
  <c r="O2510" i="2"/>
  <c r="K2510" i="2"/>
  <c r="H2510" i="2"/>
  <c r="AA2506" i="2"/>
  <c r="T2506" i="2"/>
  <c r="O2506" i="2"/>
  <c r="K2506" i="2"/>
  <c r="H2506" i="2"/>
  <c r="AA2500" i="2"/>
  <c r="T2500" i="2"/>
  <c r="O2500" i="2"/>
  <c r="K2500" i="2"/>
  <c r="H2500" i="2"/>
  <c r="AA2490" i="2"/>
  <c r="T2490" i="2"/>
  <c r="O2490" i="2"/>
  <c r="K2490" i="2"/>
  <c r="H2490" i="2"/>
  <c r="AA2480" i="2"/>
  <c r="T2480" i="2"/>
  <c r="O2480" i="2"/>
  <c r="K2480" i="2"/>
  <c r="H2480" i="2"/>
  <c r="AA2467" i="2"/>
  <c r="T2467" i="2"/>
  <c r="O2467" i="2"/>
  <c r="K2467" i="2"/>
  <c r="H2467" i="2"/>
  <c r="AA2451" i="2"/>
  <c r="T2451" i="2"/>
  <c r="O2451" i="2"/>
  <c r="K2451" i="2"/>
  <c r="H2451" i="2"/>
  <c r="AA2434" i="2"/>
  <c r="T2434" i="2"/>
  <c r="O2434" i="2"/>
  <c r="K2434" i="2"/>
  <c r="H2434" i="2"/>
  <c r="AA2425" i="2"/>
  <c r="T2425" i="2"/>
  <c r="O2425" i="2"/>
  <c r="K2425" i="2"/>
  <c r="H2425" i="2"/>
  <c r="AA2424" i="2"/>
  <c r="T2424" i="2"/>
  <c r="O2424" i="2"/>
  <c r="K2424" i="2"/>
  <c r="H2424" i="2"/>
  <c r="AA2412" i="2"/>
  <c r="T2412" i="2"/>
  <c r="O2412" i="2"/>
  <c r="K2412" i="2"/>
  <c r="H2412" i="2"/>
  <c r="AA2377" i="2"/>
  <c r="T2377" i="2"/>
  <c r="O2377" i="2"/>
  <c r="K2377" i="2"/>
  <c r="H2377" i="2"/>
  <c r="AA2376" i="2"/>
  <c r="T2376" i="2"/>
  <c r="O2376" i="2"/>
  <c r="K2376" i="2"/>
  <c r="H2376" i="2"/>
  <c r="AA2372" i="2"/>
  <c r="T2372" i="2"/>
  <c r="O2372" i="2"/>
  <c r="K2372" i="2"/>
  <c r="H2372" i="2"/>
  <c r="AA2362" i="2"/>
  <c r="T2362" i="2"/>
  <c r="O2362" i="2"/>
  <c r="K2362" i="2"/>
  <c r="H2362" i="2"/>
  <c r="AA2359" i="2"/>
  <c r="T2359" i="2"/>
  <c r="O2359" i="2"/>
  <c r="K2359" i="2"/>
  <c r="H2359" i="2"/>
  <c r="AA2358" i="2"/>
  <c r="T2358" i="2"/>
  <c r="O2358" i="2"/>
  <c r="K2358" i="2"/>
  <c r="H2358" i="2"/>
  <c r="AA2353" i="2"/>
  <c r="T2353" i="2"/>
  <c r="O2353" i="2"/>
  <c r="K2353" i="2"/>
  <c r="H2353" i="2"/>
  <c r="AA2350" i="2"/>
  <c r="T2350" i="2"/>
  <c r="O2350" i="2"/>
  <c r="K2350" i="2"/>
  <c r="H2350" i="2"/>
  <c r="AA2347" i="2"/>
  <c r="T2347" i="2"/>
  <c r="O2347" i="2"/>
  <c r="K2347" i="2"/>
  <c r="H2347" i="2"/>
  <c r="AA2343" i="2"/>
  <c r="T2343" i="2"/>
  <c r="O2343" i="2"/>
  <c r="K2343" i="2"/>
  <c r="H2343" i="2"/>
  <c r="AA2338" i="2"/>
  <c r="T2338" i="2"/>
  <c r="O2338" i="2"/>
  <c r="K2338" i="2"/>
  <c r="H2338" i="2"/>
  <c r="AA2291" i="2"/>
  <c r="T2291" i="2"/>
  <c r="O2291" i="2"/>
  <c r="K2291" i="2"/>
  <c r="H2291" i="2"/>
  <c r="AA2289" i="2"/>
  <c r="T2289" i="2"/>
  <c r="O2289" i="2"/>
  <c r="K2289" i="2"/>
  <c r="H2289" i="2"/>
  <c r="AA2279" i="2"/>
  <c r="T2279" i="2"/>
  <c r="O2279" i="2"/>
  <c r="K2279" i="2"/>
  <c r="H2279" i="2"/>
  <c r="AA2277" i="2"/>
  <c r="T2277" i="2"/>
  <c r="O2277" i="2"/>
  <c r="K2277" i="2"/>
  <c r="H2277" i="2"/>
  <c r="AA2273" i="2"/>
  <c r="T2273" i="2"/>
  <c r="O2273" i="2"/>
  <c r="K2273" i="2"/>
  <c r="H2273" i="2"/>
  <c r="AA2268" i="2"/>
  <c r="T2268" i="2"/>
  <c r="O2268" i="2"/>
  <c r="K2268" i="2"/>
  <c r="H2268" i="2"/>
  <c r="AA2254" i="2"/>
  <c r="T2254" i="2"/>
  <c r="O2254" i="2"/>
  <c r="K2254" i="2"/>
  <c r="H2254" i="2"/>
  <c r="AA2245" i="2"/>
  <c r="T2245" i="2"/>
  <c r="O2245" i="2"/>
  <c r="K2245" i="2"/>
  <c r="H2245" i="2"/>
  <c r="AA2215" i="2"/>
  <c r="T2215" i="2"/>
  <c r="O2215" i="2"/>
  <c r="K2215" i="2"/>
  <c r="H2215" i="2"/>
  <c r="AA2181" i="2"/>
  <c r="T2181" i="2"/>
  <c r="O2181" i="2"/>
  <c r="K2181" i="2"/>
  <c r="H2181" i="2"/>
  <c r="AA2155" i="2"/>
  <c r="T2155" i="2"/>
  <c r="O2155" i="2"/>
  <c r="K2155" i="2"/>
  <c r="H2155" i="2"/>
  <c r="AA2141" i="2"/>
  <c r="T2141" i="2"/>
  <c r="O2141" i="2"/>
  <c r="K2141" i="2"/>
  <c r="H2141" i="2"/>
  <c r="AA2138" i="2"/>
  <c r="T2138" i="2"/>
  <c r="O2138" i="2"/>
  <c r="K2138" i="2"/>
  <c r="H2138" i="2"/>
  <c r="AA2137" i="2"/>
  <c r="T2137" i="2"/>
  <c r="O2137" i="2"/>
  <c r="K2137" i="2"/>
  <c r="H2137" i="2"/>
  <c r="AA2131" i="2"/>
  <c r="T2131" i="2"/>
  <c r="O2131" i="2"/>
  <c r="K2131" i="2"/>
  <c r="H2131" i="2"/>
  <c r="AA2126" i="2"/>
  <c r="T2126" i="2"/>
  <c r="O2126" i="2"/>
  <c r="K2126" i="2"/>
  <c r="H2126" i="2"/>
  <c r="AA2124" i="2"/>
  <c r="T2124" i="2"/>
  <c r="O2124" i="2"/>
  <c r="K2124" i="2"/>
  <c r="H2124" i="2"/>
  <c r="AA2120" i="2"/>
  <c r="T2120" i="2"/>
  <c r="O2120" i="2"/>
  <c r="K2120" i="2"/>
  <c r="H2120" i="2"/>
  <c r="AA2113" i="2"/>
  <c r="T2113" i="2"/>
  <c r="O2113" i="2"/>
  <c r="K2113" i="2"/>
  <c r="H2113" i="2"/>
  <c r="AA2111" i="2"/>
  <c r="T2111" i="2"/>
  <c r="O2111" i="2"/>
  <c r="K2111" i="2"/>
  <c r="H2111" i="2"/>
  <c r="AA2097" i="2"/>
  <c r="T2097" i="2"/>
  <c r="O2097" i="2"/>
  <c r="K2097" i="2"/>
  <c r="H2097" i="2"/>
  <c r="AA2068" i="2"/>
  <c r="T2068" i="2"/>
  <c r="O2068" i="2"/>
  <c r="K2068" i="2"/>
  <c r="H2068" i="2"/>
  <c r="AA2065" i="2"/>
  <c r="T2065" i="2"/>
  <c r="O2065" i="2"/>
  <c r="K2065" i="2"/>
  <c r="H2065" i="2"/>
  <c r="AA2062" i="2"/>
  <c r="T2062" i="2"/>
  <c r="O2062" i="2"/>
  <c r="K2062" i="2"/>
  <c r="H2062" i="2"/>
  <c r="AA2058" i="2"/>
  <c r="T2058" i="2"/>
  <c r="O2058" i="2"/>
  <c r="K2058" i="2"/>
  <c r="H2058" i="2"/>
  <c r="AA2050" i="2"/>
  <c r="T2050" i="2"/>
  <c r="O2050" i="2"/>
  <c r="K2050" i="2"/>
  <c r="H2050" i="2"/>
  <c r="AA2032" i="2"/>
  <c r="T2032" i="2"/>
  <c r="O2032" i="2"/>
  <c r="K2032" i="2"/>
  <c r="H2032" i="2"/>
  <c r="AA2024" i="2"/>
  <c r="T2024" i="2"/>
  <c r="O2024" i="2"/>
  <c r="K2024" i="2"/>
  <c r="H2024" i="2"/>
  <c r="AA2019" i="2"/>
  <c r="T2019" i="2"/>
  <c r="O2019" i="2"/>
  <c r="K2019" i="2"/>
  <c r="H2019" i="2"/>
  <c r="AA2018" i="2"/>
  <c r="T2018" i="2"/>
  <c r="O2018" i="2"/>
  <c r="K2018" i="2"/>
  <c r="H2018" i="2"/>
  <c r="AA2014" i="2"/>
  <c r="T2014" i="2"/>
  <c r="O2014" i="2"/>
  <c r="K2014" i="2"/>
  <c r="H2014" i="2"/>
  <c r="AA1996" i="2"/>
  <c r="T1996" i="2"/>
  <c r="O1996" i="2"/>
  <c r="K1996" i="2"/>
  <c r="H1996" i="2"/>
  <c r="AA1993" i="2"/>
  <c r="T1993" i="2"/>
  <c r="O1993" i="2"/>
  <c r="K1993" i="2"/>
  <c r="H1993" i="2"/>
  <c r="AA1990" i="2"/>
  <c r="T1990" i="2"/>
  <c r="O1990" i="2"/>
  <c r="K1990" i="2"/>
  <c r="H1990" i="2"/>
  <c r="AA1985" i="2"/>
  <c r="T1985" i="2"/>
  <c r="O1985" i="2"/>
  <c r="K1985" i="2"/>
  <c r="H1985" i="2"/>
  <c r="AA1976" i="2"/>
  <c r="T1976" i="2"/>
  <c r="O1976" i="2"/>
  <c r="K1976" i="2"/>
  <c r="H1976" i="2"/>
  <c r="AA1966" i="2"/>
  <c r="T1966" i="2"/>
  <c r="O1966" i="2"/>
  <c r="K1966" i="2"/>
  <c r="H1966" i="2"/>
  <c r="AA1958" i="2"/>
  <c r="T1958" i="2"/>
  <c r="O1958" i="2"/>
  <c r="K1958" i="2"/>
  <c r="H1958" i="2"/>
  <c r="AA1950" i="2"/>
  <c r="T1950" i="2"/>
  <c r="O1950" i="2"/>
  <c r="K1950" i="2"/>
  <c r="H1950" i="2"/>
  <c r="AA1941" i="2"/>
  <c r="T1941" i="2"/>
  <c r="O1941" i="2"/>
  <c r="K1941" i="2"/>
  <c r="H1941" i="2"/>
  <c r="AA1927" i="2"/>
  <c r="T1927" i="2"/>
  <c r="O1927" i="2"/>
  <c r="K1927" i="2"/>
  <c r="H1927" i="2"/>
  <c r="AA1920" i="2"/>
  <c r="T1920" i="2"/>
  <c r="O1920" i="2"/>
  <c r="K1920" i="2"/>
  <c r="H1920" i="2"/>
  <c r="AA1903" i="2"/>
  <c r="T1903" i="2"/>
  <c r="O1903" i="2"/>
  <c r="K1903" i="2"/>
  <c r="H1903" i="2"/>
  <c r="AA1900" i="2"/>
  <c r="T1900" i="2"/>
  <c r="O1900" i="2"/>
  <c r="K1900" i="2"/>
  <c r="H1900" i="2"/>
  <c r="AA1899" i="2"/>
  <c r="T1899" i="2"/>
  <c r="O1899" i="2"/>
  <c r="K1899" i="2"/>
  <c r="H1899" i="2"/>
  <c r="AA1893" i="2"/>
  <c r="T1893" i="2"/>
  <c r="O1893" i="2"/>
  <c r="K1893" i="2"/>
  <c r="H1893" i="2"/>
  <c r="AA1888" i="2"/>
  <c r="T1888" i="2"/>
  <c r="O1888" i="2"/>
  <c r="K1888" i="2"/>
  <c r="H1888" i="2"/>
  <c r="AA1887" i="2"/>
  <c r="T1887" i="2"/>
  <c r="O1887" i="2"/>
  <c r="K1887" i="2"/>
  <c r="H1887" i="2"/>
  <c r="AA1874" i="2"/>
  <c r="T1874" i="2"/>
  <c r="O1874" i="2"/>
  <c r="K1874" i="2"/>
  <c r="H1874" i="2"/>
  <c r="AA1862" i="2"/>
  <c r="T1862" i="2"/>
  <c r="O1862" i="2"/>
  <c r="K1862" i="2"/>
  <c r="H1862" i="2"/>
  <c r="AA1852" i="2"/>
  <c r="T1852" i="2"/>
  <c r="O1852" i="2"/>
  <c r="K1852" i="2"/>
  <c r="H1852" i="2"/>
  <c r="AA1849" i="2"/>
  <c r="T1849" i="2"/>
  <c r="O1849" i="2"/>
  <c r="K1849" i="2"/>
  <c r="H1849" i="2"/>
  <c r="AA1841" i="2"/>
  <c r="T1841" i="2"/>
  <c r="O1841" i="2"/>
  <c r="K1841" i="2"/>
  <c r="H1841" i="2"/>
  <c r="AA1810" i="2"/>
  <c r="T1810" i="2"/>
  <c r="O1810" i="2"/>
  <c r="K1810" i="2"/>
  <c r="H1810" i="2"/>
  <c r="AA1784" i="2"/>
  <c r="T1784" i="2"/>
  <c r="O1784" i="2"/>
  <c r="K1784" i="2"/>
  <c r="H1784" i="2"/>
  <c r="AA1778" i="2"/>
  <c r="T1778" i="2"/>
  <c r="O1778" i="2"/>
  <c r="K1778" i="2"/>
  <c r="H1778" i="2"/>
  <c r="AA1771" i="2"/>
  <c r="T1771" i="2"/>
  <c r="O1771" i="2"/>
  <c r="K1771" i="2"/>
  <c r="H1771" i="2"/>
  <c r="AA1765" i="2"/>
  <c r="T1765" i="2"/>
  <c r="O1765" i="2"/>
  <c r="K1765" i="2"/>
  <c r="H1765" i="2"/>
  <c r="AA1764" i="2"/>
  <c r="T1764" i="2"/>
  <c r="O1764" i="2"/>
  <c r="K1764" i="2"/>
  <c r="H1764" i="2"/>
  <c r="AA1761" i="2"/>
  <c r="T1761" i="2"/>
  <c r="O1761" i="2"/>
  <c r="K1761" i="2"/>
  <c r="H1761" i="2"/>
  <c r="AA1737" i="2"/>
  <c r="T1737" i="2"/>
  <c r="O1737" i="2"/>
  <c r="K1737" i="2"/>
  <c r="H1737" i="2"/>
  <c r="AA1735" i="2"/>
  <c r="T1735" i="2"/>
  <c r="O1735" i="2"/>
  <c r="K1735" i="2"/>
  <c r="H1735" i="2"/>
  <c r="AA1725" i="2"/>
  <c r="T1725" i="2"/>
  <c r="O1725" i="2"/>
  <c r="K1725" i="2"/>
  <c r="H1725" i="2"/>
  <c r="AA1723" i="2"/>
  <c r="T1723" i="2"/>
  <c r="O1723" i="2"/>
  <c r="K1723" i="2"/>
  <c r="H1723" i="2"/>
  <c r="AA1718" i="2"/>
  <c r="T1718" i="2"/>
  <c r="O1718" i="2"/>
  <c r="K1718" i="2"/>
  <c r="H1718" i="2"/>
  <c r="AA1709" i="2"/>
  <c r="T1709" i="2"/>
  <c r="O1709" i="2"/>
  <c r="K1709" i="2"/>
  <c r="H1709" i="2"/>
  <c r="AA1701" i="2"/>
  <c r="T1701" i="2"/>
  <c r="O1701" i="2"/>
  <c r="K1701" i="2"/>
  <c r="H1701" i="2"/>
  <c r="AA1700" i="2"/>
  <c r="T1700" i="2"/>
  <c r="O1700" i="2"/>
  <c r="K1700" i="2"/>
  <c r="H1700" i="2"/>
  <c r="AA1692" i="2"/>
  <c r="T1692" i="2"/>
  <c r="O1692" i="2"/>
  <c r="K1692" i="2"/>
  <c r="H1692" i="2"/>
  <c r="AA1683" i="2"/>
  <c r="T1683" i="2"/>
  <c r="O1683" i="2"/>
  <c r="K1683" i="2"/>
  <c r="H1683" i="2"/>
  <c r="AA1681" i="2"/>
  <c r="T1681" i="2"/>
  <c r="O1681" i="2"/>
  <c r="K1681" i="2"/>
  <c r="H1681" i="2"/>
  <c r="AA1680" i="2"/>
  <c r="T1680" i="2"/>
  <c r="O1680" i="2"/>
  <c r="K1680" i="2"/>
  <c r="H1680" i="2"/>
  <c r="AA1677" i="2"/>
  <c r="T1677" i="2"/>
  <c r="O1677" i="2"/>
  <c r="K1677" i="2"/>
  <c r="H1677" i="2"/>
  <c r="AA1667" i="2"/>
  <c r="T1667" i="2"/>
  <c r="O1667" i="2"/>
  <c r="K1667" i="2"/>
  <c r="H1667" i="2"/>
  <c r="AA1666" i="2"/>
  <c r="T1666" i="2"/>
  <c r="O1666" i="2"/>
  <c r="K1666" i="2"/>
  <c r="H1666" i="2"/>
  <c r="AA1665" i="2"/>
  <c r="T1665" i="2"/>
  <c r="O1665" i="2"/>
  <c r="K1665" i="2"/>
  <c r="H1665" i="2"/>
  <c r="AA1653" i="2"/>
  <c r="T1653" i="2"/>
  <c r="O1653" i="2"/>
  <c r="K1653" i="2"/>
  <c r="H1653" i="2"/>
  <c r="AA1651" i="2"/>
  <c r="T1651" i="2"/>
  <c r="O1651" i="2"/>
  <c r="K1651" i="2"/>
  <c r="H1651" i="2"/>
  <c r="AA1645" i="2"/>
  <c r="T1645" i="2"/>
  <c r="O1645" i="2"/>
  <c r="K1645" i="2"/>
  <c r="H1645" i="2"/>
  <c r="AA1644" i="2"/>
  <c r="T1644" i="2"/>
  <c r="O1644" i="2"/>
  <c r="K1644" i="2"/>
  <c r="H1644" i="2"/>
  <c r="AA1633" i="2"/>
  <c r="T1633" i="2"/>
  <c r="O1633" i="2"/>
  <c r="K1633" i="2"/>
  <c r="H1633" i="2"/>
  <c r="AA1632" i="2"/>
  <c r="T1632" i="2"/>
  <c r="O1632" i="2"/>
  <c r="K1632" i="2"/>
  <c r="H1632" i="2"/>
  <c r="AA1631" i="2"/>
  <c r="T1631" i="2"/>
  <c r="O1631" i="2"/>
  <c r="K1631" i="2"/>
  <c r="H1631" i="2"/>
  <c r="AA125" i="2"/>
  <c r="T125" i="2"/>
  <c r="O125" i="2"/>
  <c r="K125" i="2"/>
  <c r="H125" i="2"/>
  <c r="AA1619" i="2"/>
  <c r="T1619" i="2"/>
  <c r="O1619" i="2"/>
  <c r="K1619" i="2"/>
  <c r="H1619" i="2"/>
  <c r="AA1615" i="2"/>
  <c r="T1615" i="2"/>
  <c r="O1615" i="2"/>
  <c r="K1615" i="2"/>
  <c r="H1615" i="2"/>
  <c r="AA1613" i="2"/>
  <c r="T1613" i="2"/>
  <c r="O1613" i="2"/>
  <c r="K1613" i="2"/>
  <c r="H1613" i="2"/>
  <c r="AA1602" i="2"/>
  <c r="T1602" i="2"/>
  <c r="O1602" i="2"/>
  <c r="K1602" i="2"/>
  <c r="H1602" i="2"/>
  <c r="AA1601" i="2"/>
  <c r="T1601" i="2"/>
  <c r="O1601" i="2"/>
  <c r="K1601" i="2"/>
  <c r="H1601" i="2"/>
  <c r="AA1590" i="2"/>
  <c r="T1590" i="2"/>
  <c r="O1590" i="2"/>
  <c r="K1590" i="2"/>
  <c r="H1590" i="2"/>
  <c r="AA1574" i="2"/>
  <c r="T1574" i="2"/>
  <c r="O1574" i="2"/>
  <c r="K1574" i="2"/>
  <c r="H1574" i="2"/>
  <c r="AA1569" i="2"/>
  <c r="T1569" i="2"/>
  <c r="O1569" i="2"/>
  <c r="K1569" i="2"/>
  <c r="H1569" i="2"/>
  <c r="AA1540" i="2"/>
  <c r="T1540" i="2"/>
  <c r="O1540" i="2"/>
  <c r="K1540" i="2"/>
  <c r="H1540" i="2"/>
  <c r="AA1536" i="2"/>
  <c r="T1536" i="2"/>
  <c r="O1536" i="2"/>
  <c r="K1536" i="2"/>
  <c r="H1536" i="2"/>
  <c r="AA1531" i="2"/>
  <c r="T1531" i="2"/>
  <c r="O1531" i="2"/>
  <c r="K1531" i="2"/>
  <c r="H1531" i="2"/>
  <c r="AA1523" i="2"/>
  <c r="T1523" i="2"/>
  <c r="O1523" i="2"/>
  <c r="K1523" i="2"/>
  <c r="H1523" i="2"/>
  <c r="AA1520" i="2"/>
  <c r="T1520" i="2"/>
  <c r="O1520" i="2"/>
  <c r="K1520" i="2"/>
  <c r="H1520" i="2"/>
  <c r="AA1509" i="2"/>
  <c r="T1509" i="2"/>
  <c r="O1509" i="2"/>
  <c r="K1509" i="2"/>
  <c r="H1509" i="2"/>
  <c r="AA1507" i="2"/>
  <c r="T1507" i="2"/>
  <c r="O1507" i="2"/>
  <c r="K1507" i="2"/>
  <c r="H1507" i="2"/>
  <c r="AA1500" i="2"/>
  <c r="T1500" i="2"/>
  <c r="O1500" i="2"/>
  <c r="K1500" i="2"/>
  <c r="H1500" i="2"/>
  <c r="AA1496" i="2"/>
  <c r="T1496" i="2"/>
  <c r="O1496" i="2"/>
  <c r="K1496" i="2"/>
  <c r="H1496" i="2"/>
  <c r="AA1486" i="2"/>
  <c r="T1486" i="2"/>
  <c r="O1486" i="2"/>
  <c r="K1486" i="2"/>
  <c r="H1486" i="2"/>
  <c r="AA1482" i="2"/>
  <c r="T1482" i="2"/>
  <c r="O1482" i="2"/>
  <c r="K1482" i="2"/>
  <c r="H1482" i="2"/>
  <c r="AA1467" i="2"/>
  <c r="T1467" i="2"/>
  <c r="O1467" i="2"/>
  <c r="K1467" i="2"/>
  <c r="H1467" i="2"/>
  <c r="AA1456" i="2"/>
  <c r="T1456" i="2"/>
  <c r="O1456" i="2"/>
  <c r="K1456" i="2"/>
  <c r="H1456" i="2"/>
  <c r="AA1448" i="2"/>
  <c r="T1448" i="2"/>
  <c r="O1448" i="2"/>
  <c r="K1448" i="2"/>
  <c r="H1448" i="2"/>
  <c r="AA1436" i="2"/>
  <c r="T1436" i="2"/>
  <c r="O1436" i="2"/>
  <c r="K1436" i="2"/>
  <c r="H1436" i="2"/>
  <c r="AA1434" i="2"/>
  <c r="T1434" i="2"/>
  <c r="O1434" i="2"/>
  <c r="K1434" i="2"/>
  <c r="H1434" i="2"/>
  <c r="AA1432" i="2"/>
  <c r="T1432" i="2"/>
  <c r="O1432" i="2"/>
  <c r="K1432" i="2"/>
  <c r="H1432" i="2"/>
  <c r="AA1424" i="2"/>
  <c r="T1424" i="2"/>
  <c r="O1424" i="2"/>
  <c r="K1424" i="2"/>
  <c r="H1424" i="2"/>
  <c r="AA1421" i="2"/>
  <c r="T1421" i="2"/>
  <c r="O1421" i="2"/>
  <c r="K1421" i="2"/>
  <c r="H1421" i="2"/>
  <c r="AA1416" i="2"/>
  <c r="T1416" i="2"/>
  <c r="O1416" i="2"/>
  <c r="K1416" i="2"/>
  <c r="H1416" i="2"/>
  <c r="AA1415" i="2"/>
  <c r="T1415" i="2"/>
  <c r="O1415" i="2"/>
  <c r="K1415" i="2"/>
  <c r="H1415" i="2"/>
  <c r="AA1408" i="2"/>
  <c r="T1408" i="2"/>
  <c r="O1408" i="2"/>
  <c r="K1408" i="2"/>
  <c r="H1408" i="2"/>
  <c r="AA1391" i="2"/>
  <c r="T1391" i="2"/>
  <c r="O1391" i="2"/>
  <c r="K1391" i="2"/>
  <c r="H1391" i="2"/>
  <c r="AA1352" i="2"/>
  <c r="T1352" i="2"/>
  <c r="O1352" i="2"/>
  <c r="K1352" i="2"/>
  <c r="H1352" i="2"/>
  <c r="AA1338" i="2"/>
  <c r="T1338" i="2"/>
  <c r="O1338" i="2"/>
  <c r="K1338" i="2"/>
  <c r="H1338" i="2"/>
  <c r="AA1333" i="2"/>
  <c r="T1333" i="2"/>
  <c r="O1333" i="2"/>
  <c r="K1333" i="2"/>
  <c r="H1333" i="2"/>
  <c r="AA1331" i="2"/>
  <c r="T1331" i="2"/>
  <c r="O1331" i="2"/>
  <c r="K1331" i="2"/>
  <c r="H1331" i="2"/>
  <c r="AA1297" i="2"/>
  <c r="T1297" i="2"/>
  <c r="O1297" i="2"/>
  <c r="K1297" i="2"/>
  <c r="H1297" i="2"/>
  <c r="AA1291" i="2"/>
  <c r="T1291" i="2"/>
  <c r="O1291" i="2"/>
  <c r="K1291" i="2"/>
  <c r="H1291" i="2"/>
  <c r="AA1288" i="2"/>
  <c r="T1288" i="2"/>
  <c r="O1288" i="2"/>
  <c r="K1288" i="2"/>
  <c r="H1288" i="2"/>
  <c r="AA1275" i="2"/>
  <c r="T1275" i="2"/>
  <c r="O1275" i="2"/>
  <c r="K1275" i="2"/>
  <c r="H1275" i="2"/>
  <c r="AA1265" i="2"/>
  <c r="T1265" i="2"/>
  <c r="O1265" i="2"/>
  <c r="K1265" i="2"/>
  <c r="H1265" i="2"/>
  <c r="AA1264" i="2"/>
  <c r="T1264" i="2"/>
  <c r="O1264" i="2"/>
  <c r="K1264" i="2"/>
  <c r="H1264" i="2"/>
  <c r="AA1251" i="2"/>
  <c r="T1251" i="2"/>
  <c r="O1251" i="2"/>
  <c r="K1251" i="2"/>
  <c r="H1251" i="2"/>
  <c r="AA1247" i="2"/>
  <c r="T1247" i="2"/>
  <c r="O1247" i="2"/>
  <c r="K1247" i="2"/>
  <c r="H1247" i="2"/>
  <c r="AA1219" i="2"/>
  <c r="T1219" i="2"/>
  <c r="O1219" i="2"/>
  <c r="K1219" i="2"/>
  <c r="H1219" i="2"/>
  <c r="AA1205" i="2"/>
  <c r="T1205" i="2"/>
  <c r="O1205" i="2"/>
  <c r="K1205" i="2"/>
  <c r="H1205" i="2"/>
  <c r="AA1199" i="2"/>
  <c r="T1199" i="2"/>
  <c r="O1199" i="2"/>
  <c r="K1199" i="2"/>
  <c r="H1199" i="2"/>
  <c r="AA1190" i="2"/>
  <c r="T1190" i="2"/>
  <c r="O1190" i="2"/>
  <c r="K1190" i="2"/>
  <c r="H1190" i="2"/>
  <c r="AA1184" i="2"/>
  <c r="T1184" i="2"/>
  <c r="O1184" i="2"/>
  <c r="K1184" i="2"/>
  <c r="H1184" i="2"/>
  <c r="AA1172" i="2"/>
  <c r="T1172" i="2"/>
  <c r="O1172" i="2"/>
  <c r="K1172" i="2"/>
  <c r="H1172" i="2"/>
  <c r="AA1167" i="2"/>
  <c r="T1167" i="2"/>
  <c r="O1167" i="2"/>
  <c r="K1167" i="2"/>
  <c r="H1167" i="2"/>
  <c r="AA1158" i="2"/>
  <c r="T1158" i="2"/>
  <c r="O1158" i="2"/>
  <c r="K1158" i="2"/>
  <c r="H1158" i="2"/>
  <c r="AA1152" i="2"/>
  <c r="T1152" i="2"/>
  <c r="O1152" i="2"/>
  <c r="K1152" i="2"/>
  <c r="H1152" i="2"/>
  <c r="AA1140" i="2"/>
  <c r="T1140" i="2"/>
  <c r="O1140" i="2"/>
  <c r="K1140" i="2"/>
  <c r="H1140" i="2"/>
  <c r="AA1139" i="2"/>
  <c r="T1139" i="2"/>
  <c r="O1139" i="2"/>
  <c r="K1139" i="2"/>
  <c r="H1139" i="2"/>
  <c r="AA1127" i="2"/>
  <c r="T1127" i="2"/>
  <c r="O1127" i="2"/>
  <c r="K1127" i="2"/>
  <c r="H1127" i="2"/>
  <c r="AA1121" i="2"/>
  <c r="T1121" i="2"/>
  <c r="O1121" i="2"/>
  <c r="K1121" i="2"/>
  <c r="H1121" i="2"/>
  <c r="AA1096" i="2"/>
  <c r="T1096" i="2"/>
  <c r="O1096" i="2"/>
  <c r="K1096" i="2"/>
  <c r="H1096" i="2"/>
  <c r="AA1087" i="2"/>
  <c r="T1087" i="2"/>
  <c r="O1087" i="2"/>
  <c r="K1087" i="2"/>
  <c r="H1087" i="2"/>
  <c r="AA1079" i="2"/>
  <c r="T1079" i="2"/>
  <c r="O1079" i="2"/>
  <c r="K1079" i="2"/>
  <c r="H1079" i="2"/>
  <c r="AA1072" i="2"/>
  <c r="T1072" i="2"/>
  <c r="O1072" i="2"/>
  <c r="K1072" i="2"/>
  <c r="H1072" i="2"/>
  <c r="AA1043" i="2"/>
  <c r="T1043" i="2"/>
  <c r="O1043" i="2"/>
  <c r="K1043" i="2"/>
  <c r="H1043" i="2"/>
  <c r="AA1038" i="2"/>
  <c r="T1038" i="2"/>
  <c r="O1038" i="2"/>
  <c r="K1038" i="2"/>
  <c r="H1038" i="2"/>
  <c r="AA1035" i="2"/>
  <c r="T1035" i="2"/>
  <c r="O1035" i="2"/>
  <c r="K1035" i="2"/>
  <c r="H1035" i="2"/>
  <c r="AA1034" i="2"/>
  <c r="T1034" i="2"/>
  <c r="O1034" i="2"/>
  <c r="K1034" i="2"/>
  <c r="H1034" i="2"/>
  <c r="AA1033" i="2"/>
  <c r="T1033" i="2"/>
  <c r="O1033" i="2"/>
  <c r="K1033" i="2"/>
  <c r="H1033" i="2"/>
  <c r="AA1032" i="2"/>
  <c r="T1032" i="2"/>
  <c r="O1032" i="2"/>
  <c r="K1032" i="2"/>
  <c r="H1032" i="2"/>
  <c r="AA1010" i="2"/>
  <c r="T1010" i="2"/>
  <c r="O1010" i="2"/>
  <c r="K1010" i="2"/>
  <c r="H1010" i="2"/>
  <c r="AA1006" i="2"/>
  <c r="T1006" i="2"/>
  <c r="O1006" i="2"/>
  <c r="K1006" i="2"/>
  <c r="H1006" i="2"/>
  <c r="AA1001" i="2"/>
  <c r="T1001" i="2"/>
  <c r="O1001" i="2"/>
  <c r="K1001" i="2"/>
  <c r="H1001" i="2"/>
  <c r="AA999" i="2"/>
  <c r="T999" i="2"/>
  <c r="O999" i="2"/>
  <c r="K999" i="2"/>
  <c r="H999" i="2"/>
  <c r="AA972" i="2"/>
  <c r="T972" i="2"/>
  <c r="O972" i="2"/>
  <c r="K972" i="2"/>
  <c r="H972" i="2"/>
  <c r="AA947" i="2"/>
  <c r="T947" i="2"/>
  <c r="O947" i="2"/>
  <c r="K947" i="2"/>
  <c r="H947" i="2"/>
  <c r="AA946" i="2"/>
  <c r="T946" i="2"/>
  <c r="O946" i="2"/>
  <c r="K946" i="2"/>
  <c r="H946" i="2"/>
  <c r="AA945" i="2"/>
  <c r="T945" i="2"/>
  <c r="O945" i="2"/>
  <c r="K945" i="2"/>
  <c r="H945" i="2"/>
  <c r="AA941" i="2"/>
  <c r="T941" i="2"/>
  <c r="O941" i="2"/>
  <c r="K941" i="2"/>
  <c r="H941" i="2"/>
  <c r="AA939" i="2"/>
  <c r="T939" i="2"/>
  <c r="O939" i="2"/>
  <c r="K939" i="2"/>
  <c r="H939" i="2"/>
  <c r="AA934" i="2"/>
  <c r="T934" i="2"/>
  <c r="O934" i="2"/>
  <c r="K934" i="2"/>
  <c r="H934" i="2"/>
  <c r="AA909" i="2"/>
  <c r="T909" i="2"/>
  <c r="O909" i="2"/>
  <c r="K909" i="2"/>
  <c r="H909" i="2"/>
  <c r="AA888" i="2"/>
  <c r="T888" i="2"/>
  <c r="O888" i="2"/>
  <c r="K888" i="2"/>
  <c r="H888" i="2"/>
  <c r="AA877" i="2"/>
  <c r="T877" i="2"/>
  <c r="O877" i="2"/>
  <c r="K877" i="2"/>
  <c r="H877" i="2"/>
  <c r="AA161" i="2"/>
  <c r="T161" i="2"/>
  <c r="O161" i="2"/>
  <c r="K161" i="2"/>
  <c r="H161" i="2"/>
  <c r="AA845" i="2"/>
  <c r="T845" i="2"/>
  <c r="O845" i="2"/>
  <c r="K845" i="2"/>
  <c r="H845" i="2"/>
  <c r="AA844" i="2"/>
  <c r="T844" i="2"/>
  <c r="O844" i="2"/>
  <c r="K844" i="2"/>
  <c r="H844" i="2"/>
  <c r="AA834" i="2"/>
  <c r="T834" i="2"/>
  <c r="O834" i="2"/>
  <c r="K834" i="2"/>
  <c r="H834" i="2"/>
  <c r="AA812" i="2"/>
  <c r="T812" i="2"/>
  <c r="O812" i="2"/>
  <c r="K812" i="2"/>
  <c r="H812" i="2"/>
  <c r="AA810" i="2"/>
  <c r="T810" i="2"/>
  <c r="O810" i="2"/>
  <c r="K810" i="2"/>
  <c r="H810" i="2"/>
  <c r="AA805" i="2"/>
  <c r="T805" i="2"/>
  <c r="O805" i="2"/>
  <c r="K805" i="2"/>
  <c r="H805" i="2"/>
  <c r="AA792" i="2"/>
  <c r="T792" i="2"/>
  <c r="O792" i="2"/>
  <c r="K792" i="2"/>
  <c r="H792" i="2"/>
  <c r="AA784" i="2"/>
  <c r="T784" i="2"/>
  <c r="O784" i="2"/>
  <c r="K784" i="2"/>
  <c r="H784" i="2"/>
  <c r="AA781" i="2"/>
  <c r="T781" i="2"/>
  <c r="O781" i="2"/>
  <c r="K781" i="2"/>
  <c r="H781" i="2"/>
  <c r="AA776" i="2"/>
  <c r="T776" i="2"/>
  <c r="O776" i="2"/>
  <c r="K776" i="2"/>
  <c r="H776" i="2"/>
  <c r="AA769" i="2"/>
  <c r="T769" i="2"/>
  <c r="O769" i="2"/>
  <c r="K769" i="2"/>
  <c r="H769" i="2"/>
  <c r="AA758" i="2"/>
  <c r="T758" i="2"/>
  <c r="O758" i="2"/>
  <c r="K758" i="2"/>
  <c r="H758" i="2"/>
  <c r="AA755" i="2"/>
  <c r="T755" i="2"/>
  <c r="O755" i="2"/>
  <c r="K755" i="2"/>
  <c r="H755" i="2"/>
  <c r="AA751" i="2"/>
  <c r="T751" i="2"/>
  <c r="O751" i="2"/>
  <c r="K751" i="2"/>
  <c r="H751" i="2"/>
  <c r="AA739" i="2"/>
  <c r="T739" i="2"/>
  <c r="O739" i="2"/>
  <c r="K739" i="2"/>
  <c r="H739" i="2"/>
  <c r="AA733" i="2"/>
  <c r="T733" i="2"/>
  <c r="O733" i="2"/>
  <c r="K733" i="2"/>
  <c r="H733" i="2"/>
  <c r="AA707" i="2"/>
  <c r="T707" i="2"/>
  <c r="O707" i="2"/>
  <c r="K707" i="2"/>
  <c r="H707" i="2"/>
  <c r="AA705" i="2"/>
  <c r="T705" i="2"/>
  <c r="O705" i="2"/>
  <c r="K705" i="2"/>
  <c r="H705" i="2"/>
  <c r="AA699" i="2"/>
  <c r="T699" i="2"/>
  <c r="O699" i="2"/>
  <c r="K699" i="2"/>
  <c r="H699" i="2"/>
  <c r="AA695" i="2"/>
  <c r="T695" i="2"/>
  <c r="O695" i="2"/>
  <c r="K695" i="2"/>
  <c r="H695" i="2"/>
  <c r="AA683" i="2"/>
  <c r="T683" i="2"/>
  <c r="O683" i="2"/>
  <c r="K683" i="2"/>
  <c r="H683" i="2"/>
  <c r="AA682" i="2"/>
  <c r="T682" i="2"/>
  <c r="O682" i="2"/>
  <c r="K682" i="2"/>
  <c r="H682" i="2"/>
  <c r="AA672" i="2"/>
  <c r="T672" i="2"/>
  <c r="O672" i="2"/>
  <c r="K672" i="2"/>
  <c r="H672" i="2"/>
  <c r="AA670" i="2"/>
  <c r="T670" i="2"/>
  <c r="O670" i="2"/>
  <c r="K670" i="2"/>
  <c r="H670" i="2"/>
  <c r="AA660" i="2"/>
  <c r="T660" i="2"/>
  <c r="O660" i="2"/>
  <c r="K660" i="2"/>
  <c r="H660" i="2"/>
  <c r="AA651" i="2"/>
  <c r="T651" i="2"/>
  <c r="O651" i="2"/>
  <c r="K651" i="2"/>
  <c r="H651" i="2"/>
  <c r="AA640" i="2"/>
  <c r="T640" i="2"/>
  <c r="O640" i="2"/>
  <c r="K640" i="2"/>
  <c r="H640" i="2"/>
  <c r="AA630" i="2"/>
  <c r="T630" i="2"/>
  <c r="O630" i="2"/>
  <c r="K630" i="2"/>
  <c r="H630" i="2"/>
  <c r="AA616" i="2"/>
  <c r="T616" i="2"/>
  <c r="O616" i="2"/>
  <c r="K616" i="2"/>
  <c r="H616" i="2"/>
  <c r="AA326" i="2"/>
  <c r="T326" i="2"/>
  <c r="O326" i="2"/>
  <c r="K326" i="2"/>
  <c r="H326" i="2"/>
  <c r="AA569" i="2"/>
  <c r="T569" i="2"/>
  <c r="O569" i="2"/>
  <c r="K569" i="2"/>
  <c r="H569" i="2"/>
  <c r="AA567" i="2"/>
  <c r="T567" i="2"/>
  <c r="O567" i="2"/>
  <c r="K567" i="2"/>
  <c r="H567" i="2"/>
  <c r="AA546" i="2"/>
  <c r="T546" i="2"/>
  <c r="O546" i="2"/>
  <c r="K546" i="2"/>
  <c r="H546" i="2"/>
  <c r="AA541" i="2"/>
  <c r="T541" i="2"/>
  <c r="O541" i="2"/>
  <c r="K541" i="2"/>
  <c r="H541" i="2"/>
  <c r="AA536" i="2"/>
  <c r="T536" i="2"/>
  <c r="O536" i="2"/>
  <c r="K536" i="2"/>
  <c r="H536" i="2"/>
  <c r="AA524" i="2"/>
  <c r="T524" i="2"/>
  <c r="O524" i="2"/>
  <c r="K524" i="2"/>
  <c r="H524" i="2"/>
  <c r="AA520" i="2"/>
  <c r="T520" i="2"/>
  <c r="O520" i="2"/>
  <c r="K520" i="2"/>
  <c r="H520" i="2"/>
  <c r="AA517" i="2"/>
  <c r="T517" i="2"/>
  <c r="O517" i="2"/>
  <c r="K517" i="2"/>
  <c r="H517" i="2"/>
  <c r="AA472" i="2"/>
  <c r="T472" i="2"/>
  <c r="O472" i="2"/>
  <c r="K472" i="2"/>
  <c r="H472" i="2"/>
  <c r="W463" i="2"/>
  <c r="AA463" i="2" s="1"/>
  <c r="T463" i="2"/>
  <c r="O463" i="2"/>
  <c r="K463" i="2"/>
  <c r="H463" i="2"/>
  <c r="AA427" i="2"/>
  <c r="T427" i="2"/>
  <c r="O427" i="2"/>
  <c r="K427" i="2"/>
  <c r="H427" i="2"/>
  <c r="AA376" i="2"/>
  <c r="T376" i="2"/>
  <c r="O376" i="2"/>
  <c r="K376" i="2"/>
  <c r="H376" i="2"/>
  <c r="AA383" i="2"/>
  <c r="T383" i="2"/>
  <c r="O383" i="2"/>
  <c r="K383" i="2"/>
  <c r="H383" i="2"/>
  <c r="AA378" i="2"/>
  <c r="T378" i="2"/>
  <c r="O378" i="2"/>
  <c r="K378" i="2"/>
  <c r="H378" i="2"/>
  <c r="X370" i="2"/>
  <c r="U370" i="2"/>
  <c r="T370" i="2"/>
  <c r="O370" i="2"/>
  <c r="K370" i="2"/>
  <c r="H370" i="2"/>
  <c r="AA349" i="2"/>
  <c r="T349" i="2"/>
  <c r="O349" i="2"/>
  <c r="K349" i="2"/>
  <c r="H349" i="2"/>
  <c r="AA346" i="2"/>
  <c r="T346" i="2"/>
  <c r="O346" i="2"/>
  <c r="K346" i="2"/>
  <c r="H346" i="2"/>
  <c r="AA107" i="2"/>
  <c r="T107" i="2"/>
  <c r="O107" i="2"/>
  <c r="K107" i="2"/>
  <c r="H107" i="2"/>
  <c r="AA343" i="2"/>
  <c r="T343" i="2"/>
  <c r="O343" i="2"/>
  <c r="K343" i="2"/>
  <c r="H343" i="2"/>
  <c r="AA317" i="2"/>
  <c r="T317" i="2"/>
  <c r="O317" i="2"/>
  <c r="K317" i="2"/>
  <c r="H317" i="2"/>
  <c r="AA315" i="2"/>
  <c r="T315" i="2"/>
  <c r="O315" i="2"/>
  <c r="K315" i="2"/>
  <c r="H315" i="2"/>
  <c r="AA88" i="2"/>
  <c r="T88" i="2"/>
  <c r="O88" i="2"/>
  <c r="K88" i="2"/>
  <c r="H88" i="2"/>
  <c r="AA297" i="2"/>
  <c r="T297" i="2"/>
  <c r="O297" i="2"/>
  <c r="K297" i="2"/>
  <c r="H297" i="2"/>
  <c r="AA295" i="2"/>
  <c r="T295" i="2"/>
  <c r="O295" i="2"/>
  <c r="K295" i="2"/>
  <c r="H295" i="2"/>
  <c r="AA262" i="2"/>
  <c r="T262" i="2"/>
  <c r="O262" i="2"/>
  <c r="K262" i="2"/>
  <c r="H262" i="2"/>
  <c r="AA260" i="2"/>
  <c r="T260" i="2"/>
  <c r="O260" i="2"/>
  <c r="K260" i="2"/>
  <c r="H260" i="2"/>
  <c r="AA240" i="2"/>
  <c r="T240" i="2"/>
  <c r="O240" i="2"/>
  <c r="K240" i="2"/>
  <c r="H240" i="2"/>
  <c r="AA228" i="2"/>
  <c r="T228" i="2"/>
  <c r="O228" i="2"/>
  <c r="K228" i="2"/>
  <c r="H228" i="2"/>
  <c r="AA227" i="2"/>
  <c r="T227" i="2"/>
  <c r="O227" i="2"/>
  <c r="K227" i="2"/>
  <c r="H227" i="2"/>
  <c r="AA226" i="2"/>
  <c r="T226" i="2"/>
  <c r="O226" i="2"/>
  <c r="K226" i="2"/>
  <c r="H226" i="2"/>
  <c r="AA220" i="2"/>
  <c r="T220" i="2"/>
  <c r="O220" i="2"/>
  <c r="K220" i="2"/>
  <c r="H220" i="2"/>
  <c r="AA214" i="2"/>
  <c r="T214" i="2"/>
  <c r="O214" i="2"/>
  <c r="K214" i="2"/>
  <c r="H214" i="2"/>
  <c r="AA210" i="2"/>
  <c r="T210" i="2"/>
  <c r="O210" i="2"/>
  <c r="K210" i="2"/>
  <c r="H210" i="2"/>
  <c r="U199" i="2"/>
  <c r="AA199" i="2" s="1"/>
  <c r="T199" i="2"/>
  <c r="O199" i="2"/>
  <c r="K199" i="2"/>
  <c r="H199" i="2"/>
  <c r="AA188" i="2"/>
  <c r="T188" i="2"/>
  <c r="O188" i="2"/>
  <c r="K188" i="2"/>
  <c r="H188" i="2"/>
  <c r="AA182" i="2"/>
  <c r="T182" i="2"/>
  <c r="O182" i="2"/>
  <c r="K182" i="2"/>
  <c r="H182" i="2"/>
  <c r="AA179" i="2"/>
  <c r="T179" i="2"/>
  <c r="O179" i="2"/>
  <c r="K179" i="2"/>
  <c r="H179" i="2"/>
  <c r="V164" i="2"/>
  <c r="U164" i="2"/>
  <c r="T164" i="2"/>
  <c r="O164" i="2"/>
  <c r="K164" i="2"/>
  <c r="H164" i="2"/>
  <c r="AA154" i="2"/>
  <c r="T154" i="2"/>
  <c r="O154" i="2"/>
  <c r="K154" i="2"/>
  <c r="H154" i="2"/>
  <c r="U153" i="2"/>
  <c r="AA153" i="2" s="1"/>
  <c r="T153" i="2"/>
  <c r="O153" i="2"/>
  <c r="K153" i="2"/>
  <c r="H153" i="2"/>
  <c r="AA146" i="2"/>
  <c r="T146" i="2"/>
  <c r="O146" i="2"/>
  <c r="K146" i="2"/>
  <c r="H146" i="2"/>
  <c r="AA141" i="2"/>
  <c r="T141" i="2"/>
  <c r="O141" i="2"/>
  <c r="K141" i="2"/>
  <c r="H141" i="2"/>
  <c r="AA103" i="2"/>
  <c r="T103" i="2"/>
  <c r="O103" i="2"/>
  <c r="K103" i="2"/>
  <c r="H103" i="2"/>
  <c r="U67" i="2"/>
  <c r="AA67" i="2" s="1"/>
  <c r="T67" i="2"/>
  <c r="O67" i="2"/>
  <c r="K67" i="2"/>
  <c r="H67" i="2"/>
  <c r="U63" i="2"/>
  <c r="AA63" i="2" s="1"/>
  <c r="T63" i="2"/>
  <c r="O63" i="2"/>
  <c r="K63" i="2"/>
  <c r="H63" i="2"/>
  <c r="U59" i="2"/>
  <c r="AA59" i="2" s="1"/>
  <c r="T59" i="2"/>
  <c r="O59" i="2"/>
  <c r="K59" i="2"/>
  <c r="H59" i="2"/>
  <c r="U54" i="2"/>
  <c r="AA54" i="2" s="1"/>
  <c r="T54" i="2"/>
  <c r="O54" i="2"/>
  <c r="K54" i="2"/>
  <c r="H54" i="2"/>
  <c r="U49" i="2"/>
  <c r="AA49" i="2" s="1"/>
  <c r="T49" i="2"/>
  <c r="O49" i="2"/>
  <c r="K49" i="2"/>
  <c r="H49" i="2"/>
  <c r="U47" i="2"/>
  <c r="AA47" i="2" s="1"/>
  <c r="T47" i="2"/>
  <c r="O47" i="2"/>
  <c r="K47" i="2"/>
  <c r="H47" i="2"/>
  <c r="Z40" i="2"/>
  <c r="AA40" i="2" s="1"/>
  <c r="T40" i="2"/>
  <c r="O40" i="2"/>
  <c r="K40" i="2"/>
  <c r="H40" i="2"/>
  <c r="U35" i="2"/>
  <c r="AA35" i="2" s="1"/>
  <c r="T35" i="2"/>
  <c r="O35" i="2"/>
  <c r="K35" i="2"/>
  <c r="H35" i="2"/>
  <c r="U34" i="2"/>
  <c r="AA34" i="2" s="1"/>
  <c r="T34" i="2"/>
  <c r="O34" i="2"/>
  <c r="K34" i="2"/>
  <c r="H34" i="2"/>
  <c r="U31" i="2"/>
  <c r="AA31" i="2" s="1"/>
  <c r="T31" i="2"/>
  <c r="O31" i="2"/>
  <c r="K31" i="2"/>
  <c r="H31" i="2"/>
  <c r="U26" i="2"/>
  <c r="AA26" i="2" s="1"/>
  <c r="T26" i="2"/>
  <c r="O26" i="2"/>
  <c r="K26" i="2"/>
  <c r="H26" i="2"/>
  <c r="U19" i="2"/>
  <c r="AA19" i="2" s="1"/>
  <c r="Z18" i="2"/>
  <c r="Y18" i="2"/>
  <c r="U18" i="2"/>
  <c r="T18" i="2"/>
  <c r="O18" i="2"/>
  <c r="K18" i="2"/>
  <c r="H18" i="2"/>
  <c r="AA16" i="2"/>
  <c r="T16" i="2"/>
  <c r="O16" i="2"/>
  <c r="K16" i="2"/>
  <c r="H16" i="2"/>
  <c r="AD546" i="2" l="1"/>
  <c r="AD909" i="2"/>
  <c r="AD1032" i="2"/>
  <c r="AD707" i="2"/>
  <c r="AD945" i="2"/>
  <c r="AD1735" i="2"/>
  <c r="AD1958" i="2"/>
  <c r="AD2289" i="2"/>
  <c r="AD2377" i="2"/>
  <c r="AD2515" i="2"/>
  <c r="AD2786" i="2"/>
  <c r="AD3132" i="2"/>
  <c r="AD3181" i="2"/>
  <c r="AD3476" i="2"/>
  <c r="AD3679" i="2"/>
  <c r="AD3790" i="2"/>
  <c r="AD3861" i="2"/>
  <c r="AD3930" i="2"/>
  <c r="AD4018" i="2"/>
  <c r="AD4182" i="2"/>
  <c r="AD4221" i="2"/>
  <c r="AD1139" i="2"/>
  <c r="AD1251" i="2"/>
  <c r="AD1408" i="2"/>
  <c r="AD1486" i="2"/>
  <c r="AD1709" i="2"/>
  <c r="AD1920" i="2"/>
  <c r="AD2359" i="2"/>
  <c r="AD2490" i="2"/>
  <c r="AD2766" i="2"/>
  <c r="AD2948" i="2"/>
  <c r="AD3047" i="2"/>
  <c r="AD3391" i="2"/>
  <c r="AD3597" i="2"/>
  <c r="AD3719" i="2"/>
  <c r="AD3962" i="2"/>
  <c r="AD4569" i="2"/>
  <c r="AD4766" i="2"/>
  <c r="AD54" i="2"/>
  <c r="AD349" i="2"/>
  <c r="AD739" i="2"/>
  <c r="AD2062" i="2"/>
  <c r="AD2338" i="2"/>
  <c r="AD2995" i="2"/>
  <c r="AD3271" i="2"/>
  <c r="AD4040" i="2"/>
  <c r="AD4102" i="2"/>
  <c r="AD4185" i="2"/>
  <c r="AD26" i="2"/>
  <c r="AD141" i="2"/>
  <c r="AA164" i="2"/>
  <c r="AD541" i="2"/>
  <c r="AD682" i="2"/>
  <c r="AD1391" i="2"/>
  <c r="AD1784" i="2"/>
  <c r="AD1903" i="2"/>
  <c r="AD2480" i="2"/>
  <c r="AD3101" i="2"/>
  <c r="AD3237" i="2"/>
  <c r="AD3303" i="2"/>
  <c r="AD3829" i="2"/>
  <c r="AD3959" i="2"/>
  <c r="AD4370" i="2"/>
  <c r="AD4642" i="2"/>
  <c r="AD4701" i="2"/>
  <c r="AD4754" i="2"/>
  <c r="AD4854" i="2"/>
  <c r="AD5129" i="2"/>
  <c r="AD4910" i="2"/>
  <c r="AD5209" i="2"/>
  <c r="AD59" i="2"/>
  <c r="AD240" i="2"/>
  <c r="AD651" i="2"/>
  <c r="AD844" i="2"/>
  <c r="AD2425" i="2"/>
  <c r="AD2630" i="2"/>
  <c r="AD2701" i="2"/>
  <c r="AD3002" i="2"/>
  <c r="AD3273" i="2"/>
  <c r="AD3426" i="2"/>
  <c r="AD3550" i="2"/>
  <c r="AD3993" i="2"/>
  <c r="AD4042" i="2"/>
  <c r="AD4345" i="2"/>
  <c r="AD4412" i="2"/>
  <c r="AD4544" i="2"/>
  <c r="AD4734" i="2"/>
  <c r="AD4795" i="2"/>
  <c r="AD4996" i="2"/>
  <c r="AD31" i="2"/>
  <c r="AD199" i="2"/>
  <c r="AD146" i="2"/>
  <c r="AD1887" i="2"/>
  <c r="AD2628" i="2"/>
  <c r="AD2848" i="2"/>
  <c r="AD3072" i="2"/>
  <c r="AD3793" i="2"/>
  <c r="AD3932" i="2"/>
  <c r="AD4339" i="2"/>
  <c r="AD4615" i="2"/>
  <c r="AD4960" i="2"/>
  <c r="AD810" i="2"/>
  <c r="AD2620" i="2"/>
  <c r="AD2681" i="2"/>
  <c r="AD3985" i="2"/>
  <c r="AD4512" i="2"/>
  <c r="AD4722" i="2"/>
  <c r="AD4949" i="2"/>
  <c r="AD67" i="2"/>
  <c r="AD179" i="2"/>
  <c r="AD262" i="2"/>
  <c r="AD161" i="2"/>
  <c r="AD1001" i="2"/>
  <c r="AD1096" i="2"/>
  <c r="AD1338" i="2"/>
  <c r="AD1456" i="2"/>
  <c r="AD1692" i="2"/>
  <c r="AD1771" i="2"/>
  <c r="AD1993" i="2"/>
  <c r="AD2215" i="2"/>
  <c r="AD2451" i="2"/>
  <c r="AD2597" i="2"/>
  <c r="AD2872" i="2"/>
  <c r="AD3023" i="2"/>
  <c r="AD3083" i="2"/>
  <c r="AD3154" i="2"/>
  <c r="AD3380" i="2"/>
  <c r="AD3450" i="2"/>
  <c r="AD3563" i="2"/>
  <c r="AD3823" i="2"/>
  <c r="AD3951" i="2"/>
  <c r="AD4129" i="2"/>
  <c r="AD4359" i="2"/>
  <c r="AD4633" i="2"/>
  <c r="AD383" i="2"/>
  <c r="AD699" i="2"/>
  <c r="AD939" i="2"/>
  <c r="AD1152" i="2"/>
  <c r="AD1665" i="2"/>
  <c r="AD1723" i="2"/>
  <c r="AD1849" i="2"/>
  <c r="AD2277" i="2"/>
  <c r="AD2776" i="2"/>
  <c r="AD2976" i="2"/>
  <c r="AD3334" i="2"/>
  <c r="AD3603" i="2"/>
  <c r="AD3651" i="2"/>
  <c r="AD4159" i="2"/>
  <c r="AD4208" i="2"/>
  <c r="AD4379" i="2"/>
  <c r="AD4654" i="2"/>
  <c r="AD463" i="2"/>
  <c r="AD812" i="2"/>
  <c r="AD946" i="2"/>
  <c r="AD1291" i="2"/>
  <c r="AD1619" i="2"/>
  <c r="AD1966" i="2"/>
  <c r="AD2525" i="2"/>
  <c r="AD3479" i="2"/>
  <c r="AD3530" i="2"/>
  <c r="AD3614" i="2"/>
  <c r="AD3685" i="2"/>
  <c r="AD3792" i="2"/>
  <c r="AD4224" i="2"/>
  <c r="AD4404" i="2"/>
  <c r="AD4514" i="2"/>
  <c r="AD4725" i="2"/>
  <c r="AD4786" i="2"/>
  <c r="AD4956" i="2"/>
  <c r="AD295" i="2"/>
  <c r="AD672" i="2"/>
  <c r="AD877" i="2"/>
  <c r="AD1644" i="2"/>
  <c r="AD1996" i="2"/>
  <c r="AD2245" i="2"/>
  <c r="AD2467" i="2"/>
  <c r="AD3040" i="2"/>
  <c r="AD3096" i="2"/>
  <c r="AD3155" i="2"/>
  <c r="AD3707" i="2"/>
  <c r="AD3767" i="2"/>
  <c r="AD3825" i="2"/>
  <c r="AD4072" i="2"/>
  <c r="AD4640" i="2"/>
  <c r="AA18" i="2"/>
  <c r="AD705" i="2"/>
  <c r="AD805" i="2"/>
  <c r="AD1035" i="2"/>
  <c r="AD1158" i="2"/>
  <c r="AD1275" i="2"/>
  <c r="AD1421" i="2"/>
  <c r="AD1613" i="2"/>
  <c r="AD1666" i="2"/>
  <c r="AD1725" i="2"/>
  <c r="AD1950" i="2"/>
  <c r="AD2032" i="2"/>
  <c r="AD2279" i="2"/>
  <c r="AD2376" i="2"/>
  <c r="AD2777" i="2"/>
  <c r="AD2833" i="2"/>
  <c r="AD2908" i="2"/>
  <c r="AD3059" i="2"/>
  <c r="AD3127" i="2"/>
  <c r="AD3466" i="2"/>
  <c r="AD3858" i="2"/>
  <c r="AD4016" i="2"/>
  <c r="AD4314" i="2"/>
  <c r="AD4389" i="2"/>
  <c r="AD4602" i="2"/>
  <c r="AD5210" i="2"/>
  <c r="AD520" i="2"/>
  <c r="AD660" i="2"/>
  <c r="AD1199" i="2"/>
  <c r="AD1333" i="2"/>
  <c r="AD1765" i="2"/>
  <c r="AD1990" i="2"/>
  <c r="AD2181" i="2"/>
  <c r="AD2347" i="2"/>
  <c r="AD2434" i="2"/>
  <c r="AD2635" i="2"/>
  <c r="AD2702" i="2"/>
  <c r="AD2866" i="2"/>
  <c r="AD3012" i="2"/>
  <c r="AD3081" i="2"/>
  <c r="AD3147" i="2"/>
  <c r="AD3221" i="2"/>
  <c r="AD3628" i="2"/>
  <c r="AD3698" i="2"/>
  <c r="AD3994" i="2"/>
  <c r="AD4048" i="2"/>
  <c r="AD4118" i="2"/>
  <c r="AD4352" i="2"/>
  <c r="AD4631" i="2"/>
  <c r="AD4739" i="2"/>
  <c r="AD4807" i="2"/>
  <c r="AD315" i="2"/>
  <c r="AD378" i="2"/>
  <c r="AD934" i="2"/>
  <c r="AD1033" i="2"/>
  <c r="AD1140" i="2"/>
  <c r="AD1718" i="2"/>
  <c r="AD2019" i="2"/>
  <c r="AD2362" i="2"/>
  <c r="AD2823" i="2"/>
  <c r="AD2898" i="2"/>
  <c r="AD3172" i="2"/>
  <c r="AD3521" i="2"/>
  <c r="AD3602" i="2"/>
  <c r="AD3650" i="2"/>
  <c r="AD3728" i="2"/>
  <c r="AD4309" i="2"/>
  <c r="AD4438" i="2"/>
  <c r="AD4582" i="2"/>
  <c r="AD4652" i="2"/>
  <c r="AD4712" i="2"/>
  <c r="AD4768" i="2"/>
  <c r="AD5163" i="2"/>
  <c r="AD343" i="2"/>
  <c r="AD1075" i="2"/>
  <c r="AD1079" i="2"/>
  <c r="AD1627" i="2"/>
  <c r="AD1631" i="2"/>
  <c r="AD1677" i="2"/>
  <c r="AD1764" i="2"/>
  <c r="AD1888" i="2"/>
  <c r="AD1981" i="2"/>
  <c r="AD1985" i="2"/>
  <c r="AD2600" i="2"/>
  <c r="AD2604" i="2"/>
  <c r="AD2753" i="2"/>
  <c r="AD2757" i="2"/>
  <c r="AD2842" i="2"/>
  <c r="AD4151" i="2"/>
  <c r="AD5148" i="2"/>
  <c r="AD113" i="2"/>
  <c r="AD115" i="2"/>
  <c r="AD195" i="2"/>
  <c r="AD198" i="2"/>
  <c r="AA370" i="2"/>
  <c r="AD1180" i="2"/>
  <c r="AD3133" i="2"/>
  <c r="AD3267" i="2"/>
  <c r="AD3460" i="2"/>
  <c r="AD703" i="2"/>
  <c r="AD260" i="2"/>
  <c r="AD521" i="2"/>
  <c r="AD1767" i="2"/>
  <c r="AD1989" i="2"/>
  <c r="AD2093" i="2"/>
  <c r="AD2368" i="2"/>
  <c r="AD2868" i="2"/>
  <c r="AD3338" i="2"/>
  <c r="AD2678" i="2"/>
  <c r="AD3055" i="2"/>
  <c r="AD3379" i="2"/>
  <c r="AD3503" i="2"/>
  <c r="AD3894" i="2"/>
  <c r="AD4636" i="2"/>
  <c r="AD4696" i="2"/>
  <c r="AD4742" i="2"/>
  <c r="AD4834" i="2"/>
  <c r="AD1714" i="2"/>
  <c r="AD1923" i="2"/>
  <c r="AD2763" i="2"/>
  <c r="AD2949" i="2"/>
  <c r="AD3217" i="2"/>
  <c r="AD4445" i="2"/>
  <c r="AD4503" i="2"/>
  <c r="AD4774" i="2"/>
  <c r="AD3049" i="2"/>
  <c r="AD3375" i="2"/>
  <c r="AD3750" i="2"/>
  <c r="AD4348" i="2"/>
  <c r="AD4686" i="2"/>
  <c r="AD4735" i="2"/>
  <c r="AD4803" i="2"/>
  <c r="AD2521" i="2"/>
  <c r="AD2791" i="2"/>
  <c r="AD3395" i="2"/>
  <c r="AD3782" i="2"/>
  <c r="AD4094" i="2"/>
  <c r="AD4308" i="2"/>
  <c r="AD4650" i="2"/>
  <c r="AD4767" i="2"/>
  <c r="AD4907" i="2"/>
  <c r="AD2506" i="2"/>
  <c r="AD2912" i="2"/>
  <c r="AD3043" i="2"/>
  <c r="AD4082" i="2"/>
  <c r="AD312" i="2"/>
  <c r="AD678" i="2"/>
  <c r="AD2120" i="2"/>
  <c r="AD2372" i="2"/>
  <c r="AD3064" i="2"/>
  <c r="AD3261" i="2"/>
  <c r="AD4074" i="2"/>
  <c r="AD424" i="2"/>
  <c r="AD1570" i="2"/>
  <c r="AD2358" i="2"/>
  <c r="AD2608" i="2"/>
  <c r="AD2665" i="2"/>
  <c r="AD2989" i="2"/>
  <c r="AD3526" i="2"/>
  <c r="AD3599" i="2"/>
  <c r="AD4452" i="2"/>
  <c r="AD4191" i="2"/>
  <c r="AD1163" i="2"/>
  <c r="AD123" i="2"/>
  <c r="AD2677" i="2"/>
  <c r="AD3111" i="2"/>
  <c r="AD5018" i="2"/>
  <c r="AD941" i="2"/>
  <c r="AD1505" i="2"/>
  <c r="AD1404" i="2"/>
  <c r="AD1586" i="2"/>
  <c r="AD2612" i="2"/>
  <c r="AD2800" i="2"/>
  <c r="AD3158" i="2"/>
  <c r="AD3299" i="2"/>
  <c r="AD3748" i="2"/>
  <c r="AD3869" i="2"/>
  <c r="AD3928" i="2"/>
  <c r="AD3988" i="2"/>
  <c r="AD1287" i="2"/>
  <c r="AD2820" i="2"/>
  <c r="AD3128" i="2"/>
  <c r="AD3177" i="2"/>
  <c r="AD3618" i="2"/>
  <c r="AD3711" i="2"/>
  <c r="AD3955" i="2"/>
  <c r="AD218" i="2"/>
  <c r="AD679" i="2"/>
  <c r="AD323" i="2"/>
  <c r="AD2794" i="2"/>
  <c r="AD3525" i="2"/>
  <c r="AD3607" i="2"/>
  <c r="AD3735" i="2"/>
  <c r="AD3786" i="2"/>
  <c r="AD3856" i="2"/>
  <c r="AD905" i="2"/>
  <c r="AD543" i="2"/>
  <c r="AD1516" i="2"/>
  <c r="AD208" i="2"/>
  <c r="AD2533" i="2"/>
  <c r="AD2700" i="2"/>
  <c r="AD2916" i="2"/>
  <c r="AD3118" i="2"/>
  <c r="AD4355" i="2"/>
  <c r="AD4406" i="2"/>
  <c r="AD4416" i="2"/>
  <c r="AD4550" i="2"/>
  <c r="AD4690" i="2"/>
  <c r="AD4738" i="2"/>
  <c r="AD4819" i="2"/>
  <c r="AD16" i="2"/>
  <c r="AD346" i="2"/>
  <c r="AD701" i="2"/>
  <c r="AD2064" i="2"/>
  <c r="AD2134" i="2"/>
  <c r="AD2742" i="2"/>
  <c r="AD2869" i="2"/>
  <c r="AD3036" i="2"/>
  <c r="AD3151" i="2"/>
  <c r="AD3305" i="2"/>
  <c r="AD3279" i="2"/>
  <c r="AD3789" i="2"/>
  <c r="AD3948" i="2"/>
  <c r="AD3999" i="2"/>
  <c r="AD4202" i="2"/>
  <c r="AD4341" i="2"/>
  <c r="AD4617" i="2"/>
  <c r="AD4791" i="2"/>
  <c r="AD1034" i="2"/>
  <c r="AD564" i="2"/>
  <c r="AD1039" i="2"/>
  <c r="AD1327" i="2"/>
  <c r="AD1430" i="2"/>
  <c r="AD1519" i="2"/>
  <c r="AD1641" i="2"/>
  <c r="AD1761" i="2"/>
  <c r="AD1780" i="2"/>
  <c r="AD1889" i="2"/>
  <c r="AD1899" i="2"/>
  <c r="AD2010" i="2"/>
  <c r="AD2058" i="2"/>
  <c r="AD2476" i="2"/>
  <c r="AD2543" i="2"/>
  <c r="AD3143" i="2"/>
  <c r="AD3168" i="2"/>
  <c r="AD3418" i="2"/>
  <c r="AD3484" i="2"/>
  <c r="AD4373" i="2"/>
  <c r="AD4644" i="2"/>
  <c r="AD4700" i="2"/>
  <c r="AD4861" i="2"/>
  <c r="AD47" i="2"/>
  <c r="AD517" i="2"/>
  <c r="AD937" i="2"/>
  <c r="AD1028" i="2"/>
  <c r="AD1261" i="2"/>
  <c r="AD2685" i="2"/>
  <c r="AD2844" i="2"/>
  <c r="AD3281" i="2"/>
  <c r="AD4510" i="2"/>
  <c r="AD3275" i="2"/>
  <c r="AD4068" i="2"/>
  <c r="AD294" i="2"/>
  <c r="AD469" i="2"/>
  <c r="AD636" i="2"/>
  <c r="AD751" i="2"/>
  <c r="AD1154" i="2"/>
  <c r="AD1247" i="2"/>
  <c r="AD3447" i="2"/>
  <c r="AD3593" i="2"/>
  <c r="AD4044" i="2"/>
  <c r="AD4714" i="2"/>
  <c r="AD1412" i="2"/>
  <c r="AD1954" i="2"/>
  <c r="AD1696" i="2"/>
  <c r="AD3330" i="2"/>
  <c r="AD153" i="2"/>
  <c r="AD226" i="2"/>
  <c r="AD612" i="2"/>
  <c r="AD995" i="2"/>
  <c r="AD1215" i="2"/>
  <c r="AD1417" i="2"/>
  <c r="AD1496" i="2"/>
  <c r="AD2250" i="2"/>
  <c r="AD2343" i="2"/>
  <c r="AD2934" i="2"/>
  <c r="AD3260" i="2"/>
  <c r="AD3421" i="2"/>
  <c r="AD3629" i="2"/>
  <c r="AD3715" i="2"/>
  <c r="AD4014" i="2"/>
  <c r="AD4036" i="2"/>
  <c r="AD4374" i="2"/>
  <c r="AD4578" i="2"/>
  <c r="AD4648" i="2"/>
  <c r="AD4873" i="2"/>
  <c r="AD695" i="2"/>
  <c r="AD152" i="2"/>
  <c r="AD140" i="2"/>
  <c r="AD145" i="2"/>
  <c r="AD224" i="2"/>
  <c r="AD514" i="2"/>
  <c r="AD647" i="2"/>
  <c r="AD1083" i="2"/>
  <c r="AD1482" i="2"/>
  <c r="AD1503" i="2"/>
  <c r="AD1598" i="2"/>
  <c r="AD1661" i="2"/>
  <c r="AD1673" i="2"/>
  <c r="AD1719" i="2"/>
  <c r="AD1733" i="2"/>
  <c r="AD1937" i="2"/>
  <c r="AD1962" i="2"/>
  <c r="AD2929" i="2"/>
  <c r="AD3077" i="2"/>
  <c r="AD3277" i="2"/>
  <c r="AD3453" i="2"/>
  <c r="AD3598" i="2"/>
  <c r="AD3788" i="2"/>
  <c r="AD3877" i="2"/>
  <c r="AD4049" i="2"/>
  <c r="AD4192" i="2"/>
  <c r="AD4723" i="2"/>
  <c r="AD4785" i="2"/>
  <c r="AD1532" i="2"/>
  <c r="AD460" i="2"/>
  <c r="AD943" i="2"/>
  <c r="AD1609" i="2"/>
  <c r="AD2211" i="2"/>
  <c r="AD3068" i="2"/>
  <c r="AD3544" i="2"/>
  <c r="AD3624" i="2"/>
  <c r="AD3694" i="2"/>
  <c r="AD3703" i="2"/>
  <c r="AD3763" i="2"/>
  <c r="AD4285" i="2"/>
  <c r="AD4366" i="2"/>
  <c r="AD4697" i="2"/>
  <c r="AD4850" i="2"/>
  <c r="AD1640" i="2"/>
  <c r="AD33" i="2"/>
  <c r="AD32" i="2"/>
  <c r="AD1329" i="2"/>
  <c r="AD1387" i="2"/>
  <c r="AD1463" i="2"/>
  <c r="AD1662" i="2"/>
  <c r="AD1721" i="2"/>
  <c r="AD1806" i="2"/>
  <c r="AD1848" i="2"/>
  <c r="AD2122" i="2"/>
  <c r="AD2273" i="2"/>
  <c r="AD3058" i="2"/>
  <c r="AD3173" i="2"/>
  <c r="AD3589" i="2"/>
  <c r="AD3724" i="2"/>
  <c r="AD3989" i="2"/>
  <c r="AD4098" i="2"/>
  <c r="AD4188" i="2"/>
  <c r="AD4258" i="2"/>
  <c r="AD4319" i="2"/>
  <c r="AD4656" i="2"/>
  <c r="AD4718" i="2"/>
  <c r="AD196" i="2"/>
  <c r="AD747" i="2"/>
  <c r="AD968" i="2"/>
  <c r="AD1432" i="2"/>
  <c r="AD1916" i="2"/>
  <c r="AD942" i="2"/>
  <c r="AD1168" i="2"/>
  <c r="AD1615" i="2"/>
  <c r="AD930" i="2"/>
  <c r="AD1136" i="2"/>
  <c r="AD1411" i="2"/>
  <c r="AD1597" i="2"/>
  <c r="AD61" i="2"/>
  <c r="AD1092" i="2"/>
  <c r="AD1334" i="2"/>
  <c r="AD1536" i="2"/>
  <c r="AD1031" i="2"/>
  <c r="AD1271" i="2"/>
  <c r="AD772" i="2"/>
  <c r="AD1006" i="2"/>
  <c r="AD754" i="2"/>
  <c r="AD1201" i="2"/>
  <c r="AD1629" i="2"/>
  <c r="AD2133" i="2"/>
  <c r="AD2616" i="2"/>
  <c r="AD2782" i="2"/>
  <c r="AD2762" i="2"/>
  <c r="AD2511" i="2"/>
  <c r="AD2014" i="2"/>
  <c r="AD2486" i="2"/>
  <c r="AD2661" i="2"/>
  <c r="AD2817" i="2"/>
  <c r="AD2241" i="2"/>
  <c r="AD2463" i="2"/>
  <c r="AD2656" i="2"/>
  <c r="AD2813" i="2"/>
  <c r="AD2796" i="2"/>
  <c r="AD2137" i="2"/>
  <c r="AD2624" i="2"/>
  <c r="AD3500" i="2"/>
  <c r="AD3627" i="2"/>
  <c r="AD3889" i="2"/>
  <c r="AD4155" i="2"/>
  <c r="AD4446" i="2"/>
  <c r="AD3475" i="2"/>
  <c r="AD3610" i="2"/>
  <c r="AD3984" i="2"/>
  <c r="AD4078" i="2"/>
  <c r="AD3462" i="2"/>
  <c r="AD3600" i="2"/>
  <c r="AD3730" i="2"/>
  <c r="AD4070" i="2"/>
  <c r="AD4305" i="2"/>
  <c r="AD3139" i="2"/>
  <c r="AD3422" i="2"/>
  <c r="AD3691" i="2"/>
  <c r="AD3794" i="2"/>
  <c r="AD4181" i="2"/>
  <c r="AD3784" i="2"/>
  <c r="AD3244" i="2"/>
  <c r="AD3388" i="2"/>
  <c r="AD3517" i="2"/>
  <c r="AD3646" i="2"/>
  <c r="AD4009" i="2"/>
  <c r="AD4178" i="2"/>
  <c r="AD4203" i="2"/>
  <c r="AD3384" i="2"/>
  <c r="AD3504" i="2"/>
  <c r="AD3633" i="2"/>
  <c r="AD3765" i="2"/>
  <c r="AD3899" i="2"/>
  <c r="AD4003" i="2"/>
  <c r="AD4599" i="2"/>
  <c r="AD4499" i="2"/>
  <c r="AD4408" i="2"/>
  <c r="AD4427" i="2"/>
  <c r="AD4483" i="2"/>
  <c r="AD4410" i="2"/>
  <c r="AD4543" i="2"/>
  <c r="AD4027" i="2"/>
  <c r="AD4323" i="2"/>
  <c r="AD4462" i="2"/>
  <c r="AD4611" i="2"/>
  <c r="AD4177" i="2"/>
  <c r="AD4426" i="2"/>
  <c r="AA2673" i="2"/>
  <c r="T4624" i="2"/>
  <c r="T22" i="2"/>
  <c r="T27" i="2"/>
  <c r="T37" i="2"/>
  <c r="T39" i="2"/>
  <c r="T44" i="2"/>
  <c r="T74" i="2"/>
  <c r="T78" i="2"/>
  <c r="T84" i="2"/>
  <c r="T96" i="2"/>
  <c r="T99" i="2"/>
  <c r="T101" i="2"/>
  <c r="T106" i="2"/>
  <c r="T124" i="2"/>
  <c r="T128" i="2"/>
  <c r="T273" i="2"/>
  <c r="T129" i="2"/>
  <c r="T311" i="2"/>
  <c r="T144" i="2"/>
  <c r="T151" i="2"/>
  <c r="T165" i="2"/>
  <c r="T170" i="2"/>
  <c r="T177" i="2"/>
  <c r="T180" i="2"/>
  <c r="T190" i="2"/>
  <c r="T158" i="2"/>
  <c r="T174" i="2"/>
  <c r="T222" i="2"/>
  <c r="T229" i="2"/>
  <c r="T231" i="2"/>
  <c r="T236" i="2"/>
  <c r="T238" i="2"/>
  <c r="T246" i="2"/>
  <c r="T247" i="2"/>
  <c r="T252" i="2"/>
  <c r="T256" i="2"/>
  <c r="T263" i="2"/>
  <c r="T272" i="2"/>
  <c r="T258" i="2"/>
  <c r="T281" i="2"/>
  <c r="T300" i="2"/>
  <c r="T301" i="2"/>
  <c r="T282" i="2"/>
  <c r="T284" i="2"/>
  <c r="T313" i="2"/>
  <c r="T320" i="2"/>
  <c r="T306" i="2"/>
  <c r="T324" i="2"/>
  <c r="T325" i="2"/>
  <c r="T327" i="2"/>
  <c r="T340" i="2"/>
  <c r="T358" i="2"/>
  <c r="T362" i="2"/>
  <c r="T374" i="2"/>
  <c r="T379" i="2"/>
  <c r="T355" i="2"/>
  <c r="T360" i="2"/>
  <c r="T380" i="2"/>
  <c r="T425" i="2"/>
  <c r="T426" i="2"/>
  <c r="T432" i="2"/>
  <c r="T433" i="2"/>
  <c r="T455" i="2"/>
  <c r="T413" i="2"/>
  <c r="T461" i="2"/>
  <c r="T473" i="2"/>
  <c r="T474" i="2"/>
  <c r="T428" i="2"/>
  <c r="T483" i="2"/>
  <c r="T485" i="2"/>
  <c r="T437" i="2"/>
  <c r="T127" i="2"/>
  <c r="T490" i="2"/>
  <c r="T492" i="2"/>
  <c r="T453" i="2"/>
  <c r="T497" i="2"/>
  <c r="T498" i="2"/>
  <c r="T500" i="2"/>
  <c r="T504" i="2"/>
  <c r="T506" i="2"/>
  <c r="T507" i="2"/>
  <c r="T512" i="2"/>
  <c r="T513" i="2"/>
  <c r="T518" i="2"/>
  <c r="T527" i="2"/>
  <c r="T528" i="2"/>
  <c r="T532" i="2"/>
  <c r="T533" i="2"/>
  <c r="T537" i="2"/>
  <c r="T550" i="2"/>
  <c r="T553" i="2"/>
  <c r="T566" i="2"/>
  <c r="T571" i="2"/>
  <c r="T574" i="2"/>
  <c r="T580" i="2"/>
  <c r="T590" i="2"/>
  <c r="T592" i="2"/>
  <c r="T606" i="2"/>
  <c r="T608" i="2"/>
  <c r="T610" i="2"/>
  <c r="T619" i="2"/>
  <c r="T621" i="2"/>
  <c r="T625" i="2"/>
  <c r="T626" i="2"/>
  <c r="T635" i="2"/>
  <c r="T650" i="2"/>
  <c r="T656" i="2"/>
  <c r="T657" i="2"/>
  <c r="T662" i="2"/>
  <c r="T674" i="2"/>
  <c r="T684" i="2"/>
  <c r="T694" i="2"/>
  <c r="T700" i="2"/>
  <c r="T717" i="2"/>
  <c r="T722" i="2"/>
  <c r="T727" i="2"/>
  <c r="T729" i="2"/>
  <c r="T732" i="2"/>
  <c r="T737" i="2"/>
  <c r="T738" i="2"/>
  <c r="T741" i="2"/>
  <c r="T742" i="2"/>
  <c r="T646" i="2"/>
  <c r="T667" i="2"/>
  <c r="T654" i="2"/>
  <c r="T759" i="2"/>
  <c r="T777" i="2"/>
  <c r="T671" i="2"/>
  <c r="T780" i="2"/>
  <c r="T787" i="2"/>
  <c r="T800" i="2"/>
  <c r="T801" i="2"/>
  <c r="T803" i="2"/>
  <c r="T806" i="2"/>
  <c r="T704" i="2"/>
  <c r="T818" i="2"/>
  <c r="T821" i="2"/>
  <c r="T822" i="2"/>
  <c r="T825" i="2"/>
  <c r="T829" i="2"/>
  <c r="T745" i="2"/>
  <c r="T849" i="2"/>
  <c r="T850" i="2"/>
  <c r="T851" i="2"/>
  <c r="T854" i="2"/>
  <c r="T855" i="2"/>
  <c r="T863" i="2"/>
  <c r="T868" i="2"/>
  <c r="T874" i="2"/>
  <c r="T880" i="2"/>
  <c r="T887" i="2"/>
  <c r="T796" i="2"/>
  <c r="T893" i="2"/>
  <c r="T904" i="2"/>
  <c r="T910" i="2"/>
  <c r="T916" i="2"/>
  <c r="T920" i="2"/>
  <c r="T924" i="2"/>
  <c r="T928" i="2"/>
  <c r="T929" i="2"/>
  <c r="T931" i="2"/>
  <c r="T824" i="2"/>
  <c r="T830" i="2"/>
  <c r="T554" i="2"/>
  <c r="T833" i="2"/>
  <c r="T967" i="2"/>
  <c r="T835" i="2"/>
  <c r="T969" i="2"/>
  <c r="T970" i="2"/>
  <c r="T975" i="2"/>
  <c r="T980" i="2"/>
  <c r="T991" i="2"/>
  <c r="T992" i="2"/>
  <c r="T997" i="2"/>
  <c r="T1007" i="2"/>
  <c r="T879" i="2"/>
  <c r="T1014" i="2"/>
  <c r="T884" i="2"/>
  <c r="T1017" i="2"/>
  <c r="T1021" i="2"/>
  <c r="T1023" i="2"/>
  <c r="T1029" i="2"/>
  <c r="T911" i="2"/>
  <c r="T155" i="2"/>
  <c r="T1048" i="2"/>
  <c r="T1054" i="2"/>
  <c r="T1057" i="2"/>
  <c r="T1068" i="2"/>
  <c r="T1069" i="2"/>
  <c r="T1070" i="2"/>
  <c r="T1085" i="2"/>
  <c r="T1086" i="2"/>
  <c r="T1095" i="2"/>
  <c r="T1097" i="2"/>
  <c r="T1108" i="2"/>
  <c r="T1110" i="2"/>
  <c r="T1113" i="2"/>
  <c r="T1114" i="2"/>
  <c r="T1125" i="2"/>
  <c r="T1131" i="2"/>
  <c r="T1135" i="2"/>
  <c r="T1138" i="2"/>
  <c r="T1141" i="2"/>
  <c r="T1166" i="2"/>
  <c r="T1170" i="2"/>
  <c r="T1042" i="2"/>
  <c r="T1051" i="2"/>
  <c r="T1187" i="2"/>
  <c r="T1193" i="2"/>
  <c r="T1204" i="2"/>
  <c r="T1207" i="2"/>
  <c r="T1209" i="2"/>
  <c r="T1210" i="2"/>
  <c r="T1211" i="2"/>
  <c r="T1217" i="2"/>
  <c r="T1229" i="2"/>
  <c r="T1233" i="2"/>
  <c r="T1109" i="2"/>
  <c r="T1243" i="2"/>
  <c r="T1249" i="2"/>
  <c r="T1254" i="2"/>
  <c r="T1256" i="2"/>
  <c r="T1134" i="2"/>
  <c r="T1267" i="2"/>
  <c r="T1273" i="2"/>
  <c r="T1274" i="2"/>
  <c r="T1286" i="2"/>
  <c r="T1292" i="2"/>
  <c r="T1301" i="2"/>
  <c r="T1307" i="2"/>
  <c r="T1310" i="2"/>
  <c r="T1311" i="2"/>
  <c r="T1315" i="2"/>
  <c r="T1317" i="2"/>
  <c r="T1324" i="2"/>
  <c r="T1343" i="2"/>
  <c r="T1344" i="2"/>
  <c r="T1359" i="2"/>
  <c r="T1369" i="2"/>
  <c r="T1373" i="2"/>
  <c r="T1377" i="2"/>
  <c r="T1382" i="2"/>
  <c r="T1385" i="2"/>
  <c r="T1224" i="2"/>
  <c r="T1388" i="2"/>
  <c r="T1236" i="2"/>
  <c r="T1401" i="2"/>
  <c r="T1407" i="2"/>
  <c r="T1410" i="2"/>
  <c r="T1420" i="2"/>
  <c r="T1438" i="2"/>
  <c r="T1450" i="2"/>
  <c r="T1452" i="2"/>
  <c r="T885" i="2"/>
  <c r="T1454" i="2"/>
  <c r="T1470" i="2"/>
  <c r="T1472" i="2"/>
  <c r="T1473" i="2"/>
  <c r="T1481" i="2"/>
  <c r="T1313" i="2"/>
  <c r="T1316" i="2"/>
  <c r="T1488" i="2"/>
  <c r="T1492" i="2"/>
  <c r="T1495" i="2"/>
  <c r="T1504" i="2"/>
  <c r="T1511" i="2"/>
  <c r="T1524" i="2"/>
  <c r="T1525" i="2"/>
  <c r="T1526" i="2"/>
  <c r="T1379" i="2"/>
  <c r="T1390" i="2"/>
  <c r="T1544" i="2"/>
  <c r="T1545" i="2"/>
  <c r="T1555" i="2"/>
  <c r="T1556" i="2"/>
  <c r="T1565" i="2"/>
  <c r="T1566" i="2"/>
  <c r="T1571" i="2"/>
  <c r="T1573" i="2"/>
  <c r="T1580" i="2"/>
  <c r="T1584" i="2"/>
  <c r="T1592" i="2"/>
  <c r="T1607" i="2"/>
  <c r="T1610" i="2"/>
  <c r="T1614" i="2"/>
  <c r="T1471" i="2"/>
  <c r="T1639" i="2"/>
  <c r="T1649" i="2"/>
  <c r="T1650" i="2"/>
  <c r="T1655" i="2"/>
  <c r="T1671" i="2"/>
  <c r="T1672" i="2"/>
  <c r="T1675" i="2"/>
  <c r="T1686" i="2"/>
  <c r="T1690" i="2"/>
  <c r="T1695" i="2"/>
  <c r="T1710" i="2"/>
  <c r="T1711" i="2"/>
  <c r="T1543" i="2"/>
  <c r="T1743" i="2"/>
  <c r="T1579" i="2"/>
  <c r="T1760" i="2"/>
  <c r="T1770" i="2"/>
  <c r="T1595" i="2"/>
  <c r="T1603" i="2"/>
  <c r="T1776" i="2"/>
  <c r="T1782" i="2"/>
  <c r="T1611" i="2"/>
  <c r="T1793" i="2"/>
  <c r="T1802" i="2"/>
  <c r="T1811" i="2"/>
  <c r="T1816" i="2"/>
  <c r="T1817" i="2"/>
  <c r="T1818" i="2"/>
  <c r="T1827" i="2"/>
  <c r="T1843" i="2"/>
  <c r="T1845" i="2"/>
  <c r="T1851" i="2"/>
  <c r="T1679" i="2"/>
  <c r="T1856" i="2"/>
  <c r="T1860" i="2"/>
  <c r="T1863" i="2"/>
  <c r="T1864" i="2"/>
  <c r="T1867" i="2"/>
  <c r="T1870" i="2"/>
  <c r="T1875" i="2"/>
  <c r="T1702" i="2"/>
  <c r="T1878" i="2"/>
  <c r="T1880" i="2"/>
  <c r="T1882" i="2"/>
  <c r="T1883" i="2"/>
  <c r="T1720" i="2"/>
  <c r="T1898" i="2"/>
  <c r="T1904" i="2"/>
  <c r="T1734" i="2"/>
  <c r="T1740" i="2"/>
  <c r="T1911" i="2"/>
  <c r="T1921" i="2"/>
  <c r="T1929" i="2"/>
  <c r="T1935" i="2"/>
  <c r="T1772" i="2"/>
  <c r="T1952" i="2"/>
  <c r="T1955" i="2"/>
  <c r="T1968" i="2"/>
  <c r="T1971" i="2"/>
  <c r="T1980" i="2"/>
  <c r="T1983" i="2"/>
  <c r="T1986" i="2"/>
  <c r="T1988" i="2"/>
  <c r="T1991" i="2"/>
  <c r="T1998" i="2"/>
  <c r="T1847" i="2"/>
  <c r="T1855" i="2"/>
  <c r="T2017" i="2"/>
  <c r="T1869" i="2"/>
  <c r="T2029" i="2"/>
  <c r="T2041" i="2"/>
  <c r="T2048" i="2"/>
  <c r="T2049" i="2"/>
  <c r="T2055" i="2"/>
  <c r="T1814" i="2"/>
  <c r="T2096" i="2"/>
  <c r="T2102" i="2"/>
  <c r="T2105" i="2"/>
  <c r="T2110" i="2"/>
  <c r="T2112" i="2"/>
  <c r="T2119" i="2"/>
  <c r="T2159" i="2"/>
  <c r="T2012" i="2"/>
  <c r="T2168" i="2"/>
  <c r="T2169" i="2"/>
  <c r="T2175" i="2"/>
  <c r="T2176" i="2"/>
  <c r="T2177" i="2"/>
  <c r="T2184" i="2"/>
  <c r="T2195" i="2"/>
  <c r="T2198" i="2"/>
  <c r="T2200" i="2"/>
  <c r="T2205" i="2"/>
  <c r="T2218" i="2"/>
  <c r="T2223" i="2"/>
  <c r="T2232" i="2"/>
  <c r="T2235" i="2"/>
  <c r="T2236" i="2"/>
  <c r="T2257" i="2"/>
  <c r="T2264" i="2"/>
  <c r="T2267" i="2"/>
  <c r="T2117" i="2"/>
  <c r="T2271" i="2"/>
  <c r="T2280" i="2"/>
  <c r="T2285" i="2"/>
  <c r="T2288" i="2"/>
  <c r="T2139" i="2"/>
  <c r="T2142" i="2"/>
  <c r="T2147" i="2"/>
  <c r="T2296" i="2"/>
  <c r="T2299" i="2"/>
  <c r="T2301" i="2"/>
  <c r="T2316" i="2"/>
  <c r="T2322" i="2"/>
  <c r="T2324" i="2"/>
  <c r="T2328" i="2"/>
  <c r="T2334" i="2"/>
  <c r="T2335" i="2"/>
  <c r="T2336" i="2"/>
  <c r="T2340" i="2"/>
  <c r="T2346" i="2"/>
  <c r="T2352" i="2"/>
  <c r="T2357" i="2"/>
  <c r="T2365" i="2"/>
  <c r="T2370" i="2"/>
  <c r="T2374" i="2"/>
  <c r="T2387" i="2"/>
  <c r="T2392" i="2"/>
  <c r="T2408" i="2"/>
  <c r="T2251" i="2"/>
  <c r="T2414" i="2"/>
  <c r="T2416" i="2"/>
  <c r="T2265" i="2"/>
  <c r="T2432" i="2"/>
  <c r="T2435" i="2"/>
  <c r="T2436" i="2"/>
  <c r="T2446" i="2"/>
  <c r="T2447" i="2"/>
  <c r="T2465" i="2"/>
  <c r="T2468" i="2"/>
  <c r="T2469" i="2"/>
  <c r="T2479" i="2"/>
  <c r="T2487" i="2"/>
  <c r="T2489" i="2"/>
  <c r="T2493" i="2"/>
  <c r="T2504" i="2"/>
  <c r="T2509" i="2"/>
  <c r="T2514" i="2"/>
  <c r="T2520" i="2"/>
  <c r="T2373" i="2"/>
  <c r="T2541" i="2"/>
  <c r="T2544" i="2"/>
  <c r="T2551" i="2"/>
  <c r="T2552" i="2"/>
  <c r="T2558" i="2"/>
  <c r="T2559" i="2"/>
  <c r="T2560" i="2"/>
  <c r="T2566" i="2"/>
  <c r="T2571" i="2"/>
  <c r="T2572" i="2"/>
  <c r="T2578" i="2"/>
  <c r="T2448" i="2"/>
  <c r="T2585" i="2"/>
  <c r="T2590" i="2"/>
  <c r="T2453" i="2"/>
  <c r="T2454" i="2"/>
  <c r="T2592" i="2"/>
  <c r="T2593" i="2"/>
  <c r="T2603" i="2"/>
  <c r="T2606" i="2"/>
  <c r="T2610" i="2"/>
  <c r="T2613" i="2"/>
  <c r="T2618" i="2"/>
  <c r="T2621" i="2"/>
  <c r="T2626" i="2"/>
  <c r="T2638" i="2"/>
  <c r="T2655" i="2"/>
  <c r="T2658" i="2"/>
  <c r="T2662" i="2"/>
  <c r="T2666" i="2"/>
  <c r="T2667" i="2"/>
  <c r="T2671" i="2"/>
  <c r="T2673" i="2"/>
  <c r="T2675" i="2"/>
  <c r="T2680" i="2"/>
  <c r="T2683" i="2"/>
  <c r="T2687" i="2"/>
  <c r="T2688" i="2"/>
  <c r="T2698" i="2"/>
  <c r="T2715" i="2"/>
  <c r="T2718" i="2"/>
  <c r="T2562" i="2"/>
  <c r="T2723" i="2"/>
  <c r="T2724" i="2"/>
  <c r="T2725" i="2"/>
  <c r="T2730" i="2"/>
  <c r="T2739" i="2"/>
  <c r="T2741" i="2"/>
  <c r="T2754" i="2"/>
  <c r="T2598" i="2"/>
  <c r="T2768" i="2"/>
  <c r="T2769" i="2"/>
  <c r="T2773" i="2"/>
  <c r="T2605" i="2"/>
  <c r="T2792" i="2"/>
  <c r="T2799" i="2"/>
  <c r="T2636" i="2"/>
  <c r="T2803" i="2"/>
  <c r="T2806" i="2"/>
  <c r="T2808" i="2"/>
  <c r="T2828" i="2"/>
  <c r="T2829" i="2"/>
  <c r="T2830" i="2"/>
  <c r="T2832" i="2"/>
  <c r="T2855" i="2"/>
  <c r="T2856" i="2"/>
  <c r="T2710" i="2"/>
  <c r="T2874" i="2"/>
  <c r="T2877" i="2"/>
  <c r="T2878" i="2"/>
  <c r="T2882" i="2"/>
  <c r="T2883" i="2"/>
  <c r="T2885" i="2"/>
  <c r="T2893" i="2"/>
  <c r="T2906" i="2"/>
  <c r="T2907" i="2"/>
  <c r="T2914" i="2"/>
  <c r="T2915" i="2"/>
  <c r="T2924" i="2"/>
  <c r="T2930" i="2"/>
  <c r="T2935" i="2"/>
  <c r="T2937" i="2"/>
  <c r="T2825" i="2"/>
  <c r="T2838" i="2"/>
  <c r="T2955" i="2"/>
  <c r="T2960" i="2"/>
  <c r="T2964" i="2"/>
  <c r="T2968" i="2"/>
  <c r="T2969" i="2"/>
  <c r="T2970" i="2"/>
  <c r="T2972" i="2"/>
  <c r="T2973" i="2"/>
  <c r="T2974" i="2"/>
  <c r="T2975" i="2"/>
  <c r="T2978" i="2"/>
  <c r="T2981" i="2"/>
  <c r="T2987" i="2"/>
  <c r="T2998" i="2"/>
  <c r="T2894" i="2"/>
  <c r="T3022" i="2"/>
  <c r="T3039" i="2"/>
  <c r="T3046" i="2"/>
  <c r="T3057" i="2"/>
  <c r="T3060" i="2"/>
  <c r="T3074" i="2"/>
  <c r="T3084" i="2"/>
  <c r="T2942" i="2"/>
  <c r="T3095" i="2"/>
  <c r="T3097" i="2"/>
  <c r="T2954" i="2"/>
  <c r="T3103" i="2"/>
  <c r="T3107" i="2"/>
  <c r="T2963" i="2"/>
  <c r="T3108" i="2"/>
  <c r="T3113" i="2"/>
  <c r="T3117" i="2"/>
  <c r="T2983" i="2"/>
  <c r="T3124" i="2"/>
  <c r="T3134" i="2"/>
  <c r="T3003" i="2"/>
  <c r="T3150" i="2"/>
  <c r="T3163" i="2"/>
  <c r="T3167" i="2"/>
  <c r="T3171" i="2"/>
  <c r="T3052" i="2"/>
  <c r="T3182" i="2"/>
  <c r="T3186" i="2"/>
  <c r="T3193" i="2"/>
  <c r="T3198" i="2"/>
  <c r="T3080" i="2"/>
  <c r="T3199" i="2"/>
  <c r="T3212" i="2"/>
  <c r="T3213" i="2"/>
  <c r="T3228" i="2"/>
  <c r="T3229" i="2"/>
  <c r="T3233" i="2"/>
  <c r="T3235" i="2"/>
  <c r="T3252" i="2"/>
  <c r="T3262" i="2"/>
  <c r="T3263" i="2"/>
  <c r="T3268" i="2"/>
  <c r="T3270" i="2"/>
  <c r="T3278" i="2"/>
  <c r="T3287" i="2"/>
  <c r="T3289" i="2"/>
  <c r="T3292" i="2"/>
  <c r="T3293" i="2"/>
  <c r="T3295" i="2"/>
  <c r="T3300" i="2"/>
  <c r="T3306" i="2"/>
  <c r="T3316" i="2"/>
  <c r="T3196" i="2"/>
  <c r="T3341" i="2"/>
  <c r="T3345" i="2"/>
  <c r="T3346" i="2"/>
  <c r="T3347" i="2"/>
  <c r="T3353" i="2"/>
  <c r="T3357" i="2"/>
  <c r="T3373" i="2"/>
  <c r="T3378" i="2"/>
  <c r="T3381" i="2"/>
  <c r="T3382" i="2"/>
  <c r="T3387" i="2"/>
  <c r="T3389" i="2"/>
  <c r="T3397" i="2"/>
  <c r="T3272" i="2"/>
  <c r="T3409" i="2"/>
  <c r="T3417" i="2"/>
  <c r="T3286" i="2"/>
  <c r="T3424" i="2"/>
  <c r="T3428" i="2"/>
  <c r="T3429" i="2"/>
  <c r="T3298" i="2"/>
  <c r="T3445" i="2"/>
  <c r="T3446" i="2"/>
  <c r="T3459" i="2"/>
  <c r="T3471" i="2"/>
  <c r="T3472" i="2"/>
  <c r="T3473" i="2"/>
  <c r="T3351" i="2"/>
  <c r="T3478" i="2"/>
  <c r="T3493" i="2"/>
  <c r="T3497" i="2"/>
  <c r="T3393" i="2"/>
  <c r="T3394" i="2"/>
  <c r="T3505" i="2"/>
  <c r="T3512" i="2"/>
  <c r="T3515" i="2"/>
  <c r="T3538" i="2"/>
  <c r="T3539" i="2"/>
  <c r="T3542" i="2"/>
  <c r="T3543" i="2"/>
  <c r="T3549" i="2"/>
  <c r="T3552" i="2"/>
  <c r="T3555" i="2"/>
  <c r="T3559" i="2"/>
  <c r="T3564" i="2"/>
  <c r="T3566" i="2"/>
  <c r="T3572" i="2"/>
  <c r="T3573" i="2"/>
  <c r="T3467" i="2"/>
  <c r="T3582" i="2"/>
  <c r="T3588" i="2"/>
  <c r="T3590" i="2"/>
  <c r="T3482" i="2"/>
  <c r="T3605" i="2"/>
  <c r="T3617" i="2"/>
  <c r="T3625" i="2"/>
  <c r="T3626" i="2"/>
  <c r="T3516" i="2"/>
  <c r="T3634" i="2"/>
  <c r="T3524" i="2"/>
  <c r="T3531" i="2"/>
  <c r="T3647" i="2"/>
  <c r="T3660" i="2"/>
  <c r="T3665" i="2"/>
  <c r="T3669" i="2"/>
  <c r="T3673" i="2"/>
  <c r="T3678" i="2"/>
  <c r="T3680" i="2"/>
  <c r="T3688" i="2"/>
  <c r="T3700" i="2"/>
  <c r="T3704" i="2"/>
  <c r="T3612" i="2"/>
  <c r="T3720" i="2"/>
  <c r="T3630" i="2"/>
  <c r="T3736" i="2"/>
  <c r="T3738" i="2"/>
  <c r="T3741" i="2"/>
  <c r="T3751" i="2"/>
  <c r="T3756" i="2"/>
  <c r="T3761" i="2"/>
  <c r="T3762" i="2"/>
  <c r="T3773" i="2"/>
  <c r="T3776" i="2"/>
  <c r="T3783" i="2"/>
  <c r="T3713" i="2"/>
  <c r="T3799" i="2"/>
  <c r="T3803" i="2"/>
  <c r="T3804" i="2"/>
  <c r="T3808" i="2"/>
  <c r="T2180" i="2"/>
  <c r="T3813" i="2"/>
  <c r="T3743" i="2"/>
  <c r="T3837" i="2"/>
  <c r="T3838" i="2"/>
  <c r="T3839" i="2"/>
  <c r="T3844" i="2"/>
  <c r="T3852" i="2"/>
  <c r="T3857" i="2"/>
  <c r="T3859" i="2"/>
  <c r="T3860" i="2"/>
  <c r="T3868" i="2"/>
  <c r="T3872" i="2"/>
  <c r="T3875" i="2"/>
  <c r="T3770" i="2"/>
  <c r="T3886" i="2"/>
  <c r="T3777" i="2"/>
  <c r="T3780" i="2"/>
  <c r="T3903" i="2"/>
  <c r="T3909" i="2"/>
  <c r="T3912" i="2"/>
  <c r="T3915" i="2"/>
  <c r="T3920" i="2"/>
  <c r="T3810" i="2"/>
  <c r="T3924" i="2"/>
  <c r="T3926" i="2"/>
  <c r="T3939" i="2"/>
  <c r="T3944" i="2"/>
  <c r="T3947" i="2"/>
  <c r="T3956" i="2"/>
  <c r="T3957" i="2"/>
  <c r="T3960" i="2"/>
  <c r="T3961" i="2"/>
  <c r="T3884" i="2"/>
  <c r="T3981" i="2"/>
  <c r="T3986" i="2"/>
  <c r="T3987" i="2"/>
  <c r="T4001" i="2"/>
  <c r="T4005" i="2"/>
  <c r="T4030" i="2"/>
  <c r="T3974" i="2"/>
  <c r="T4047" i="2"/>
  <c r="T4056" i="2"/>
  <c r="T4062" i="2"/>
  <c r="T4063" i="2"/>
  <c r="T4066" i="2"/>
  <c r="T4069" i="2"/>
  <c r="T4073" i="2"/>
  <c r="T4088" i="2"/>
  <c r="T4097" i="2"/>
  <c r="T4104" i="2"/>
  <c r="T4113" i="2"/>
  <c r="T4115" i="2"/>
  <c r="T4119" i="2"/>
  <c r="T4120" i="2"/>
  <c r="T4041" i="2"/>
  <c r="T4128" i="2"/>
  <c r="T4132" i="2"/>
  <c r="T4138" i="2"/>
  <c r="T4139" i="2"/>
  <c r="T4146" i="2"/>
  <c r="T4148" i="2"/>
  <c r="T4162" i="2"/>
  <c r="T4168" i="2"/>
  <c r="T4175" i="2"/>
  <c r="T4179" i="2"/>
  <c r="T4180" i="2"/>
  <c r="T4187" i="2"/>
  <c r="T4190" i="2"/>
  <c r="T4197" i="2"/>
  <c r="T4199" i="2"/>
  <c r="T4140" i="2"/>
  <c r="T4147" i="2"/>
  <c r="T4213" i="2"/>
  <c r="T4214" i="2"/>
  <c r="T4219" i="2"/>
  <c r="T4227" i="2"/>
  <c r="T4244" i="2"/>
  <c r="T4250" i="2"/>
  <c r="T4264" i="2"/>
  <c r="T4266" i="2"/>
  <c r="T4269" i="2"/>
  <c r="T4272" i="2"/>
  <c r="T4200" i="2"/>
  <c r="T4278" i="2"/>
  <c r="T4280" i="2"/>
  <c r="T4281" i="2"/>
  <c r="T4290" i="2"/>
  <c r="T4293" i="2"/>
  <c r="T4300" i="2"/>
  <c r="T4303" i="2"/>
  <c r="T4310" i="2"/>
  <c r="T4326" i="2"/>
  <c r="T4253" i="2"/>
  <c r="T4332" i="2"/>
  <c r="T4292" i="2"/>
  <c r="T4365" i="2"/>
  <c r="T4307" i="2"/>
  <c r="T4371" i="2"/>
  <c r="T4375" i="2"/>
  <c r="T4382" i="2"/>
  <c r="T4386" i="2"/>
  <c r="T4392" i="2"/>
  <c r="T4401" i="2"/>
  <c r="T4407" i="2"/>
  <c r="T4415" i="2"/>
  <c r="T4376" i="2"/>
  <c r="T4394" i="2"/>
  <c r="T4434" i="2"/>
  <c r="T4437" i="2"/>
  <c r="T4439" i="2"/>
  <c r="T4440" i="2"/>
  <c r="T4443" i="2"/>
  <c r="T4448" i="2"/>
  <c r="T4458" i="2"/>
  <c r="T4460" i="2"/>
  <c r="T4461" i="2"/>
  <c r="T4469" i="2"/>
  <c r="T4470" i="2"/>
  <c r="T4479" i="2"/>
  <c r="T4444" i="2"/>
  <c r="T4491" i="2"/>
  <c r="T4495" i="2"/>
  <c r="T4497" i="2"/>
  <c r="T4465" i="2"/>
  <c r="T4508" i="2"/>
  <c r="T4481" i="2"/>
  <c r="T4489" i="2"/>
  <c r="T4515" i="2"/>
  <c r="T4517" i="2"/>
  <c r="T4519" i="2"/>
  <c r="T4522" i="2"/>
  <c r="T4530" i="2"/>
  <c r="T4533" i="2"/>
  <c r="T4535" i="2"/>
  <c r="T4538" i="2"/>
  <c r="T4539" i="2"/>
  <c r="T4540" i="2"/>
  <c r="T4542" i="2"/>
  <c r="T4399" i="2"/>
  <c r="T4551" i="2"/>
  <c r="T4552" i="2"/>
  <c r="T4553" i="2"/>
  <c r="T4559" i="2"/>
  <c r="T4560" i="2"/>
  <c r="T4568" i="2"/>
  <c r="T4532" i="2"/>
  <c r="T4571" i="2"/>
  <c r="T4590" i="2"/>
  <c r="T4607" i="2"/>
  <c r="T4612" i="2"/>
  <c r="T4625" i="2"/>
  <c r="T4626" i="2"/>
  <c r="T4629" i="2"/>
  <c r="T4634" i="2"/>
  <c r="T4638" i="2"/>
  <c r="T4651" i="2"/>
  <c r="T4668" i="2"/>
  <c r="T4669" i="2"/>
  <c r="T4670" i="2"/>
  <c r="T4674" i="2"/>
  <c r="T4676" i="2"/>
  <c r="T4678" i="2"/>
  <c r="T4683" i="2"/>
  <c r="T4695" i="2"/>
  <c r="T4698" i="2"/>
  <c r="T4699" i="2"/>
  <c r="T4702" i="2"/>
  <c r="T4708" i="2"/>
  <c r="T4717" i="2"/>
  <c r="T4719" i="2"/>
  <c r="T4720" i="2"/>
  <c r="T4728" i="2"/>
  <c r="T4733" i="2"/>
  <c r="T4737" i="2"/>
  <c r="T4741" i="2"/>
  <c r="T4745" i="2"/>
  <c r="T4750" i="2"/>
  <c r="T4755" i="2"/>
  <c r="T4756" i="2"/>
  <c r="T4761" i="2"/>
  <c r="T4762" i="2"/>
  <c r="T4765" i="2"/>
  <c r="T4777" i="2"/>
  <c r="T4780" i="2"/>
  <c r="T4781" i="2"/>
  <c r="T4792" i="2"/>
  <c r="T4797" i="2"/>
  <c r="T4798" i="2"/>
  <c r="T4800" i="2"/>
  <c r="T4805" i="2"/>
  <c r="T4808" i="2"/>
  <c r="T4825" i="2"/>
  <c r="T4827" i="2"/>
  <c r="T4828" i="2"/>
  <c r="T4802" i="2"/>
  <c r="T4806" i="2"/>
  <c r="T4837" i="2"/>
  <c r="T4842" i="2"/>
  <c r="T4844" i="2"/>
  <c r="T4848" i="2"/>
  <c r="T4849" i="2"/>
  <c r="T4856" i="2"/>
  <c r="T4845" i="2"/>
  <c r="T4868" i="2"/>
  <c r="T4871" i="2"/>
  <c r="T4872" i="2"/>
  <c r="T4875" i="2"/>
  <c r="T4879" i="2"/>
  <c r="T4884" i="2"/>
  <c r="T4885" i="2"/>
  <c r="T4886" i="2"/>
  <c r="T4890" i="2"/>
  <c r="T4891" i="2"/>
  <c r="T4895" i="2"/>
  <c r="T4899" i="2"/>
  <c r="T4900" i="2"/>
  <c r="T4901" i="2"/>
  <c r="T4903" i="2"/>
  <c r="T4905" i="2"/>
  <c r="T4909" i="2"/>
  <c r="T4914" i="2"/>
  <c r="T4915" i="2"/>
  <c r="T4921" i="2"/>
  <c r="T4926" i="2"/>
  <c r="T4927" i="2"/>
  <c r="T4928" i="2"/>
  <c r="T4944" i="2"/>
  <c r="T4945" i="2"/>
  <c r="T4951" i="2"/>
  <c r="T4953" i="2"/>
  <c r="T4940" i="2"/>
  <c r="T4957" i="2"/>
  <c r="T4962" i="2"/>
  <c r="T4964" i="2"/>
  <c r="T4968" i="2"/>
  <c r="T4969" i="2"/>
  <c r="T4971" i="2"/>
  <c r="T4972" i="2"/>
  <c r="T4977" i="2"/>
  <c r="T4979" i="2"/>
  <c r="T4982" i="2"/>
  <c r="T4983" i="2"/>
  <c r="T4987" i="2"/>
  <c r="T4988" i="2"/>
  <c r="T4993" i="2"/>
  <c r="T5000" i="2"/>
  <c r="T5002" i="2"/>
  <c r="T5005" i="2"/>
  <c r="T5006" i="2"/>
  <c r="T5008" i="2"/>
  <c r="T5012" i="2"/>
  <c r="T5024" i="2"/>
  <c r="T5027" i="2"/>
  <c r="T5029" i="2"/>
  <c r="T5038" i="2"/>
  <c r="T5039" i="2"/>
  <c r="T5044" i="2"/>
  <c r="T5047" i="2"/>
  <c r="T5048" i="2"/>
  <c r="T5052" i="2"/>
  <c r="T5053" i="2"/>
  <c r="T5056" i="2"/>
  <c r="T5057" i="2"/>
  <c r="T5060" i="2"/>
  <c r="T5062" i="2"/>
  <c r="T5064" i="2"/>
  <c r="T5068" i="2"/>
  <c r="T5070" i="2"/>
  <c r="T5065" i="2"/>
  <c r="T5071" i="2"/>
  <c r="T5072" i="2"/>
  <c r="T5073" i="2"/>
  <c r="T5074" i="2"/>
  <c r="T5080" i="2"/>
  <c r="T5087" i="2"/>
  <c r="T5090" i="2"/>
  <c r="T5093" i="2"/>
  <c r="T5096" i="2"/>
  <c r="T5097" i="2"/>
  <c r="T5100" i="2"/>
  <c r="T5101" i="2"/>
  <c r="T5103" i="2"/>
  <c r="T5104" i="2"/>
  <c r="T5105" i="2"/>
  <c r="T5106" i="2"/>
  <c r="T5108" i="2"/>
  <c r="T5110" i="2"/>
  <c r="T5113" i="2"/>
  <c r="T5116" i="2"/>
  <c r="T5125" i="2"/>
  <c r="T5126" i="2"/>
  <c r="T5136" i="2"/>
  <c r="T5140" i="2"/>
  <c r="T5141" i="2"/>
  <c r="T5142" i="2"/>
  <c r="T5144" i="2"/>
  <c r="T5145" i="2"/>
  <c r="T5147" i="2"/>
  <c r="T5152" i="2"/>
  <c r="T5146" i="2"/>
  <c r="T5155" i="2"/>
  <c r="T5160" i="2"/>
  <c r="T5161" i="2"/>
  <c r="T5162" i="2"/>
  <c r="T5167" i="2"/>
  <c r="T5169" i="2"/>
  <c r="T5170" i="2"/>
  <c r="T5172" i="2"/>
  <c r="T5174" i="2"/>
  <c r="T5175" i="2"/>
  <c r="T5178" i="2"/>
  <c r="T5179" i="2"/>
  <c r="T5198" i="2"/>
  <c r="T5199" i="2"/>
  <c r="T5200" i="2"/>
  <c r="T5201" i="2"/>
  <c r="T5202" i="2"/>
  <c r="T5203" i="2"/>
  <c r="T5204" i="2"/>
  <c r="T5205" i="2"/>
  <c r="T5206" i="2"/>
  <c r="T5207" i="2"/>
  <c r="T5208" i="2"/>
  <c r="T10" i="2"/>
  <c r="O10" i="2"/>
  <c r="K10" i="2"/>
  <c r="H10" i="2"/>
  <c r="AA5208" i="2"/>
  <c r="O5208" i="2"/>
  <c r="K5208" i="2"/>
  <c r="H5208" i="2"/>
  <c r="AA5207" i="2"/>
  <c r="O5207" i="2"/>
  <c r="K5207" i="2"/>
  <c r="H5207" i="2"/>
  <c r="AA5206" i="2"/>
  <c r="O5206" i="2"/>
  <c r="K5206" i="2"/>
  <c r="H5206" i="2"/>
  <c r="AA5205" i="2"/>
  <c r="O5205" i="2"/>
  <c r="K5205" i="2"/>
  <c r="H5205" i="2"/>
  <c r="AA5204" i="2"/>
  <c r="O5204" i="2"/>
  <c r="K5204" i="2"/>
  <c r="H5204" i="2"/>
  <c r="AA5203" i="2"/>
  <c r="O5203" i="2"/>
  <c r="K5203" i="2"/>
  <c r="H5203" i="2"/>
  <c r="AA5202" i="2"/>
  <c r="O5202" i="2"/>
  <c r="K5202" i="2"/>
  <c r="H5202" i="2"/>
  <c r="AA5201" i="2"/>
  <c r="O5201" i="2"/>
  <c r="K5201" i="2"/>
  <c r="H5201" i="2"/>
  <c r="AA5200" i="2"/>
  <c r="O5200" i="2"/>
  <c r="K5200" i="2"/>
  <c r="H5200" i="2"/>
  <c r="AA5199" i="2"/>
  <c r="O5199" i="2"/>
  <c r="K5199" i="2"/>
  <c r="H5199" i="2"/>
  <c r="AA5198" i="2"/>
  <c r="O5198" i="2"/>
  <c r="K5198" i="2"/>
  <c r="H5198" i="2"/>
  <c r="AA5179" i="2"/>
  <c r="O5179" i="2"/>
  <c r="K5179" i="2"/>
  <c r="H5179" i="2"/>
  <c r="AA5178" i="2"/>
  <c r="O5178" i="2"/>
  <c r="K5178" i="2"/>
  <c r="H5178" i="2"/>
  <c r="AA5175" i="2"/>
  <c r="O5175" i="2"/>
  <c r="K5175" i="2"/>
  <c r="H5175" i="2"/>
  <c r="AA5174" i="2"/>
  <c r="O5174" i="2"/>
  <c r="K5174" i="2"/>
  <c r="H5174" i="2"/>
  <c r="AA5172" i="2"/>
  <c r="O5172" i="2"/>
  <c r="K5172" i="2"/>
  <c r="H5172" i="2"/>
  <c r="AA5170" i="2"/>
  <c r="O5170" i="2"/>
  <c r="K5170" i="2"/>
  <c r="H5170" i="2"/>
  <c r="AA5169" i="2"/>
  <c r="O5169" i="2"/>
  <c r="K5169" i="2"/>
  <c r="H5169" i="2"/>
  <c r="AA5167" i="2"/>
  <c r="O5167" i="2"/>
  <c r="K5167" i="2"/>
  <c r="H5167" i="2"/>
  <c r="AA5162" i="2"/>
  <c r="O5162" i="2"/>
  <c r="K5162" i="2"/>
  <c r="H5162" i="2"/>
  <c r="AA5161" i="2"/>
  <c r="O5161" i="2"/>
  <c r="K5161" i="2"/>
  <c r="H5161" i="2"/>
  <c r="AA5160" i="2"/>
  <c r="O5160" i="2"/>
  <c r="K5160" i="2"/>
  <c r="H5160" i="2"/>
  <c r="AA5155" i="2"/>
  <c r="O5155" i="2"/>
  <c r="K5155" i="2"/>
  <c r="H5155" i="2"/>
  <c r="AA5146" i="2"/>
  <c r="O5146" i="2"/>
  <c r="K5146" i="2"/>
  <c r="H5146" i="2"/>
  <c r="AA5152" i="2"/>
  <c r="O5152" i="2"/>
  <c r="K5152" i="2"/>
  <c r="H5152" i="2"/>
  <c r="AA5147" i="2"/>
  <c r="O5147" i="2"/>
  <c r="K5147" i="2"/>
  <c r="H5147" i="2"/>
  <c r="AA5145" i="2"/>
  <c r="O5145" i="2"/>
  <c r="K5145" i="2"/>
  <c r="H5145" i="2"/>
  <c r="AA5144" i="2"/>
  <c r="O5144" i="2"/>
  <c r="K5144" i="2"/>
  <c r="H5144" i="2"/>
  <c r="AA5142" i="2"/>
  <c r="O5142" i="2"/>
  <c r="K5142" i="2"/>
  <c r="H5142" i="2"/>
  <c r="AA5141" i="2"/>
  <c r="O5141" i="2"/>
  <c r="K5141" i="2"/>
  <c r="H5141" i="2"/>
  <c r="AA5140" i="2"/>
  <c r="O5140" i="2"/>
  <c r="K5140" i="2"/>
  <c r="H5140" i="2"/>
  <c r="AA5136" i="2"/>
  <c r="O5136" i="2"/>
  <c r="K5136" i="2"/>
  <c r="H5136" i="2"/>
  <c r="AA5126" i="2"/>
  <c r="O5126" i="2"/>
  <c r="K5126" i="2"/>
  <c r="H5126" i="2"/>
  <c r="AA5125" i="2"/>
  <c r="O5125" i="2"/>
  <c r="K5125" i="2"/>
  <c r="H5125" i="2"/>
  <c r="AA5116" i="2"/>
  <c r="O5116" i="2"/>
  <c r="K5116" i="2"/>
  <c r="H5116" i="2"/>
  <c r="AA5113" i="2"/>
  <c r="O5113" i="2"/>
  <c r="K5113" i="2"/>
  <c r="H5113" i="2"/>
  <c r="AA5110" i="2"/>
  <c r="O5110" i="2"/>
  <c r="K5110" i="2"/>
  <c r="H5110" i="2"/>
  <c r="AA5108" i="2"/>
  <c r="O5108" i="2"/>
  <c r="K5108" i="2"/>
  <c r="H5108" i="2"/>
  <c r="AA5106" i="2"/>
  <c r="O5106" i="2"/>
  <c r="K5106" i="2"/>
  <c r="H5106" i="2"/>
  <c r="AA5105" i="2"/>
  <c r="O5105" i="2"/>
  <c r="K5105" i="2"/>
  <c r="H5105" i="2"/>
  <c r="AA5104" i="2"/>
  <c r="O5104" i="2"/>
  <c r="K5104" i="2"/>
  <c r="H5104" i="2"/>
  <c r="AA5103" i="2"/>
  <c r="O5103" i="2"/>
  <c r="K5103" i="2"/>
  <c r="H5103" i="2"/>
  <c r="AA5101" i="2"/>
  <c r="O5101" i="2"/>
  <c r="K5101" i="2"/>
  <c r="H5101" i="2"/>
  <c r="AA5100" i="2"/>
  <c r="O5100" i="2"/>
  <c r="K5100" i="2"/>
  <c r="H5100" i="2"/>
  <c r="AA5097" i="2"/>
  <c r="O5097" i="2"/>
  <c r="K5097" i="2"/>
  <c r="H5097" i="2"/>
  <c r="AA5096" i="2"/>
  <c r="O5096" i="2"/>
  <c r="K5096" i="2"/>
  <c r="H5096" i="2"/>
  <c r="AA5093" i="2"/>
  <c r="O5093" i="2"/>
  <c r="K5093" i="2"/>
  <c r="H5093" i="2"/>
  <c r="AA5090" i="2"/>
  <c r="O5090" i="2"/>
  <c r="K5090" i="2"/>
  <c r="H5090" i="2"/>
  <c r="AA5087" i="2"/>
  <c r="O5087" i="2"/>
  <c r="K5087" i="2"/>
  <c r="H5087" i="2"/>
  <c r="AA5080" i="2"/>
  <c r="O5080" i="2"/>
  <c r="K5080" i="2"/>
  <c r="H5080" i="2"/>
  <c r="AA5074" i="2"/>
  <c r="O5074" i="2"/>
  <c r="K5074" i="2"/>
  <c r="H5074" i="2"/>
  <c r="AA5073" i="2"/>
  <c r="O5073" i="2"/>
  <c r="K5073" i="2"/>
  <c r="H5073" i="2"/>
  <c r="AA5072" i="2"/>
  <c r="O5072" i="2"/>
  <c r="K5072" i="2"/>
  <c r="H5072" i="2"/>
  <c r="AA5071" i="2"/>
  <c r="O5071" i="2"/>
  <c r="K5071" i="2"/>
  <c r="H5071" i="2"/>
  <c r="AA5065" i="2"/>
  <c r="O5065" i="2"/>
  <c r="K5065" i="2"/>
  <c r="H5065" i="2"/>
  <c r="AA5070" i="2"/>
  <c r="O5070" i="2"/>
  <c r="K5070" i="2"/>
  <c r="H5070" i="2"/>
  <c r="AA5068" i="2"/>
  <c r="O5068" i="2"/>
  <c r="K5068" i="2"/>
  <c r="H5068" i="2"/>
  <c r="AA5064" i="2"/>
  <c r="O5064" i="2"/>
  <c r="K5064" i="2"/>
  <c r="H5064" i="2"/>
  <c r="AA5062" i="2"/>
  <c r="O5062" i="2"/>
  <c r="K5062" i="2"/>
  <c r="H5062" i="2"/>
  <c r="AA5060" i="2"/>
  <c r="O5060" i="2"/>
  <c r="K5060" i="2"/>
  <c r="H5060" i="2"/>
  <c r="AA5057" i="2"/>
  <c r="O5057" i="2"/>
  <c r="K5057" i="2"/>
  <c r="H5057" i="2"/>
  <c r="AA5056" i="2"/>
  <c r="O5056" i="2"/>
  <c r="K5056" i="2"/>
  <c r="H5056" i="2"/>
  <c r="AA5053" i="2"/>
  <c r="O5053" i="2"/>
  <c r="K5053" i="2"/>
  <c r="H5053" i="2"/>
  <c r="AA5052" i="2"/>
  <c r="O5052" i="2"/>
  <c r="K5052" i="2"/>
  <c r="H5052" i="2"/>
  <c r="AA5048" i="2"/>
  <c r="O5048" i="2"/>
  <c r="K5048" i="2"/>
  <c r="H5048" i="2"/>
  <c r="AA5047" i="2"/>
  <c r="O5047" i="2"/>
  <c r="K5047" i="2"/>
  <c r="H5047" i="2"/>
  <c r="AA5044" i="2"/>
  <c r="O5044" i="2"/>
  <c r="K5044" i="2"/>
  <c r="H5044" i="2"/>
  <c r="AA5039" i="2"/>
  <c r="O5039" i="2"/>
  <c r="K5039" i="2"/>
  <c r="H5039" i="2"/>
  <c r="AA5038" i="2"/>
  <c r="O5038" i="2"/>
  <c r="K5038" i="2"/>
  <c r="H5038" i="2"/>
  <c r="AA5029" i="2"/>
  <c r="O5029" i="2"/>
  <c r="K5029" i="2"/>
  <c r="H5029" i="2"/>
  <c r="AA5027" i="2"/>
  <c r="O5027" i="2"/>
  <c r="K5027" i="2"/>
  <c r="H5027" i="2"/>
  <c r="AA5024" i="2"/>
  <c r="O5024" i="2"/>
  <c r="K5024" i="2"/>
  <c r="H5024" i="2"/>
  <c r="AA5012" i="2"/>
  <c r="O5012" i="2"/>
  <c r="K5012" i="2"/>
  <c r="H5012" i="2"/>
  <c r="AA5008" i="2"/>
  <c r="O5008" i="2"/>
  <c r="K5008" i="2"/>
  <c r="H5008" i="2"/>
  <c r="AA5006" i="2"/>
  <c r="O5006" i="2"/>
  <c r="K5006" i="2"/>
  <c r="H5006" i="2"/>
  <c r="AA5005" i="2"/>
  <c r="O5005" i="2"/>
  <c r="K5005" i="2"/>
  <c r="H5005" i="2"/>
  <c r="AA5002" i="2"/>
  <c r="O5002" i="2"/>
  <c r="K5002" i="2"/>
  <c r="H5002" i="2"/>
  <c r="AA5000" i="2"/>
  <c r="O5000" i="2"/>
  <c r="K5000" i="2"/>
  <c r="H5000" i="2"/>
  <c r="AA4993" i="2"/>
  <c r="O4993" i="2"/>
  <c r="K4993" i="2"/>
  <c r="H4993" i="2"/>
  <c r="AA4988" i="2"/>
  <c r="O4988" i="2"/>
  <c r="K4988" i="2"/>
  <c r="H4988" i="2"/>
  <c r="AA4987" i="2"/>
  <c r="O4987" i="2"/>
  <c r="K4987" i="2"/>
  <c r="H4987" i="2"/>
  <c r="AA4983" i="2"/>
  <c r="O4983" i="2"/>
  <c r="K4983" i="2"/>
  <c r="H4983" i="2"/>
  <c r="AA4982" i="2"/>
  <c r="O4982" i="2"/>
  <c r="K4982" i="2"/>
  <c r="H4982" i="2"/>
  <c r="AA4979" i="2"/>
  <c r="O4979" i="2"/>
  <c r="K4979" i="2"/>
  <c r="H4979" i="2"/>
  <c r="AA4977" i="2"/>
  <c r="O4977" i="2"/>
  <c r="K4977" i="2"/>
  <c r="H4977" i="2"/>
  <c r="AA4972" i="2"/>
  <c r="O4972" i="2"/>
  <c r="K4972" i="2"/>
  <c r="H4972" i="2"/>
  <c r="AA4971" i="2"/>
  <c r="O4971" i="2"/>
  <c r="K4971" i="2"/>
  <c r="H4971" i="2"/>
  <c r="AA4969" i="2"/>
  <c r="O4969" i="2"/>
  <c r="K4969" i="2"/>
  <c r="H4969" i="2"/>
  <c r="AA4968" i="2"/>
  <c r="O4968" i="2"/>
  <c r="K4968" i="2"/>
  <c r="H4968" i="2"/>
  <c r="AA4964" i="2"/>
  <c r="O4964" i="2"/>
  <c r="K4964" i="2"/>
  <c r="H4964" i="2"/>
  <c r="AA4962" i="2"/>
  <c r="O4962" i="2"/>
  <c r="K4962" i="2"/>
  <c r="H4962" i="2"/>
  <c r="AA4957" i="2"/>
  <c r="O4957" i="2"/>
  <c r="K4957" i="2"/>
  <c r="H4957" i="2"/>
  <c r="AA4940" i="2"/>
  <c r="O4940" i="2"/>
  <c r="K4940" i="2"/>
  <c r="H4940" i="2"/>
  <c r="AA4953" i="2"/>
  <c r="O4953" i="2"/>
  <c r="K4953" i="2"/>
  <c r="H4953" i="2"/>
  <c r="AA4951" i="2"/>
  <c r="O4951" i="2"/>
  <c r="K4951" i="2"/>
  <c r="H4951" i="2"/>
  <c r="AA4945" i="2"/>
  <c r="O4945" i="2"/>
  <c r="K4945" i="2"/>
  <c r="H4945" i="2"/>
  <c r="AA4944" i="2"/>
  <c r="O4944" i="2"/>
  <c r="K4944" i="2"/>
  <c r="H4944" i="2"/>
  <c r="AA4928" i="2"/>
  <c r="O4928" i="2"/>
  <c r="K4928" i="2"/>
  <c r="H4928" i="2"/>
  <c r="AA4927" i="2"/>
  <c r="O4927" i="2"/>
  <c r="K4927" i="2"/>
  <c r="H4927" i="2"/>
  <c r="AA4926" i="2"/>
  <c r="O4926" i="2"/>
  <c r="K4926" i="2"/>
  <c r="H4926" i="2"/>
  <c r="AA4921" i="2"/>
  <c r="O4921" i="2"/>
  <c r="K4921" i="2"/>
  <c r="H4921" i="2"/>
  <c r="AA4915" i="2"/>
  <c r="O4915" i="2"/>
  <c r="K4915" i="2"/>
  <c r="H4915" i="2"/>
  <c r="AA4914" i="2"/>
  <c r="O4914" i="2"/>
  <c r="K4914" i="2"/>
  <c r="H4914" i="2"/>
  <c r="AA4909" i="2"/>
  <c r="O4909" i="2"/>
  <c r="K4909" i="2"/>
  <c r="H4909" i="2"/>
  <c r="AA4905" i="2"/>
  <c r="O4905" i="2"/>
  <c r="K4905" i="2"/>
  <c r="H4905" i="2"/>
  <c r="AA4903" i="2"/>
  <c r="O4903" i="2"/>
  <c r="K4903" i="2"/>
  <c r="H4903" i="2"/>
  <c r="AA4901" i="2"/>
  <c r="O4901" i="2"/>
  <c r="K4901" i="2"/>
  <c r="H4901" i="2"/>
  <c r="AA4900" i="2"/>
  <c r="O4900" i="2"/>
  <c r="K4900" i="2"/>
  <c r="H4900" i="2"/>
  <c r="AA4899" i="2"/>
  <c r="O4899" i="2"/>
  <c r="K4899" i="2"/>
  <c r="H4899" i="2"/>
  <c r="AA4895" i="2"/>
  <c r="O4895" i="2"/>
  <c r="K4895" i="2"/>
  <c r="H4895" i="2"/>
  <c r="AA4891" i="2"/>
  <c r="O4891" i="2"/>
  <c r="K4891" i="2"/>
  <c r="H4891" i="2"/>
  <c r="AA4890" i="2"/>
  <c r="O4890" i="2"/>
  <c r="K4890" i="2"/>
  <c r="H4890" i="2"/>
  <c r="AA4886" i="2"/>
  <c r="O4886" i="2"/>
  <c r="K4886" i="2"/>
  <c r="H4886" i="2"/>
  <c r="AA4885" i="2"/>
  <c r="O4885" i="2"/>
  <c r="K4885" i="2"/>
  <c r="H4885" i="2"/>
  <c r="AA4884" i="2"/>
  <c r="O4884" i="2"/>
  <c r="K4884" i="2"/>
  <c r="H4884" i="2"/>
  <c r="AA4879" i="2"/>
  <c r="O4879" i="2"/>
  <c r="K4879" i="2"/>
  <c r="H4879" i="2"/>
  <c r="AA4875" i="2"/>
  <c r="O4875" i="2"/>
  <c r="K4875" i="2"/>
  <c r="H4875" i="2"/>
  <c r="AA4872" i="2"/>
  <c r="O4872" i="2"/>
  <c r="K4872" i="2"/>
  <c r="H4872" i="2"/>
  <c r="AA4871" i="2"/>
  <c r="O4871" i="2"/>
  <c r="K4871" i="2"/>
  <c r="H4871" i="2"/>
  <c r="AA4868" i="2"/>
  <c r="O4868" i="2"/>
  <c r="K4868" i="2"/>
  <c r="H4868" i="2"/>
  <c r="AA4845" i="2"/>
  <c r="O4845" i="2"/>
  <c r="K4845" i="2"/>
  <c r="H4845" i="2"/>
  <c r="AA4856" i="2"/>
  <c r="O4856" i="2"/>
  <c r="K4856" i="2"/>
  <c r="H4856" i="2"/>
  <c r="AA4849" i="2"/>
  <c r="O4849" i="2"/>
  <c r="K4849" i="2"/>
  <c r="H4849" i="2"/>
  <c r="AA4848" i="2"/>
  <c r="O4848" i="2"/>
  <c r="K4848" i="2"/>
  <c r="H4848" i="2"/>
  <c r="AA4844" i="2"/>
  <c r="O4844" i="2"/>
  <c r="K4844" i="2"/>
  <c r="H4844" i="2"/>
  <c r="AA4842" i="2"/>
  <c r="O4842" i="2"/>
  <c r="K4842" i="2"/>
  <c r="H4842" i="2"/>
  <c r="AA4837" i="2"/>
  <c r="O4837" i="2"/>
  <c r="K4837" i="2"/>
  <c r="H4837" i="2"/>
  <c r="AA4806" i="2"/>
  <c r="O4806" i="2"/>
  <c r="K4806" i="2"/>
  <c r="H4806" i="2"/>
  <c r="AA4802" i="2"/>
  <c r="O4802" i="2"/>
  <c r="K4802" i="2"/>
  <c r="H4802" i="2"/>
  <c r="AA4828" i="2"/>
  <c r="O4828" i="2"/>
  <c r="K4828" i="2"/>
  <c r="H4828" i="2"/>
  <c r="AA4827" i="2"/>
  <c r="O4827" i="2"/>
  <c r="K4827" i="2"/>
  <c r="H4827" i="2"/>
  <c r="AA4825" i="2"/>
  <c r="O4825" i="2"/>
  <c r="K4825" i="2"/>
  <c r="H4825" i="2"/>
  <c r="AA4808" i="2"/>
  <c r="O4808" i="2"/>
  <c r="K4808" i="2"/>
  <c r="H4808" i="2"/>
  <c r="AA4805" i="2"/>
  <c r="O4805" i="2"/>
  <c r="K4805" i="2"/>
  <c r="H4805" i="2"/>
  <c r="AD4801" i="2" s="1"/>
  <c r="AA4800" i="2"/>
  <c r="O4800" i="2"/>
  <c r="K4800" i="2"/>
  <c r="H4800" i="2"/>
  <c r="AA4798" i="2"/>
  <c r="O4798" i="2"/>
  <c r="K4798" i="2"/>
  <c r="H4798" i="2"/>
  <c r="AA4797" i="2"/>
  <c r="O4797" i="2"/>
  <c r="K4797" i="2"/>
  <c r="H4797" i="2"/>
  <c r="AA4792" i="2"/>
  <c r="O4792" i="2"/>
  <c r="K4792" i="2"/>
  <c r="H4792" i="2"/>
  <c r="AA4781" i="2"/>
  <c r="O4781" i="2"/>
  <c r="K4781" i="2"/>
  <c r="H4781" i="2"/>
  <c r="AA4780" i="2"/>
  <c r="O4780" i="2"/>
  <c r="K4780" i="2"/>
  <c r="H4780" i="2"/>
  <c r="AA4777" i="2"/>
  <c r="O4777" i="2"/>
  <c r="K4777" i="2"/>
  <c r="H4777" i="2"/>
  <c r="AA4765" i="2"/>
  <c r="O4765" i="2"/>
  <c r="K4765" i="2"/>
  <c r="H4765" i="2"/>
  <c r="AA4762" i="2"/>
  <c r="O4762" i="2"/>
  <c r="K4762" i="2"/>
  <c r="H4762" i="2"/>
  <c r="AA4761" i="2"/>
  <c r="O4761" i="2"/>
  <c r="K4761" i="2"/>
  <c r="H4761" i="2"/>
  <c r="AA4756" i="2"/>
  <c r="O4756" i="2"/>
  <c r="K4756" i="2"/>
  <c r="H4756" i="2"/>
  <c r="AA4755" i="2"/>
  <c r="O4755" i="2"/>
  <c r="K4755" i="2"/>
  <c r="H4755" i="2"/>
  <c r="AA4750" i="2"/>
  <c r="O4750" i="2"/>
  <c r="K4750" i="2"/>
  <c r="H4750" i="2"/>
  <c r="AA4745" i="2"/>
  <c r="O4745" i="2"/>
  <c r="K4745" i="2"/>
  <c r="H4745" i="2"/>
  <c r="AA4741" i="2"/>
  <c r="O4741" i="2"/>
  <c r="K4741" i="2"/>
  <c r="H4741" i="2"/>
  <c r="AA4737" i="2"/>
  <c r="O4737" i="2"/>
  <c r="K4737" i="2"/>
  <c r="H4737" i="2"/>
  <c r="AA4733" i="2"/>
  <c r="O4733" i="2"/>
  <c r="K4733" i="2"/>
  <c r="H4733" i="2"/>
  <c r="AA4728" i="2"/>
  <c r="O4728" i="2"/>
  <c r="K4728" i="2"/>
  <c r="H4728" i="2"/>
  <c r="AA4720" i="2"/>
  <c r="O4720" i="2"/>
  <c r="K4720" i="2"/>
  <c r="H4720" i="2"/>
  <c r="AA4719" i="2"/>
  <c r="O4719" i="2"/>
  <c r="K4719" i="2"/>
  <c r="H4719" i="2"/>
  <c r="AA4717" i="2"/>
  <c r="O4717" i="2"/>
  <c r="K4717" i="2"/>
  <c r="H4717" i="2"/>
  <c r="AA4708" i="2"/>
  <c r="O4708" i="2"/>
  <c r="K4708" i="2"/>
  <c r="H4708" i="2"/>
  <c r="AA4702" i="2"/>
  <c r="O4702" i="2"/>
  <c r="K4702" i="2"/>
  <c r="H4702" i="2"/>
  <c r="AA4699" i="2"/>
  <c r="O4699" i="2"/>
  <c r="K4699" i="2"/>
  <c r="H4699" i="2"/>
  <c r="AA4698" i="2"/>
  <c r="O4698" i="2"/>
  <c r="K4698" i="2"/>
  <c r="H4698" i="2"/>
  <c r="AA4695" i="2"/>
  <c r="O4695" i="2"/>
  <c r="K4695" i="2"/>
  <c r="H4695" i="2"/>
  <c r="AA4683" i="2"/>
  <c r="O4683" i="2"/>
  <c r="K4683" i="2"/>
  <c r="H4683" i="2"/>
  <c r="AA4678" i="2"/>
  <c r="O4678" i="2"/>
  <c r="K4678" i="2"/>
  <c r="H4678" i="2"/>
  <c r="AA4676" i="2"/>
  <c r="O4676" i="2"/>
  <c r="K4676" i="2"/>
  <c r="H4676" i="2"/>
  <c r="AA4674" i="2"/>
  <c r="O4674" i="2"/>
  <c r="K4674" i="2"/>
  <c r="H4674" i="2"/>
  <c r="AA4670" i="2"/>
  <c r="O4670" i="2"/>
  <c r="K4670" i="2"/>
  <c r="H4670" i="2"/>
  <c r="AA4669" i="2"/>
  <c r="O4669" i="2"/>
  <c r="K4669" i="2"/>
  <c r="H4669" i="2"/>
  <c r="AA4668" i="2"/>
  <c r="O4668" i="2"/>
  <c r="K4668" i="2"/>
  <c r="H4668" i="2"/>
  <c r="AA4624" i="2"/>
  <c r="O4624" i="2"/>
  <c r="K4624" i="2"/>
  <c r="H4624" i="2"/>
  <c r="AA4651" i="2"/>
  <c r="O4651" i="2"/>
  <c r="K4651" i="2"/>
  <c r="H4651" i="2"/>
  <c r="AA4638" i="2"/>
  <c r="O4638" i="2"/>
  <c r="K4638" i="2"/>
  <c r="H4638" i="2"/>
  <c r="AA4634" i="2"/>
  <c r="O4634" i="2"/>
  <c r="K4634" i="2"/>
  <c r="H4634" i="2"/>
  <c r="AA4629" i="2"/>
  <c r="O4629" i="2"/>
  <c r="K4629" i="2"/>
  <c r="H4629" i="2"/>
  <c r="AA4626" i="2"/>
  <c r="O4626" i="2"/>
  <c r="K4626" i="2"/>
  <c r="H4626" i="2"/>
  <c r="AA4625" i="2"/>
  <c r="O4625" i="2"/>
  <c r="K4625" i="2"/>
  <c r="H4625" i="2"/>
  <c r="AA4612" i="2"/>
  <c r="O4612" i="2"/>
  <c r="K4612" i="2"/>
  <c r="H4612" i="2"/>
  <c r="AA4607" i="2"/>
  <c r="O4607" i="2"/>
  <c r="K4607" i="2"/>
  <c r="H4607" i="2"/>
  <c r="AA4590" i="2"/>
  <c r="O4590" i="2"/>
  <c r="K4590" i="2"/>
  <c r="H4590" i="2"/>
  <c r="AA4571" i="2"/>
  <c r="O4571" i="2"/>
  <c r="K4571" i="2"/>
  <c r="H4571" i="2"/>
  <c r="AA4532" i="2"/>
  <c r="O4532" i="2"/>
  <c r="K4532" i="2"/>
  <c r="H4532" i="2"/>
  <c r="AA4568" i="2"/>
  <c r="O4568" i="2"/>
  <c r="K4568" i="2"/>
  <c r="H4568" i="2"/>
  <c r="AA4560" i="2"/>
  <c r="O4560" i="2"/>
  <c r="K4560" i="2"/>
  <c r="H4560" i="2"/>
  <c r="AA4559" i="2"/>
  <c r="O4559" i="2"/>
  <c r="K4559" i="2"/>
  <c r="H4559" i="2"/>
  <c r="AA4553" i="2"/>
  <c r="O4553" i="2"/>
  <c r="K4553" i="2"/>
  <c r="H4553" i="2"/>
  <c r="AA4552" i="2"/>
  <c r="O4552" i="2"/>
  <c r="K4552" i="2"/>
  <c r="H4552" i="2"/>
  <c r="AA4551" i="2"/>
  <c r="O4551" i="2"/>
  <c r="K4551" i="2"/>
  <c r="H4551" i="2"/>
  <c r="AA4399" i="2"/>
  <c r="O4399" i="2"/>
  <c r="K4399" i="2"/>
  <c r="H4399" i="2"/>
  <c r="AA4542" i="2"/>
  <c r="O4542" i="2"/>
  <c r="K4542" i="2"/>
  <c r="H4542" i="2"/>
  <c r="AA4540" i="2"/>
  <c r="O4540" i="2"/>
  <c r="K4540" i="2"/>
  <c r="H4540" i="2"/>
  <c r="AA4539" i="2"/>
  <c r="O4539" i="2"/>
  <c r="K4539" i="2"/>
  <c r="H4539" i="2"/>
  <c r="AA4538" i="2"/>
  <c r="O4538" i="2"/>
  <c r="K4538" i="2"/>
  <c r="H4538" i="2"/>
  <c r="AA4535" i="2"/>
  <c r="O4535" i="2"/>
  <c r="K4535" i="2"/>
  <c r="H4535" i="2"/>
  <c r="AA4533" i="2"/>
  <c r="O4533" i="2"/>
  <c r="K4533" i="2"/>
  <c r="H4533" i="2"/>
  <c r="AA4530" i="2"/>
  <c r="O4530" i="2"/>
  <c r="K4530" i="2"/>
  <c r="H4530" i="2"/>
  <c r="AA4522" i="2"/>
  <c r="O4522" i="2"/>
  <c r="K4522" i="2"/>
  <c r="H4522" i="2"/>
  <c r="AA4519" i="2"/>
  <c r="O4519" i="2"/>
  <c r="K4519" i="2"/>
  <c r="H4519" i="2"/>
  <c r="AA4517" i="2"/>
  <c r="O4517" i="2"/>
  <c r="K4517" i="2"/>
  <c r="H4517" i="2"/>
  <c r="AA4515" i="2"/>
  <c r="O4515" i="2"/>
  <c r="K4515" i="2"/>
  <c r="H4515" i="2"/>
  <c r="AA4489" i="2"/>
  <c r="O4489" i="2"/>
  <c r="K4489" i="2"/>
  <c r="H4489" i="2"/>
  <c r="AA4481" i="2"/>
  <c r="O4481" i="2"/>
  <c r="K4481" i="2"/>
  <c r="H4481" i="2"/>
  <c r="AA4508" i="2"/>
  <c r="O4508" i="2"/>
  <c r="K4508" i="2"/>
  <c r="H4508" i="2"/>
  <c r="AA4465" i="2"/>
  <c r="O4465" i="2"/>
  <c r="K4465" i="2"/>
  <c r="H4465" i="2"/>
  <c r="AA4497" i="2"/>
  <c r="O4497" i="2"/>
  <c r="K4497" i="2"/>
  <c r="H4497" i="2"/>
  <c r="AA4495" i="2"/>
  <c r="O4495" i="2"/>
  <c r="K4495" i="2"/>
  <c r="H4495" i="2"/>
  <c r="AA4491" i="2"/>
  <c r="O4491" i="2"/>
  <c r="K4491" i="2"/>
  <c r="H4491" i="2"/>
  <c r="AD4487" i="2" s="1"/>
  <c r="AA4444" i="2"/>
  <c r="O4444" i="2"/>
  <c r="K4444" i="2"/>
  <c r="H4444" i="2"/>
  <c r="AA4479" i="2"/>
  <c r="O4479" i="2"/>
  <c r="K4479" i="2"/>
  <c r="H4479" i="2"/>
  <c r="AA4470" i="2"/>
  <c r="O4470" i="2"/>
  <c r="K4470" i="2"/>
  <c r="H4470" i="2"/>
  <c r="AA4469" i="2"/>
  <c r="O4469" i="2"/>
  <c r="K4469" i="2"/>
  <c r="H4469" i="2"/>
  <c r="AA4461" i="2"/>
  <c r="O4461" i="2"/>
  <c r="K4461" i="2"/>
  <c r="H4461" i="2"/>
  <c r="AA4460" i="2"/>
  <c r="O4460" i="2"/>
  <c r="K4460" i="2"/>
  <c r="H4460" i="2"/>
  <c r="AA4458" i="2"/>
  <c r="O4458" i="2"/>
  <c r="K4458" i="2"/>
  <c r="H4458" i="2"/>
  <c r="AA4448" i="2"/>
  <c r="O4448" i="2"/>
  <c r="K4448" i="2"/>
  <c r="H4448" i="2"/>
  <c r="AA4443" i="2"/>
  <c r="O4443" i="2"/>
  <c r="K4443" i="2"/>
  <c r="H4443" i="2"/>
  <c r="AA4440" i="2"/>
  <c r="O4440" i="2"/>
  <c r="K4440" i="2"/>
  <c r="H4440" i="2"/>
  <c r="AA4439" i="2"/>
  <c r="O4439" i="2"/>
  <c r="K4439" i="2"/>
  <c r="H4439" i="2"/>
  <c r="AA4437" i="2"/>
  <c r="O4437" i="2"/>
  <c r="K4437" i="2"/>
  <c r="H4437" i="2"/>
  <c r="AA4434" i="2"/>
  <c r="O4434" i="2"/>
  <c r="K4434" i="2"/>
  <c r="H4434" i="2"/>
  <c r="AA4394" i="2"/>
  <c r="O4394" i="2"/>
  <c r="K4394" i="2"/>
  <c r="H4394" i="2"/>
  <c r="AA4376" i="2"/>
  <c r="O4376" i="2"/>
  <c r="K4376" i="2"/>
  <c r="H4376" i="2"/>
  <c r="AA4415" i="2"/>
  <c r="O4415" i="2"/>
  <c r="K4415" i="2"/>
  <c r="H4415" i="2"/>
  <c r="AA4407" i="2"/>
  <c r="O4407" i="2"/>
  <c r="K4407" i="2"/>
  <c r="H4407" i="2"/>
  <c r="AA4401" i="2"/>
  <c r="O4401" i="2"/>
  <c r="K4401" i="2"/>
  <c r="H4401" i="2"/>
  <c r="AA4392" i="2"/>
  <c r="O4392" i="2"/>
  <c r="K4392" i="2"/>
  <c r="H4392" i="2"/>
  <c r="AA4386" i="2"/>
  <c r="O4386" i="2"/>
  <c r="K4386" i="2"/>
  <c r="H4386" i="2"/>
  <c r="AA4382" i="2"/>
  <c r="O4382" i="2"/>
  <c r="K4382" i="2"/>
  <c r="H4382" i="2"/>
  <c r="AD4378" i="2" s="1"/>
  <c r="AA4375" i="2"/>
  <c r="O4375" i="2"/>
  <c r="K4375" i="2"/>
  <c r="H4375" i="2"/>
  <c r="AA4371" i="2"/>
  <c r="O4371" i="2"/>
  <c r="K4371" i="2"/>
  <c r="H4371" i="2"/>
  <c r="AA4307" i="2"/>
  <c r="O4307" i="2"/>
  <c r="K4307" i="2"/>
  <c r="H4307" i="2"/>
  <c r="AA4365" i="2"/>
  <c r="O4365" i="2"/>
  <c r="K4365" i="2"/>
  <c r="H4365" i="2"/>
  <c r="AA4292" i="2"/>
  <c r="O4292" i="2"/>
  <c r="K4292" i="2"/>
  <c r="H4292" i="2"/>
  <c r="AA4332" i="2"/>
  <c r="O4332" i="2"/>
  <c r="K4332" i="2"/>
  <c r="H4332" i="2"/>
  <c r="AA4253" i="2"/>
  <c r="O4253" i="2"/>
  <c r="K4253" i="2"/>
  <c r="H4253" i="2"/>
  <c r="AA4326" i="2"/>
  <c r="O4326" i="2"/>
  <c r="K4326" i="2"/>
  <c r="H4326" i="2"/>
  <c r="AA4310" i="2"/>
  <c r="O4310" i="2"/>
  <c r="K4310" i="2"/>
  <c r="H4310" i="2"/>
  <c r="AA4303" i="2"/>
  <c r="O4303" i="2"/>
  <c r="K4303" i="2"/>
  <c r="H4303" i="2"/>
  <c r="AA4300" i="2"/>
  <c r="O4300" i="2"/>
  <c r="K4300" i="2"/>
  <c r="H4300" i="2"/>
  <c r="AA4293" i="2"/>
  <c r="O4293" i="2"/>
  <c r="K4293" i="2"/>
  <c r="H4293" i="2"/>
  <c r="AA4290" i="2"/>
  <c r="O4290" i="2"/>
  <c r="K4290" i="2"/>
  <c r="H4290" i="2"/>
  <c r="AA4281" i="2"/>
  <c r="O4281" i="2"/>
  <c r="K4281" i="2"/>
  <c r="H4281" i="2"/>
  <c r="AA4280" i="2"/>
  <c r="O4280" i="2"/>
  <c r="K4280" i="2"/>
  <c r="H4280" i="2"/>
  <c r="AA4278" i="2"/>
  <c r="O4278" i="2"/>
  <c r="K4278" i="2"/>
  <c r="H4278" i="2"/>
  <c r="AA4200" i="2"/>
  <c r="O4200" i="2"/>
  <c r="K4200" i="2"/>
  <c r="H4200" i="2"/>
  <c r="AA4272" i="2"/>
  <c r="O4272" i="2"/>
  <c r="K4272" i="2"/>
  <c r="H4272" i="2"/>
  <c r="AA4269" i="2"/>
  <c r="O4269" i="2"/>
  <c r="K4269" i="2"/>
  <c r="H4269" i="2"/>
  <c r="AA4266" i="2"/>
  <c r="O4266" i="2"/>
  <c r="K4266" i="2"/>
  <c r="H4266" i="2"/>
  <c r="AA4264" i="2"/>
  <c r="O4264" i="2"/>
  <c r="K4264" i="2"/>
  <c r="H4264" i="2"/>
  <c r="AA4250" i="2"/>
  <c r="O4250" i="2"/>
  <c r="K4250" i="2"/>
  <c r="H4250" i="2"/>
  <c r="AA4244" i="2"/>
  <c r="O4244" i="2"/>
  <c r="K4244" i="2"/>
  <c r="H4244" i="2"/>
  <c r="AA4227" i="2"/>
  <c r="O4227" i="2"/>
  <c r="K4227" i="2"/>
  <c r="H4227" i="2"/>
  <c r="AA4219" i="2"/>
  <c r="O4219" i="2"/>
  <c r="K4219" i="2"/>
  <c r="H4219" i="2"/>
  <c r="AA4214" i="2"/>
  <c r="O4214" i="2"/>
  <c r="K4214" i="2"/>
  <c r="H4214" i="2"/>
  <c r="AA4213" i="2"/>
  <c r="O4213" i="2"/>
  <c r="K4213" i="2"/>
  <c r="H4213" i="2"/>
  <c r="AA4147" i="2"/>
  <c r="O4147" i="2"/>
  <c r="K4147" i="2"/>
  <c r="H4147" i="2"/>
  <c r="AA4140" i="2"/>
  <c r="O4140" i="2"/>
  <c r="K4140" i="2"/>
  <c r="H4140" i="2"/>
  <c r="AA4199" i="2"/>
  <c r="O4199" i="2"/>
  <c r="K4199" i="2"/>
  <c r="H4199" i="2"/>
  <c r="AA4197" i="2"/>
  <c r="O4197" i="2"/>
  <c r="K4197" i="2"/>
  <c r="H4197" i="2"/>
  <c r="AA4190" i="2"/>
  <c r="O4190" i="2"/>
  <c r="K4190" i="2"/>
  <c r="H4190" i="2"/>
  <c r="AA4187" i="2"/>
  <c r="O4187" i="2"/>
  <c r="K4187" i="2"/>
  <c r="H4187" i="2"/>
  <c r="AA4180" i="2"/>
  <c r="O4180" i="2"/>
  <c r="K4180" i="2"/>
  <c r="H4180" i="2"/>
  <c r="AA4179" i="2"/>
  <c r="O4179" i="2"/>
  <c r="K4179" i="2"/>
  <c r="H4179" i="2"/>
  <c r="AA4175" i="2"/>
  <c r="O4175" i="2"/>
  <c r="K4175" i="2"/>
  <c r="H4175" i="2"/>
  <c r="AA4168" i="2"/>
  <c r="O4168" i="2"/>
  <c r="K4168" i="2"/>
  <c r="H4168" i="2"/>
  <c r="AA4162" i="2"/>
  <c r="O4162" i="2"/>
  <c r="K4162" i="2"/>
  <c r="H4162" i="2"/>
  <c r="AA4148" i="2"/>
  <c r="O4148" i="2"/>
  <c r="K4148" i="2"/>
  <c r="H4148" i="2"/>
  <c r="AA4146" i="2"/>
  <c r="O4146" i="2"/>
  <c r="K4146" i="2"/>
  <c r="H4146" i="2"/>
  <c r="AA4139" i="2"/>
  <c r="O4139" i="2"/>
  <c r="K4139" i="2"/>
  <c r="H4139" i="2"/>
  <c r="AA4138" i="2"/>
  <c r="O4138" i="2"/>
  <c r="K4138" i="2"/>
  <c r="H4138" i="2"/>
  <c r="AD4134" i="2" s="1"/>
  <c r="AA4132" i="2"/>
  <c r="O4132" i="2"/>
  <c r="K4132" i="2"/>
  <c r="H4132" i="2"/>
  <c r="AA4128" i="2"/>
  <c r="O4128" i="2"/>
  <c r="K4128" i="2"/>
  <c r="H4128" i="2"/>
  <c r="AA4041" i="2"/>
  <c r="O4041" i="2"/>
  <c r="K4041" i="2"/>
  <c r="H4041" i="2"/>
  <c r="AA4120" i="2"/>
  <c r="O4120" i="2"/>
  <c r="K4120" i="2"/>
  <c r="H4120" i="2"/>
  <c r="AA4119" i="2"/>
  <c r="O4119" i="2"/>
  <c r="K4119" i="2"/>
  <c r="H4119" i="2"/>
  <c r="U4115" i="2"/>
  <c r="AA4115" i="2" s="1"/>
  <c r="O4115" i="2"/>
  <c r="K4115" i="2"/>
  <c r="H4115" i="2"/>
  <c r="AA4113" i="2"/>
  <c r="O4113" i="2"/>
  <c r="K4113" i="2"/>
  <c r="H4113" i="2"/>
  <c r="AA4104" i="2"/>
  <c r="O4104" i="2"/>
  <c r="K4104" i="2"/>
  <c r="H4104" i="2"/>
  <c r="AA4097" i="2"/>
  <c r="O4097" i="2"/>
  <c r="K4097" i="2"/>
  <c r="H4097" i="2"/>
  <c r="AA4088" i="2"/>
  <c r="O4088" i="2"/>
  <c r="K4088" i="2"/>
  <c r="H4088" i="2"/>
  <c r="AA4073" i="2"/>
  <c r="O4073" i="2"/>
  <c r="K4073" i="2"/>
  <c r="H4073" i="2"/>
  <c r="AA4069" i="2"/>
  <c r="O4069" i="2"/>
  <c r="K4069" i="2"/>
  <c r="H4069" i="2"/>
  <c r="AA4066" i="2"/>
  <c r="O4066" i="2"/>
  <c r="K4066" i="2"/>
  <c r="H4066" i="2"/>
  <c r="AA4063" i="2"/>
  <c r="O4063" i="2"/>
  <c r="K4063" i="2"/>
  <c r="H4063" i="2"/>
  <c r="AA4062" i="2"/>
  <c r="O4062" i="2"/>
  <c r="K4062" i="2"/>
  <c r="H4062" i="2"/>
  <c r="AA4056" i="2"/>
  <c r="O4056" i="2"/>
  <c r="K4056" i="2"/>
  <c r="H4056" i="2"/>
  <c r="AA4047" i="2"/>
  <c r="O4047" i="2"/>
  <c r="K4047" i="2"/>
  <c r="H4047" i="2"/>
  <c r="AA3974" i="2"/>
  <c r="O3974" i="2"/>
  <c r="K3974" i="2"/>
  <c r="H3974" i="2"/>
  <c r="AA4030" i="2"/>
  <c r="O4030" i="2"/>
  <c r="K4030" i="2"/>
  <c r="H4030" i="2"/>
  <c r="AA4005" i="2"/>
  <c r="O4005" i="2"/>
  <c r="K4005" i="2"/>
  <c r="H4005" i="2"/>
  <c r="AA4001" i="2"/>
  <c r="O4001" i="2"/>
  <c r="K4001" i="2"/>
  <c r="H4001" i="2"/>
  <c r="AA3987" i="2"/>
  <c r="O3987" i="2"/>
  <c r="K3987" i="2"/>
  <c r="H3987" i="2"/>
  <c r="AA3986" i="2"/>
  <c r="O3986" i="2"/>
  <c r="K3986" i="2"/>
  <c r="H3986" i="2"/>
  <c r="AD3982" i="2" s="1"/>
  <c r="AA3981" i="2"/>
  <c r="O3981" i="2"/>
  <c r="K3981" i="2"/>
  <c r="H3981" i="2"/>
  <c r="AA3884" i="2"/>
  <c r="O3884" i="2"/>
  <c r="K3884" i="2"/>
  <c r="H3884" i="2"/>
  <c r="AA3961" i="2"/>
  <c r="O3961" i="2"/>
  <c r="K3961" i="2"/>
  <c r="H3961" i="2"/>
  <c r="AA3960" i="2"/>
  <c r="O3960" i="2"/>
  <c r="K3960" i="2"/>
  <c r="H3960" i="2"/>
  <c r="AA3957" i="2"/>
  <c r="O3957" i="2"/>
  <c r="K3957" i="2"/>
  <c r="H3957" i="2"/>
  <c r="AA3956" i="2"/>
  <c r="O3956" i="2"/>
  <c r="K3956" i="2"/>
  <c r="H3956" i="2"/>
  <c r="AD3952" i="2" s="1"/>
  <c r="AA3947" i="2"/>
  <c r="O3947" i="2"/>
  <c r="K3947" i="2"/>
  <c r="H3947" i="2"/>
  <c r="AA3944" i="2"/>
  <c r="O3944" i="2"/>
  <c r="K3944" i="2"/>
  <c r="H3944" i="2"/>
  <c r="AA3939" i="2"/>
  <c r="O3939" i="2"/>
  <c r="K3939" i="2"/>
  <c r="H3939" i="2"/>
  <c r="AA3926" i="2"/>
  <c r="O3926" i="2"/>
  <c r="K3926" i="2"/>
  <c r="H3926" i="2"/>
  <c r="AA3924" i="2"/>
  <c r="O3924" i="2"/>
  <c r="K3924" i="2"/>
  <c r="H3924" i="2"/>
  <c r="AA3810" i="2"/>
  <c r="O3810" i="2"/>
  <c r="K3810" i="2"/>
  <c r="H3810" i="2"/>
  <c r="AA3920" i="2"/>
  <c r="O3920" i="2"/>
  <c r="K3920" i="2"/>
  <c r="H3920" i="2"/>
  <c r="AA3915" i="2"/>
  <c r="O3915" i="2"/>
  <c r="K3915" i="2"/>
  <c r="H3915" i="2"/>
  <c r="AA3912" i="2"/>
  <c r="O3912" i="2"/>
  <c r="K3912" i="2"/>
  <c r="H3912" i="2"/>
  <c r="AA3909" i="2"/>
  <c r="O3909" i="2"/>
  <c r="K3909" i="2"/>
  <c r="H3909" i="2"/>
  <c r="AA3903" i="2"/>
  <c r="O3903" i="2"/>
  <c r="K3903" i="2"/>
  <c r="H3903" i="2"/>
  <c r="AA3780" i="2"/>
  <c r="O3780" i="2"/>
  <c r="K3780" i="2"/>
  <c r="H3780" i="2"/>
  <c r="AA3777" i="2"/>
  <c r="O3777" i="2"/>
  <c r="K3777" i="2"/>
  <c r="H3777" i="2"/>
  <c r="AA3886" i="2"/>
  <c r="O3886" i="2"/>
  <c r="K3886" i="2"/>
  <c r="H3886" i="2"/>
  <c r="AA3770" i="2"/>
  <c r="O3770" i="2"/>
  <c r="K3770" i="2"/>
  <c r="H3770" i="2"/>
  <c r="AD3766" i="2" s="1"/>
  <c r="AA3875" i="2"/>
  <c r="O3875" i="2"/>
  <c r="K3875" i="2"/>
  <c r="H3875" i="2"/>
  <c r="AA3872" i="2"/>
  <c r="O3872" i="2"/>
  <c r="K3872" i="2"/>
  <c r="H3872" i="2"/>
  <c r="AA3868" i="2"/>
  <c r="O3868" i="2"/>
  <c r="K3868" i="2"/>
  <c r="H3868" i="2"/>
  <c r="AA3860" i="2"/>
  <c r="O3860" i="2"/>
  <c r="K3860" i="2"/>
  <c r="H3860" i="2"/>
  <c r="AA3859" i="2"/>
  <c r="O3859" i="2"/>
  <c r="K3859" i="2"/>
  <c r="H3859" i="2"/>
  <c r="AA3857" i="2"/>
  <c r="O3857" i="2"/>
  <c r="K3857" i="2"/>
  <c r="H3857" i="2"/>
  <c r="AA3852" i="2"/>
  <c r="O3852" i="2"/>
  <c r="K3852" i="2"/>
  <c r="H3852" i="2"/>
  <c r="AA3844" i="2"/>
  <c r="O3844" i="2"/>
  <c r="K3844" i="2"/>
  <c r="H3844" i="2"/>
  <c r="AA3839" i="2"/>
  <c r="O3839" i="2"/>
  <c r="K3839" i="2"/>
  <c r="H3839" i="2"/>
  <c r="AD3834" i="2" s="1"/>
  <c r="AA3838" i="2"/>
  <c r="O3838" i="2"/>
  <c r="K3838" i="2"/>
  <c r="H3838" i="2"/>
  <c r="AA3837" i="2"/>
  <c r="O3837" i="2"/>
  <c r="K3837" i="2"/>
  <c r="H3837" i="2"/>
  <c r="AA3743" i="2"/>
  <c r="O3743" i="2"/>
  <c r="K3743" i="2"/>
  <c r="H3743" i="2"/>
  <c r="AA3813" i="2"/>
  <c r="O3813" i="2"/>
  <c r="K3813" i="2"/>
  <c r="H3813" i="2"/>
  <c r="AA2180" i="2"/>
  <c r="O2180" i="2"/>
  <c r="K2180" i="2"/>
  <c r="H2180" i="2"/>
  <c r="AA3808" i="2"/>
  <c r="O3808" i="2"/>
  <c r="K3808" i="2"/>
  <c r="H3808" i="2"/>
  <c r="AA3804" i="2"/>
  <c r="O3804" i="2"/>
  <c r="K3804" i="2"/>
  <c r="H3804" i="2"/>
  <c r="AA3803" i="2"/>
  <c r="O3803" i="2"/>
  <c r="K3803" i="2"/>
  <c r="H3803" i="2"/>
  <c r="AA3799" i="2"/>
  <c r="O3799" i="2"/>
  <c r="K3799" i="2"/>
  <c r="H3799" i="2"/>
  <c r="AA3713" i="2"/>
  <c r="O3713" i="2"/>
  <c r="K3713" i="2"/>
  <c r="H3713" i="2"/>
  <c r="AA3783" i="2"/>
  <c r="O3783" i="2"/>
  <c r="K3783" i="2"/>
  <c r="H3783" i="2"/>
  <c r="AA3776" i="2"/>
  <c r="O3776" i="2"/>
  <c r="K3776" i="2"/>
  <c r="H3776" i="2"/>
  <c r="AA3773" i="2"/>
  <c r="O3773" i="2"/>
  <c r="K3773" i="2"/>
  <c r="H3773" i="2"/>
  <c r="AA3762" i="2"/>
  <c r="O3762" i="2"/>
  <c r="K3762" i="2"/>
  <c r="H3762" i="2"/>
  <c r="AA3761" i="2"/>
  <c r="O3761" i="2"/>
  <c r="K3761" i="2"/>
  <c r="H3761" i="2"/>
  <c r="AA3756" i="2"/>
  <c r="O3756" i="2"/>
  <c r="K3756" i="2"/>
  <c r="H3756" i="2"/>
  <c r="AA3751" i="2"/>
  <c r="O3751" i="2"/>
  <c r="K3751" i="2"/>
  <c r="H3751" i="2"/>
  <c r="AA3741" i="2"/>
  <c r="O3741" i="2"/>
  <c r="K3741" i="2"/>
  <c r="H3741" i="2"/>
  <c r="AA3738" i="2"/>
  <c r="O3738" i="2"/>
  <c r="K3738" i="2"/>
  <c r="H3738" i="2"/>
  <c r="AA3736" i="2"/>
  <c r="O3736" i="2"/>
  <c r="K3736" i="2"/>
  <c r="H3736" i="2"/>
  <c r="AA3630" i="2"/>
  <c r="O3630" i="2"/>
  <c r="K3630" i="2"/>
  <c r="H3630" i="2"/>
  <c r="AA3720" i="2"/>
  <c r="O3720" i="2"/>
  <c r="K3720" i="2"/>
  <c r="H3720" i="2"/>
  <c r="AA3612" i="2"/>
  <c r="O3612" i="2"/>
  <c r="K3612" i="2"/>
  <c r="H3612" i="2"/>
  <c r="AA3704" i="2"/>
  <c r="O3704" i="2"/>
  <c r="K3704" i="2"/>
  <c r="H3704" i="2"/>
  <c r="AA3700" i="2"/>
  <c r="O3700" i="2"/>
  <c r="K3700" i="2"/>
  <c r="H3700" i="2"/>
  <c r="AA3688" i="2"/>
  <c r="O3688" i="2"/>
  <c r="K3688" i="2"/>
  <c r="H3688" i="2"/>
  <c r="AA3680" i="2"/>
  <c r="O3680" i="2"/>
  <c r="K3680" i="2"/>
  <c r="H3680" i="2"/>
  <c r="AA3678" i="2"/>
  <c r="O3678" i="2"/>
  <c r="K3678" i="2"/>
  <c r="H3678" i="2"/>
  <c r="AA3673" i="2"/>
  <c r="O3673" i="2"/>
  <c r="K3673" i="2"/>
  <c r="H3673" i="2"/>
  <c r="AA3669" i="2"/>
  <c r="O3669" i="2"/>
  <c r="K3669" i="2"/>
  <c r="H3669" i="2"/>
  <c r="AA3665" i="2"/>
  <c r="O3665" i="2"/>
  <c r="K3665" i="2"/>
  <c r="H3665" i="2"/>
  <c r="AA3660" i="2"/>
  <c r="O3660" i="2"/>
  <c r="K3660" i="2"/>
  <c r="H3660" i="2"/>
  <c r="AA3647" i="2"/>
  <c r="O3647" i="2"/>
  <c r="K3647" i="2"/>
  <c r="H3647" i="2"/>
  <c r="AA3531" i="2"/>
  <c r="K3531" i="2"/>
  <c r="H3531" i="2"/>
  <c r="AA3641" i="2"/>
  <c r="O3641" i="2"/>
  <c r="K3641" i="2"/>
  <c r="H3641" i="2"/>
  <c r="AA3524" i="2"/>
  <c r="O3524" i="2"/>
  <c r="K3524" i="2"/>
  <c r="H3524" i="2"/>
  <c r="AA3634" i="2"/>
  <c r="O3634" i="2"/>
  <c r="K3634" i="2"/>
  <c r="H3634" i="2"/>
  <c r="AA3516" i="2"/>
  <c r="O3516" i="2"/>
  <c r="K3516" i="2"/>
  <c r="H3516" i="2"/>
  <c r="AA3626" i="2"/>
  <c r="O3626" i="2"/>
  <c r="K3626" i="2"/>
  <c r="H3626" i="2"/>
  <c r="AA3625" i="2"/>
  <c r="O3625" i="2"/>
  <c r="K3625" i="2"/>
  <c r="H3625" i="2"/>
  <c r="AA3617" i="2"/>
  <c r="O3617" i="2"/>
  <c r="K3617" i="2"/>
  <c r="H3617" i="2"/>
  <c r="AA3605" i="2"/>
  <c r="O3605" i="2"/>
  <c r="K3605" i="2"/>
  <c r="H3605" i="2"/>
  <c r="AA3482" i="2"/>
  <c r="O3482" i="2"/>
  <c r="K3482" i="2"/>
  <c r="H3482" i="2"/>
  <c r="AA3590" i="2"/>
  <c r="O3590" i="2"/>
  <c r="K3590" i="2"/>
  <c r="H3590" i="2"/>
  <c r="AA3588" i="2"/>
  <c r="O3588" i="2"/>
  <c r="K3588" i="2"/>
  <c r="H3588" i="2"/>
  <c r="AA3582" i="2"/>
  <c r="O3582" i="2"/>
  <c r="K3582" i="2"/>
  <c r="H3582" i="2"/>
  <c r="AA3467" i="2"/>
  <c r="O3467" i="2"/>
  <c r="K3467" i="2"/>
  <c r="H3467" i="2"/>
  <c r="AA3573" i="2"/>
  <c r="O3573" i="2"/>
  <c r="K3573" i="2"/>
  <c r="H3573" i="2"/>
  <c r="AA3572" i="2"/>
  <c r="O3572" i="2"/>
  <c r="K3572" i="2"/>
  <c r="H3572" i="2"/>
  <c r="AA3566" i="2"/>
  <c r="O3566" i="2"/>
  <c r="K3566" i="2"/>
  <c r="H3566" i="2"/>
  <c r="AA3564" i="2"/>
  <c r="O3564" i="2"/>
  <c r="K3564" i="2"/>
  <c r="H3564" i="2"/>
  <c r="AA3559" i="2"/>
  <c r="O3559" i="2"/>
  <c r="K3559" i="2"/>
  <c r="H3559" i="2"/>
  <c r="AA3555" i="2"/>
  <c r="O3555" i="2"/>
  <c r="K3555" i="2"/>
  <c r="H3555" i="2"/>
  <c r="AA3552" i="2"/>
  <c r="O3552" i="2"/>
  <c r="K3552" i="2"/>
  <c r="H3552" i="2"/>
  <c r="AA3549" i="2"/>
  <c r="O3549" i="2"/>
  <c r="K3549" i="2"/>
  <c r="H3549" i="2"/>
  <c r="AA3543" i="2"/>
  <c r="O3543" i="2"/>
  <c r="K3543" i="2"/>
  <c r="H3543" i="2"/>
  <c r="AA3542" i="2"/>
  <c r="O3542" i="2"/>
  <c r="K3542" i="2"/>
  <c r="H3542" i="2"/>
  <c r="AA3539" i="2"/>
  <c r="O3539" i="2"/>
  <c r="K3539" i="2"/>
  <c r="H3539" i="2"/>
  <c r="AA3538" i="2"/>
  <c r="O3538" i="2"/>
  <c r="K3538" i="2"/>
  <c r="H3538" i="2"/>
  <c r="AA3515" i="2"/>
  <c r="O3515" i="2"/>
  <c r="K3515" i="2"/>
  <c r="H3515" i="2"/>
  <c r="AA3512" i="2"/>
  <c r="O3512" i="2"/>
  <c r="K3512" i="2"/>
  <c r="H3512" i="2"/>
  <c r="AA3505" i="2"/>
  <c r="O3505" i="2"/>
  <c r="K3505" i="2"/>
  <c r="H3505" i="2"/>
  <c r="AA3394" i="2"/>
  <c r="O3394" i="2"/>
  <c r="K3394" i="2"/>
  <c r="H3394" i="2"/>
  <c r="AA3393" i="2"/>
  <c r="O3393" i="2"/>
  <c r="K3393" i="2"/>
  <c r="H3393" i="2"/>
  <c r="AA3497" i="2"/>
  <c r="O3497" i="2"/>
  <c r="K3497" i="2"/>
  <c r="H3497" i="2"/>
  <c r="AA3493" i="2"/>
  <c r="O3493" i="2"/>
  <c r="K3493" i="2"/>
  <c r="H3493" i="2"/>
  <c r="AA3478" i="2"/>
  <c r="O3478" i="2"/>
  <c r="K3478" i="2"/>
  <c r="H3478" i="2"/>
  <c r="AA3351" i="2"/>
  <c r="O3351" i="2"/>
  <c r="K3351" i="2"/>
  <c r="H3351" i="2"/>
  <c r="AA3473" i="2"/>
  <c r="O3473" i="2"/>
  <c r="K3473" i="2"/>
  <c r="H3473" i="2"/>
  <c r="AA3472" i="2"/>
  <c r="O3472" i="2"/>
  <c r="K3472" i="2"/>
  <c r="H3472" i="2"/>
  <c r="AA3471" i="2"/>
  <c r="O3471" i="2"/>
  <c r="K3471" i="2"/>
  <c r="H3471" i="2"/>
  <c r="AA3459" i="2"/>
  <c r="O3459" i="2"/>
  <c r="K3459" i="2"/>
  <c r="H3459" i="2"/>
  <c r="AA3446" i="2"/>
  <c r="O3446" i="2"/>
  <c r="K3446" i="2"/>
  <c r="H3446" i="2"/>
  <c r="AA3445" i="2"/>
  <c r="O3445" i="2"/>
  <c r="K3445" i="2"/>
  <c r="H3445" i="2"/>
  <c r="AA3298" i="2"/>
  <c r="O3298" i="2"/>
  <c r="K3298" i="2"/>
  <c r="H3298" i="2"/>
  <c r="AA3429" i="2"/>
  <c r="O3429" i="2"/>
  <c r="K3429" i="2"/>
  <c r="H3429" i="2"/>
  <c r="AA3428" i="2"/>
  <c r="O3428" i="2"/>
  <c r="K3428" i="2"/>
  <c r="H3428" i="2"/>
  <c r="AA3424" i="2"/>
  <c r="O3424" i="2"/>
  <c r="K3424" i="2"/>
  <c r="H3424" i="2"/>
  <c r="AA3286" i="2"/>
  <c r="O3286" i="2"/>
  <c r="K3286" i="2"/>
  <c r="H3286" i="2"/>
  <c r="AA3417" i="2"/>
  <c r="O3417" i="2"/>
  <c r="K3417" i="2"/>
  <c r="H3417" i="2"/>
  <c r="AA3409" i="2"/>
  <c r="O3409" i="2"/>
  <c r="K3409" i="2"/>
  <c r="H3409" i="2"/>
  <c r="AA3272" i="2"/>
  <c r="O3272" i="2"/>
  <c r="K3272" i="2"/>
  <c r="H3272" i="2"/>
  <c r="AA3397" i="2"/>
  <c r="O3397" i="2"/>
  <c r="K3397" i="2"/>
  <c r="H3397" i="2"/>
  <c r="AA3389" i="2"/>
  <c r="O3389" i="2"/>
  <c r="K3389" i="2"/>
  <c r="H3389" i="2"/>
  <c r="AA3387" i="2"/>
  <c r="O3387" i="2"/>
  <c r="K3387" i="2"/>
  <c r="H3387" i="2"/>
  <c r="AA3382" i="2"/>
  <c r="O3382" i="2"/>
  <c r="K3382" i="2"/>
  <c r="H3382" i="2"/>
  <c r="AA3381" i="2"/>
  <c r="O3381" i="2"/>
  <c r="K3381" i="2"/>
  <c r="H3381" i="2"/>
  <c r="AA3378" i="2"/>
  <c r="O3378" i="2"/>
  <c r="K3378" i="2"/>
  <c r="H3378" i="2"/>
  <c r="AA3373" i="2"/>
  <c r="O3373" i="2"/>
  <c r="K3373" i="2"/>
  <c r="H3373" i="2"/>
  <c r="AA3357" i="2"/>
  <c r="O3357" i="2"/>
  <c r="K3357" i="2"/>
  <c r="H3357" i="2"/>
  <c r="AA3353" i="2"/>
  <c r="O3353" i="2"/>
  <c r="K3353" i="2"/>
  <c r="H3353" i="2"/>
  <c r="AA3347" i="2"/>
  <c r="O3347" i="2"/>
  <c r="K3347" i="2"/>
  <c r="H3347" i="2"/>
  <c r="AA3346" i="2"/>
  <c r="O3346" i="2"/>
  <c r="K3346" i="2"/>
  <c r="H3346" i="2"/>
  <c r="AA3345" i="2"/>
  <c r="O3345" i="2"/>
  <c r="K3345" i="2"/>
  <c r="H3345" i="2"/>
  <c r="AA3341" i="2"/>
  <c r="O3341" i="2"/>
  <c r="K3341" i="2"/>
  <c r="H3341" i="2"/>
  <c r="AA3196" i="2"/>
  <c r="O3196" i="2"/>
  <c r="K3196" i="2"/>
  <c r="H3196" i="2"/>
  <c r="AA3316" i="2"/>
  <c r="O3316" i="2"/>
  <c r="K3316" i="2"/>
  <c r="H3316" i="2"/>
  <c r="AA3306" i="2"/>
  <c r="O3306" i="2"/>
  <c r="K3306" i="2"/>
  <c r="H3306" i="2"/>
  <c r="AA3300" i="2"/>
  <c r="O3300" i="2"/>
  <c r="K3300" i="2"/>
  <c r="H3300" i="2"/>
  <c r="AA3295" i="2"/>
  <c r="O3295" i="2"/>
  <c r="K3295" i="2"/>
  <c r="H3295" i="2"/>
  <c r="AA3293" i="2"/>
  <c r="O3293" i="2"/>
  <c r="K3293" i="2"/>
  <c r="H3293" i="2"/>
  <c r="AA3292" i="2"/>
  <c r="O3292" i="2"/>
  <c r="K3292" i="2"/>
  <c r="H3292" i="2"/>
  <c r="AA3289" i="2"/>
  <c r="O3289" i="2"/>
  <c r="K3289" i="2"/>
  <c r="H3289" i="2"/>
  <c r="AA3287" i="2"/>
  <c r="O3287" i="2"/>
  <c r="K3287" i="2"/>
  <c r="H3287" i="2"/>
  <c r="AA3278" i="2"/>
  <c r="O3278" i="2"/>
  <c r="K3278" i="2"/>
  <c r="H3278" i="2"/>
  <c r="AA3270" i="2"/>
  <c r="O3270" i="2"/>
  <c r="K3270" i="2"/>
  <c r="H3270" i="2"/>
  <c r="AA3268" i="2"/>
  <c r="O3268" i="2"/>
  <c r="K3268" i="2"/>
  <c r="H3268" i="2"/>
  <c r="AA3263" i="2"/>
  <c r="O3263" i="2"/>
  <c r="K3263" i="2"/>
  <c r="H3263" i="2"/>
  <c r="AA3262" i="2"/>
  <c r="O3262" i="2"/>
  <c r="K3262" i="2"/>
  <c r="H3262" i="2"/>
  <c r="AA3252" i="2"/>
  <c r="O3252" i="2"/>
  <c r="K3252" i="2"/>
  <c r="H3252" i="2"/>
  <c r="AA3235" i="2"/>
  <c r="O3235" i="2"/>
  <c r="K3235" i="2"/>
  <c r="H3235" i="2"/>
  <c r="AA3233" i="2"/>
  <c r="O3233" i="2"/>
  <c r="K3233" i="2"/>
  <c r="H3233" i="2"/>
  <c r="AA3229" i="2"/>
  <c r="O3229" i="2"/>
  <c r="K3229" i="2"/>
  <c r="H3229" i="2"/>
  <c r="AA3228" i="2"/>
  <c r="O3228" i="2"/>
  <c r="K3228" i="2"/>
  <c r="H3228" i="2"/>
  <c r="AA3213" i="2"/>
  <c r="O3213" i="2"/>
  <c r="K3213" i="2"/>
  <c r="H3213" i="2"/>
  <c r="AA3212" i="2"/>
  <c r="O3212" i="2"/>
  <c r="K3212" i="2"/>
  <c r="H3212" i="2"/>
  <c r="AA3199" i="2"/>
  <c r="O3199" i="2"/>
  <c r="K3199" i="2"/>
  <c r="H3199" i="2"/>
  <c r="AA3080" i="2"/>
  <c r="O3080" i="2"/>
  <c r="K3080" i="2"/>
  <c r="H3080" i="2"/>
  <c r="AA3198" i="2"/>
  <c r="O3198" i="2"/>
  <c r="K3198" i="2"/>
  <c r="H3198" i="2"/>
  <c r="AA3193" i="2"/>
  <c r="O3193" i="2"/>
  <c r="K3193" i="2"/>
  <c r="H3193" i="2"/>
  <c r="AA3186" i="2"/>
  <c r="O3186" i="2"/>
  <c r="K3186" i="2"/>
  <c r="H3186" i="2"/>
  <c r="AA3182" i="2"/>
  <c r="O3182" i="2"/>
  <c r="K3182" i="2"/>
  <c r="H3182" i="2"/>
  <c r="AA3052" i="2"/>
  <c r="O3052" i="2"/>
  <c r="K3052" i="2"/>
  <c r="H3052" i="2"/>
  <c r="AA3171" i="2"/>
  <c r="O3171" i="2"/>
  <c r="K3171" i="2"/>
  <c r="H3171" i="2"/>
  <c r="AA3167" i="2"/>
  <c r="O3167" i="2"/>
  <c r="K3167" i="2"/>
  <c r="H3167" i="2"/>
  <c r="AA3163" i="2"/>
  <c r="O3163" i="2"/>
  <c r="K3163" i="2"/>
  <c r="H3163" i="2"/>
  <c r="AA3150" i="2"/>
  <c r="O3150" i="2"/>
  <c r="K3150" i="2"/>
  <c r="H3150" i="2"/>
  <c r="AA3003" i="2"/>
  <c r="O3003" i="2"/>
  <c r="K3003" i="2"/>
  <c r="H3003" i="2"/>
  <c r="AA3134" i="2"/>
  <c r="O3134" i="2"/>
  <c r="K3134" i="2"/>
  <c r="H3134" i="2"/>
  <c r="AA3124" i="2"/>
  <c r="O3124" i="2"/>
  <c r="K3124" i="2"/>
  <c r="H3124" i="2"/>
  <c r="AA2983" i="2"/>
  <c r="O2983" i="2"/>
  <c r="K2983" i="2"/>
  <c r="H2983" i="2"/>
  <c r="AA3117" i="2"/>
  <c r="O3117" i="2"/>
  <c r="K3117" i="2"/>
  <c r="H3117" i="2"/>
  <c r="AA3113" i="2"/>
  <c r="O3113" i="2"/>
  <c r="K3113" i="2"/>
  <c r="H3113" i="2"/>
  <c r="AA3108" i="2"/>
  <c r="O3108" i="2"/>
  <c r="K3108" i="2"/>
  <c r="H3108" i="2"/>
  <c r="AA2963" i="2"/>
  <c r="O2963" i="2"/>
  <c r="K2963" i="2"/>
  <c r="H2963" i="2"/>
  <c r="AA3107" i="2"/>
  <c r="O3107" i="2"/>
  <c r="K3107" i="2"/>
  <c r="H3107" i="2"/>
  <c r="AA3103" i="2"/>
  <c r="O3103" i="2"/>
  <c r="K3103" i="2"/>
  <c r="H3103" i="2"/>
  <c r="AA2954" i="2"/>
  <c r="O2954" i="2"/>
  <c r="K2954" i="2"/>
  <c r="H2954" i="2"/>
  <c r="AA3097" i="2"/>
  <c r="O3097" i="2"/>
  <c r="K3097" i="2"/>
  <c r="H3097" i="2"/>
  <c r="AA3095" i="2"/>
  <c r="O3095" i="2"/>
  <c r="K3095" i="2"/>
  <c r="H3095" i="2"/>
  <c r="AA2942" i="2"/>
  <c r="O2942" i="2"/>
  <c r="K2942" i="2"/>
  <c r="H2942" i="2"/>
  <c r="AA3084" i="2"/>
  <c r="O3084" i="2"/>
  <c r="K3084" i="2"/>
  <c r="H3084" i="2"/>
  <c r="AA3074" i="2"/>
  <c r="O3074" i="2"/>
  <c r="K3074" i="2"/>
  <c r="H3074" i="2"/>
  <c r="AA3060" i="2"/>
  <c r="O3060" i="2"/>
  <c r="K3060" i="2"/>
  <c r="H3060" i="2"/>
  <c r="AA3057" i="2"/>
  <c r="O3057" i="2"/>
  <c r="K3057" i="2"/>
  <c r="H3057" i="2"/>
  <c r="AA3046" i="2"/>
  <c r="O3046" i="2"/>
  <c r="K3046" i="2"/>
  <c r="H3046" i="2"/>
  <c r="AA3039" i="2"/>
  <c r="O3039" i="2"/>
  <c r="K3039" i="2"/>
  <c r="H3039" i="2"/>
  <c r="AA3022" i="2"/>
  <c r="O3022" i="2"/>
  <c r="K3022" i="2"/>
  <c r="H3022" i="2"/>
  <c r="AA2894" i="2"/>
  <c r="O2894" i="2"/>
  <c r="K2894" i="2"/>
  <c r="H2894" i="2"/>
  <c r="AA2998" i="2"/>
  <c r="O2998" i="2"/>
  <c r="K2998" i="2"/>
  <c r="H2998" i="2"/>
  <c r="AA2987" i="2"/>
  <c r="O2987" i="2"/>
  <c r="K2987" i="2"/>
  <c r="H2987" i="2"/>
  <c r="AA2981" i="2"/>
  <c r="O2981" i="2"/>
  <c r="K2981" i="2"/>
  <c r="H2981" i="2"/>
  <c r="AA2978" i="2"/>
  <c r="O2978" i="2"/>
  <c r="K2978" i="2"/>
  <c r="H2978" i="2"/>
  <c r="AA2975" i="2"/>
  <c r="O2975" i="2"/>
  <c r="K2975" i="2"/>
  <c r="H2975" i="2"/>
  <c r="AA2974" i="2"/>
  <c r="O2974" i="2"/>
  <c r="K2974" i="2"/>
  <c r="H2974" i="2"/>
  <c r="AA2973" i="2"/>
  <c r="O2973" i="2"/>
  <c r="K2973" i="2"/>
  <c r="H2973" i="2"/>
  <c r="AA2972" i="2"/>
  <c r="O2972" i="2"/>
  <c r="K2972" i="2"/>
  <c r="H2972" i="2"/>
  <c r="AA2970" i="2"/>
  <c r="O2970" i="2"/>
  <c r="K2970" i="2"/>
  <c r="H2970" i="2"/>
  <c r="AA2969" i="2"/>
  <c r="O2969" i="2"/>
  <c r="K2969" i="2"/>
  <c r="H2969" i="2"/>
  <c r="AA2968" i="2"/>
  <c r="O2968" i="2"/>
  <c r="K2968" i="2"/>
  <c r="H2968" i="2"/>
  <c r="AA2964" i="2"/>
  <c r="O2964" i="2"/>
  <c r="K2964" i="2"/>
  <c r="H2964" i="2"/>
  <c r="AA2960" i="2"/>
  <c r="O2960" i="2"/>
  <c r="K2960" i="2"/>
  <c r="H2960" i="2"/>
  <c r="AA2955" i="2"/>
  <c r="O2955" i="2"/>
  <c r="K2955" i="2"/>
  <c r="H2955" i="2"/>
  <c r="AA2838" i="2"/>
  <c r="O2838" i="2"/>
  <c r="K2838" i="2"/>
  <c r="H2838" i="2"/>
  <c r="AA2825" i="2"/>
  <c r="O2825" i="2"/>
  <c r="K2825" i="2"/>
  <c r="H2825" i="2"/>
  <c r="AA2937" i="2"/>
  <c r="O2937" i="2"/>
  <c r="K2937" i="2"/>
  <c r="H2937" i="2"/>
  <c r="AA2935" i="2"/>
  <c r="O2935" i="2"/>
  <c r="K2935" i="2"/>
  <c r="H2935" i="2"/>
  <c r="AA2930" i="2"/>
  <c r="O2930" i="2"/>
  <c r="K2930" i="2"/>
  <c r="H2930" i="2"/>
  <c r="AA2924" i="2"/>
  <c r="O2924" i="2"/>
  <c r="K2924" i="2"/>
  <c r="H2924" i="2"/>
  <c r="AA2915" i="2"/>
  <c r="O2915" i="2"/>
  <c r="K2915" i="2"/>
  <c r="H2915" i="2"/>
  <c r="AA2914" i="2"/>
  <c r="O2914" i="2"/>
  <c r="K2914" i="2"/>
  <c r="H2914" i="2"/>
  <c r="AA2907" i="2"/>
  <c r="O2907" i="2"/>
  <c r="K2907" i="2"/>
  <c r="H2907" i="2"/>
  <c r="AA2906" i="2"/>
  <c r="O2906" i="2"/>
  <c r="K2906" i="2"/>
  <c r="H2906" i="2"/>
  <c r="AA2893" i="2"/>
  <c r="O2893" i="2"/>
  <c r="K2893" i="2"/>
  <c r="H2893" i="2"/>
  <c r="AA2885" i="2"/>
  <c r="O2885" i="2"/>
  <c r="K2885" i="2"/>
  <c r="H2885" i="2"/>
  <c r="AA2883" i="2"/>
  <c r="O2883" i="2"/>
  <c r="K2883" i="2"/>
  <c r="H2883" i="2"/>
  <c r="AA2882" i="2"/>
  <c r="O2882" i="2"/>
  <c r="K2882" i="2"/>
  <c r="H2882" i="2"/>
  <c r="AA2878" i="2"/>
  <c r="O2878" i="2"/>
  <c r="K2878" i="2"/>
  <c r="H2878" i="2"/>
  <c r="AA2877" i="2"/>
  <c r="O2877" i="2"/>
  <c r="K2877" i="2"/>
  <c r="H2877" i="2"/>
  <c r="AA2874" i="2"/>
  <c r="O2874" i="2"/>
  <c r="K2874" i="2"/>
  <c r="H2874" i="2"/>
  <c r="AA2710" i="2"/>
  <c r="O2710" i="2"/>
  <c r="K2710" i="2"/>
  <c r="H2710" i="2"/>
  <c r="AA2856" i="2"/>
  <c r="O2856" i="2"/>
  <c r="K2856" i="2"/>
  <c r="H2856" i="2"/>
  <c r="AA2855" i="2"/>
  <c r="O2855" i="2"/>
  <c r="K2855" i="2"/>
  <c r="H2855" i="2"/>
  <c r="AA2832" i="2"/>
  <c r="O2832" i="2"/>
  <c r="K2832" i="2"/>
  <c r="H2832" i="2"/>
  <c r="AA2830" i="2"/>
  <c r="O2830" i="2"/>
  <c r="K2830" i="2"/>
  <c r="H2830" i="2"/>
  <c r="AA2829" i="2"/>
  <c r="O2829" i="2"/>
  <c r="K2829" i="2"/>
  <c r="H2829" i="2"/>
  <c r="AA2828" i="2"/>
  <c r="O2828" i="2"/>
  <c r="K2828" i="2"/>
  <c r="H2828" i="2"/>
  <c r="AA2808" i="2"/>
  <c r="O2808" i="2"/>
  <c r="K2808" i="2"/>
  <c r="H2808" i="2"/>
  <c r="AA2806" i="2"/>
  <c r="O2806" i="2"/>
  <c r="K2806" i="2"/>
  <c r="H2806" i="2"/>
  <c r="AA2803" i="2"/>
  <c r="O2803" i="2"/>
  <c r="K2803" i="2"/>
  <c r="H2803" i="2"/>
  <c r="AA2636" i="2"/>
  <c r="O2636" i="2"/>
  <c r="K2636" i="2"/>
  <c r="H2636" i="2"/>
  <c r="AA2799" i="2"/>
  <c r="O2799" i="2"/>
  <c r="K2799" i="2"/>
  <c r="H2799" i="2"/>
  <c r="AA2792" i="2"/>
  <c r="O2792" i="2"/>
  <c r="K2792" i="2"/>
  <c r="H2792" i="2"/>
  <c r="AA2605" i="2"/>
  <c r="O2605" i="2"/>
  <c r="K2605" i="2"/>
  <c r="H2605" i="2"/>
  <c r="AA2773" i="2"/>
  <c r="O2773" i="2"/>
  <c r="K2773" i="2"/>
  <c r="H2773" i="2"/>
  <c r="AA2769" i="2"/>
  <c r="O2769" i="2"/>
  <c r="K2769" i="2"/>
  <c r="H2769" i="2"/>
  <c r="AA2768" i="2"/>
  <c r="O2768" i="2"/>
  <c r="K2768" i="2"/>
  <c r="H2768" i="2"/>
  <c r="AA2598" i="2"/>
  <c r="O2598" i="2"/>
  <c r="K2598" i="2"/>
  <c r="H2598" i="2"/>
  <c r="AA2754" i="2"/>
  <c r="O2754" i="2"/>
  <c r="K2754" i="2"/>
  <c r="H2754" i="2"/>
  <c r="AA2741" i="2"/>
  <c r="O2741" i="2"/>
  <c r="K2741" i="2"/>
  <c r="H2741" i="2"/>
  <c r="AA2739" i="2"/>
  <c r="O2739" i="2"/>
  <c r="K2739" i="2"/>
  <c r="H2739" i="2"/>
  <c r="AA2730" i="2"/>
  <c r="O2730" i="2"/>
  <c r="K2730" i="2"/>
  <c r="H2730" i="2"/>
  <c r="AA2725" i="2"/>
  <c r="O2725" i="2"/>
  <c r="K2725" i="2"/>
  <c r="H2725" i="2"/>
  <c r="AA2724" i="2"/>
  <c r="O2724" i="2"/>
  <c r="K2724" i="2"/>
  <c r="H2724" i="2"/>
  <c r="AA2723" i="2"/>
  <c r="O2723" i="2"/>
  <c r="K2723" i="2"/>
  <c r="H2723" i="2"/>
  <c r="AA2562" i="2"/>
  <c r="O2562" i="2"/>
  <c r="K2562" i="2"/>
  <c r="H2562" i="2"/>
  <c r="AA2718" i="2"/>
  <c r="O2718" i="2"/>
  <c r="K2718" i="2"/>
  <c r="H2718" i="2"/>
  <c r="AA2715" i="2"/>
  <c r="O2715" i="2"/>
  <c r="K2715" i="2"/>
  <c r="H2715" i="2"/>
  <c r="AA2698" i="2"/>
  <c r="O2698" i="2"/>
  <c r="K2698" i="2"/>
  <c r="H2698" i="2"/>
  <c r="AA2688" i="2"/>
  <c r="O2688" i="2"/>
  <c r="K2688" i="2"/>
  <c r="H2688" i="2"/>
  <c r="AA2687" i="2"/>
  <c r="O2687" i="2"/>
  <c r="K2687" i="2"/>
  <c r="H2687" i="2"/>
  <c r="AA2683" i="2"/>
  <c r="O2683" i="2"/>
  <c r="K2683" i="2"/>
  <c r="H2683" i="2"/>
  <c r="AA2680" i="2"/>
  <c r="O2680" i="2"/>
  <c r="K2680" i="2"/>
  <c r="H2680" i="2"/>
  <c r="AA2675" i="2"/>
  <c r="O2675" i="2"/>
  <c r="K2675" i="2"/>
  <c r="H2675" i="2"/>
  <c r="O2673" i="2"/>
  <c r="K2673" i="2"/>
  <c r="H2673" i="2"/>
  <c r="AA2671" i="2"/>
  <c r="O2671" i="2"/>
  <c r="K2671" i="2"/>
  <c r="H2671" i="2"/>
  <c r="AA2667" i="2"/>
  <c r="O2667" i="2"/>
  <c r="K2667" i="2"/>
  <c r="H2667" i="2"/>
  <c r="AA2666" i="2"/>
  <c r="O2666" i="2"/>
  <c r="K2666" i="2"/>
  <c r="H2666" i="2"/>
  <c r="AA2662" i="2"/>
  <c r="O2662" i="2"/>
  <c r="K2662" i="2"/>
  <c r="H2662" i="2"/>
  <c r="AA2658" i="2"/>
  <c r="O2658" i="2"/>
  <c r="K2658" i="2"/>
  <c r="H2658" i="2"/>
  <c r="AA2655" i="2"/>
  <c r="O2655" i="2"/>
  <c r="K2655" i="2"/>
  <c r="H2655" i="2"/>
  <c r="AA2638" i="2"/>
  <c r="O2638" i="2"/>
  <c r="K2638" i="2"/>
  <c r="H2638" i="2"/>
  <c r="AA2626" i="2"/>
  <c r="O2626" i="2"/>
  <c r="K2626" i="2"/>
  <c r="H2626" i="2"/>
  <c r="AA2621" i="2"/>
  <c r="O2621" i="2"/>
  <c r="K2621" i="2"/>
  <c r="H2621" i="2"/>
  <c r="AA2618" i="2"/>
  <c r="O2618" i="2"/>
  <c r="K2618" i="2"/>
  <c r="H2618" i="2"/>
  <c r="AA2613" i="2"/>
  <c r="O2613" i="2"/>
  <c r="K2613" i="2"/>
  <c r="H2613" i="2"/>
  <c r="AA2610" i="2"/>
  <c r="O2610" i="2"/>
  <c r="K2610" i="2"/>
  <c r="H2610" i="2"/>
  <c r="AA2606" i="2"/>
  <c r="O2606" i="2"/>
  <c r="K2606" i="2"/>
  <c r="H2606" i="2"/>
  <c r="AA2603" i="2"/>
  <c r="O2603" i="2"/>
  <c r="K2603" i="2"/>
  <c r="H2603" i="2"/>
  <c r="AA2593" i="2"/>
  <c r="O2593" i="2"/>
  <c r="K2593" i="2"/>
  <c r="H2593" i="2"/>
  <c r="AA2592" i="2"/>
  <c r="O2592" i="2"/>
  <c r="K2592" i="2"/>
  <c r="H2592" i="2"/>
  <c r="AA2454" i="2"/>
  <c r="O2454" i="2"/>
  <c r="K2454" i="2"/>
  <c r="H2454" i="2"/>
  <c r="AA2453" i="2"/>
  <c r="O2453" i="2"/>
  <c r="K2453" i="2"/>
  <c r="H2453" i="2"/>
  <c r="AA2590" i="2"/>
  <c r="O2590" i="2"/>
  <c r="K2590" i="2"/>
  <c r="H2590" i="2"/>
  <c r="AA2585" i="2"/>
  <c r="O2585" i="2"/>
  <c r="K2585" i="2"/>
  <c r="H2585" i="2"/>
  <c r="AA2448" i="2"/>
  <c r="O2448" i="2"/>
  <c r="K2448" i="2"/>
  <c r="H2448" i="2"/>
  <c r="AA2578" i="2"/>
  <c r="O2578" i="2"/>
  <c r="K2578" i="2"/>
  <c r="H2578" i="2"/>
  <c r="AA2572" i="2"/>
  <c r="O2572" i="2"/>
  <c r="K2572" i="2"/>
  <c r="H2572" i="2"/>
  <c r="AA2571" i="2"/>
  <c r="O2571" i="2"/>
  <c r="K2571" i="2"/>
  <c r="H2571" i="2"/>
  <c r="AA2566" i="2"/>
  <c r="O2566" i="2"/>
  <c r="K2566" i="2"/>
  <c r="H2566" i="2"/>
  <c r="AA2560" i="2"/>
  <c r="O2560" i="2"/>
  <c r="K2560" i="2"/>
  <c r="H2560" i="2"/>
  <c r="AA2559" i="2"/>
  <c r="O2559" i="2"/>
  <c r="K2559" i="2"/>
  <c r="H2559" i="2"/>
  <c r="AA2558" i="2"/>
  <c r="O2558" i="2"/>
  <c r="K2558" i="2"/>
  <c r="H2558" i="2"/>
  <c r="AA2552" i="2"/>
  <c r="O2552" i="2"/>
  <c r="K2552" i="2"/>
  <c r="H2552" i="2"/>
  <c r="AA2551" i="2"/>
  <c r="O2551" i="2"/>
  <c r="K2551" i="2"/>
  <c r="H2551" i="2"/>
  <c r="AA2544" i="2"/>
  <c r="O2544" i="2"/>
  <c r="K2544" i="2"/>
  <c r="H2544" i="2"/>
  <c r="AA2541" i="2"/>
  <c r="O2541" i="2"/>
  <c r="K2541" i="2"/>
  <c r="H2541" i="2"/>
  <c r="AA2373" i="2"/>
  <c r="O2373" i="2"/>
  <c r="K2373" i="2"/>
  <c r="H2373" i="2"/>
  <c r="AA2520" i="2"/>
  <c r="O2520" i="2"/>
  <c r="K2520" i="2"/>
  <c r="H2520" i="2"/>
  <c r="AA2514" i="2"/>
  <c r="O2514" i="2"/>
  <c r="K2514" i="2"/>
  <c r="H2514" i="2"/>
  <c r="AA2509" i="2"/>
  <c r="O2509" i="2"/>
  <c r="K2509" i="2"/>
  <c r="H2509" i="2"/>
  <c r="AA2504" i="2"/>
  <c r="O2504" i="2"/>
  <c r="K2504" i="2"/>
  <c r="H2504" i="2"/>
  <c r="AA2493" i="2"/>
  <c r="O2493" i="2"/>
  <c r="K2493" i="2"/>
  <c r="H2493" i="2"/>
  <c r="AA2489" i="2"/>
  <c r="O2489" i="2"/>
  <c r="K2489" i="2"/>
  <c r="H2489" i="2"/>
  <c r="AA2487" i="2"/>
  <c r="O2487" i="2"/>
  <c r="K2487" i="2"/>
  <c r="H2487" i="2"/>
  <c r="AA2479" i="2"/>
  <c r="O2479" i="2"/>
  <c r="K2479" i="2"/>
  <c r="H2479" i="2"/>
  <c r="AA2469" i="2"/>
  <c r="O2469" i="2"/>
  <c r="K2469" i="2"/>
  <c r="H2469" i="2"/>
  <c r="AA2468" i="2"/>
  <c r="O2468" i="2"/>
  <c r="K2468" i="2"/>
  <c r="H2468" i="2"/>
  <c r="AA2465" i="2"/>
  <c r="O2465" i="2"/>
  <c r="K2465" i="2"/>
  <c r="H2465" i="2"/>
  <c r="AA2447" i="2"/>
  <c r="O2447" i="2"/>
  <c r="K2447" i="2"/>
  <c r="H2447" i="2"/>
  <c r="AA2446" i="2"/>
  <c r="O2446" i="2"/>
  <c r="K2446" i="2"/>
  <c r="H2446" i="2"/>
  <c r="AA2436" i="2"/>
  <c r="O2436" i="2"/>
  <c r="K2436" i="2"/>
  <c r="H2436" i="2"/>
  <c r="AA2435" i="2"/>
  <c r="O2435" i="2"/>
  <c r="K2435" i="2"/>
  <c r="H2435" i="2"/>
  <c r="AA2432" i="2"/>
  <c r="O2432" i="2"/>
  <c r="K2432" i="2"/>
  <c r="H2432" i="2"/>
  <c r="AA2265" i="2"/>
  <c r="O2265" i="2"/>
  <c r="K2265" i="2"/>
  <c r="H2265" i="2"/>
  <c r="AA2416" i="2"/>
  <c r="O2416" i="2"/>
  <c r="K2416" i="2"/>
  <c r="H2416" i="2"/>
  <c r="AA2414" i="2"/>
  <c r="O2414" i="2"/>
  <c r="K2414" i="2"/>
  <c r="H2414" i="2"/>
  <c r="AA2251" i="2"/>
  <c r="O2251" i="2"/>
  <c r="K2251" i="2"/>
  <c r="H2251" i="2"/>
  <c r="AA2408" i="2"/>
  <c r="O2408" i="2"/>
  <c r="K2408" i="2"/>
  <c r="H2408" i="2"/>
  <c r="AA2392" i="2"/>
  <c r="O2392" i="2"/>
  <c r="K2392" i="2"/>
  <c r="H2392" i="2"/>
  <c r="AA2387" i="2"/>
  <c r="O2387" i="2"/>
  <c r="K2387" i="2"/>
  <c r="H2387" i="2"/>
  <c r="AA2374" i="2"/>
  <c r="O2374" i="2"/>
  <c r="K2374" i="2"/>
  <c r="H2374" i="2"/>
  <c r="AA2370" i="2"/>
  <c r="O2370" i="2"/>
  <c r="K2370" i="2"/>
  <c r="H2370" i="2"/>
  <c r="AA2365" i="2"/>
  <c r="O2365" i="2"/>
  <c r="K2365" i="2"/>
  <c r="H2365" i="2"/>
  <c r="AA2357" i="2"/>
  <c r="O2357" i="2"/>
  <c r="K2357" i="2"/>
  <c r="H2357" i="2"/>
  <c r="AA2352" i="2"/>
  <c r="O2352" i="2"/>
  <c r="K2352" i="2"/>
  <c r="H2352" i="2"/>
  <c r="AA2346" i="2"/>
  <c r="O2346" i="2"/>
  <c r="K2346" i="2"/>
  <c r="H2346" i="2"/>
  <c r="AA2340" i="2"/>
  <c r="O2340" i="2"/>
  <c r="K2340" i="2"/>
  <c r="H2340" i="2"/>
  <c r="AA2336" i="2"/>
  <c r="O2336" i="2"/>
  <c r="K2336" i="2"/>
  <c r="H2336" i="2"/>
  <c r="AA2335" i="2"/>
  <c r="O2335" i="2"/>
  <c r="K2335" i="2"/>
  <c r="H2335" i="2"/>
  <c r="AA2334" i="2"/>
  <c r="O2334" i="2"/>
  <c r="K2334" i="2"/>
  <c r="H2334" i="2"/>
  <c r="AA2328" i="2"/>
  <c r="O2328" i="2"/>
  <c r="K2328" i="2"/>
  <c r="H2328" i="2"/>
  <c r="AA2324" i="2"/>
  <c r="O2324" i="2"/>
  <c r="K2324" i="2"/>
  <c r="H2324" i="2"/>
  <c r="AA2322" i="2"/>
  <c r="O2322" i="2"/>
  <c r="K2322" i="2"/>
  <c r="H2322" i="2"/>
  <c r="AA2316" i="2"/>
  <c r="O2316" i="2"/>
  <c r="K2316" i="2"/>
  <c r="H2316" i="2"/>
  <c r="AA2301" i="2"/>
  <c r="O2301" i="2"/>
  <c r="K2301" i="2"/>
  <c r="H2301" i="2"/>
  <c r="AA2299" i="2"/>
  <c r="O2299" i="2"/>
  <c r="K2299" i="2"/>
  <c r="H2299" i="2"/>
  <c r="AA2296" i="2"/>
  <c r="O2296" i="2"/>
  <c r="K2296" i="2"/>
  <c r="H2296" i="2"/>
  <c r="AA2147" i="2"/>
  <c r="O2147" i="2"/>
  <c r="K2147" i="2"/>
  <c r="H2147" i="2"/>
  <c r="AA2142" i="2"/>
  <c r="O2142" i="2"/>
  <c r="K2142" i="2"/>
  <c r="H2142" i="2"/>
  <c r="AA2139" i="2"/>
  <c r="O2139" i="2"/>
  <c r="K2139" i="2"/>
  <c r="H2139" i="2"/>
  <c r="AA2288" i="2"/>
  <c r="O2288" i="2"/>
  <c r="K2288" i="2"/>
  <c r="H2288" i="2"/>
  <c r="AA2285" i="2"/>
  <c r="O2285" i="2"/>
  <c r="K2285" i="2"/>
  <c r="H2285" i="2"/>
  <c r="AA2280" i="2"/>
  <c r="O2280" i="2"/>
  <c r="K2280" i="2"/>
  <c r="H2280" i="2"/>
  <c r="AA2271" i="2"/>
  <c r="O2271" i="2"/>
  <c r="K2271" i="2"/>
  <c r="H2271" i="2"/>
  <c r="AA2117" i="2"/>
  <c r="O2117" i="2"/>
  <c r="K2117" i="2"/>
  <c r="H2117" i="2"/>
  <c r="AA2267" i="2"/>
  <c r="O2267" i="2"/>
  <c r="K2267" i="2"/>
  <c r="H2267" i="2"/>
  <c r="AA2264" i="2"/>
  <c r="O2264" i="2"/>
  <c r="K2264" i="2"/>
  <c r="H2264" i="2"/>
  <c r="AA2257" i="2"/>
  <c r="O2257" i="2"/>
  <c r="K2257" i="2"/>
  <c r="H2257" i="2"/>
  <c r="AA2236" i="2"/>
  <c r="O2236" i="2"/>
  <c r="K2236" i="2"/>
  <c r="H2236" i="2"/>
  <c r="AA2235" i="2"/>
  <c r="O2235" i="2"/>
  <c r="K2235" i="2"/>
  <c r="H2235" i="2"/>
  <c r="AA2232" i="2"/>
  <c r="O2232" i="2"/>
  <c r="K2232" i="2"/>
  <c r="H2232" i="2"/>
  <c r="AA2223" i="2"/>
  <c r="O2223" i="2"/>
  <c r="K2223" i="2"/>
  <c r="H2223" i="2"/>
  <c r="AA2218" i="2"/>
  <c r="O2218" i="2"/>
  <c r="K2218" i="2"/>
  <c r="H2218" i="2"/>
  <c r="AA2205" i="2"/>
  <c r="O2205" i="2"/>
  <c r="K2205" i="2"/>
  <c r="H2205" i="2"/>
  <c r="AA2200" i="2"/>
  <c r="O2200" i="2"/>
  <c r="K2200" i="2"/>
  <c r="H2200" i="2"/>
  <c r="AA2198" i="2"/>
  <c r="O2198" i="2"/>
  <c r="K2198" i="2"/>
  <c r="H2198" i="2"/>
  <c r="AA2195" i="2"/>
  <c r="O2195" i="2"/>
  <c r="K2195" i="2"/>
  <c r="H2195" i="2"/>
  <c r="AA2184" i="2"/>
  <c r="O2184" i="2"/>
  <c r="K2184" i="2"/>
  <c r="H2184" i="2"/>
  <c r="AA2177" i="2"/>
  <c r="O2177" i="2"/>
  <c r="K2177" i="2"/>
  <c r="H2177" i="2"/>
  <c r="AA2176" i="2"/>
  <c r="O2176" i="2"/>
  <c r="K2176" i="2"/>
  <c r="H2176" i="2"/>
  <c r="AA2175" i="2"/>
  <c r="O2175" i="2"/>
  <c r="K2175" i="2"/>
  <c r="H2175" i="2"/>
  <c r="AA2169" i="2"/>
  <c r="O2169" i="2"/>
  <c r="K2169" i="2"/>
  <c r="H2169" i="2"/>
  <c r="AA2168" i="2"/>
  <c r="O2168" i="2"/>
  <c r="K2168" i="2"/>
  <c r="H2168" i="2"/>
  <c r="AA2012" i="2"/>
  <c r="O2012" i="2"/>
  <c r="K2012" i="2"/>
  <c r="H2012" i="2"/>
  <c r="AA2159" i="2"/>
  <c r="O2159" i="2"/>
  <c r="K2159" i="2"/>
  <c r="H2159" i="2"/>
  <c r="AA2119" i="2"/>
  <c r="O2119" i="2"/>
  <c r="K2119" i="2"/>
  <c r="H2119" i="2"/>
  <c r="AA2112" i="2"/>
  <c r="O2112" i="2"/>
  <c r="K2112" i="2"/>
  <c r="H2112" i="2"/>
  <c r="AA2110" i="2"/>
  <c r="O2110" i="2"/>
  <c r="K2110" i="2"/>
  <c r="H2110" i="2"/>
  <c r="AA2105" i="2"/>
  <c r="O2105" i="2"/>
  <c r="K2105" i="2"/>
  <c r="H2105" i="2"/>
  <c r="AA2102" i="2"/>
  <c r="O2102" i="2"/>
  <c r="K2102" i="2"/>
  <c r="H2102" i="2"/>
  <c r="AA2096" i="2"/>
  <c r="O2096" i="2"/>
  <c r="K2096" i="2"/>
  <c r="H2096" i="2"/>
  <c r="AA1814" i="2"/>
  <c r="O1814" i="2"/>
  <c r="K1814" i="2"/>
  <c r="H1814" i="2"/>
  <c r="AA2055" i="2"/>
  <c r="O2055" i="2"/>
  <c r="K2055" i="2"/>
  <c r="H2055" i="2"/>
  <c r="AA2049" i="2"/>
  <c r="O2049" i="2"/>
  <c r="K2049" i="2"/>
  <c r="H2049" i="2"/>
  <c r="AA2048" i="2"/>
  <c r="O2048" i="2"/>
  <c r="K2048" i="2"/>
  <c r="H2048" i="2"/>
  <c r="AA2041" i="2"/>
  <c r="O2041" i="2"/>
  <c r="K2041" i="2"/>
  <c r="H2041" i="2"/>
  <c r="AA2029" i="2"/>
  <c r="O2029" i="2"/>
  <c r="K2029" i="2"/>
  <c r="H2029" i="2"/>
  <c r="AA1869" i="2"/>
  <c r="O1869" i="2"/>
  <c r="K1869" i="2"/>
  <c r="H1869" i="2"/>
  <c r="AA2017" i="2"/>
  <c r="O2017" i="2"/>
  <c r="K2017" i="2"/>
  <c r="H2017" i="2"/>
  <c r="AA1855" i="2"/>
  <c r="O1855" i="2"/>
  <c r="K1855" i="2"/>
  <c r="H1855" i="2"/>
  <c r="AA1847" i="2"/>
  <c r="O1847" i="2"/>
  <c r="K1847" i="2"/>
  <c r="H1847" i="2"/>
  <c r="AA1998" i="2"/>
  <c r="O1998" i="2"/>
  <c r="K1998" i="2"/>
  <c r="H1998" i="2"/>
  <c r="AA1991" i="2"/>
  <c r="O1991" i="2"/>
  <c r="K1991" i="2"/>
  <c r="H1991" i="2"/>
  <c r="U1988" i="2"/>
  <c r="AA1988" i="2" s="1"/>
  <c r="O1988" i="2"/>
  <c r="K1988" i="2"/>
  <c r="H1988" i="2"/>
  <c r="AA1986" i="2"/>
  <c r="O1986" i="2"/>
  <c r="K1986" i="2"/>
  <c r="H1986" i="2"/>
  <c r="AA1983" i="2"/>
  <c r="O1983" i="2"/>
  <c r="K1983" i="2"/>
  <c r="H1983" i="2"/>
  <c r="AA1980" i="2"/>
  <c r="O1980" i="2"/>
  <c r="K1980" i="2"/>
  <c r="H1980" i="2"/>
  <c r="AA1971" i="2"/>
  <c r="O1971" i="2"/>
  <c r="K1971" i="2"/>
  <c r="H1971" i="2"/>
  <c r="AA1968" i="2"/>
  <c r="O1968" i="2"/>
  <c r="K1968" i="2"/>
  <c r="H1968" i="2"/>
  <c r="AA1955" i="2"/>
  <c r="O1955" i="2"/>
  <c r="K1955" i="2"/>
  <c r="H1955" i="2"/>
  <c r="AA1952" i="2"/>
  <c r="O1952" i="2"/>
  <c r="K1952" i="2"/>
  <c r="H1952" i="2"/>
  <c r="AA1772" i="2"/>
  <c r="O1772" i="2"/>
  <c r="K1772" i="2"/>
  <c r="H1772" i="2"/>
  <c r="AA1935" i="2"/>
  <c r="O1935" i="2"/>
  <c r="K1935" i="2"/>
  <c r="H1935" i="2"/>
  <c r="AA1929" i="2"/>
  <c r="O1929" i="2"/>
  <c r="K1929" i="2"/>
  <c r="H1929" i="2"/>
  <c r="AA1921" i="2"/>
  <c r="O1921" i="2"/>
  <c r="K1921" i="2"/>
  <c r="H1921" i="2"/>
  <c r="AA1911" i="2"/>
  <c r="O1911" i="2"/>
  <c r="K1911" i="2"/>
  <c r="H1911" i="2"/>
  <c r="AA1740" i="2"/>
  <c r="O1740" i="2"/>
  <c r="K1740" i="2"/>
  <c r="H1740" i="2"/>
  <c r="AA1734" i="2"/>
  <c r="O1734" i="2"/>
  <c r="K1734" i="2"/>
  <c r="H1734" i="2"/>
  <c r="AA1904" i="2"/>
  <c r="O1904" i="2"/>
  <c r="K1904" i="2"/>
  <c r="H1904" i="2"/>
  <c r="AA1898" i="2"/>
  <c r="O1898" i="2"/>
  <c r="K1898" i="2"/>
  <c r="H1898" i="2"/>
  <c r="AA1720" i="2"/>
  <c r="O1720" i="2"/>
  <c r="K1720" i="2"/>
  <c r="H1720" i="2"/>
  <c r="W1883" i="2"/>
  <c r="AA1883" i="2" s="1"/>
  <c r="O1883" i="2"/>
  <c r="K1883" i="2"/>
  <c r="H1883" i="2"/>
  <c r="AA1882" i="2"/>
  <c r="O1882" i="2"/>
  <c r="K1882" i="2"/>
  <c r="H1882" i="2"/>
  <c r="AA1880" i="2"/>
  <c r="O1880" i="2"/>
  <c r="K1880" i="2"/>
  <c r="H1880" i="2"/>
  <c r="AA1878" i="2"/>
  <c r="O1878" i="2"/>
  <c r="K1878" i="2"/>
  <c r="H1878" i="2"/>
  <c r="AA1702" i="2"/>
  <c r="O1702" i="2"/>
  <c r="K1702" i="2"/>
  <c r="H1702" i="2"/>
  <c r="AA1875" i="2"/>
  <c r="O1875" i="2"/>
  <c r="K1875" i="2"/>
  <c r="H1875" i="2"/>
  <c r="AA1870" i="2"/>
  <c r="O1870" i="2"/>
  <c r="K1870" i="2"/>
  <c r="H1870" i="2"/>
  <c r="AA1867" i="2"/>
  <c r="O1867" i="2"/>
  <c r="K1867" i="2"/>
  <c r="H1867" i="2"/>
  <c r="AA1864" i="2"/>
  <c r="O1864" i="2"/>
  <c r="K1864" i="2"/>
  <c r="H1864" i="2"/>
  <c r="AA1863" i="2"/>
  <c r="O1863" i="2"/>
  <c r="K1863" i="2"/>
  <c r="H1863" i="2"/>
  <c r="AA1860" i="2"/>
  <c r="O1860" i="2"/>
  <c r="K1860" i="2"/>
  <c r="H1860" i="2"/>
  <c r="AA1856" i="2"/>
  <c r="O1856" i="2"/>
  <c r="K1856" i="2"/>
  <c r="H1856" i="2"/>
  <c r="AA1679" i="2"/>
  <c r="O1679" i="2"/>
  <c r="K1679" i="2"/>
  <c r="H1679" i="2"/>
  <c r="AA1851" i="2"/>
  <c r="O1851" i="2"/>
  <c r="K1851" i="2"/>
  <c r="H1851" i="2"/>
  <c r="AA1845" i="2"/>
  <c r="O1845" i="2"/>
  <c r="K1845" i="2"/>
  <c r="H1845" i="2"/>
  <c r="AA1843" i="2"/>
  <c r="O1843" i="2"/>
  <c r="K1843" i="2"/>
  <c r="H1843" i="2"/>
  <c r="AA1827" i="2"/>
  <c r="O1827" i="2"/>
  <c r="K1827" i="2"/>
  <c r="H1827" i="2"/>
  <c r="AA1818" i="2"/>
  <c r="O1818" i="2"/>
  <c r="K1818" i="2"/>
  <c r="H1818" i="2"/>
  <c r="AA1817" i="2"/>
  <c r="O1817" i="2"/>
  <c r="K1817" i="2"/>
  <c r="H1817" i="2"/>
  <c r="AA1816" i="2"/>
  <c r="O1816" i="2"/>
  <c r="K1816" i="2"/>
  <c r="H1816" i="2"/>
  <c r="AA1811" i="2"/>
  <c r="O1811" i="2"/>
  <c r="K1811" i="2"/>
  <c r="H1811" i="2"/>
  <c r="AA1802" i="2"/>
  <c r="O1802" i="2"/>
  <c r="K1802" i="2"/>
  <c r="H1802" i="2"/>
  <c r="AA1793" i="2"/>
  <c r="O1793" i="2"/>
  <c r="K1793" i="2"/>
  <c r="H1793" i="2"/>
  <c r="AA1611" i="2"/>
  <c r="O1611" i="2"/>
  <c r="K1611" i="2"/>
  <c r="H1611" i="2"/>
  <c r="AA1782" i="2"/>
  <c r="O1782" i="2"/>
  <c r="K1782" i="2"/>
  <c r="H1782" i="2"/>
  <c r="AA1776" i="2"/>
  <c r="O1776" i="2"/>
  <c r="K1776" i="2"/>
  <c r="H1776" i="2"/>
  <c r="AA1603" i="2"/>
  <c r="O1603" i="2"/>
  <c r="K1603" i="2"/>
  <c r="H1603" i="2"/>
  <c r="AA1595" i="2"/>
  <c r="O1595" i="2"/>
  <c r="K1595" i="2"/>
  <c r="H1595" i="2"/>
  <c r="AA1770" i="2"/>
  <c r="O1770" i="2"/>
  <c r="K1770" i="2"/>
  <c r="H1770" i="2"/>
  <c r="AA1760" i="2"/>
  <c r="O1760" i="2"/>
  <c r="K1760" i="2"/>
  <c r="H1760" i="2"/>
  <c r="AA1579" i="2"/>
  <c r="O1579" i="2"/>
  <c r="K1579" i="2"/>
  <c r="H1579" i="2"/>
  <c r="AA1743" i="2"/>
  <c r="O1743" i="2"/>
  <c r="K1743" i="2"/>
  <c r="H1743" i="2"/>
  <c r="AA1543" i="2"/>
  <c r="O1543" i="2"/>
  <c r="K1543" i="2"/>
  <c r="H1543" i="2"/>
  <c r="AA1711" i="2"/>
  <c r="O1711" i="2"/>
  <c r="K1711" i="2"/>
  <c r="H1711" i="2"/>
  <c r="AA1710" i="2"/>
  <c r="O1710" i="2"/>
  <c r="K1710" i="2"/>
  <c r="H1710" i="2"/>
  <c r="AA1695" i="2"/>
  <c r="O1695" i="2"/>
  <c r="K1695" i="2"/>
  <c r="H1695" i="2"/>
  <c r="AA1690" i="2"/>
  <c r="O1690" i="2"/>
  <c r="K1690" i="2"/>
  <c r="H1690" i="2"/>
  <c r="AA1686" i="2"/>
  <c r="O1686" i="2"/>
  <c r="K1686" i="2"/>
  <c r="H1686" i="2"/>
  <c r="AA1675" i="2"/>
  <c r="O1675" i="2"/>
  <c r="K1675" i="2"/>
  <c r="H1675" i="2"/>
  <c r="AA1672" i="2"/>
  <c r="O1672" i="2"/>
  <c r="K1672" i="2"/>
  <c r="H1672" i="2"/>
  <c r="AA1671" i="2"/>
  <c r="O1671" i="2"/>
  <c r="K1671" i="2"/>
  <c r="H1671" i="2"/>
  <c r="AA1655" i="2"/>
  <c r="O1655" i="2"/>
  <c r="K1655" i="2"/>
  <c r="H1655" i="2"/>
  <c r="AA1650" i="2"/>
  <c r="O1650" i="2"/>
  <c r="K1650" i="2"/>
  <c r="H1650" i="2"/>
  <c r="AA1649" i="2"/>
  <c r="O1649" i="2"/>
  <c r="K1649" i="2"/>
  <c r="H1649" i="2"/>
  <c r="AA1639" i="2"/>
  <c r="O1639" i="2"/>
  <c r="K1639" i="2"/>
  <c r="H1639" i="2"/>
  <c r="AA1471" i="2"/>
  <c r="O1471" i="2"/>
  <c r="K1471" i="2"/>
  <c r="H1471" i="2"/>
  <c r="AA1614" i="2"/>
  <c r="O1614" i="2"/>
  <c r="K1614" i="2"/>
  <c r="H1614" i="2"/>
  <c r="AA1610" i="2"/>
  <c r="O1610" i="2"/>
  <c r="K1610" i="2"/>
  <c r="H1610" i="2"/>
  <c r="AA1607" i="2"/>
  <c r="O1607" i="2"/>
  <c r="K1607" i="2"/>
  <c r="H1607" i="2"/>
  <c r="AA1592" i="2"/>
  <c r="O1592" i="2"/>
  <c r="K1592" i="2"/>
  <c r="H1592" i="2"/>
  <c r="AA1584" i="2"/>
  <c r="O1584" i="2"/>
  <c r="K1584" i="2"/>
  <c r="H1584" i="2"/>
  <c r="AA1580" i="2"/>
  <c r="O1580" i="2"/>
  <c r="K1580" i="2"/>
  <c r="H1580" i="2"/>
  <c r="AA1573" i="2"/>
  <c r="O1573" i="2"/>
  <c r="K1573" i="2"/>
  <c r="H1573" i="2"/>
  <c r="AA1571" i="2"/>
  <c r="O1571" i="2"/>
  <c r="K1571" i="2"/>
  <c r="H1571" i="2"/>
  <c r="AA1566" i="2"/>
  <c r="O1566" i="2"/>
  <c r="K1566" i="2"/>
  <c r="H1566" i="2"/>
  <c r="AA1565" i="2"/>
  <c r="O1565" i="2"/>
  <c r="K1565" i="2"/>
  <c r="H1565" i="2"/>
  <c r="AA1556" i="2"/>
  <c r="O1556" i="2"/>
  <c r="K1556" i="2"/>
  <c r="H1556" i="2"/>
  <c r="AA1555" i="2"/>
  <c r="O1555" i="2"/>
  <c r="K1555" i="2"/>
  <c r="H1555" i="2"/>
  <c r="AA1545" i="2"/>
  <c r="O1545" i="2"/>
  <c r="K1545" i="2"/>
  <c r="H1545" i="2"/>
  <c r="AA1544" i="2"/>
  <c r="O1544" i="2"/>
  <c r="K1544" i="2"/>
  <c r="H1544" i="2"/>
  <c r="AA1390" i="2"/>
  <c r="O1390" i="2"/>
  <c r="K1390" i="2"/>
  <c r="H1390" i="2"/>
  <c r="AA1379" i="2"/>
  <c r="O1379" i="2"/>
  <c r="K1379" i="2"/>
  <c r="H1379" i="2"/>
  <c r="AA1526" i="2"/>
  <c r="O1526" i="2"/>
  <c r="K1526" i="2"/>
  <c r="H1526" i="2"/>
  <c r="AA1525" i="2"/>
  <c r="O1525" i="2"/>
  <c r="K1525" i="2"/>
  <c r="H1525" i="2"/>
  <c r="AA1524" i="2"/>
  <c r="O1524" i="2"/>
  <c r="K1524" i="2"/>
  <c r="H1524" i="2"/>
  <c r="AA1511" i="2"/>
  <c r="O1511" i="2"/>
  <c r="K1511" i="2"/>
  <c r="H1511" i="2"/>
  <c r="AA1504" i="2"/>
  <c r="O1504" i="2"/>
  <c r="K1504" i="2"/>
  <c r="H1504" i="2"/>
  <c r="AA1495" i="2"/>
  <c r="O1495" i="2"/>
  <c r="K1495" i="2"/>
  <c r="H1495" i="2"/>
  <c r="AA1492" i="2"/>
  <c r="O1492" i="2"/>
  <c r="K1492" i="2"/>
  <c r="H1492" i="2"/>
  <c r="AA1488" i="2"/>
  <c r="O1488" i="2"/>
  <c r="K1488" i="2"/>
  <c r="H1488" i="2"/>
  <c r="AA1316" i="2"/>
  <c r="O1316" i="2"/>
  <c r="K1316" i="2"/>
  <c r="H1316" i="2"/>
  <c r="AA1313" i="2"/>
  <c r="O1313" i="2"/>
  <c r="K1313" i="2"/>
  <c r="H1313" i="2"/>
  <c r="AA1481" i="2"/>
  <c r="O1481" i="2"/>
  <c r="K1481" i="2"/>
  <c r="H1481" i="2"/>
  <c r="AA1473" i="2"/>
  <c r="O1473" i="2"/>
  <c r="K1473" i="2"/>
  <c r="H1473" i="2"/>
  <c r="AA1472" i="2"/>
  <c r="O1472" i="2"/>
  <c r="K1472" i="2"/>
  <c r="H1472" i="2"/>
  <c r="AA1470" i="2"/>
  <c r="O1470" i="2"/>
  <c r="K1470" i="2"/>
  <c r="H1470" i="2"/>
  <c r="AA1454" i="2"/>
  <c r="O1454" i="2"/>
  <c r="K1454" i="2"/>
  <c r="H1454" i="2"/>
  <c r="AA885" i="2"/>
  <c r="O885" i="2"/>
  <c r="K885" i="2"/>
  <c r="H885" i="2"/>
  <c r="AA1452" i="2"/>
  <c r="O1452" i="2"/>
  <c r="K1452" i="2"/>
  <c r="H1452" i="2"/>
  <c r="AA1450" i="2"/>
  <c r="O1450" i="2"/>
  <c r="K1450" i="2"/>
  <c r="H1450" i="2"/>
  <c r="AA1438" i="2"/>
  <c r="O1438" i="2"/>
  <c r="K1438" i="2"/>
  <c r="H1438" i="2"/>
  <c r="AA1420" i="2"/>
  <c r="O1420" i="2"/>
  <c r="K1420" i="2"/>
  <c r="H1420" i="2"/>
  <c r="AA1410" i="2"/>
  <c r="O1410" i="2"/>
  <c r="K1410" i="2"/>
  <c r="H1410" i="2"/>
  <c r="AA1407" i="2"/>
  <c r="O1407" i="2"/>
  <c r="K1407" i="2"/>
  <c r="H1407" i="2"/>
  <c r="AA1401" i="2"/>
  <c r="O1401" i="2"/>
  <c r="K1401" i="2"/>
  <c r="H1401" i="2"/>
  <c r="AA1236" i="2"/>
  <c r="O1236" i="2"/>
  <c r="K1236" i="2"/>
  <c r="H1236" i="2"/>
  <c r="AA1388" i="2"/>
  <c r="O1388" i="2"/>
  <c r="K1388" i="2"/>
  <c r="H1388" i="2"/>
  <c r="AA1224" i="2"/>
  <c r="O1224" i="2"/>
  <c r="K1224" i="2"/>
  <c r="H1224" i="2"/>
  <c r="AA1385" i="2"/>
  <c r="O1385" i="2"/>
  <c r="K1385" i="2"/>
  <c r="H1385" i="2"/>
  <c r="AA1382" i="2"/>
  <c r="O1382" i="2"/>
  <c r="K1382" i="2"/>
  <c r="H1382" i="2"/>
  <c r="AA1377" i="2"/>
  <c r="O1377" i="2"/>
  <c r="K1377" i="2"/>
  <c r="H1377" i="2"/>
  <c r="AA1373" i="2"/>
  <c r="O1373" i="2"/>
  <c r="K1373" i="2"/>
  <c r="H1373" i="2"/>
  <c r="AA1369" i="2"/>
  <c r="O1369" i="2"/>
  <c r="K1369" i="2"/>
  <c r="H1369" i="2"/>
  <c r="AA1359" i="2"/>
  <c r="O1359" i="2"/>
  <c r="K1359" i="2"/>
  <c r="H1359" i="2"/>
  <c r="AA1344" i="2"/>
  <c r="O1344" i="2"/>
  <c r="K1344" i="2"/>
  <c r="H1344" i="2"/>
  <c r="AA1343" i="2"/>
  <c r="O1343" i="2"/>
  <c r="K1343" i="2"/>
  <c r="H1343" i="2"/>
  <c r="AA1324" i="2"/>
  <c r="O1324" i="2"/>
  <c r="K1324" i="2"/>
  <c r="H1324" i="2"/>
  <c r="AA1317" i="2"/>
  <c r="O1317" i="2"/>
  <c r="K1317" i="2"/>
  <c r="H1317" i="2"/>
  <c r="AA1315" i="2"/>
  <c r="O1315" i="2"/>
  <c r="K1315" i="2"/>
  <c r="H1315" i="2"/>
  <c r="AA1311" i="2"/>
  <c r="O1311" i="2"/>
  <c r="K1311" i="2"/>
  <c r="H1311" i="2"/>
  <c r="AA1310" i="2"/>
  <c r="O1310" i="2"/>
  <c r="K1310" i="2"/>
  <c r="H1310" i="2"/>
  <c r="AA1307" i="2"/>
  <c r="O1307" i="2"/>
  <c r="K1307" i="2"/>
  <c r="H1307" i="2"/>
  <c r="AA1301" i="2"/>
  <c r="O1301" i="2"/>
  <c r="K1301" i="2"/>
  <c r="H1301" i="2"/>
  <c r="AA1292" i="2"/>
  <c r="O1292" i="2"/>
  <c r="K1292" i="2"/>
  <c r="H1292" i="2"/>
  <c r="AA1286" i="2"/>
  <c r="O1286" i="2"/>
  <c r="K1286" i="2"/>
  <c r="H1286" i="2"/>
  <c r="AA1274" i="2"/>
  <c r="O1274" i="2"/>
  <c r="K1274" i="2"/>
  <c r="H1274" i="2"/>
  <c r="AA1273" i="2"/>
  <c r="O1273" i="2"/>
  <c r="K1273" i="2"/>
  <c r="H1273" i="2"/>
  <c r="AA1267" i="2"/>
  <c r="O1267" i="2"/>
  <c r="K1267" i="2"/>
  <c r="H1267" i="2"/>
  <c r="AA1134" i="2"/>
  <c r="O1134" i="2"/>
  <c r="K1134" i="2"/>
  <c r="H1134" i="2"/>
  <c r="AA1256" i="2"/>
  <c r="O1256" i="2"/>
  <c r="K1256" i="2"/>
  <c r="H1256" i="2"/>
  <c r="AA1254" i="2"/>
  <c r="O1254" i="2"/>
  <c r="K1254" i="2"/>
  <c r="H1254" i="2"/>
  <c r="AA1249" i="2"/>
  <c r="O1249" i="2"/>
  <c r="K1249" i="2"/>
  <c r="H1249" i="2"/>
  <c r="AA1243" i="2"/>
  <c r="O1243" i="2"/>
  <c r="K1243" i="2"/>
  <c r="H1243" i="2"/>
  <c r="AA1109" i="2"/>
  <c r="O1109" i="2"/>
  <c r="K1109" i="2"/>
  <c r="H1109" i="2"/>
  <c r="AA1233" i="2"/>
  <c r="O1233" i="2"/>
  <c r="K1233" i="2"/>
  <c r="H1233" i="2"/>
  <c r="AA1229" i="2"/>
  <c r="O1229" i="2"/>
  <c r="K1229" i="2"/>
  <c r="H1229" i="2"/>
  <c r="AA1217" i="2"/>
  <c r="O1217" i="2"/>
  <c r="K1217" i="2"/>
  <c r="H1217" i="2"/>
  <c r="AA1211" i="2"/>
  <c r="O1211" i="2"/>
  <c r="K1211" i="2"/>
  <c r="H1211" i="2"/>
  <c r="AA1210" i="2"/>
  <c r="O1210" i="2"/>
  <c r="K1210" i="2"/>
  <c r="H1210" i="2"/>
  <c r="AA1209" i="2"/>
  <c r="O1209" i="2"/>
  <c r="K1209" i="2"/>
  <c r="H1209" i="2"/>
  <c r="AA1207" i="2"/>
  <c r="O1207" i="2"/>
  <c r="K1207" i="2"/>
  <c r="H1207" i="2"/>
  <c r="AA1204" i="2"/>
  <c r="O1204" i="2"/>
  <c r="K1204" i="2"/>
  <c r="H1204" i="2"/>
  <c r="AA1193" i="2"/>
  <c r="O1193" i="2"/>
  <c r="K1193" i="2"/>
  <c r="H1193" i="2"/>
  <c r="AA1187" i="2"/>
  <c r="O1187" i="2"/>
  <c r="K1187" i="2"/>
  <c r="H1187" i="2"/>
  <c r="AA1051" i="2"/>
  <c r="O1051" i="2"/>
  <c r="K1051" i="2"/>
  <c r="H1051" i="2"/>
  <c r="AA1042" i="2"/>
  <c r="O1042" i="2"/>
  <c r="K1042" i="2"/>
  <c r="H1042" i="2"/>
  <c r="AA1170" i="2"/>
  <c r="O1170" i="2"/>
  <c r="K1170" i="2"/>
  <c r="H1170" i="2"/>
  <c r="AA1166" i="2"/>
  <c r="O1166" i="2"/>
  <c r="K1166" i="2"/>
  <c r="H1166" i="2"/>
  <c r="AA1141" i="2"/>
  <c r="O1141" i="2"/>
  <c r="K1141" i="2"/>
  <c r="H1141" i="2"/>
  <c r="AA1138" i="2"/>
  <c r="O1138" i="2"/>
  <c r="K1138" i="2"/>
  <c r="H1138" i="2"/>
  <c r="AA1135" i="2"/>
  <c r="O1135" i="2"/>
  <c r="K1135" i="2"/>
  <c r="H1135" i="2"/>
  <c r="AA1131" i="2"/>
  <c r="O1131" i="2"/>
  <c r="K1131" i="2"/>
  <c r="H1131" i="2"/>
  <c r="AA1125" i="2"/>
  <c r="O1125" i="2"/>
  <c r="K1125" i="2"/>
  <c r="H1125" i="2"/>
  <c r="AA1114" i="2"/>
  <c r="O1114" i="2"/>
  <c r="K1114" i="2"/>
  <c r="H1114" i="2"/>
  <c r="AA1113" i="2"/>
  <c r="O1113" i="2"/>
  <c r="K1113" i="2"/>
  <c r="H1113" i="2"/>
  <c r="AA1110" i="2"/>
  <c r="O1110" i="2"/>
  <c r="K1110" i="2"/>
  <c r="H1110" i="2"/>
  <c r="AA1108" i="2"/>
  <c r="O1108" i="2"/>
  <c r="K1108" i="2"/>
  <c r="H1108" i="2"/>
  <c r="AA1097" i="2"/>
  <c r="O1097" i="2"/>
  <c r="K1097" i="2"/>
  <c r="H1097" i="2"/>
  <c r="AA1095" i="2"/>
  <c r="O1095" i="2"/>
  <c r="K1095" i="2"/>
  <c r="H1095" i="2"/>
  <c r="AA1086" i="2"/>
  <c r="O1086" i="2"/>
  <c r="K1086" i="2"/>
  <c r="H1086" i="2"/>
  <c r="AA1085" i="2"/>
  <c r="O1085" i="2"/>
  <c r="K1085" i="2"/>
  <c r="H1085" i="2"/>
  <c r="AA1070" i="2"/>
  <c r="O1070" i="2"/>
  <c r="K1070" i="2"/>
  <c r="H1070" i="2"/>
  <c r="AA1069" i="2"/>
  <c r="O1069" i="2"/>
  <c r="K1069" i="2"/>
  <c r="H1069" i="2"/>
  <c r="AA1068" i="2"/>
  <c r="O1068" i="2"/>
  <c r="K1068" i="2"/>
  <c r="H1068" i="2"/>
  <c r="AA1057" i="2"/>
  <c r="O1057" i="2"/>
  <c r="K1057" i="2"/>
  <c r="H1057" i="2"/>
  <c r="AA1054" i="2"/>
  <c r="O1054" i="2"/>
  <c r="K1054" i="2"/>
  <c r="H1054" i="2"/>
  <c r="AA1048" i="2"/>
  <c r="O1048" i="2"/>
  <c r="K1048" i="2"/>
  <c r="H1048" i="2"/>
  <c r="Y155" i="2"/>
  <c r="AA155" i="2" s="1"/>
  <c r="O155" i="2"/>
  <c r="I155" i="2"/>
  <c r="K155" i="2" s="1"/>
  <c r="G155" i="2"/>
  <c r="H155" i="2" s="1"/>
  <c r="AA911" i="2"/>
  <c r="O911" i="2"/>
  <c r="K911" i="2"/>
  <c r="H911" i="2"/>
  <c r="AA1029" i="2"/>
  <c r="O1029" i="2"/>
  <c r="K1029" i="2"/>
  <c r="H1029" i="2"/>
  <c r="AA1023" i="2"/>
  <c r="O1023" i="2"/>
  <c r="K1023" i="2"/>
  <c r="H1023" i="2"/>
  <c r="AA1021" i="2"/>
  <c r="O1021" i="2"/>
  <c r="K1021" i="2"/>
  <c r="H1021" i="2"/>
  <c r="AA1017" i="2"/>
  <c r="O1017" i="2"/>
  <c r="K1017" i="2"/>
  <c r="H1017" i="2"/>
  <c r="AA884" i="2"/>
  <c r="O884" i="2"/>
  <c r="K884" i="2"/>
  <c r="H884" i="2"/>
  <c r="AA1014" i="2"/>
  <c r="O1014" i="2"/>
  <c r="K1014" i="2"/>
  <c r="H1014" i="2"/>
  <c r="AA879" i="2"/>
  <c r="O879" i="2"/>
  <c r="K879" i="2"/>
  <c r="H879" i="2"/>
  <c r="AA1007" i="2"/>
  <c r="O1007" i="2"/>
  <c r="K1007" i="2"/>
  <c r="H1007" i="2"/>
  <c r="AA997" i="2"/>
  <c r="O997" i="2"/>
  <c r="K997" i="2"/>
  <c r="H997" i="2"/>
  <c r="AA992" i="2"/>
  <c r="O992" i="2"/>
  <c r="K992" i="2"/>
  <c r="H992" i="2"/>
  <c r="AA991" i="2"/>
  <c r="O991" i="2"/>
  <c r="K991" i="2"/>
  <c r="H991" i="2"/>
  <c r="AA980" i="2"/>
  <c r="O980" i="2"/>
  <c r="K980" i="2"/>
  <c r="H980" i="2"/>
  <c r="AA975" i="2"/>
  <c r="O975" i="2"/>
  <c r="K975" i="2"/>
  <c r="H975" i="2"/>
  <c r="AA970" i="2"/>
  <c r="O970" i="2"/>
  <c r="K970" i="2"/>
  <c r="H970" i="2"/>
  <c r="AA969" i="2"/>
  <c r="O969" i="2"/>
  <c r="K969" i="2"/>
  <c r="H969" i="2"/>
  <c r="AA835" i="2"/>
  <c r="O835" i="2"/>
  <c r="K835" i="2"/>
  <c r="H835" i="2"/>
  <c r="AA967" i="2"/>
  <c r="O967" i="2"/>
  <c r="K967" i="2"/>
  <c r="H967" i="2"/>
  <c r="AA833" i="2"/>
  <c r="O833" i="2"/>
  <c r="K833" i="2"/>
  <c r="H833" i="2"/>
  <c r="AA554" i="2"/>
  <c r="O554" i="2"/>
  <c r="K554" i="2"/>
  <c r="H554" i="2"/>
  <c r="AA830" i="2"/>
  <c r="O830" i="2"/>
  <c r="K830" i="2"/>
  <c r="H830" i="2"/>
  <c r="AA824" i="2"/>
  <c r="O824" i="2"/>
  <c r="K824" i="2"/>
  <c r="H824" i="2"/>
  <c r="AA931" i="2"/>
  <c r="O931" i="2"/>
  <c r="K931" i="2"/>
  <c r="H931" i="2"/>
  <c r="AA929" i="2"/>
  <c r="O929" i="2"/>
  <c r="K929" i="2"/>
  <c r="H929" i="2"/>
  <c r="AA928" i="2"/>
  <c r="O928" i="2"/>
  <c r="K928" i="2"/>
  <c r="H928" i="2"/>
  <c r="AA924" i="2"/>
  <c r="O924" i="2"/>
  <c r="K924" i="2"/>
  <c r="H924" i="2"/>
  <c r="AA920" i="2"/>
  <c r="O920" i="2"/>
  <c r="K920" i="2"/>
  <c r="H920" i="2"/>
  <c r="AA916" i="2"/>
  <c r="O916" i="2"/>
  <c r="K916" i="2"/>
  <c r="H916" i="2"/>
  <c r="AA910" i="2"/>
  <c r="O910" i="2"/>
  <c r="K910" i="2"/>
  <c r="H910" i="2"/>
  <c r="AA904" i="2"/>
  <c r="O904" i="2"/>
  <c r="K904" i="2"/>
  <c r="H904" i="2"/>
  <c r="AA893" i="2"/>
  <c r="O893" i="2"/>
  <c r="K893" i="2"/>
  <c r="H893" i="2"/>
  <c r="AA796" i="2"/>
  <c r="O796" i="2"/>
  <c r="K796" i="2"/>
  <c r="H796" i="2"/>
  <c r="AA887" i="2"/>
  <c r="O887" i="2"/>
  <c r="K887" i="2"/>
  <c r="H887" i="2"/>
  <c r="U880" i="2"/>
  <c r="AA880" i="2" s="1"/>
  <c r="O880" i="2"/>
  <c r="K880" i="2"/>
  <c r="H880" i="2"/>
  <c r="AA874" i="2"/>
  <c r="O874" i="2"/>
  <c r="K874" i="2"/>
  <c r="H874" i="2"/>
  <c r="AA868" i="2"/>
  <c r="O868" i="2"/>
  <c r="K868" i="2"/>
  <c r="H868" i="2"/>
  <c r="AA863" i="2"/>
  <c r="O863" i="2"/>
  <c r="K863" i="2"/>
  <c r="H863" i="2"/>
  <c r="AA855" i="2"/>
  <c r="O855" i="2"/>
  <c r="K855" i="2"/>
  <c r="H855" i="2"/>
  <c r="AA854" i="2"/>
  <c r="O854" i="2"/>
  <c r="K854" i="2"/>
  <c r="H854" i="2"/>
  <c r="AA851" i="2"/>
  <c r="O851" i="2"/>
  <c r="K851" i="2"/>
  <c r="H851" i="2"/>
  <c r="AA850" i="2"/>
  <c r="O850" i="2"/>
  <c r="K850" i="2"/>
  <c r="H850" i="2"/>
  <c r="AA849" i="2"/>
  <c r="O849" i="2"/>
  <c r="K849" i="2"/>
  <c r="H849" i="2"/>
  <c r="AA745" i="2"/>
  <c r="O745" i="2"/>
  <c r="K745" i="2"/>
  <c r="H745" i="2"/>
  <c r="AA829" i="2"/>
  <c r="O829" i="2"/>
  <c r="K829" i="2"/>
  <c r="H829" i="2"/>
  <c r="U825" i="2"/>
  <c r="AA825" i="2" s="1"/>
  <c r="O825" i="2"/>
  <c r="K825" i="2"/>
  <c r="H825" i="2"/>
  <c r="AA822" i="2"/>
  <c r="O822" i="2"/>
  <c r="K822" i="2"/>
  <c r="H822" i="2"/>
  <c r="AA821" i="2"/>
  <c r="O821" i="2"/>
  <c r="K821" i="2"/>
  <c r="H821" i="2"/>
  <c r="AA818" i="2"/>
  <c r="O818" i="2"/>
  <c r="K818" i="2"/>
  <c r="H818" i="2"/>
  <c r="AA704" i="2"/>
  <c r="O704" i="2"/>
  <c r="K704" i="2"/>
  <c r="H704" i="2"/>
  <c r="AA806" i="2"/>
  <c r="O806" i="2"/>
  <c r="K806" i="2"/>
  <c r="H806" i="2"/>
  <c r="AA803" i="2"/>
  <c r="O803" i="2"/>
  <c r="K803" i="2"/>
  <c r="H803" i="2"/>
  <c r="AA801" i="2"/>
  <c r="O801" i="2"/>
  <c r="K801" i="2"/>
  <c r="H801" i="2"/>
  <c r="AA800" i="2"/>
  <c r="O800" i="2"/>
  <c r="K800" i="2"/>
  <c r="H800" i="2"/>
  <c r="AA787" i="2"/>
  <c r="O787" i="2"/>
  <c r="K787" i="2"/>
  <c r="H787" i="2"/>
  <c r="AA780" i="2"/>
  <c r="O780" i="2"/>
  <c r="K780" i="2"/>
  <c r="H780" i="2"/>
  <c r="AA671" i="2"/>
  <c r="O671" i="2"/>
  <c r="K671" i="2"/>
  <c r="H671" i="2"/>
  <c r="AA777" i="2"/>
  <c r="O777" i="2"/>
  <c r="K777" i="2"/>
  <c r="H777" i="2"/>
  <c r="AA759" i="2"/>
  <c r="O759" i="2"/>
  <c r="K759" i="2"/>
  <c r="H759" i="2"/>
  <c r="AA654" i="2"/>
  <c r="O654" i="2"/>
  <c r="K654" i="2"/>
  <c r="H654" i="2"/>
  <c r="AA667" i="2"/>
  <c r="O667" i="2"/>
  <c r="K667" i="2"/>
  <c r="H667" i="2"/>
  <c r="AA646" i="2"/>
  <c r="O646" i="2"/>
  <c r="K646" i="2"/>
  <c r="H646" i="2"/>
  <c r="AA742" i="2"/>
  <c r="O742" i="2"/>
  <c r="K742" i="2"/>
  <c r="H742" i="2"/>
  <c r="AA741" i="2"/>
  <c r="O741" i="2"/>
  <c r="K741" i="2"/>
  <c r="H741" i="2"/>
  <c r="AA738" i="2"/>
  <c r="O738" i="2"/>
  <c r="K738" i="2"/>
  <c r="H738" i="2"/>
  <c r="AA737" i="2"/>
  <c r="O737" i="2"/>
  <c r="K737" i="2"/>
  <c r="H737" i="2"/>
  <c r="AA732" i="2"/>
  <c r="O732" i="2"/>
  <c r="K732" i="2"/>
  <c r="H732" i="2"/>
  <c r="AA729" i="2"/>
  <c r="O729" i="2"/>
  <c r="K729" i="2"/>
  <c r="H729" i="2"/>
  <c r="AA727" i="2"/>
  <c r="O727" i="2"/>
  <c r="K727" i="2"/>
  <c r="H727" i="2"/>
  <c r="AA722" i="2"/>
  <c r="O722" i="2"/>
  <c r="K722" i="2"/>
  <c r="H722" i="2"/>
  <c r="AA717" i="2"/>
  <c r="O717" i="2"/>
  <c r="K717" i="2"/>
  <c r="H717" i="2"/>
  <c r="AA700" i="2"/>
  <c r="O700" i="2"/>
  <c r="K700" i="2"/>
  <c r="H700" i="2"/>
  <c r="AA694" i="2"/>
  <c r="O694" i="2"/>
  <c r="K694" i="2"/>
  <c r="H694" i="2"/>
  <c r="AA684" i="2"/>
  <c r="O684" i="2"/>
  <c r="K684" i="2"/>
  <c r="H684" i="2"/>
  <c r="AA674" i="2"/>
  <c r="O674" i="2"/>
  <c r="K674" i="2"/>
  <c r="H674" i="2"/>
  <c r="AA662" i="2"/>
  <c r="O662" i="2"/>
  <c r="K662" i="2"/>
  <c r="H662" i="2"/>
  <c r="AA657" i="2"/>
  <c r="O657" i="2"/>
  <c r="K657" i="2"/>
  <c r="H657" i="2"/>
  <c r="AA656" i="2"/>
  <c r="O656" i="2"/>
  <c r="K656" i="2"/>
  <c r="H656" i="2"/>
  <c r="AA650" i="2"/>
  <c r="O650" i="2"/>
  <c r="K650" i="2"/>
  <c r="H650" i="2"/>
  <c r="AA635" i="2"/>
  <c r="O635" i="2"/>
  <c r="K635" i="2"/>
  <c r="H635" i="2"/>
  <c r="AA626" i="2"/>
  <c r="O626" i="2"/>
  <c r="K626" i="2"/>
  <c r="H626" i="2"/>
  <c r="AA625" i="2"/>
  <c r="O625" i="2"/>
  <c r="K625" i="2"/>
  <c r="H625" i="2"/>
  <c r="AA621" i="2"/>
  <c r="O621" i="2"/>
  <c r="K621" i="2"/>
  <c r="H621" i="2"/>
  <c r="AA619" i="2"/>
  <c r="O619" i="2"/>
  <c r="K619" i="2"/>
  <c r="H619" i="2"/>
  <c r="AA610" i="2"/>
  <c r="O610" i="2"/>
  <c r="K610" i="2"/>
  <c r="H610" i="2"/>
  <c r="AA608" i="2"/>
  <c r="O608" i="2"/>
  <c r="K608" i="2"/>
  <c r="H608" i="2"/>
  <c r="AA606" i="2"/>
  <c r="O606" i="2"/>
  <c r="K606" i="2"/>
  <c r="H606" i="2"/>
  <c r="AA592" i="2"/>
  <c r="O592" i="2"/>
  <c r="K592" i="2"/>
  <c r="H592" i="2"/>
  <c r="AA590" i="2"/>
  <c r="O590" i="2"/>
  <c r="K590" i="2"/>
  <c r="H590" i="2"/>
  <c r="AA580" i="2"/>
  <c r="O580" i="2"/>
  <c r="K580" i="2"/>
  <c r="H580" i="2"/>
  <c r="AA574" i="2"/>
  <c r="O574" i="2"/>
  <c r="K574" i="2"/>
  <c r="H574" i="2"/>
  <c r="AA571" i="2"/>
  <c r="O571" i="2"/>
  <c r="K571" i="2"/>
  <c r="H571" i="2"/>
  <c r="AA566" i="2"/>
  <c r="O566" i="2"/>
  <c r="K566" i="2"/>
  <c r="H566" i="2"/>
  <c r="AA553" i="2"/>
  <c r="O553" i="2"/>
  <c r="K553" i="2"/>
  <c r="H553" i="2"/>
  <c r="AA550" i="2"/>
  <c r="O550" i="2"/>
  <c r="K550" i="2"/>
  <c r="H550" i="2"/>
  <c r="AA537" i="2"/>
  <c r="O537" i="2"/>
  <c r="K537" i="2"/>
  <c r="H537" i="2"/>
  <c r="AA533" i="2"/>
  <c r="O533" i="2"/>
  <c r="K533" i="2"/>
  <c r="H533" i="2"/>
  <c r="AA532" i="2"/>
  <c r="O532" i="2"/>
  <c r="K532" i="2"/>
  <c r="H532" i="2"/>
  <c r="AA528" i="2"/>
  <c r="O528" i="2"/>
  <c r="K528" i="2"/>
  <c r="H528" i="2"/>
  <c r="AA527" i="2"/>
  <c r="O527" i="2"/>
  <c r="K527" i="2"/>
  <c r="H527" i="2"/>
  <c r="AA518" i="2"/>
  <c r="O518" i="2"/>
  <c r="K518" i="2"/>
  <c r="H518" i="2"/>
  <c r="AA513" i="2"/>
  <c r="O513" i="2"/>
  <c r="K513" i="2"/>
  <c r="H513" i="2"/>
  <c r="AA512" i="2"/>
  <c r="O512" i="2"/>
  <c r="K512" i="2"/>
  <c r="H512" i="2"/>
  <c r="AA507" i="2"/>
  <c r="O507" i="2"/>
  <c r="K507" i="2"/>
  <c r="H507" i="2"/>
  <c r="AA506" i="2"/>
  <c r="O506" i="2"/>
  <c r="K506" i="2"/>
  <c r="H506" i="2"/>
  <c r="AA504" i="2"/>
  <c r="O504" i="2"/>
  <c r="K504" i="2"/>
  <c r="H504" i="2"/>
  <c r="AA500" i="2"/>
  <c r="O500" i="2"/>
  <c r="K500" i="2"/>
  <c r="H500" i="2"/>
  <c r="AA498" i="2"/>
  <c r="O498" i="2"/>
  <c r="K498" i="2"/>
  <c r="H498" i="2"/>
  <c r="AA497" i="2"/>
  <c r="O497" i="2"/>
  <c r="K497" i="2"/>
  <c r="H497" i="2"/>
  <c r="AA453" i="2"/>
  <c r="O453" i="2"/>
  <c r="K453" i="2"/>
  <c r="H453" i="2"/>
  <c r="AA492" i="2"/>
  <c r="O492" i="2"/>
  <c r="K492" i="2"/>
  <c r="H492" i="2"/>
  <c r="AA490" i="2"/>
  <c r="O490" i="2"/>
  <c r="K490" i="2"/>
  <c r="H490" i="2"/>
  <c r="AA127" i="2"/>
  <c r="O127" i="2"/>
  <c r="K127" i="2"/>
  <c r="H127" i="2"/>
  <c r="AA437" i="2"/>
  <c r="O437" i="2"/>
  <c r="K437" i="2"/>
  <c r="H437" i="2"/>
  <c r="AA485" i="2"/>
  <c r="O485" i="2"/>
  <c r="K485" i="2"/>
  <c r="H485" i="2"/>
  <c r="AA483" i="2"/>
  <c r="O483" i="2"/>
  <c r="K483" i="2"/>
  <c r="H483" i="2"/>
  <c r="AA428" i="2"/>
  <c r="O428" i="2"/>
  <c r="K428" i="2"/>
  <c r="H428" i="2"/>
  <c r="AA474" i="2"/>
  <c r="O474" i="2"/>
  <c r="K474" i="2"/>
  <c r="H474" i="2"/>
  <c r="AA473" i="2"/>
  <c r="O473" i="2"/>
  <c r="K473" i="2"/>
  <c r="H473" i="2"/>
  <c r="AA461" i="2"/>
  <c r="O461" i="2"/>
  <c r="K461" i="2"/>
  <c r="H461" i="2"/>
  <c r="AA413" i="2"/>
  <c r="O413" i="2"/>
  <c r="K413" i="2"/>
  <c r="H413" i="2"/>
  <c r="AA455" i="2"/>
  <c r="O455" i="2"/>
  <c r="K455" i="2"/>
  <c r="H455" i="2"/>
  <c r="AA433" i="2"/>
  <c r="O433" i="2"/>
  <c r="K433" i="2"/>
  <c r="H433" i="2"/>
  <c r="AA432" i="2"/>
  <c r="O432" i="2"/>
  <c r="K432" i="2"/>
  <c r="H432" i="2"/>
  <c r="AA426" i="2"/>
  <c r="O426" i="2"/>
  <c r="K426" i="2"/>
  <c r="H426" i="2"/>
  <c r="AA425" i="2"/>
  <c r="O425" i="2"/>
  <c r="K425" i="2"/>
  <c r="H425" i="2"/>
  <c r="W380" i="2"/>
  <c r="AA380" i="2" s="1"/>
  <c r="O380" i="2"/>
  <c r="K380" i="2"/>
  <c r="H380" i="2"/>
  <c r="AA360" i="2"/>
  <c r="O360" i="2"/>
  <c r="K360" i="2"/>
  <c r="H360" i="2"/>
  <c r="U355" i="2"/>
  <c r="AA355" i="2" s="1"/>
  <c r="O355" i="2"/>
  <c r="K355" i="2"/>
  <c r="H355" i="2"/>
  <c r="AA379" i="2"/>
  <c r="O379" i="2"/>
  <c r="K379" i="2"/>
  <c r="H379" i="2"/>
  <c r="AA374" i="2"/>
  <c r="O374" i="2"/>
  <c r="K374" i="2"/>
  <c r="H374" i="2"/>
  <c r="AA362" i="2"/>
  <c r="O362" i="2"/>
  <c r="K362" i="2"/>
  <c r="H362" i="2"/>
  <c r="AA358" i="2"/>
  <c r="O358" i="2"/>
  <c r="K358" i="2"/>
  <c r="H358" i="2"/>
  <c r="AA340" i="2"/>
  <c r="O340" i="2"/>
  <c r="K340" i="2"/>
  <c r="H340" i="2"/>
  <c r="AA327" i="2"/>
  <c r="O327" i="2"/>
  <c r="K327" i="2"/>
  <c r="H327" i="2"/>
  <c r="AA325" i="2"/>
  <c r="O325" i="2"/>
  <c r="K325" i="2"/>
  <c r="H325" i="2"/>
  <c r="AA324" i="2"/>
  <c r="O324" i="2"/>
  <c r="K324" i="2"/>
  <c r="H324" i="2"/>
  <c r="AA306" i="2"/>
  <c r="O306" i="2"/>
  <c r="K306" i="2"/>
  <c r="H306" i="2"/>
  <c r="AA320" i="2"/>
  <c r="O320" i="2"/>
  <c r="K320" i="2"/>
  <c r="H320" i="2"/>
  <c r="AA313" i="2"/>
  <c r="O313" i="2"/>
  <c r="K313" i="2"/>
  <c r="H313" i="2"/>
  <c r="AA284" i="2"/>
  <c r="O284" i="2"/>
  <c r="K284" i="2"/>
  <c r="H284" i="2"/>
  <c r="AA282" i="2"/>
  <c r="O282" i="2"/>
  <c r="K282" i="2"/>
  <c r="H282" i="2"/>
  <c r="AA301" i="2"/>
  <c r="O301" i="2"/>
  <c r="K301" i="2"/>
  <c r="H301" i="2"/>
  <c r="Z300" i="2"/>
  <c r="AA300" i="2" s="1"/>
  <c r="O300" i="2"/>
  <c r="K300" i="2"/>
  <c r="H300" i="2"/>
  <c r="AA281" i="2"/>
  <c r="O281" i="2"/>
  <c r="K281" i="2"/>
  <c r="H281" i="2"/>
  <c r="AA258" i="2"/>
  <c r="O258" i="2"/>
  <c r="K258" i="2"/>
  <c r="H258" i="2"/>
  <c r="U272" i="2"/>
  <c r="AA272" i="2" s="1"/>
  <c r="O272" i="2"/>
  <c r="K272" i="2"/>
  <c r="H272" i="2"/>
  <c r="AA263" i="2"/>
  <c r="O263" i="2"/>
  <c r="K263" i="2"/>
  <c r="H263" i="2"/>
  <c r="AA256" i="2"/>
  <c r="O256" i="2"/>
  <c r="K256" i="2"/>
  <c r="H256" i="2"/>
  <c r="AA252" i="2"/>
  <c r="O252" i="2"/>
  <c r="K252" i="2"/>
  <c r="H252" i="2"/>
  <c r="AA247" i="2"/>
  <c r="O247" i="2"/>
  <c r="K247" i="2"/>
  <c r="H247" i="2"/>
  <c r="AD247" i="2" s="1"/>
  <c r="AA246" i="2"/>
  <c r="O246" i="2"/>
  <c r="K246" i="2"/>
  <c r="H246" i="2"/>
  <c r="AA238" i="2"/>
  <c r="O238" i="2"/>
  <c r="K238" i="2"/>
  <c r="H238" i="2"/>
  <c r="AA236" i="2"/>
  <c r="O236" i="2"/>
  <c r="K236" i="2"/>
  <c r="H236" i="2"/>
  <c r="U231" i="2"/>
  <c r="AA231" i="2" s="1"/>
  <c r="O231" i="2"/>
  <c r="K231" i="2"/>
  <c r="H231" i="2"/>
  <c r="AA229" i="2"/>
  <c r="O229" i="2"/>
  <c r="K229" i="2"/>
  <c r="H229" i="2"/>
  <c r="AA222" i="2"/>
  <c r="O222" i="2"/>
  <c r="K222" i="2"/>
  <c r="H222" i="2"/>
  <c r="AD222" i="2" s="1"/>
  <c r="AA174" i="2"/>
  <c r="O174" i="2"/>
  <c r="K174" i="2"/>
  <c r="H174" i="2"/>
  <c r="W158" i="2"/>
  <c r="AA158" i="2" s="1"/>
  <c r="O158" i="2"/>
  <c r="K158" i="2"/>
  <c r="H158" i="2"/>
  <c r="AA190" i="2"/>
  <c r="O190" i="2"/>
  <c r="K190" i="2"/>
  <c r="H190" i="2"/>
  <c r="AD190" i="2" s="1"/>
  <c r="AA180" i="2"/>
  <c r="O180" i="2"/>
  <c r="K180" i="2"/>
  <c r="H180" i="2"/>
  <c r="U177" i="2"/>
  <c r="AA177" i="2" s="1"/>
  <c r="O177" i="2"/>
  <c r="K177" i="2"/>
  <c r="H177" i="2"/>
  <c r="AA170" i="2"/>
  <c r="O170" i="2"/>
  <c r="K170" i="2"/>
  <c r="H170" i="2"/>
  <c r="AA165" i="2"/>
  <c r="O165" i="2"/>
  <c r="K165" i="2"/>
  <c r="H165" i="2"/>
  <c r="AA151" i="2"/>
  <c r="O151" i="2"/>
  <c r="K151" i="2"/>
  <c r="H151" i="2"/>
  <c r="AA144" i="2"/>
  <c r="O144" i="2"/>
  <c r="K144" i="2"/>
  <c r="H144" i="2"/>
  <c r="AD144" i="2" s="1"/>
  <c r="AA311" i="2"/>
  <c r="O311" i="2"/>
  <c r="K311" i="2"/>
  <c r="H311" i="2"/>
  <c r="AD308" i="2" s="1"/>
  <c r="AA129" i="2"/>
  <c r="O129" i="2"/>
  <c r="K129" i="2"/>
  <c r="H129" i="2"/>
  <c r="AA273" i="2"/>
  <c r="O273" i="2"/>
  <c r="K273" i="2"/>
  <c r="H273" i="2"/>
  <c r="AD273" i="2" s="1"/>
  <c r="AA128" i="2"/>
  <c r="O128" i="2"/>
  <c r="K128" i="2"/>
  <c r="H128" i="2"/>
  <c r="AA124" i="2"/>
  <c r="O124" i="2"/>
  <c r="K124" i="2"/>
  <c r="H124" i="2"/>
  <c r="U106" i="2"/>
  <c r="AA106" i="2" s="1"/>
  <c r="O106" i="2"/>
  <c r="K106" i="2"/>
  <c r="H106" i="2"/>
  <c r="AD106" i="2" s="1"/>
  <c r="AA101" i="2"/>
  <c r="O101" i="2"/>
  <c r="K101" i="2"/>
  <c r="H101" i="2"/>
  <c r="W99" i="2"/>
  <c r="AA99" i="2" s="1"/>
  <c r="O99" i="2"/>
  <c r="K99" i="2"/>
  <c r="H99" i="2"/>
  <c r="AA96" i="2"/>
  <c r="O96" i="2"/>
  <c r="K96" i="2"/>
  <c r="H96" i="2"/>
  <c r="U84" i="2"/>
  <c r="AA84" i="2" s="1"/>
  <c r="O84" i="2"/>
  <c r="K84" i="2"/>
  <c r="H84" i="2"/>
  <c r="U78" i="2"/>
  <c r="AA78" i="2" s="1"/>
  <c r="O78" i="2"/>
  <c r="K78" i="2"/>
  <c r="H78" i="2"/>
  <c r="AA74" i="2"/>
  <c r="O74" i="2"/>
  <c r="K74" i="2"/>
  <c r="H74" i="2"/>
  <c r="U44" i="2"/>
  <c r="AA44" i="2" s="1"/>
  <c r="O44" i="2"/>
  <c r="K44" i="2"/>
  <c r="H44" i="2"/>
  <c r="U39" i="2"/>
  <c r="AA39" i="2" s="1"/>
  <c r="O39" i="2"/>
  <c r="K39" i="2"/>
  <c r="H39" i="2"/>
  <c r="U37" i="2"/>
  <c r="AA37" i="2" s="1"/>
  <c r="O37" i="2"/>
  <c r="K37" i="2"/>
  <c r="H37" i="2"/>
  <c r="U27" i="2"/>
  <c r="AA27" i="2" s="1"/>
  <c r="O27" i="2"/>
  <c r="K27" i="2"/>
  <c r="H27" i="2"/>
  <c r="W22" i="2"/>
  <c r="U22" i="2"/>
  <c r="O22" i="2"/>
  <c r="K22" i="2"/>
  <c r="H22" i="2"/>
  <c r="W10" i="2"/>
  <c r="U10" i="2"/>
  <c r="AD3647" i="2" l="1"/>
  <c r="AD3680" i="2"/>
  <c r="AD3741" i="2"/>
  <c r="AD3761" i="2"/>
  <c r="AD3743" i="2"/>
  <c r="AD3857" i="2"/>
  <c r="AD3912" i="2"/>
  <c r="AD3961" i="2"/>
  <c r="AD4063" i="2"/>
  <c r="AD4139" i="2"/>
  <c r="AD4162" i="2"/>
  <c r="AD4179" i="2"/>
  <c r="AD4190" i="2"/>
  <c r="AD4140" i="2"/>
  <c r="AD4244" i="2"/>
  <c r="AD4281" i="2"/>
  <c r="AD4292" i="2"/>
  <c r="AD4386" i="2"/>
  <c r="AD4394" i="2"/>
  <c r="AD4448" i="2"/>
  <c r="AD4479" i="2"/>
  <c r="AD4495" i="2"/>
  <c r="AD4508" i="2"/>
  <c r="AD4540" i="2"/>
  <c r="AD4551" i="2"/>
  <c r="AD4607" i="2"/>
  <c r="AD4638" i="2"/>
  <c r="AD4699" i="2"/>
  <c r="AD4780" i="2"/>
  <c r="AD4806" i="2"/>
  <c r="AD4856" i="2"/>
  <c r="AD4909" i="2"/>
  <c r="AD4928" i="2"/>
  <c r="AD4957" i="2"/>
  <c r="AD4972" i="2"/>
  <c r="AD5039" i="2"/>
  <c r="AD4683" i="2"/>
  <c r="AD4762" i="2"/>
  <c r="AD4797" i="2"/>
  <c r="AD4886" i="2"/>
  <c r="AD4951" i="2"/>
  <c r="AD5027" i="2"/>
  <c r="AD5048" i="2"/>
  <c r="AD5104" i="2"/>
  <c r="AD5155" i="2"/>
  <c r="AD5170" i="2"/>
  <c r="AD2680" i="2"/>
  <c r="AD2724" i="2"/>
  <c r="AD2598" i="2"/>
  <c r="AD2773" i="2"/>
  <c r="AD2806" i="2"/>
  <c r="AD2829" i="2"/>
  <c r="AD2855" i="2"/>
  <c r="AD2893" i="2"/>
  <c r="AD2930" i="2"/>
  <c r="AD320" i="2"/>
  <c r="AD358" i="2"/>
  <c r="AD380" i="2"/>
  <c r="AD432" i="2"/>
  <c r="AD485" i="2"/>
  <c r="AD490" i="2"/>
  <c r="AD512" i="2"/>
  <c r="AD3720" i="2"/>
  <c r="AD3738" i="2"/>
  <c r="AD3756" i="2"/>
  <c r="AD3804" i="2"/>
  <c r="AD3838" i="2"/>
  <c r="AD3860" i="2"/>
  <c r="AD3875" i="2"/>
  <c r="AD3909" i="2"/>
  <c r="AD3926" i="2"/>
  <c r="AD3947" i="2"/>
  <c r="AD3981" i="2"/>
  <c r="AD4097" i="2"/>
  <c r="AD4187" i="2"/>
  <c r="AD4199" i="2"/>
  <c r="AD4264" i="2"/>
  <c r="AD4280" i="2"/>
  <c r="AD4293" i="2"/>
  <c r="AD4310" i="2"/>
  <c r="AD4460" i="2"/>
  <c r="AD4489" i="2"/>
  <c r="AD4533" i="2"/>
  <c r="AD4539" i="2"/>
  <c r="AD4553" i="2"/>
  <c r="AD4708" i="2"/>
  <c r="AD4750" i="2"/>
  <c r="AD4792" i="2"/>
  <c r="AD4800" i="2"/>
  <c r="AD4842" i="2"/>
  <c r="AD4849" i="2"/>
  <c r="AD4885" i="2"/>
  <c r="AD4891" i="2"/>
  <c r="AD4915" i="2"/>
  <c r="AD4927" i="2"/>
  <c r="AD4945" i="2"/>
  <c r="AD4940" i="2"/>
  <c r="AD4964" i="2"/>
  <c r="AD4971" i="2"/>
  <c r="AD5000" i="2"/>
  <c r="AD5047" i="2"/>
  <c r="AD5074" i="2"/>
  <c r="AD5126" i="2"/>
  <c r="AD5145" i="2"/>
  <c r="AD5179" i="2"/>
  <c r="AD5206" i="2"/>
  <c r="AD39" i="2"/>
  <c r="AD78" i="2"/>
  <c r="AD124" i="2"/>
  <c r="AD151" i="2"/>
  <c r="AD177" i="2"/>
  <c r="AD238" i="2"/>
  <c r="AD327" i="2"/>
  <c r="AD428" i="2"/>
  <c r="AD492" i="2"/>
  <c r="AD498" i="2"/>
  <c r="AD513" i="2"/>
  <c r="AD537" i="2"/>
  <c r="AD566" i="2"/>
  <c r="AD580" i="2"/>
  <c r="AD619" i="2"/>
  <c r="AD626" i="2"/>
  <c r="AD656" i="2"/>
  <c r="AD674" i="2"/>
  <c r="AD727" i="2"/>
  <c r="AD742" i="2"/>
  <c r="AD654" i="2"/>
  <c r="AD806" i="2"/>
  <c r="AD2698" i="2"/>
  <c r="AD2725" i="2"/>
  <c r="AD2808" i="2"/>
  <c r="AD2830" i="2"/>
  <c r="AD2856" i="2"/>
  <c r="AD2883" i="2"/>
  <c r="AD2906" i="2"/>
  <c r="AD2915" i="2"/>
  <c r="AD2838" i="2"/>
  <c r="AD2981" i="2"/>
  <c r="AD2894" i="2"/>
  <c r="AD3046" i="2"/>
  <c r="AD3074" i="2"/>
  <c r="AD3095" i="2"/>
  <c r="AD3108" i="2"/>
  <c r="AD3003" i="2"/>
  <c r="AD3287" i="2"/>
  <c r="AD3293" i="2"/>
  <c r="AD3373" i="2"/>
  <c r="AD3417" i="2"/>
  <c r="AD3428" i="2"/>
  <c r="AD3471" i="2"/>
  <c r="AD3351" i="2"/>
  <c r="AD3497" i="2"/>
  <c r="AD3505" i="2"/>
  <c r="AD3543" i="2"/>
  <c r="AD3566" i="2"/>
  <c r="AD3590" i="2"/>
  <c r="AD3516" i="2"/>
  <c r="AD3641" i="2"/>
  <c r="AD533" i="2"/>
  <c r="AD553" i="2"/>
  <c r="AD592" i="2"/>
  <c r="AD625" i="2"/>
  <c r="AD722" i="2"/>
  <c r="AD777" i="2"/>
  <c r="AD849" i="2"/>
  <c r="AD887" i="2"/>
  <c r="AD929" i="2"/>
  <c r="AD991" i="2"/>
  <c r="AD1007" i="2"/>
  <c r="AD884" i="2"/>
  <c r="AD1023" i="2"/>
  <c r="AD155" i="2"/>
  <c r="AD1057" i="2"/>
  <c r="AD1070" i="2"/>
  <c r="AD1095" i="2"/>
  <c r="AD1138" i="2"/>
  <c r="AD1187" i="2"/>
  <c r="AD1211" i="2"/>
  <c r="AD1233" i="2"/>
  <c r="AD1249" i="2"/>
  <c r="AD1274" i="2"/>
  <c r="AD1301" i="2"/>
  <c r="AD1324" i="2"/>
  <c r="AD1377" i="2"/>
  <c r="AD1224" i="2"/>
  <c r="AD1401" i="2"/>
  <c r="AD1420" i="2"/>
  <c r="AD1452" i="2"/>
  <c r="AD1470" i="2"/>
  <c r="AD1481" i="2"/>
  <c r="AD1525" i="2"/>
  <c r="AD1390" i="2"/>
  <c r="AD1555" i="2"/>
  <c r="AD1566" i="2"/>
  <c r="AD1471" i="2"/>
  <c r="AD1690" i="2"/>
  <c r="AD1711" i="2"/>
  <c r="AD1782" i="2"/>
  <c r="AD1802" i="2"/>
  <c r="AD1679" i="2"/>
  <c r="AD1870" i="2"/>
  <c r="AD1883" i="2"/>
  <c r="AD1904" i="2"/>
  <c r="AD1911" i="2"/>
  <c r="AD1935" i="2"/>
  <c r="AD1955" i="2"/>
  <c r="AD1869" i="2"/>
  <c r="AD2048" i="2"/>
  <c r="AD2195" i="2"/>
  <c r="AD2117" i="2"/>
  <c r="AD2285" i="2"/>
  <c r="AD2322" i="2"/>
  <c r="AD2334" i="2"/>
  <c r="AD2357" i="2"/>
  <c r="AD2408" i="2"/>
  <c r="AD2435" i="2"/>
  <c r="AD2447" i="2"/>
  <c r="AD2469" i="2"/>
  <c r="AD2509" i="2"/>
  <c r="AD2373" i="2"/>
  <c r="AD2551" i="2"/>
  <c r="AD2571" i="2"/>
  <c r="AD2448" i="2"/>
  <c r="AD2453" i="2"/>
  <c r="AD2593" i="2"/>
  <c r="AD2621" i="2"/>
  <c r="AD2655" i="2"/>
  <c r="AD2666" i="2"/>
  <c r="AD2673" i="2"/>
  <c r="AD527" i="2"/>
  <c r="AD574" i="2"/>
  <c r="AD610" i="2"/>
  <c r="AD732" i="2"/>
  <c r="AA10" i="2"/>
  <c r="AD7" i="2" s="1"/>
  <c r="AD2675" i="2"/>
  <c r="AD2687" i="2"/>
  <c r="AD2723" i="2"/>
  <c r="AD2754" i="2"/>
  <c r="AD2792" i="2"/>
  <c r="AD2832" i="2"/>
  <c r="AD2885" i="2"/>
  <c r="AD2924" i="2"/>
  <c r="AD2972" i="2"/>
  <c r="AD3022" i="2"/>
  <c r="AD3057" i="2"/>
  <c r="AD3084" i="2"/>
  <c r="AD3097" i="2"/>
  <c r="AD3107" i="2"/>
  <c r="AD3124" i="2"/>
  <c r="AD3150" i="2"/>
  <c r="AD3171" i="2"/>
  <c r="AD3186" i="2"/>
  <c r="AD3213" i="2"/>
  <c r="AD3233" i="2"/>
  <c r="AD3262" i="2"/>
  <c r="AD3295" i="2"/>
  <c r="AD3316" i="2"/>
  <c r="AD3345" i="2"/>
  <c r="AD3387" i="2"/>
  <c r="AD3286" i="2"/>
  <c r="AD3446" i="2"/>
  <c r="AD3472" i="2"/>
  <c r="AD3559" i="2"/>
  <c r="AD3482" i="2"/>
  <c r="AD3625" i="2"/>
  <c r="AD874" i="2"/>
  <c r="AD796" i="2"/>
  <c r="AD554" i="2"/>
  <c r="AD992" i="2"/>
  <c r="AD879" i="2"/>
  <c r="AD1029" i="2"/>
  <c r="AD1048" i="2"/>
  <c r="AD1068" i="2"/>
  <c r="AD1085" i="2"/>
  <c r="AD1042" i="2"/>
  <c r="AD1193" i="2"/>
  <c r="AD1217" i="2"/>
  <c r="AD1267" i="2"/>
  <c r="AD1286" i="2"/>
  <c r="AD1382" i="2"/>
  <c r="AD1388" i="2"/>
  <c r="AD1407" i="2"/>
  <c r="AD885" i="2"/>
  <c r="AD1492" i="2"/>
  <c r="AD1511" i="2"/>
  <c r="AD1526" i="2"/>
  <c r="AD1556" i="2"/>
  <c r="AD1571" i="2"/>
  <c r="AD1584" i="2"/>
  <c r="AD1639" i="2"/>
  <c r="AD1655" i="2"/>
  <c r="AD1695" i="2"/>
  <c r="AD1760" i="2"/>
  <c r="AD1611" i="2"/>
  <c r="AD1845" i="2"/>
  <c r="AD1864" i="2"/>
  <c r="AD1991" i="2"/>
  <c r="AD1855" i="2"/>
  <c r="AD2029" i="2"/>
  <c r="AD2049" i="2"/>
  <c r="AD2096" i="2"/>
  <c r="AD2110" i="2"/>
  <c r="AD2177" i="2"/>
  <c r="AD2218" i="2"/>
  <c r="AD2235" i="2"/>
  <c r="AD2264" i="2"/>
  <c r="AD2288" i="2"/>
  <c r="AD2346" i="2"/>
  <c r="AD2365" i="2"/>
  <c r="AD2251" i="2"/>
  <c r="AD2436" i="2"/>
  <c r="AD2479" i="2"/>
  <c r="AD2514" i="2"/>
  <c r="AD2541" i="2"/>
  <c r="AD2560" i="2"/>
  <c r="AD2585" i="2"/>
  <c r="AD2454" i="2"/>
  <c r="AD2603" i="2"/>
  <c r="AD2613" i="2"/>
  <c r="AD2626" i="2"/>
  <c r="AD2973" i="2"/>
  <c r="AD2978" i="2"/>
  <c r="AD2998" i="2"/>
  <c r="AD3039" i="2"/>
  <c r="AD3060" i="2"/>
  <c r="AD2942" i="2"/>
  <c r="AD2963" i="2"/>
  <c r="AD3117" i="2"/>
  <c r="AD3052" i="2"/>
  <c r="AD3193" i="2"/>
  <c r="AD3199" i="2"/>
  <c r="AD3263" i="2"/>
  <c r="AD3292" i="2"/>
  <c r="AD3300" i="2"/>
  <c r="AD3196" i="2"/>
  <c r="AD3346" i="2"/>
  <c r="AD3357" i="2"/>
  <c r="AD3381" i="2"/>
  <c r="AD3409" i="2"/>
  <c r="AD3394" i="2"/>
  <c r="AD3552" i="2"/>
  <c r="AD3564" i="2"/>
  <c r="AD3573" i="2"/>
  <c r="AD3524" i="2"/>
  <c r="AD518" i="2"/>
  <c r="AD532" i="2"/>
  <c r="AD590" i="2"/>
  <c r="AD608" i="2"/>
  <c r="AD657" i="2"/>
  <c r="AD684" i="2"/>
  <c r="AD717" i="2"/>
  <c r="AD729" i="2"/>
  <c r="AD759" i="2"/>
  <c r="AD780" i="2"/>
  <c r="AD704" i="2"/>
  <c r="AD863" i="2"/>
  <c r="AD893" i="2"/>
  <c r="AD824" i="2"/>
  <c r="AD980" i="2"/>
  <c r="AD997" i="2"/>
  <c r="AD1014" i="2"/>
  <c r="AD1021" i="2"/>
  <c r="AD1069" i="2"/>
  <c r="AD1108" i="2"/>
  <c r="AD1135" i="2"/>
  <c r="AD1051" i="2"/>
  <c r="AD1210" i="2"/>
  <c r="AD1243" i="2"/>
  <c r="AD1273" i="2"/>
  <c r="AD1292" i="2"/>
  <c r="AD1310" i="2"/>
  <c r="AD1317" i="2"/>
  <c r="AD1385" i="2"/>
  <c r="AD1236" i="2"/>
  <c r="AD1410" i="2"/>
  <c r="AD1473" i="2"/>
  <c r="AD1316" i="2"/>
  <c r="AD1524" i="2"/>
  <c r="AD1379" i="2"/>
  <c r="AD1565" i="2"/>
  <c r="AD1592" i="2"/>
  <c r="AD1649" i="2"/>
  <c r="AD1710" i="2"/>
  <c r="AD1743" i="2"/>
  <c r="AD1776" i="2"/>
  <c r="AD1793" i="2"/>
  <c r="AD1816" i="2"/>
  <c r="AD1827" i="2"/>
  <c r="AD1867" i="2"/>
  <c r="AD1882" i="2"/>
  <c r="AD1898" i="2"/>
  <c r="AD1740" i="2"/>
  <c r="AD1971" i="2"/>
  <c r="AD1986" i="2"/>
  <c r="AD1998" i="2"/>
  <c r="AD2055" i="2"/>
  <c r="AD2102" i="2"/>
  <c r="AD2175" i="2"/>
  <c r="AD2184" i="2"/>
  <c r="AD2236" i="2"/>
  <c r="AD2139" i="2"/>
  <c r="AD2296" i="2"/>
  <c r="AD2316" i="2"/>
  <c r="AD2328" i="2"/>
  <c r="AD2392" i="2"/>
  <c r="AD2468" i="2"/>
  <c r="AD2487" i="2"/>
  <c r="AD2520" i="2"/>
  <c r="AD2592" i="2"/>
  <c r="AD671" i="2"/>
  <c r="AD101" i="2"/>
  <c r="AD165" i="2"/>
  <c r="AD246" i="2"/>
  <c r="AD340" i="2"/>
  <c r="AD360" i="2"/>
  <c r="AD426" i="2"/>
  <c r="AD455" i="2"/>
  <c r="AD473" i="2"/>
  <c r="AD453" i="2"/>
  <c r="AD3688" i="2"/>
  <c r="AD3736" i="2"/>
  <c r="AD3762" i="2"/>
  <c r="AD3783" i="2"/>
  <c r="AD3837" i="2"/>
  <c r="AD3872" i="2"/>
  <c r="AD3886" i="2"/>
  <c r="AD3903" i="2"/>
  <c r="AD3924" i="2"/>
  <c r="AD3944" i="2"/>
  <c r="AD3884" i="2"/>
  <c r="AD3987" i="2"/>
  <c r="AD4030" i="2"/>
  <c r="AD4056" i="2"/>
  <c r="AD4066" i="2"/>
  <c r="AD4168" i="2"/>
  <c r="AD4197" i="2"/>
  <c r="AD4147" i="2"/>
  <c r="AD4290" i="2"/>
  <c r="AD4365" i="2"/>
  <c r="AD4375" i="2"/>
  <c r="AD4434" i="2"/>
  <c r="AD4458" i="2"/>
  <c r="AD4469" i="2"/>
  <c r="AD4497" i="2"/>
  <c r="AD4481" i="2"/>
  <c r="AD4517" i="2"/>
  <c r="AD4552" i="2"/>
  <c r="AD4571" i="2"/>
  <c r="AD4629" i="2"/>
  <c r="AD4651" i="2"/>
  <c r="AD4669" i="2"/>
  <c r="AD4676" i="2"/>
  <c r="AD4702" i="2"/>
  <c r="AD4719" i="2"/>
  <c r="AD4765" i="2"/>
  <c r="AD4781" i="2"/>
  <c r="AD4808" i="2"/>
  <c r="AD4828" i="2"/>
  <c r="AD4848" i="2"/>
  <c r="AD4890" i="2"/>
  <c r="AD4944" i="2"/>
  <c r="AD4953" i="2"/>
  <c r="AD4993" i="2"/>
  <c r="AD5029" i="2"/>
  <c r="AD5064" i="2"/>
  <c r="AD5073" i="2"/>
  <c r="AD5096" i="2"/>
  <c r="AD5140" i="2"/>
  <c r="AD5160" i="2"/>
  <c r="AD5208" i="2"/>
  <c r="AD126" i="2"/>
  <c r="AD128" i="2"/>
  <c r="AD180" i="2"/>
  <c r="AD229" i="2"/>
  <c r="AD256" i="2"/>
  <c r="AD258" i="2"/>
  <c r="AD900" i="2"/>
  <c r="AD904" i="2"/>
  <c r="AD916" i="2"/>
  <c r="AD830" i="2"/>
  <c r="AD970" i="2"/>
  <c r="AD3678" i="2"/>
  <c r="AD3700" i="2"/>
  <c r="AD3704" i="2"/>
  <c r="AD3808" i="2"/>
  <c r="AD3863" i="2"/>
  <c r="AD3868" i="2"/>
  <c r="AD3776" i="2"/>
  <c r="AD3780" i="2"/>
  <c r="AD3805" i="2"/>
  <c r="AD3810" i="2"/>
  <c r="AD3939" i="2"/>
  <c r="AD4001" i="2"/>
  <c r="AD4005" i="2"/>
  <c r="AD4047" i="2"/>
  <c r="AD4069" i="2"/>
  <c r="AD4073" i="2"/>
  <c r="AD4115" i="2"/>
  <c r="AD4227" i="2"/>
  <c r="AD4376" i="2"/>
  <c r="AD4439" i="2"/>
  <c r="AD4443" i="2"/>
  <c r="AD4466" i="2"/>
  <c r="AD4470" i="2"/>
  <c r="AD4515" i="2"/>
  <c r="AD4519" i="2"/>
  <c r="AD4979" i="2"/>
  <c r="AD4982" i="2"/>
  <c r="AD4985" i="2"/>
  <c r="AD4988" i="2"/>
  <c r="AD5005" i="2"/>
  <c r="AD5053" i="2"/>
  <c r="AD5056" i="2"/>
  <c r="AD5105" i="2"/>
  <c r="AD5108" i="2"/>
  <c r="AD5113" i="2"/>
  <c r="AD5144" i="2"/>
  <c r="AD5172" i="2"/>
  <c r="AD5204" i="2"/>
  <c r="AD5207" i="2"/>
  <c r="AD310" i="2"/>
  <c r="AD4741" i="2"/>
  <c r="AD4761" i="2"/>
  <c r="AD889" i="2"/>
  <c r="AD924" i="2"/>
  <c r="AD2795" i="2"/>
  <c r="AD2825" i="2"/>
  <c r="AD2870" i="2"/>
  <c r="AD2878" i="2"/>
  <c r="AD2910" i="2"/>
  <c r="AD3353" i="2"/>
  <c r="AD3385" i="2"/>
  <c r="AD3569" i="2"/>
  <c r="AD3601" i="2"/>
  <c r="AD3622" i="2"/>
  <c r="AD3520" i="2"/>
  <c r="AD4547" i="2"/>
  <c r="AD829" i="2"/>
  <c r="AD1065" i="2"/>
  <c r="AD1082" i="2"/>
  <c r="AD1110" i="2"/>
  <c r="AD1131" i="2"/>
  <c r="AD1239" i="2"/>
  <c r="AD1994" i="2"/>
  <c r="AD2013" i="2"/>
  <c r="AD2051" i="2"/>
  <c r="AD2180" i="2"/>
  <c r="AD2232" i="2"/>
  <c r="AD2312" i="2"/>
  <c r="AD2324" i="2"/>
  <c r="AD2348" i="2"/>
  <c r="AD2562" i="2"/>
  <c r="AD2574" i="2"/>
  <c r="AD2602" i="2"/>
  <c r="AD2667" i="2"/>
  <c r="AD3056" i="2"/>
  <c r="AD993" i="2"/>
  <c r="AD4322" i="2"/>
  <c r="AD4457" i="2"/>
  <c r="AD4430" i="2"/>
  <c r="AD4440" i="2"/>
  <c r="AD4824" i="2"/>
  <c r="AD658" i="2"/>
  <c r="AD800" i="2"/>
  <c r="AD3799" i="2"/>
  <c r="AD718" i="2"/>
  <c r="AD2828" i="2"/>
  <c r="AD2903" i="2"/>
  <c r="AD2920" i="2"/>
  <c r="AD3103" i="2"/>
  <c r="AD3167" i="2"/>
  <c r="AD3182" i="2"/>
  <c r="AD3425" i="2"/>
  <c r="AD3630" i="2"/>
  <c r="AD1282" i="2"/>
  <c r="AD1365" i="2"/>
  <c r="AD1384" i="2"/>
  <c r="AD2155" i="2"/>
  <c r="AD2165" i="2"/>
  <c r="AD2231" i="2"/>
  <c r="AD2342" i="2"/>
  <c r="AD2247" i="2"/>
  <c r="AD4586" i="2"/>
  <c r="AD357" i="2"/>
  <c r="AD452" i="2"/>
  <c r="AD480" i="2"/>
  <c r="AD504" i="2"/>
  <c r="AD568" i="2"/>
  <c r="AD604" i="2"/>
  <c r="AD776" i="2"/>
  <c r="AD988" i="2"/>
  <c r="AD4299" i="2"/>
  <c r="AD4361" i="2"/>
  <c r="AD4371" i="2"/>
  <c r="AD4528" i="2"/>
  <c r="AD4622" i="2"/>
  <c r="AD4634" i="2"/>
  <c r="AD4695" i="2"/>
  <c r="AD1635" i="2"/>
  <c r="AD1841" i="2"/>
  <c r="AD1860" i="2"/>
  <c r="AD3291" i="2"/>
  <c r="AD3374" i="2"/>
  <c r="AD3383" i="2"/>
  <c r="AD3684" i="2"/>
  <c r="AD4493" i="2"/>
  <c r="AD2025" i="2"/>
  <c r="AD2214" i="2"/>
  <c r="AD2331" i="2"/>
  <c r="AD4892" i="2"/>
  <c r="AD35" i="2"/>
  <c r="AD271" i="2"/>
  <c r="AD355" i="2"/>
  <c r="AD737" i="2"/>
  <c r="AD850" i="2"/>
  <c r="AD883" i="2"/>
  <c r="AD1010" i="2"/>
  <c r="AD907" i="2"/>
  <c r="AD4171" i="2"/>
  <c r="AD4268" i="2"/>
  <c r="AD4289" i="2"/>
  <c r="AD4303" i="2"/>
  <c r="AD4556" i="2"/>
  <c r="AD4567" i="2"/>
  <c r="AD4625" i="2"/>
  <c r="AD3113" i="2"/>
  <c r="AD3130" i="2"/>
  <c r="AD3555" i="2"/>
  <c r="AD4974" i="2"/>
  <c r="AD324" i="2"/>
  <c r="AD1569" i="2"/>
  <c r="AD1667" i="2"/>
  <c r="AD1789" i="2"/>
  <c r="AD1823" i="2"/>
  <c r="AD1856" i="2"/>
  <c r="AD4923" i="2"/>
  <c r="AD4950" i="2"/>
  <c r="AD5070" i="2"/>
  <c r="AD5093" i="2"/>
  <c r="AD5202" i="2"/>
  <c r="AD5044" i="2"/>
  <c r="AD4175" i="2"/>
  <c r="AD4186" i="2"/>
  <c r="AD4535" i="2"/>
  <c r="AD422" i="2"/>
  <c r="AD495" i="2"/>
  <c r="AD577" i="2"/>
  <c r="AD615" i="2"/>
  <c r="AD696" i="2"/>
  <c r="AD733" i="2"/>
  <c r="AD825" i="2"/>
  <c r="AD845" i="2"/>
  <c r="AD792" i="2"/>
  <c r="AD1019" i="2"/>
  <c r="AD4262" i="2"/>
  <c r="AD4196" i="2"/>
  <c r="AD4296" i="2"/>
  <c r="AD4367" i="2"/>
  <c r="AD4549" i="2"/>
  <c r="AD4620" i="2"/>
  <c r="AD245" i="2"/>
  <c r="AD652" i="2"/>
  <c r="AD650" i="2"/>
  <c r="AD1130" i="2"/>
  <c r="AD1307" i="2"/>
  <c r="AD1320" i="2"/>
  <c r="AD1373" i="2"/>
  <c r="AD1843" i="2"/>
  <c r="AD1865" i="2"/>
  <c r="AD2044" i="2"/>
  <c r="AD2164" i="2"/>
  <c r="AD2228" i="2"/>
  <c r="AD2281" i="2"/>
  <c r="AD2138" i="2"/>
  <c r="AD2318" i="2"/>
  <c r="AD2336" i="2"/>
  <c r="AD2412" i="2"/>
  <c r="AD2444" i="2"/>
  <c r="AD2589" i="2"/>
  <c r="AD2651" i="2"/>
  <c r="AD2804" i="2"/>
  <c r="AD2852" i="2"/>
  <c r="AD4390" i="2"/>
  <c r="AD4461" i="2"/>
  <c r="AD4821" i="2"/>
  <c r="AD5110" i="2"/>
  <c r="AD5142" i="2"/>
  <c r="AD5143" i="2"/>
  <c r="AD5203" i="2"/>
  <c r="AD37" i="2"/>
  <c r="AD282" i="2"/>
  <c r="AD458" i="2"/>
  <c r="AA22" i="2"/>
  <c r="AD22" i="2" s="1"/>
  <c r="AD236" i="2"/>
  <c r="AD1603" i="2"/>
  <c r="AD1686" i="2"/>
  <c r="AD1778" i="2"/>
  <c r="AD1675" i="2"/>
  <c r="AD2369" i="2"/>
  <c r="AD3343" i="2"/>
  <c r="AD3378" i="2"/>
  <c r="AD4444" i="2"/>
  <c r="AD4491" i="2"/>
  <c r="AD4518" i="2"/>
  <c r="AD831" i="2"/>
  <c r="AD2113" i="2"/>
  <c r="AD2370" i="2"/>
  <c r="AD3512" i="2"/>
  <c r="AD3867" i="2"/>
  <c r="AD3920" i="2"/>
  <c r="AD3983" i="2"/>
  <c r="AD4084" i="2"/>
  <c r="AD4116" i="2"/>
  <c r="AD4128" i="2"/>
  <c r="AD4176" i="2"/>
  <c r="AD4193" i="2"/>
  <c r="AD4143" i="2"/>
  <c r="AD4215" i="2"/>
  <c r="AD4531" i="2"/>
  <c r="AD2092" i="2"/>
  <c r="AD2799" i="2"/>
  <c r="AD2874" i="2"/>
  <c r="AD163" i="2"/>
  <c r="AD4674" i="2"/>
  <c r="AD3578" i="2"/>
  <c r="AD4961" i="2"/>
  <c r="AD5169" i="2"/>
  <c r="AD1025" i="2"/>
  <c r="AD2297" i="2"/>
  <c r="AD4388" i="2"/>
  <c r="AD5138" i="2"/>
  <c r="AD5166" i="2"/>
  <c r="AD104" i="2"/>
  <c r="AD352" i="2"/>
  <c r="AD425" i="2"/>
  <c r="AD489" i="2"/>
  <c r="AD525" i="2"/>
  <c r="AD563" i="2"/>
  <c r="AD5100" i="2"/>
  <c r="AD188" i="2"/>
  <c r="AD99" i="2"/>
  <c r="AD2260" i="2"/>
  <c r="AD73" i="2"/>
  <c r="AD143" i="2"/>
  <c r="AD2292" i="2"/>
  <c r="AD2540" i="2"/>
  <c r="AD3192" i="2"/>
  <c r="AD4969" i="2"/>
  <c r="AD220" i="2"/>
  <c r="AD24" i="2"/>
  <c r="AD154" i="2"/>
  <c r="AD4538" i="2"/>
  <c r="AD82" i="2"/>
  <c r="AD19" i="2"/>
  <c r="AD876" i="2"/>
  <c r="AD4954" i="2"/>
  <c r="AD2361" i="2"/>
  <c r="AD317" i="2"/>
  <c r="AD680" i="2"/>
  <c r="AD700" i="2"/>
  <c r="AD642" i="2"/>
  <c r="AD1229" i="2"/>
  <c r="AD2999" i="2"/>
  <c r="AD734" i="2"/>
  <c r="AD667" i="2"/>
  <c r="AD814" i="2"/>
  <c r="AD821" i="2"/>
  <c r="AD1297" i="2"/>
  <c r="AD2658" i="2"/>
  <c r="AD2684" i="2"/>
  <c r="AD2720" i="2"/>
  <c r="AD2933" i="2"/>
  <c r="AD2964" i="2"/>
  <c r="AD2971" i="2"/>
  <c r="AD2983" i="2"/>
  <c r="AD3042" i="2"/>
  <c r="AD3208" i="2"/>
  <c r="AD3248" i="2"/>
  <c r="AD3264" i="2"/>
  <c r="AD3390" i="2"/>
  <c r="AD3538" i="2"/>
  <c r="AD3752" i="2"/>
  <c r="AD3769" i="2"/>
  <c r="AD4249" i="2"/>
  <c r="AD4382" i="2"/>
  <c r="AD4465" i="2"/>
  <c r="AD4504" i="2"/>
  <c r="AD4529" i="2"/>
  <c r="AD4548" i="2"/>
  <c r="AD4603" i="2"/>
  <c r="AD4844" i="2"/>
  <c r="AD5045" i="2"/>
  <c r="AD864" i="2"/>
  <c r="AD1017" i="2"/>
  <c r="AD1044" i="2"/>
  <c r="AD1064" i="2"/>
  <c r="AD1109" i="2"/>
  <c r="AD1127" i="2"/>
  <c r="AD1137" i="2"/>
  <c r="AD1038" i="2"/>
  <c r="AD1205" i="2"/>
  <c r="AD1521" i="2"/>
  <c r="AD1576" i="2"/>
  <c r="AD1668" i="2"/>
  <c r="AD1707" i="2"/>
  <c r="AD1591" i="2"/>
  <c r="AD1859" i="2"/>
  <c r="AD1874" i="2"/>
  <c r="AD1900" i="2"/>
  <c r="AD1907" i="2"/>
  <c r="AD1951" i="2"/>
  <c r="AD1976" i="2"/>
  <c r="AD2037" i="2"/>
  <c r="AD2106" i="2"/>
  <c r="AD2219" i="2"/>
  <c r="AD2267" i="2"/>
  <c r="AD2332" i="2"/>
  <c r="AD2383" i="2"/>
  <c r="AD2443" i="2"/>
  <c r="AD2485" i="2"/>
  <c r="AD2547" i="2"/>
  <c r="AD2634" i="2"/>
  <c r="AD2769" i="2"/>
  <c r="AD3053" i="2"/>
  <c r="AD3283" i="2"/>
  <c r="AD3420" i="2"/>
  <c r="AD3832" i="2"/>
  <c r="AD4704" i="2"/>
  <c r="AD4733" i="2"/>
  <c r="AD4757" i="2"/>
  <c r="AD4794" i="2"/>
  <c r="AD4900" i="2"/>
  <c r="AD5036" i="2"/>
  <c r="AD5059" i="2"/>
  <c r="AD5067" i="2"/>
  <c r="AD5077" i="2"/>
  <c r="AD5200" i="2"/>
  <c r="AD1575" i="2"/>
  <c r="AD1813" i="2"/>
  <c r="AD3080" i="2"/>
  <c r="AD3120" i="2"/>
  <c r="AD3178" i="2"/>
  <c r="AD3393" i="2"/>
  <c r="AD3833" i="2"/>
  <c r="AD4037" i="2"/>
  <c r="AD5101" i="2"/>
  <c r="AD670" i="2"/>
  <c r="AD728" i="2"/>
  <c r="AD755" i="2"/>
  <c r="AD801" i="2"/>
  <c r="AD2606" i="2"/>
  <c r="AD3413" i="2"/>
  <c r="AD3548" i="2"/>
  <c r="AD4456" i="2"/>
  <c r="AD4395" i="2"/>
  <c r="AD4838" i="2"/>
  <c r="AD5097" i="2"/>
  <c r="AD297" i="2"/>
  <c r="AD322" i="2"/>
  <c r="AD423" i="2"/>
  <c r="AD470" i="2"/>
  <c r="AD125" i="2"/>
  <c r="AD497" i="2"/>
  <c r="AD515" i="2"/>
  <c r="AD547" i="2"/>
  <c r="AD586" i="2"/>
  <c r="AD820" i="2"/>
  <c r="AD880" i="2"/>
  <c r="AD1311" i="2"/>
  <c r="AD2143" i="2"/>
  <c r="AD2330" i="2"/>
  <c r="AD2366" i="2"/>
  <c r="AD2617" i="2"/>
  <c r="AD2679" i="2"/>
  <c r="AD2558" i="2"/>
  <c r="AD2721" i="2"/>
  <c r="AD2969" i="2"/>
  <c r="AD2974" i="2"/>
  <c r="AD3076" i="2"/>
  <c r="AD3229" i="2"/>
  <c r="AD3258" i="2"/>
  <c r="AD3266" i="2"/>
  <c r="AD3285" i="2"/>
  <c r="AD3347" i="2"/>
  <c r="AD3501" i="2"/>
  <c r="AD3534" i="2"/>
  <c r="AD3665" i="2"/>
  <c r="AD3626" i="2"/>
  <c r="AD3772" i="2"/>
  <c r="AD4144" i="2"/>
  <c r="AD5002" i="2"/>
  <c r="AD5167" i="2"/>
  <c r="AD851" i="2"/>
  <c r="AD1162" i="2"/>
  <c r="AD1200" i="2"/>
  <c r="AD1225" i="2"/>
  <c r="AD1403" i="2"/>
  <c r="AD1540" i="2"/>
  <c r="AD1756" i="2"/>
  <c r="AD1607" i="2"/>
  <c r="AD1814" i="2"/>
  <c r="AD1852" i="2"/>
  <c r="AD1871" i="2"/>
  <c r="AD1716" i="2"/>
  <c r="AD1730" i="2"/>
  <c r="AD1917" i="2"/>
  <c r="AD1768" i="2"/>
  <c r="AD1964" i="2"/>
  <c r="AD2432" i="2"/>
  <c r="AD2510" i="2"/>
  <c r="AD2537" i="2"/>
  <c r="AD2555" i="2"/>
  <c r="AD2889" i="2"/>
  <c r="AD3035" i="2"/>
  <c r="AD3312" i="2"/>
  <c r="AD3539" i="2"/>
  <c r="AD4670" i="2"/>
  <c r="AD4713" i="2"/>
  <c r="AD4897" i="2"/>
  <c r="AD4912" i="2"/>
  <c r="AD4942" i="2"/>
  <c r="AD4966" i="2"/>
  <c r="AD5054" i="2"/>
  <c r="AD5084" i="2"/>
  <c r="AD5198" i="2"/>
  <c r="AD723" i="2"/>
  <c r="AD798" i="2"/>
  <c r="AD2873" i="2"/>
  <c r="AD3341" i="2"/>
  <c r="AD3268" i="2"/>
  <c r="AD3637" i="2"/>
  <c r="AD376" i="2"/>
  <c r="AD429" i="2"/>
  <c r="AD471" i="2"/>
  <c r="AD501" i="2"/>
  <c r="AD524" i="2"/>
  <c r="AD550" i="2"/>
  <c r="AD588" i="2"/>
  <c r="AD621" i="2"/>
  <c r="AD965" i="2"/>
  <c r="AD875" i="2"/>
  <c r="AD1306" i="2"/>
  <c r="AD1369" i="2"/>
  <c r="AD1851" i="2"/>
  <c r="AD1810" i="2"/>
  <c r="AD2008" i="2"/>
  <c r="AD2194" i="2"/>
  <c r="AD2320" i="2"/>
  <c r="AD2353" i="2"/>
  <c r="AD2410" i="2"/>
  <c r="AD2568" i="2"/>
  <c r="AD2662" i="2"/>
  <c r="AD2879" i="2"/>
  <c r="AD3803" i="2"/>
  <c r="AD4183" i="2"/>
  <c r="AD4195" i="2"/>
  <c r="AD4209" i="2"/>
  <c r="AD4823" i="2"/>
  <c r="AD4802" i="2"/>
  <c r="AD4852" i="2"/>
  <c r="AD4997" i="2"/>
  <c r="AD5003" i="2"/>
  <c r="AD5021" i="2"/>
  <c r="AD5049" i="2"/>
  <c r="AD5107" i="2"/>
  <c r="AD122" i="2"/>
  <c r="AD127" i="2"/>
  <c r="AD150" i="2"/>
  <c r="AD227" i="2"/>
  <c r="AD482" i="2"/>
  <c r="AD494" i="2"/>
  <c r="AD530" i="2"/>
  <c r="AD571" i="2"/>
  <c r="AD606" i="2"/>
  <c r="AD1340" i="2"/>
  <c r="AD1381" i="2"/>
  <c r="AD2671" i="2"/>
  <c r="AD2726" i="2"/>
  <c r="AD2601" i="2"/>
  <c r="AD2834" i="2"/>
  <c r="AD2966" i="2"/>
  <c r="AD2970" i="2"/>
  <c r="AD3224" i="2"/>
  <c r="AD3389" i="2"/>
  <c r="AD3508" i="2"/>
  <c r="AD3562" i="2"/>
  <c r="AD3732" i="2"/>
  <c r="AD3779" i="2"/>
  <c r="AD4665" i="2"/>
  <c r="AD5141" i="2"/>
  <c r="AD5157" i="2"/>
  <c r="AD261" i="2"/>
  <c r="AD646" i="2"/>
  <c r="AD713" i="2"/>
  <c r="AD738" i="2"/>
  <c r="AD818" i="2"/>
  <c r="AD741" i="2"/>
  <c r="AD846" i="2"/>
  <c r="AD920" i="2"/>
  <c r="AD1053" i="2"/>
  <c r="AD1066" i="2"/>
  <c r="AD1121" i="2"/>
  <c r="AD1134" i="2"/>
  <c r="AD1166" i="2"/>
  <c r="AD1183" i="2"/>
  <c r="AD1203" i="2"/>
  <c r="AD1207" i="2"/>
  <c r="AD1232" i="2"/>
  <c r="AD1446" i="2"/>
  <c r="AD1375" i="2"/>
  <c r="AD1645" i="2"/>
  <c r="AD1739" i="2"/>
  <c r="AD1772" i="2"/>
  <c r="AD1812" i="2"/>
  <c r="AD1847" i="2"/>
  <c r="AD1863" i="2"/>
  <c r="AD1878" i="2"/>
  <c r="AD1894" i="2"/>
  <c r="AD1736" i="2"/>
  <c r="AD1948" i="2"/>
  <c r="AD1967" i="2"/>
  <c r="AD1982" i="2"/>
  <c r="AD2442" i="2"/>
  <c r="AD2464" i="2"/>
  <c r="AD2500" i="2"/>
  <c r="AD2516" i="2"/>
  <c r="AD2788" i="2"/>
  <c r="AD2977" i="2"/>
  <c r="AD3159" i="2"/>
  <c r="AD3296" i="2"/>
  <c r="AD3568" i="2"/>
  <c r="AD4260" i="2"/>
  <c r="AD4397" i="2"/>
  <c r="AD4436" i="2"/>
  <c r="AD4475" i="2"/>
  <c r="AD4485" i="2"/>
  <c r="AD4555" i="2"/>
  <c r="AD4621" i="2"/>
  <c r="AD4715" i="2"/>
  <c r="AD4752" i="2"/>
  <c r="AD4876" i="2"/>
  <c r="AD4925" i="2"/>
  <c r="AD5057" i="2"/>
  <c r="AD5068" i="2"/>
  <c r="AD5071" i="2"/>
  <c r="AD5087" i="2"/>
  <c r="AD5175" i="2"/>
  <c r="AD5205" i="2"/>
  <c r="AD175" i="2"/>
  <c r="AD157" i="2"/>
  <c r="AD1252" i="2"/>
  <c r="AD1448" i="2"/>
  <c r="AD1500" i="2"/>
  <c r="AD1245" i="2"/>
  <c r="AD1220" i="2"/>
  <c r="AD1469" i="2"/>
  <c r="AD1588" i="2"/>
  <c r="AD1434" i="2"/>
  <c r="AD1488" i="2"/>
  <c r="AD1552" i="2"/>
  <c r="AD1355" i="2"/>
  <c r="AD1312" i="2"/>
  <c r="AD1541" i="2"/>
  <c r="AD1339" i="2"/>
  <c r="AD881" i="2"/>
  <c r="AD1507" i="2"/>
  <c r="AD1567" i="2"/>
  <c r="AD1610" i="2"/>
  <c r="AD1651" i="2"/>
  <c r="AD1313" i="2"/>
  <c r="AD1477" i="2"/>
  <c r="AD1386" i="2"/>
  <c r="AD1468" i="2"/>
  <c r="AD1522" i="2"/>
  <c r="AD1288" i="2"/>
  <c r="AD1416" i="2"/>
  <c r="AD1484" i="2"/>
  <c r="AD1551" i="2"/>
  <c r="AD1580" i="2"/>
  <c r="AD1467" i="2"/>
  <c r="AD1671" i="2"/>
  <c r="AD1270" i="2"/>
  <c r="AD1450" i="2"/>
  <c r="AD1520" i="2"/>
  <c r="AD2676" i="2"/>
  <c r="AD2821" i="2"/>
  <c r="AD2938" i="2"/>
  <c r="AD3342" i="2"/>
  <c r="AD3870" i="2"/>
  <c r="AD3922" i="2"/>
  <c r="AD3997" i="2"/>
  <c r="AD4093" i="2"/>
  <c r="AD2567" i="2"/>
  <c r="AD2669" i="2"/>
  <c r="AD2632" i="2"/>
  <c r="AD2931" i="2"/>
  <c r="AD3070" i="2"/>
  <c r="AD3467" i="2"/>
  <c r="AD3839" i="2"/>
  <c r="AD3898" i="2"/>
  <c r="AD4052" i="2"/>
  <c r="AD3739" i="2"/>
  <c r="AD3773" i="2"/>
  <c r="AD3943" i="2"/>
  <c r="AD2902" i="2"/>
  <c r="AD2890" i="2"/>
  <c r="AD3163" i="2"/>
  <c r="AD3289" i="2"/>
  <c r="AD3424" i="2"/>
  <c r="AD3669" i="2"/>
  <c r="AD2176" i="2"/>
  <c r="AD3854" i="2"/>
  <c r="AD3911" i="2"/>
  <c r="AD4062" i="2"/>
  <c r="AD3795" i="2"/>
  <c r="AD3847" i="2"/>
  <c r="AD3904" i="2"/>
  <c r="AD3956" i="2"/>
  <c r="AD2489" i="2"/>
  <c r="AD2599" i="2"/>
  <c r="AD2706" i="2"/>
  <c r="AD2968" i="2"/>
  <c r="AD2483" i="2"/>
  <c r="AD2588" i="2"/>
  <c r="AD2851" i="2"/>
  <c r="AD3377" i="2"/>
  <c r="AD3855" i="2"/>
  <c r="AD3916" i="2"/>
  <c r="AD2465" i="2"/>
  <c r="AD2694" i="2"/>
  <c r="AD2826" i="2"/>
  <c r="AD2960" i="2"/>
  <c r="AD3099" i="2"/>
  <c r="AD3225" i="2"/>
  <c r="AD3369" i="2"/>
  <c r="AD3493" i="2"/>
  <c r="AD3747" i="2"/>
  <c r="AD3881" i="2"/>
  <c r="AD4026" i="2"/>
  <c r="AD4109" i="2"/>
  <c r="AD2461" i="2"/>
  <c r="AD2683" i="2"/>
  <c r="AD2824" i="2"/>
  <c r="AD2951" i="2"/>
  <c r="AD3093" i="2"/>
  <c r="AD3209" i="2"/>
  <c r="AD3349" i="2"/>
  <c r="AD3474" i="2"/>
  <c r="AD3478" i="2"/>
  <c r="AD3734" i="2"/>
  <c r="AD3852" i="2"/>
  <c r="AD3908" i="2"/>
  <c r="AD3957" i="2"/>
  <c r="AD4698" i="2"/>
  <c r="AD4804" i="2"/>
  <c r="AD4694" i="2"/>
  <c r="AD4796" i="2"/>
  <c r="AD4888" i="2"/>
  <c r="AD4968" i="2"/>
  <c r="AD5050" i="2"/>
  <c r="AD5103" i="2"/>
  <c r="AD5171" i="2"/>
  <c r="AD4777" i="2"/>
  <c r="AD4959" i="2"/>
  <c r="AD5098" i="2"/>
  <c r="AD4773" i="2"/>
  <c r="AD4872" i="2"/>
  <c r="AD4937" i="2"/>
  <c r="AD5094" i="2"/>
  <c r="AD5158" i="2"/>
  <c r="AD4758" i="2"/>
  <c r="AD4868" i="2"/>
  <c r="AD4948" i="2"/>
  <c r="AD5024" i="2"/>
  <c r="AD5090" i="2"/>
  <c r="AD5152" i="2"/>
  <c r="AD4746" i="2"/>
  <c r="AD4845" i="2"/>
  <c r="AD4737" i="2"/>
  <c r="AD4918" i="2"/>
  <c r="AD4999" i="2"/>
  <c r="AD5069" i="2"/>
  <c r="AD5201" i="2"/>
  <c r="AD4729" i="2"/>
  <c r="AD4833" i="2"/>
  <c r="AD5062" i="2"/>
  <c r="AD5137" i="2"/>
  <c r="AD5199" i="2"/>
  <c r="AD4716" i="2"/>
  <c r="AD4798" i="2"/>
  <c r="AD5065" i="2"/>
  <c r="AD5123" i="2"/>
  <c r="H15" i="2"/>
  <c r="T6" i="2"/>
  <c r="O6" i="2"/>
  <c r="K6" i="2"/>
  <c r="AA5197" i="2"/>
  <c r="T5197" i="2"/>
  <c r="O5197" i="2"/>
  <c r="K5197" i="2"/>
  <c r="H5197" i="2"/>
  <c r="AA5196" i="2"/>
  <c r="T5196" i="2"/>
  <c r="O5196" i="2"/>
  <c r="K5196" i="2"/>
  <c r="H5196" i="2"/>
  <c r="AA5195" i="2"/>
  <c r="T5195" i="2"/>
  <c r="O5195" i="2"/>
  <c r="K5195" i="2"/>
  <c r="H5195" i="2"/>
  <c r="AA5168" i="2"/>
  <c r="T5168" i="2"/>
  <c r="O5168" i="2"/>
  <c r="K5168" i="2"/>
  <c r="H5168" i="2"/>
  <c r="AA5194" i="2"/>
  <c r="T5194" i="2"/>
  <c r="O5194" i="2"/>
  <c r="K5194" i="2"/>
  <c r="H5194" i="2"/>
  <c r="AA5193" i="2"/>
  <c r="T5193" i="2"/>
  <c r="O5193" i="2"/>
  <c r="K5193" i="2"/>
  <c r="H5193" i="2"/>
  <c r="AA5183" i="2"/>
  <c r="T5183" i="2"/>
  <c r="O5183" i="2"/>
  <c r="K5183" i="2"/>
  <c r="H5183" i="2"/>
  <c r="AA5181" i="2"/>
  <c r="T5181" i="2"/>
  <c r="O5181" i="2"/>
  <c r="K5181" i="2"/>
  <c r="H5181" i="2"/>
  <c r="AA5176" i="2"/>
  <c r="T5176" i="2"/>
  <c r="O5176" i="2"/>
  <c r="K5176" i="2"/>
  <c r="H5176" i="2"/>
  <c r="AA5165" i="2"/>
  <c r="T5165" i="2"/>
  <c r="O5165" i="2"/>
  <c r="K5165" i="2"/>
  <c r="H5165" i="2"/>
  <c r="AA5164" i="2"/>
  <c r="T5164" i="2"/>
  <c r="O5164" i="2"/>
  <c r="K5164" i="2"/>
  <c r="H5164" i="2"/>
  <c r="AA5159" i="2"/>
  <c r="T5159" i="2"/>
  <c r="O5159" i="2"/>
  <c r="K5159" i="2"/>
  <c r="H5159" i="2"/>
  <c r="AA5154" i="2"/>
  <c r="T5154" i="2"/>
  <c r="O5154" i="2"/>
  <c r="K5154" i="2"/>
  <c r="H5154" i="2"/>
  <c r="AA5149" i="2"/>
  <c r="T5149" i="2"/>
  <c r="O5149" i="2"/>
  <c r="K5149" i="2"/>
  <c r="H5149" i="2"/>
  <c r="AA5139" i="2"/>
  <c r="T5139" i="2"/>
  <c r="O5139" i="2"/>
  <c r="K5139" i="2"/>
  <c r="H5139" i="2"/>
  <c r="AA5133" i="2"/>
  <c r="T5133" i="2"/>
  <c r="O5133" i="2"/>
  <c r="K5133" i="2"/>
  <c r="H5133" i="2"/>
  <c r="AA5131" i="2"/>
  <c r="T5131" i="2"/>
  <c r="O5131" i="2"/>
  <c r="K5131" i="2"/>
  <c r="H5131" i="2"/>
  <c r="AA5128" i="2"/>
  <c r="T5128" i="2"/>
  <c r="O5128" i="2"/>
  <c r="K5128" i="2"/>
  <c r="H5128" i="2"/>
  <c r="AA5127" i="2"/>
  <c r="T5127" i="2"/>
  <c r="O5127" i="2"/>
  <c r="K5127" i="2"/>
  <c r="H5127" i="2"/>
  <c r="AA5124" i="2"/>
  <c r="T5124" i="2"/>
  <c r="O5124" i="2"/>
  <c r="K5124" i="2"/>
  <c r="H5124" i="2"/>
  <c r="AA5119" i="2"/>
  <c r="T5119" i="2"/>
  <c r="O5119" i="2"/>
  <c r="K5119" i="2"/>
  <c r="H5119" i="2"/>
  <c r="AA5117" i="2"/>
  <c r="T5117" i="2"/>
  <c r="O5117" i="2"/>
  <c r="K5117" i="2"/>
  <c r="H5117" i="2"/>
  <c r="AA5115" i="2"/>
  <c r="T5115" i="2"/>
  <c r="O5115" i="2"/>
  <c r="K5115" i="2"/>
  <c r="H5115" i="2"/>
  <c r="AA5109" i="2"/>
  <c r="T5109" i="2"/>
  <c r="O5109" i="2"/>
  <c r="K5109" i="2"/>
  <c r="H5109" i="2"/>
  <c r="AA5091" i="2"/>
  <c r="T5091" i="2"/>
  <c r="O5091" i="2"/>
  <c r="K5091" i="2"/>
  <c r="H5091" i="2"/>
  <c r="AA5063" i="2"/>
  <c r="T5063" i="2"/>
  <c r="O5063" i="2"/>
  <c r="K5063" i="2"/>
  <c r="H5063" i="2"/>
  <c r="AA5046" i="2"/>
  <c r="T5046" i="2"/>
  <c r="O5046" i="2"/>
  <c r="K5046" i="2"/>
  <c r="H5046" i="2"/>
  <c r="AA5043" i="2"/>
  <c r="T5043" i="2"/>
  <c r="O5043" i="2"/>
  <c r="K5043" i="2"/>
  <c r="H5043" i="2"/>
  <c r="AA5041" i="2"/>
  <c r="T5041" i="2"/>
  <c r="O5041" i="2"/>
  <c r="K5041" i="2"/>
  <c r="H5041" i="2"/>
  <c r="AA5035" i="2"/>
  <c r="T5035" i="2"/>
  <c r="O5035" i="2"/>
  <c r="K5035" i="2"/>
  <c r="H5035" i="2"/>
  <c r="AA5014" i="2"/>
  <c r="T5014" i="2"/>
  <c r="O5014" i="2"/>
  <c r="K5014" i="2"/>
  <c r="H5014" i="2"/>
  <c r="AA5011" i="2"/>
  <c r="T5011" i="2"/>
  <c r="O5011" i="2"/>
  <c r="K5011" i="2"/>
  <c r="H5011" i="2"/>
  <c r="AA5009" i="2"/>
  <c r="T5009" i="2"/>
  <c r="O5009" i="2"/>
  <c r="K5009" i="2"/>
  <c r="H5009" i="2"/>
  <c r="AA5001" i="2"/>
  <c r="T5001" i="2"/>
  <c r="O5001" i="2"/>
  <c r="K5001" i="2"/>
  <c r="H5001" i="2"/>
  <c r="AA4998" i="2"/>
  <c r="T4998" i="2"/>
  <c r="O4998" i="2"/>
  <c r="K4998" i="2"/>
  <c r="H4998" i="2"/>
  <c r="AA4995" i="2"/>
  <c r="T4995" i="2"/>
  <c r="O4995" i="2"/>
  <c r="K4995" i="2"/>
  <c r="H4995" i="2"/>
  <c r="AD4992" i="2" s="1"/>
  <c r="AA4990" i="2"/>
  <c r="T4990" i="2"/>
  <c r="O4990" i="2"/>
  <c r="K4990" i="2"/>
  <c r="H4990" i="2"/>
  <c r="AA4984" i="2"/>
  <c r="T4984" i="2"/>
  <c r="O4984" i="2"/>
  <c r="K4984" i="2"/>
  <c r="H4984" i="2"/>
  <c r="AA4958" i="2"/>
  <c r="T4958" i="2"/>
  <c r="O4958" i="2"/>
  <c r="K4958" i="2"/>
  <c r="H4958" i="2"/>
  <c r="AA4965" i="2"/>
  <c r="T4965" i="2"/>
  <c r="O4965" i="2"/>
  <c r="K4965" i="2"/>
  <c r="H4965" i="2"/>
  <c r="AA4929" i="2"/>
  <c r="T4929" i="2"/>
  <c r="O4929" i="2"/>
  <c r="K4929" i="2"/>
  <c r="H4929" i="2"/>
  <c r="AA4920" i="2"/>
  <c r="T4920" i="2"/>
  <c r="O4920" i="2"/>
  <c r="K4920" i="2"/>
  <c r="H4920" i="2"/>
  <c r="AA4917" i="2"/>
  <c r="T4917" i="2"/>
  <c r="O4917" i="2"/>
  <c r="K4917" i="2"/>
  <c r="H4917" i="2"/>
  <c r="AA4908" i="2"/>
  <c r="T4908" i="2"/>
  <c r="O4908" i="2"/>
  <c r="K4908" i="2"/>
  <c r="H4908" i="2"/>
  <c r="AA4906" i="2"/>
  <c r="T4906" i="2"/>
  <c r="O4906" i="2"/>
  <c r="K4906" i="2"/>
  <c r="H4906" i="2"/>
  <c r="AA4896" i="2"/>
  <c r="T4896" i="2"/>
  <c r="O4896" i="2"/>
  <c r="K4896" i="2"/>
  <c r="H4896" i="2"/>
  <c r="AA4887" i="2"/>
  <c r="T4887" i="2"/>
  <c r="O4887" i="2"/>
  <c r="K4887" i="2"/>
  <c r="H4887" i="2"/>
  <c r="AA4883" i="2"/>
  <c r="T4883" i="2"/>
  <c r="O4883" i="2"/>
  <c r="K4883" i="2"/>
  <c r="H4883" i="2"/>
  <c r="AA4881" i="2"/>
  <c r="T4881" i="2"/>
  <c r="O4881" i="2"/>
  <c r="K4881" i="2"/>
  <c r="H4881" i="2"/>
  <c r="AA4880" i="2"/>
  <c r="T4880" i="2"/>
  <c r="O4880" i="2"/>
  <c r="K4880" i="2"/>
  <c r="H4880" i="2"/>
  <c r="AA4874" i="2"/>
  <c r="T4874" i="2"/>
  <c r="O4874" i="2"/>
  <c r="K4874" i="2"/>
  <c r="H4874" i="2"/>
  <c r="AD4871" i="2" s="1"/>
  <c r="AA4869" i="2"/>
  <c r="T4869" i="2"/>
  <c r="O4869" i="2"/>
  <c r="K4869" i="2"/>
  <c r="H4869" i="2"/>
  <c r="AA4855" i="2"/>
  <c r="T4855" i="2"/>
  <c r="O4855" i="2"/>
  <c r="K4855" i="2"/>
  <c r="H4855" i="2"/>
  <c r="AA4831" i="2"/>
  <c r="T4831" i="2"/>
  <c r="O4831" i="2"/>
  <c r="K4831" i="2"/>
  <c r="H4831" i="2"/>
  <c r="AA4822" i="2"/>
  <c r="T4822" i="2"/>
  <c r="O4822" i="2"/>
  <c r="K4822" i="2"/>
  <c r="H4822" i="2"/>
  <c r="AA4817" i="2"/>
  <c r="T4817" i="2"/>
  <c r="O4817" i="2"/>
  <c r="K4817" i="2"/>
  <c r="H4817" i="2"/>
  <c r="AA4816" i="2"/>
  <c r="T4816" i="2"/>
  <c r="O4816" i="2"/>
  <c r="K4816" i="2"/>
  <c r="H4816" i="2"/>
  <c r="AA4793" i="2"/>
  <c r="T4793" i="2"/>
  <c r="O4793" i="2"/>
  <c r="K4793" i="2"/>
  <c r="H4793" i="2"/>
  <c r="AA4788" i="2"/>
  <c r="T4788" i="2"/>
  <c r="O4788" i="2"/>
  <c r="K4788" i="2"/>
  <c r="H4788" i="2"/>
  <c r="AA4787" i="2"/>
  <c r="T4787" i="2"/>
  <c r="O4787" i="2"/>
  <c r="K4787" i="2"/>
  <c r="H4787" i="2"/>
  <c r="AA4776" i="2"/>
  <c r="T4776" i="2"/>
  <c r="O4776" i="2"/>
  <c r="K4776" i="2"/>
  <c r="H4776" i="2"/>
  <c r="AA4775" i="2"/>
  <c r="T4775" i="2"/>
  <c r="O4775" i="2"/>
  <c r="K4775" i="2"/>
  <c r="H4775" i="2"/>
  <c r="AA4764" i="2"/>
  <c r="T4764" i="2"/>
  <c r="O4764" i="2"/>
  <c r="K4764" i="2"/>
  <c r="H4764" i="2"/>
  <c r="AA4760" i="2"/>
  <c r="T4760" i="2"/>
  <c r="O4760" i="2"/>
  <c r="K4760" i="2"/>
  <c r="H4760" i="2"/>
  <c r="AA4751" i="2"/>
  <c r="T4751" i="2"/>
  <c r="O4751" i="2"/>
  <c r="K4751" i="2"/>
  <c r="H4751" i="2"/>
  <c r="AA4749" i="2"/>
  <c r="T4749" i="2"/>
  <c r="O4749" i="2"/>
  <c r="K4749" i="2"/>
  <c r="H4749" i="2"/>
  <c r="AA4744" i="2"/>
  <c r="T4744" i="2"/>
  <c r="O4744" i="2"/>
  <c r="K4744" i="2"/>
  <c r="H4744" i="2"/>
  <c r="AA4732" i="2"/>
  <c r="T4732" i="2"/>
  <c r="O4732" i="2"/>
  <c r="K4732" i="2"/>
  <c r="H4732" i="2"/>
  <c r="AA4731" i="2"/>
  <c r="T4731" i="2"/>
  <c r="O4731" i="2"/>
  <c r="K4731" i="2"/>
  <c r="H4731" i="2"/>
  <c r="AA4730" i="2"/>
  <c r="T4730" i="2"/>
  <c r="O4730" i="2"/>
  <c r="K4730" i="2"/>
  <c r="H4730" i="2"/>
  <c r="AA4721" i="2"/>
  <c r="T4721" i="2"/>
  <c r="O4721" i="2"/>
  <c r="K4721" i="2"/>
  <c r="H4721" i="2"/>
  <c r="AA4711" i="2"/>
  <c r="T4711" i="2"/>
  <c r="O4711" i="2"/>
  <c r="K4711" i="2"/>
  <c r="H4711" i="2"/>
  <c r="AA4710" i="2"/>
  <c r="T4710" i="2"/>
  <c r="O4710" i="2"/>
  <c r="K4710" i="2"/>
  <c r="H4710" i="2"/>
  <c r="AA4707" i="2"/>
  <c r="T4707" i="2"/>
  <c r="O4707" i="2"/>
  <c r="K4707" i="2"/>
  <c r="H4707" i="2"/>
  <c r="AA4691" i="2"/>
  <c r="T4691" i="2"/>
  <c r="O4691" i="2"/>
  <c r="K4691" i="2"/>
  <c r="H4691" i="2"/>
  <c r="AA4689" i="2"/>
  <c r="T4689" i="2"/>
  <c r="O4689" i="2"/>
  <c r="K4689" i="2"/>
  <c r="H4689" i="2"/>
  <c r="AA4685" i="2"/>
  <c r="T4685" i="2"/>
  <c r="O4685" i="2"/>
  <c r="K4685" i="2"/>
  <c r="H4685" i="2"/>
  <c r="AA4684" i="2"/>
  <c r="T4684" i="2"/>
  <c r="O4684" i="2"/>
  <c r="K4684" i="2"/>
  <c r="H4684" i="2"/>
  <c r="AA4682" i="2"/>
  <c r="T4682" i="2"/>
  <c r="O4682" i="2"/>
  <c r="K4682" i="2"/>
  <c r="H4682" i="2"/>
  <c r="AA4679" i="2"/>
  <c r="T4679" i="2"/>
  <c r="O4679" i="2"/>
  <c r="K4679" i="2"/>
  <c r="H4679" i="2"/>
  <c r="AA4672" i="2"/>
  <c r="T4672" i="2"/>
  <c r="O4672" i="2"/>
  <c r="K4672" i="2"/>
  <c r="H4672" i="2"/>
  <c r="AA4667" i="2"/>
  <c r="T4667" i="2"/>
  <c r="O4667" i="2"/>
  <c r="K4667" i="2"/>
  <c r="H4667" i="2"/>
  <c r="AA4664" i="2"/>
  <c r="T4664" i="2"/>
  <c r="O4664" i="2"/>
  <c r="K4664" i="2"/>
  <c r="H4664" i="2"/>
  <c r="AA4662" i="2"/>
  <c r="T4662" i="2"/>
  <c r="O4662" i="2"/>
  <c r="K4662" i="2"/>
  <c r="H4662" i="2"/>
  <c r="AD4658" i="2" s="1"/>
  <c r="AA4657" i="2"/>
  <c r="T4657" i="2"/>
  <c r="O4657" i="2"/>
  <c r="K4657" i="2"/>
  <c r="H4657" i="2"/>
  <c r="AA4639" i="2"/>
  <c r="T4639" i="2"/>
  <c r="O4639" i="2"/>
  <c r="K4639" i="2"/>
  <c r="H4639" i="2"/>
  <c r="AA4630" i="2"/>
  <c r="T4630" i="2"/>
  <c r="O4630" i="2"/>
  <c r="K4630" i="2"/>
  <c r="H4630" i="2"/>
  <c r="AA4628" i="2"/>
  <c r="T4628" i="2"/>
  <c r="O4628" i="2"/>
  <c r="K4628" i="2"/>
  <c r="H4628" i="2"/>
  <c r="AA4627" i="2"/>
  <c r="T4627" i="2"/>
  <c r="O4627" i="2"/>
  <c r="K4627" i="2"/>
  <c r="H4627" i="2"/>
  <c r="AA4610" i="2"/>
  <c r="T4610" i="2"/>
  <c r="O4610" i="2"/>
  <c r="K4610" i="2"/>
  <c r="H4610" i="2"/>
  <c r="AA4604" i="2"/>
  <c r="T4604" i="2"/>
  <c r="O4604" i="2"/>
  <c r="K4604" i="2"/>
  <c r="H4604" i="2"/>
  <c r="AA4601" i="2"/>
  <c r="T4601" i="2"/>
  <c r="O4601" i="2"/>
  <c r="K4601" i="2"/>
  <c r="H4601" i="2"/>
  <c r="AA4565" i="2"/>
  <c r="T4565" i="2"/>
  <c r="O4565" i="2"/>
  <c r="K4565" i="2"/>
  <c r="H4565" i="2"/>
  <c r="AA4564" i="2"/>
  <c r="T4564" i="2"/>
  <c r="O4564" i="2"/>
  <c r="K4564" i="2"/>
  <c r="H4564" i="2"/>
  <c r="AA4563" i="2"/>
  <c r="T4563" i="2"/>
  <c r="O4563" i="2"/>
  <c r="K4563" i="2"/>
  <c r="H4563" i="2"/>
  <c r="AA4558" i="2"/>
  <c r="T4558" i="2"/>
  <c r="O4558" i="2"/>
  <c r="K4558" i="2"/>
  <c r="H4558" i="2"/>
  <c r="AA4541" i="2"/>
  <c r="T4541" i="2"/>
  <c r="O4541" i="2"/>
  <c r="K4541" i="2"/>
  <c r="H4541" i="2"/>
  <c r="AA4536" i="2"/>
  <c r="T4536" i="2"/>
  <c r="O4536" i="2"/>
  <c r="K4536" i="2"/>
  <c r="H4536" i="2"/>
  <c r="AA4534" i="2"/>
  <c r="T4534" i="2"/>
  <c r="O4534" i="2"/>
  <c r="K4534" i="2"/>
  <c r="H4534" i="2"/>
  <c r="AA4524" i="2"/>
  <c r="T4524" i="2"/>
  <c r="O4524" i="2"/>
  <c r="K4524" i="2"/>
  <c r="H4524" i="2"/>
  <c r="AA4520" i="2"/>
  <c r="T4520" i="2"/>
  <c r="O4520" i="2"/>
  <c r="K4520" i="2"/>
  <c r="H4520" i="2"/>
  <c r="AA4513" i="2"/>
  <c r="T4513" i="2"/>
  <c r="O4513" i="2"/>
  <c r="K4513" i="2"/>
  <c r="H4513" i="2"/>
  <c r="AA4498" i="2"/>
  <c r="T4498" i="2"/>
  <c r="O4498" i="2"/>
  <c r="K4498" i="2"/>
  <c r="H4498" i="2"/>
  <c r="AA4494" i="2"/>
  <c r="T4494" i="2"/>
  <c r="O4494" i="2"/>
  <c r="K4494" i="2"/>
  <c r="H4494" i="2"/>
  <c r="AA4488" i="2"/>
  <c r="T4488" i="2"/>
  <c r="O4488" i="2"/>
  <c r="K4488" i="2"/>
  <c r="H4488" i="2"/>
  <c r="AA4486" i="2"/>
  <c r="T4486" i="2"/>
  <c r="O4486" i="2"/>
  <c r="K4486" i="2"/>
  <c r="H4486" i="2"/>
  <c r="AA4480" i="2"/>
  <c r="T4480" i="2"/>
  <c r="O4480" i="2"/>
  <c r="K4480" i="2"/>
  <c r="H4480" i="2"/>
  <c r="AA4476" i="2"/>
  <c r="T4476" i="2"/>
  <c r="O4476" i="2"/>
  <c r="K4476" i="2"/>
  <c r="H4476" i="2"/>
  <c r="AA4459" i="2"/>
  <c r="T4459" i="2"/>
  <c r="O4459" i="2"/>
  <c r="K4459" i="2"/>
  <c r="H4459" i="2"/>
  <c r="AA4454" i="2"/>
  <c r="T4454" i="2"/>
  <c r="O4454" i="2"/>
  <c r="K4454" i="2"/>
  <c r="H4454" i="2"/>
  <c r="AA4441" i="2"/>
  <c r="T4441" i="2"/>
  <c r="O4441" i="2"/>
  <c r="K4441" i="2"/>
  <c r="H4441" i="2"/>
  <c r="AA4435" i="2"/>
  <c r="T4435" i="2"/>
  <c r="O4435" i="2"/>
  <c r="K4435" i="2"/>
  <c r="H4435" i="2"/>
  <c r="AA4425" i="2"/>
  <c r="T4425" i="2"/>
  <c r="O4425" i="2"/>
  <c r="K4425" i="2"/>
  <c r="H4425" i="2"/>
  <c r="AA4422" i="2"/>
  <c r="T4422" i="2"/>
  <c r="O4422" i="2"/>
  <c r="K4422" i="2"/>
  <c r="H4422" i="2"/>
  <c r="AA4381" i="2"/>
  <c r="T4381" i="2"/>
  <c r="O4381" i="2"/>
  <c r="K4381" i="2"/>
  <c r="H4381" i="2"/>
  <c r="AA4413" i="2"/>
  <c r="T4413" i="2"/>
  <c r="O4413" i="2"/>
  <c r="K4413" i="2"/>
  <c r="H4413" i="2"/>
  <c r="AA4405" i="2"/>
  <c r="T4405" i="2"/>
  <c r="O4405" i="2"/>
  <c r="K4405" i="2"/>
  <c r="H4405" i="2"/>
  <c r="AA4403" i="2"/>
  <c r="T4403" i="2"/>
  <c r="O4403" i="2"/>
  <c r="K4403" i="2"/>
  <c r="H4403" i="2"/>
  <c r="AA4372" i="2"/>
  <c r="T4372" i="2"/>
  <c r="O4372" i="2"/>
  <c r="K4372" i="2"/>
  <c r="H4372" i="2"/>
  <c r="AA4364" i="2"/>
  <c r="T4364" i="2"/>
  <c r="O4364" i="2"/>
  <c r="K4364" i="2"/>
  <c r="H4364" i="2"/>
  <c r="AA4357" i="2"/>
  <c r="T4357" i="2"/>
  <c r="O4357" i="2"/>
  <c r="K4357" i="2"/>
  <c r="H4357" i="2"/>
  <c r="AA4351" i="2"/>
  <c r="T4351" i="2"/>
  <c r="O4351" i="2"/>
  <c r="K4351" i="2"/>
  <c r="H4351" i="2"/>
  <c r="AA4346" i="2"/>
  <c r="T4346" i="2"/>
  <c r="O4346" i="2"/>
  <c r="K4346" i="2"/>
  <c r="H4346" i="2"/>
  <c r="AA4246" i="2"/>
  <c r="T4246" i="2"/>
  <c r="O4246" i="2"/>
  <c r="K4246" i="2"/>
  <c r="H4246" i="2"/>
  <c r="AA4335" i="2"/>
  <c r="T4335" i="2"/>
  <c r="O4335" i="2"/>
  <c r="K4335" i="2"/>
  <c r="H4335" i="2"/>
  <c r="AA4333" i="2"/>
  <c r="T4333" i="2"/>
  <c r="O4333" i="2"/>
  <c r="K4333" i="2"/>
  <c r="H4333" i="2"/>
  <c r="AA4331" i="2"/>
  <c r="T4331" i="2"/>
  <c r="O4331" i="2"/>
  <c r="K4331" i="2"/>
  <c r="H4331" i="2"/>
  <c r="AA4330" i="2"/>
  <c r="T4330" i="2"/>
  <c r="O4330" i="2"/>
  <c r="K4330" i="2"/>
  <c r="H4330" i="2"/>
  <c r="AA4328" i="2"/>
  <c r="T4328" i="2"/>
  <c r="O4328" i="2"/>
  <c r="K4328" i="2"/>
  <c r="H4328" i="2"/>
  <c r="AA4306" i="2"/>
  <c r="T4306" i="2"/>
  <c r="O4306" i="2"/>
  <c r="K4306" i="2"/>
  <c r="H4306" i="2"/>
  <c r="AA4301" i="2"/>
  <c r="T4301" i="2"/>
  <c r="O4301" i="2"/>
  <c r="K4301" i="2"/>
  <c r="H4301" i="2"/>
  <c r="AA4298" i="2"/>
  <c r="T4298" i="2"/>
  <c r="O4298" i="2"/>
  <c r="K4298" i="2"/>
  <c r="H4298" i="2"/>
  <c r="AD4294" i="2" s="1"/>
  <c r="AA4291" i="2"/>
  <c r="T4291" i="2"/>
  <c r="O4291" i="2"/>
  <c r="K4291" i="2"/>
  <c r="H4291" i="2"/>
  <c r="AA4282" i="2"/>
  <c r="T4282" i="2"/>
  <c r="O4282" i="2"/>
  <c r="K4282" i="2"/>
  <c r="H4282" i="2"/>
  <c r="AA4274" i="2"/>
  <c r="T4274" i="2"/>
  <c r="O4274" i="2"/>
  <c r="K4274" i="2"/>
  <c r="H4274" i="2"/>
  <c r="AA4273" i="2"/>
  <c r="T4273" i="2"/>
  <c r="O4273" i="2"/>
  <c r="K4273" i="2"/>
  <c r="H4273" i="2"/>
  <c r="AA4267" i="2"/>
  <c r="T4267" i="2"/>
  <c r="O4267" i="2"/>
  <c r="K4267" i="2"/>
  <c r="H4267" i="2"/>
  <c r="AA4265" i="2"/>
  <c r="T4265" i="2"/>
  <c r="O4265" i="2"/>
  <c r="K4265" i="2"/>
  <c r="H4265" i="2"/>
  <c r="AA4257" i="2"/>
  <c r="T4257" i="2"/>
  <c r="O4257" i="2"/>
  <c r="K4257" i="2"/>
  <c r="H4257" i="2"/>
  <c r="AA4254" i="2"/>
  <c r="T4254" i="2"/>
  <c r="O4254" i="2"/>
  <c r="K4254" i="2"/>
  <c r="H4254" i="2"/>
  <c r="AA4240" i="2"/>
  <c r="T4240" i="2"/>
  <c r="O4240" i="2"/>
  <c r="K4240" i="2"/>
  <c r="H4240" i="2"/>
  <c r="AA4238" i="2"/>
  <c r="T4238" i="2"/>
  <c r="O4238" i="2"/>
  <c r="K4238" i="2"/>
  <c r="H4238" i="2"/>
  <c r="AA4235" i="2"/>
  <c r="T4235" i="2"/>
  <c r="O4235" i="2"/>
  <c r="K4235" i="2"/>
  <c r="H4235" i="2"/>
  <c r="AA4234" i="2"/>
  <c r="T4234" i="2"/>
  <c r="O4234" i="2"/>
  <c r="K4234" i="2"/>
  <c r="H4234" i="2"/>
  <c r="AA4223" i="2"/>
  <c r="T4223" i="2"/>
  <c r="O4223" i="2"/>
  <c r="K4223" i="2"/>
  <c r="H4223" i="2"/>
  <c r="AA4220" i="2"/>
  <c r="T4220" i="2"/>
  <c r="O4220" i="2"/>
  <c r="K4220" i="2"/>
  <c r="H4220" i="2"/>
  <c r="AA4205" i="2"/>
  <c r="T4205" i="2"/>
  <c r="O4205" i="2"/>
  <c r="K4205" i="2"/>
  <c r="H4205" i="2"/>
  <c r="AA4204" i="2"/>
  <c r="T4204" i="2"/>
  <c r="O4204" i="2"/>
  <c r="K4204" i="2"/>
  <c r="H4204" i="2"/>
  <c r="AA4173" i="2"/>
  <c r="T4173" i="2"/>
  <c r="O4173" i="2"/>
  <c r="K4173" i="2"/>
  <c r="H4173" i="2"/>
  <c r="AA4170" i="2"/>
  <c r="T4170" i="2"/>
  <c r="O4170" i="2"/>
  <c r="K4170" i="2"/>
  <c r="H4170" i="2"/>
  <c r="AA4169" i="2"/>
  <c r="T4169" i="2"/>
  <c r="O4169" i="2"/>
  <c r="K4169" i="2"/>
  <c r="H4169" i="2"/>
  <c r="AA4164" i="2"/>
  <c r="T4164" i="2"/>
  <c r="O4164" i="2"/>
  <c r="K4164" i="2"/>
  <c r="H4164" i="2"/>
  <c r="AA4150" i="2"/>
  <c r="T4150" i="2"/>
  <c r="O4150" i="2"/>
  <c r="K4150" i="2"/>
  <c r="H4150" i="2"/>
  <c r="AA4149" i="2"/>
  <c r="T4149" i="2"/>
  <c r="O4149" i="2"/>
  <c r="K4149" i="2"/>
  <c r="H4149" i="2"/>
  <c r="AA4137" i="2"/>
  <c r="T4137" i="2"/>
  <c r="O4137" i="2"/>
  <c r="K4137" i="2"/>
  <c r="H4137" i="2"/>
  <c r="AA4136" i="2"/>
  <c r="T4136" i="2"/>
  <c r="O4136" i="2"/>
  <c r="K4136" i="2"/>
  <c r="H4136" i="2"/>
  <c r="AA4135" i="2"/>
  <c r="T4135" i="2"/>
  <c r="O4135" i="2"/>
  <c r="K4135" i="2"/>
  <c r="H4135" i="2"/>
  <c r="AA4130" i="2"/>
  <c r="T4130" i="2"/>
  <c r="O4130" i="2"/>
  <c r="K4130" i="2"/>
  <c r="H4130" i="2"/>
  <c r="AA4125" i="2"/>
  <c r="T4125" i="2"/>
  <c r="O4125" i="2"/>
  <c r="K4125" i="2"/>
  <c r="H4125" i="2"/>
  <c r="AA4124" i="2"/>
  <c r="T4124" i="2"/>
  <c r="O4124" i="2"/>
  <c r="K4124" i="2"/>
  <c r="H4124" i="2"/>
  <c r="AA4117" i="2"/>
  <c r="T4117" i="2"/>
  <c r="O4117" i="2"/>
  <c r="K4117" i="2"/>
  <c r="H4117" i="2"/>
  <c r="AA4114" i="2"/>
  <c r="T4114" i="2"/>
  <c r="O4114" i="2"/>
  <c r="K4114" i="2"/>
  <c r="H4114" i="2"/>
  <c r="AA4112" i="2"/>
  <c r="T4112" i="2"/>
  <c r="O4112" i="2"/>
  <c r="K4112" i="2"/>
  <c r="H4112" i="2"/>
  <c r="AA4108" i="2"/>
  <c r="T4108" i="2"/>
  <c r="O4108" i="2"/>
  <c r="K4108" i="2"/>
  <c r="H4108" i="2"/>
  <c r="AA4103" i="2"/>
  <c r="T4103" i="2"/>
  <c r="O4103" i="2"/>
  <c r="K4103" i="2"/>
  <c r="H4103" i="2"/>
  <c r="AA4100" i="2"/>
  <c r="T4100" i="2"/>
  <c r="O4100" i="2"/>
  <c r="K4100" i="2"/>
  <c r="H4100" i="2"/>
  <c r="AA4092" i="2"/>
  <c r="T4092" i="2"/>
  <c r="O4092" i="2"/>
  <c r="K4092" i="2"/>
  <c r="H4092" i="2"/>
  <c r="AA4090" i="2"/>
  <c r="T4090" i="2"/>
  <c r="O4090" i="2"/>
  <c r="K4090" i="2"/>
  <c r="H4090" i="2"/>
  <c r="AA4083" i="2"/>
  <c r="T4083" i="2"/>
  <c r="O4083" i="2"/>
  <c r="K4083" i="2"/>
  <c r="H4083" i="2"/>
  <c r="AA4075" i="2"/>
  <c r="T4075" i="2"/>
  <c r="O4075" i="2"/>
  <c r="K4075" i="2"/>
  <c r="H4075" i="2"/>
  <c r="AA4071" i="2"/>
  <c r="T4071" i="2"/>
  <c r="O4071" i="2"/>
  <c r="K4071" i="2"/>
  <c r="H4071" i="2"/>
  <c r="AA4059" i="2"/>
  <c r="T4059" i="2"/>
  <c r="O4059" i="2"/>
  <c r="K4059" i="2"/>
  <c r="H4059" i="2"/>
  <c r="AA4057" i="2"/>
  <c r="T4057" i="2"/>
  <c r="O4057" i="2"/>
  <c r="K4057" i="2"/>
  <c r="H4057" i="2"/>
  <c r="AA4054" i="2"/>
  <c r="T4054" i="2"/>
  <c r="O4054" i="2"/>
  <c r="K4054" i="2"/>
  <c r="H4054" i="2"/>
  <c r="AA4050" i="2"/>
  <c r="T4050" i="2"/>
  <c r="O4050" i="2"/>
  <c r="K4050" i="2"/>
  <c r="H4050" i="2"/>
  <c r="AA4045" i="2"/>
  <c r="T4045" i="2"/>
  <c r="O4045" i="2"/>
  <c r="K4045" i="2"/>
  <c r="H4045" i="2"/>
  <c r="AA4043" i="2"/>
  <c r="T4043" i="2"/>
  <c r="O4043" i="2"/>
  <c r="K4043" i="2"/>
  <c r="H4043" i="2"/>
  <c r="AA4035" i="2"/>
  <c r="T4035" i="2"/>
  <c r="O4035" i="2"/>
  <c r="K4035" i="2"/>
  <c r="H4035" i="2"/>
  <c r="AA4033" i="2"/>
  <c r="T4033" i="2"/>
  <c r="O4033" i="2"/>
  <c r="K4033" i="2"/>
  <c r="H4033" i="2"/>
  <c r="AA4017" i="2"/>
  <c r="T4017" i="2"/>
  <c r="O4017" i="2"/>
  <c r="K4017" i="2"/>
  <c r="H4017" i="2"/>
  <c r="AA4002" i="2"/>
  <c r="T4002" i="2"/>
  <c r="O4002" i="2"/>
  <c r="K4002" i="2"/>
  <c r="H4002" i="2"/>
  <c r="AA3996" i="2"/>
  <c r="T3996" i="2"/>
  <c r="O3996" i="2"/>
  <c r="K3996" i="2"/>
  <c r="H3996" i="2"/>
  <c r="AA3995" i="2"/>
  <c r="T3995" i="2"/>
  <c r="O3995" i="2"/>
  <c r="K3995" i="2"/>
  <c r="H3995" i="2"/>
  <c r="AA3978" i="2"/>
  <c r="T3978" i="2"/>
  <c r="O3978" i="2"/>
  <c r="K3978" i="2"/>
  <c r="H3978" i="2"/>
  <c r="AA3975" i="2"/>
  <c r="T3975" i="2"/>
  <c r="O3975" i="2"/>
  <c r="K3975" i="2"/>
  <c r="H3975" i="2"/>
  <c r="AA3971" i="2"/>
  <c r="T3971" i="2"/>
  <c r="O3971" i="2"/>
  <c r="K3971" i="2"/>
  <c r="H3971" i="2"/>
  <c r="AA3970" i="2"/>
  <c r="T3970" i="2"/>
  <c r="O3970" i="2"/>
  <c r="K3970" i="2"/>
  <c r="H3970" i="2"/>
  <c r="AA3938" i="2"/>
  <c r="T3938" i="2"/>
  <c r="O3938" i="2"/>
  <c r="K3938" i="2"/>
  <c r="H3938" i="2"/>
  <c r="AA3927" i="2"/>
  <c r="T3927" i="2"/>
  <c r="O3927" i="2"/>
  <c r="K3927" i="2"/>
  <c r="H3927" i="2"/>
  <c r="AA3925" i="2"/>
  <c r="T3925" i="2"/>
  <c r="O3925" i="2"/>
  <c r="K3925" i="2"/>
  <c r="H3925" i="2"/>
  <c r="AA3910" i="2"/>
  <c r="T3910" i="2"/>
  <c r="O3910" i="2"/>
  <c r="K3910" i="2"/>
  <c r="H3910" i="2"/>
  <c r="AA3902" i="2"/>
  <c r="T3902" i="2"/>
  <c r="O3902" i="2"/>
  <c r="K3902" i="2"/>
  <c r="H3902" i="2"/>
  <c r="AA3893" i="2"/>
  <c r="T3893" i="2"/>
  <c r="O3893" i="2"/>
  <c r="K3893" i="2"/>
  <c r="H3893" i="2"/>
  <c r="AA3878" i="2"/>
  <c r="T3878" i="2"/>
  <c r="O3878" i="2"/>
  <c r="K3878" i="2"/>
  <c r="H3878" i="2"/>
  <c r="AA3871" i="2"/>
  <c r="T3871" i="2"/>
  <c r="O3871" i="2"/>
  <c r="K3871" i="2"/>
  <c r="H3871" i="2"/>
  <c r="AA3864" i="2"/>
  <c r="T3864" i="2"/>
  <c r="O3864" i="2"/>
  <c r="K3864" i="2"/>
  <c r="H3864" i="2"/>
  <c r="U3442" i="2"/>
  <c r="AA3442" i="2" s="1"/>
  <c r="T3442" i="2"/>
  <c r="O3442" i="2"/>
  <c r="K3442" i="2"/>
  <c r="H3442" i="2"/>
  <c r="AA3840" i="2"/>
  <c r="T3840" i="2"/>
  <c r="O3840" i="2"/>
  <c r="K3840" i="2"/>
  <c r="H3840" i="2"/>
  <c r="AA3835" i="2"/>
  <c r="T3835" i="2"/>
  <c r="O3835" i="2"/>
  <c r="K3835" i="2"/>
  <c r="H3835" i="2"/>
  <c r="AA3820" i="2"/>
  <c r="T3820" i="2"/>
  <c r="O3820" i="2"/>
  <c r="K3820" i="2"/>
  <c r="H3820" i="2"/>
  <c r="AA3791" i="2"/>
  <c r="T3791" i="2"/>
  <c r="O3791" i="2"/>
  <c r="K3791" i="2"/>
  <c r="H3791" i="2"/>
  <c r="AA3785" i="2"/>
  <c r="T3785" i="2"/>
  <c r="O3785" i="2"/>
  <c r="K3785" i="2"/>
  <c r="H3785" i="2"/>
  <c r="AA3781" i="2"/>
  <c r="T3781" i="2"/>
  <c r="O3781" i="2"/>
  <c r="K3781" i="2"/>
  <c r="H3781" i="2"/>
  <c r="AA3755" i="2"/>
  <c r="T3755" i="2"/>
  <c r="O3755" i="2"/>
  <c r="K3755" i="2"/>
  <c r="H3755" i="2"/>
  <c r="AA3749" i="2"/>
  <c r="T3749" i="2"/>
  <c r="O3749" i="2"/>
  <c r="K3749" i="2"/>
  <c r="H3749" i="2"/>
  <c r="AA3746" i="2"/>
  <c r="T3746" i="2"/>
  <c r="O3746" i="2"/>
  <c r="K3746" i="2"/>
  <c r="H3746" i="2"/>
  <c r="AA3744" i="2"/>
  <c r="T3744" i="2"/>
  <c r="O3744" i="2"/>
  <c r="K3744" i="2"/>
  <c r="H3744" i="2"/>
  <c r="AA3733" i="2"/>
  <c r="T3733" i="2"/>
  <c r="O3733" i="2"/>
  <c r="K3733" i="2"/>
  <c r="H3733" i="2"/>
  <c r="AA3729" i="2"/>
  <c r="T3729" i="2"/>
  <c r="O3729" i="2"/>
  <c r="K3729" i="2"/>
  <c r="H3729" i="2"/>
  <c r="AA3721" i="2"/>
  <c r="T3721" i="2"/>
  <c r="O3721" i="2"/>
  <c r="K3721" i="2"/>
  <c r="H3721" i="2"/>
  <c r="AA3718" i="2"/>
  <c r="T3718" i="2"/>
  <c r="O3718" i="2"/>
  <c r="K3718" i="2"/>
  <c r="H3718" i="2"/>
  <c r="AA3716" i="2"/>
  <c r="T3716" i="2"/>
  <c r="O3716" i="2"/>
  <c r="K3716" i="2"/>
  <c r="H3716" i="2"/>
  <c r="AA3710" i="2"/>
  <c r="T3710" i="2"/>
  <c r="O3710" i="2"/>
  <c r="K3710" i="2"/>
  <c r="H3710" i="2"/>
  <c r="AA3706" i="2"/>
  <c r="T3706" i="2"/>
  <c r="O3706" i="2"/>
  <c r="K3706" i="2"/>
  <c r="H3706" i="2"/>
  <c r="AA3699" i="2"/>
  <c r="T3699" i="2"/>
  <c r="O3699" i="2"/>
  <c r="K3699" i="2"/>
  <c r="H3699" i="2"/>
  <c r="AA3696" i="2"/>
  <c r="T3696" i="2"/>
  <c r="O3696" i="2"/>
  <c r="K3696" i="2"/>
  <c r="H3696" i="2"/>
  <c r="AA3687" i="2"/>
  <c r="T3687" i="2"/>
  <c r="O3687" i="2"/>
  <c r="K3687" i="2"/>
  <c r="H3687" i="2"/>
  <c r="AA3686" i="2"/>
  <c r="T3686" i="2"/>
  <c r="O3686" i="2"/>
  <c r="K3686" i="2"/>
  <c r="H3686" i="2"/>
  <c r="AA3674" i="2"/>
  <c r="T3674" i="2"/>
  <c r="O3674" i="2"/>
  <c r="K3674" i="2"/>
  <c r="H3674" i="2"/>
  <c r="AA3325" i="2"/>
  <c r="T3325" i="2"/>
  <c r="O3325" i="2"/>
  <c r="K3325" i="2"/>
  <c r="H3325" i="2"/>
  <c r="AA3661" i="2"/>
  <c r="T3661" i="2"/>
  <c r="O3661" i="2"/>
  <c r="K3661" i="2"/>
  <c r="H3661" i="2"/>
  <c r="AA3656" i="2"/>
  <c r="T3656" i="2"/>
  <c r="O3656" i="2"/>
  <c r="K3656" i="2"/>
  <c r="H3656" i="2"/>
  <c r="AA3653" i="2"/>
  <c r="T3653" i="2"/>
  <c r="O3653" i="2"/>
  <c r="K3653" i="2"/>
  <c r="H3653" i="2"/>
  <c r="AA3648" i="2"/>
  <c r="T3648" i="2"/>
  <c r="O3648" i="2"/>
  <c r="K3648" i="2"/>
  <c r="H3648" i="2"/>
  <c r="AA3640" i="2"/>
  <c r="T3640" i="2"/>
  <c r="O3640" i="2"/>
  <c r="K3640" i="2"/>
  <c r="H3640" i="2"/>
  <c r="AA3638" i="2"/>
  <c r="T3638" i="2"/>
  <c r="O3638" i="2"/>
  <c r="K3638" i="2"/>
  <c r="H3638" i="2"/>
  <c r="AA3635" i="2"/>
  <c r="T3635" i="2"/>
  <c r="O3635" i="2"/>
  <c r="K3635" i="2"/>
  <c r="H3635" i="2"/>
  <c r="AA3619" i="2"/>
  <c r="T3619" i="2"/>
  <c r="O3619" i="2"/>
  <c r="K3619" i="2"/>
  <c r="H3619" i="2"/>
  <c r="AA3609" i="2"/>
  <c r="T3609" i="2"/>
  <c r="O3609" i="2"/>
  <c r="K3609" i="2"/>
  <c r="H3609" i="2"/>
  <c r="AA3585" i="2"/>
  <c r="T3585" i="2"/>
  <c r="O3585" i="2"/>
  <c r="K3585" i="2"/>
  <c r="H3585" i="2"/>
  <c r="AA3576" i="2"/>
  <c r="T3576" i="2"/>
  <c r="O3576" i="2"/>
  <c r="K3576" i="2"/>
  <c r="H3576" i="2"/>
  <c r="AA3571" i="2"/>
  <c r="T3571" i="2"/>
  <c r="O3571" i="2"/>
  <c r="K3571" i="2"/>
  <c r="H3571" i="2"/>
  <c r="AA3560" i="2"/>
  <c r="T3560" i="2"/>
  <c r="O3560" i="2"/>
  <c r="K3560" i="2"/>
  <c r="H3560" i="2"/>
  <c r="AA3553" i="2"/>
  <c r="T3553" i="2"/>
  <c r="O3553" i="2"/>
  <c r="K3553" i="2"/>
  <c r="H3553" i="2"/>
  <c r="AA3546" i="2"/>
  <c r="T3546" i="2"/>
  <c r="O3546" i="2"/>
  <c r="K3546" i="2"/>
  <c r="H3546" i="2"/>
  <c r="AA3545" i="2"/>
  <c r="T3545" i="2"/>
  <c r="O3545" i="2"/>
  <c r="K3545" i="2"/>
  <c r="H3545" i="2"/>
  <c r="AA3527" i="2"/>
  <c r="T3527" i="2"/>
  <c r="O3527" i="2"/>
  <c r="K3527" i="2"/>
  <c r="H3527" i="2"/>
  <c r="AA3522" i="2"/>
  <c r="T3522" i="2"/>
  <c r="O3522" i="2"/>
  <c r="K3522" i="2"/>
  <c r="H3522" i="2"/>
  <c r="AA3519" i="2"/>
  <c r="T3519" i="2"/>
  <c r="O3519" i="2"/>
  <c r="K3519" i="2"/>
  <c r="H3519" i="2"/>
  <c r="AA3513" i="2"/>
  <c r="T3513" i="2"/>
  <c r="O3513" i="2"/>
  <c r="K3513" i="2"/>
  <c r="H3513" i="2"/>
  <c r="AA3511" i="2"/>
  <c r="T3511" i="2"/>
  <c r="O3511" i="2"/>
  <c r="K3511" i="2"/>
  <c r="H3511" i="2"/>
  <c r="AA3502" i="2"/>
  <c r="T3502" i="2"/>
  <c r="O3502" i="2"/>
  <c r="K3502" i="2"/>
  <c r="H3502" i="2"/>
  <c r="AA3492" i="2"/>
  <c r="T3492" i="2"/>
  <c r="O3492" i="2"/>
  <c r="K3492" i="2"/>
  <c r="H3492" i="2"/>
  <c r="AA3481" i="2"/>
  <c r="T3481" i="2"/>
  <c r="O3481" i="2"/>
  <c r="K3481" i="2"/>
  <c r="H3481" i="2"/>
  <c r="AA3469" i="2"/>
  <c r="T3469" i="2"/>
  <c r="O3469" i="2"/>
  <c r="K3469" i="2"/>
  <c r="H3469" i="2"/>
  <c r="AA3456" i="2"/>
  <c r="T3456" i="2"/>
  <c r="O3456" i="2"/>
  <c r="K3456" i="2"/>
  <c r="H3456" i="2"/>
  <c r="AA3455" i="2"/>
  <c r="T3455" i="2"/>
  <c r="O3455" i="2"/>
  <c r="K3455" i="2"/>
  <c r="H3455" i="2"/>
  <c r="AA3449" i="2"/>
  <c r="T3449" i="2"/>
  <c r="O3449" i="2"/>
  <c r="K3449" i="2"/>
  <c r="H3449" i="2"/>
  <c r="AA3440" i="2"/>
  <c r="T3440" i="2"/>
  <c r="O3440" i="2"/>
  <c r="K3440" i="2"/>
  <c r="H3440" i="2"/>
  <c r="AA3427" i="2"/>
  <c r="T3427" i="2"/>
  <c r="O3427" i="2"/>
  <c r="K3427" i="2"/>
  <c r="H3427" i="2"/>
  <c r="AA3408" i="2"/>
  <c r="T3408" i="2"/>
  <c r="O3408" i="2"/>
  <c r="K3408" i="2"/>
  <c r="H3408" i="2"/>
  <c r="AA3405" i="2"/>
  <c r="T3405" i="2"/>
  <c r="O3405" i="2"/>
  <c r="K3405" i="2"/>
  <c r="H3405" i="2"/>
  <c r="AA3396" i="2"/>
  <c r="T3396" i="2"/>
  <c r="O3396" i="2"/>
  <c r="K3396" i="2"/>
  <c r="H3396" i="2"/>
  <c r="AA3259" i="2"/>
  <c r="T3259" i="2"/>
  <c r="O3259" i="2"/>
  <c r="K3259" i="2"/>
  <c r="H3259" i="2"/>
  <c r="AA3372" i="2"/>
  <c r="T3372" i="2"/>
  <c r="O3372" i="2"/>
  <c r="K3372" i="2"/>
  <c r="H3372" i="2"/>
  <c r="AA3370" i="2"/>
  <c r="T3370" i="2"/>
  <c r="O3370" i="2"/>
  <c r="K3370" i="2"/>
  <c r="H3370" i="2"/>
  <c r="AA3368" i="2"/>
  <c r="T3368" i="2"/>
  <c r="O3368" i="2"/>
  <c r="K3368" i="2"/>
  <c r="H3368" i="2"/>
  <c r="AA3288" i="2"/>
  <c r="T3288" i="2"/>
  <c r="O3288" i="2"/>
  <c r="K3288" i="2"/>
  <c r="H3288" i="2"/>
  <c r="AA3367" i="2"/>
  <c r="T3367" i="2"/>
  <c r="O3367" i="2"/>
  <c r="K3367" i="2"/>
  <c r="H3367" i="2"/>
  <c r="AA3364" i="2"/>
  <c r="T3364" i="2"/>
  <c r="O3364" i="2"/>
  <c r="K3364" i="2"/>
  <c r="H3364" i="2"/>
  <c r="AA3356" i="2"/>
  <c r="T3356" i="2"/>
  <c r="O3356" i="2"/>
  <c r="K3356" i="2"/>
  <c r="H3356" i="2"/>
  <c r="AA3354" i="2"/>
  <c r="T3354" i="2"/>
  <c r="O3354" i="2"/>
  <c r="K3354" i="2"/>
  <c r="H3354" i="2"/>
  <c r="AA3344" i="2"/>
  <c r="T3344" i="2"/>
  <c r="O3344" i="2"/>
  <c r="K3344" i="2"/>
  <c r="H3344" i="2"/>
  <c r="AA3337" i="2"/>
  <c r="T3337" i="2"/>
  <c r="O3337" i="2"/>
  <c r="K3337" i="2"/>
  <c r="H3337" i="2"/>
  <c r="AA3327" i="2"/>
  <c r="T3327" i="2"/>
  <c r="O3327" i="2"/>
  <c r="K3327" i="2"/>
  <c r="H3327" i="2"/>
  <c r="AD3323" i="2" s="1"/>
  <c r="AA3326" i="2"/>
  <c r="T3326" i="2"/>
  <c r="O3326" i="2"/>
  <c r="K3326" i="2"/>
  <c r="H3326" i="2"/>
  <c r="AA3313" i="2"/>
  <c r="T3313" i="2"/>
  <c r="O3313" i="2"/>
  <c r="K3313" i="2"/>
  <c r="H3313" i="2"/>
  <c r="AA3310" i="2"/>
  <c r="T3310" i="2"/>
  <c r="O3310" i="2"/>
  <c r="K3310" i="2"/>
  <c r="H3310" i="2"/>
  <c r="AA3302" i="2"/>
  <c r="T3302" i="2"/>
  <c r="O3302" i="2"/>
  <c r="K3302" i="2"/>
  <c r="H3302" i="2"/>
  <c r="AA3276" i="2"/>
  <c r="T3276" i="2"/>
  <c r="O3276" i="2"/>
  <c r="K3276" i="2"/>
  <c r="H3276" i="2"/>
  <c r="AA3269" i="2"/>
  <c r="T3269" i="2"/>
  <c r="O3269" i="2"/>
  <c r="K3269" i="2"/>
  <c r="H3269" i="2"/>
  <c r="AA3256" i="2"/>
  <c r="T3256" i="2"/>
  <c r="O3256" i="2"/>
  <c r="K3256" i="2"/>
  <c r="H3256" i="2"/>
  <c r="AA3246" i="2"/>
  <c r="T3246" i="2"/>
  <c r="O3246" i="2"/>
  <c r="K3246" i="2"/>
  <c r="H3246" i="2"/>
  <c r="AA3231" i="2"/>
  <c r="T3231" i="2"/>
  <c r="O3231" i="2"/>
  <c r="K3231" i="2"/>
  <c r="H3231" i="2"/>
  <c r="AA3230" i="2"/>
  <c r="T3230" i="2"/>
  <c r="O3230" i="2"/>
  <c r="K3230" i="2"/>
  <c r="H3230" i="2"/>
  <c r="AA3222" i="2"/>
  <c r="T3222" i="2"/>
  <c r="O3222" i="2"/>
  <c r="K3222" i="2"/>
  <c r="H3222" i="2"/>
  <c r="AA3216" i="2"/>
  <c r="T3216" i="2"/>
  <c r="O3216" i="2"/>
  <c r="K3216" i="2"/>
  <c r="H3216" i="2"/>
  <c r="AA3189" i="2"/>
  <c r="T3189" i="2"/>
  <c r="O3189" i="2"/>
  <c r="K3189" i="2"/>
  <c r="H3189" i="2"/>
  <c r="AA3188" i="2"/>
  <c r="T3188" i="2"/>
  <c r="O3188" i="2"/>
  <c r="K3188" i="2"/>
  <c r="H3188" i="2"/>
  <c r="AA3180" i="2"/>
  <c r="T3180" i="2"/>
  <c r="O3180" i="2"/>
  <c r="K3180" i="2"/>
  <c r="H3180" i="2"/>
  <c r="AA3174" i="2"/>
  <c r="T3174" i="2"/>
  <c r="O3174" i="2"/>
  <c r="K3174" i="2"/>
  <c r="H3174" i="2"/>
  <c r="AA3166" i="2"/>
  <c r="T3166" i="2"/>
  <c r="O3166" i="2"/>
  <c r="K3166" i="2"/>
  <c r="H3166" i="2"/>
  <c r="AA3164" i="2"/>
  <c r="T3164" i="2"/>
  <c r="O3164" i="2"/>
  <c r="K3164" i="2"/>
  <c r="H3164" i="2"/>
  <c r="AA3156" i="2"/>
  <c r="T3156" i="2"/>
  <c r="O3156" i="2"/>
  <c r="K3156" i="2"/>
  <c r="H3156" i="2"/>
  <c r="AA3135" i="2"/>
  <c r="T3135" i="2"/>
  <c r="O3135" i="2"/>
  <c r="K3135" i="2"/>
  <c r="H3135" i="2"/>
  <c r="AA2997" i="2"/>
  <c r="T2997" i="2"/>
  <c r="O2997" i="2"/>
  <c r="K2997" i="2"/>
  <c r="H2997" i="2"/>
  <c r="AA3126" i="2"/>
  <c r="T3126" i="2"/>
  <c r="O3126" i="2"/>
  <c r="K3126" i="2"/>
  <c r="H3126" i="2"/>
  <c r="AA3123" i="2"/>
  <c r="T3123" i="2"/>
  <c r="O3123" i="2"/>
  <c r="K3123" i="2"/>
  <c r="H3123" i="2"/>
  <c r="AA3116" i="2"/>
  <c r="T3116" i="2"/>
  <c r="O3116" i="2"/>
  <c r="K3116" i="2"/>
  <c r="H3116" i="2"/>
  <c r="AA3109" i="2"/>
  <c r="T3109" i="2"/>
  <c r="O3109" i="2"/>
  <c r="K3109" i="2"/>
  <c r="H3109" i="2"/>
  <c r="AA3104" i="2"/>
  <c r="T3104" i="2"/>
  <c r="O3104" i="2"/>
  <c r="K3104" i="2"/>
  <c r="H3104" i="2"/>
  <c r="AA3079" i="2"/>
  <c r="T3079" i="2"/>
  <c r="O3079" i="2"/>
  <c r="K3079" i="2"/>
  <c r="H3079" i="2"/>
  <c r="AA3067" i="2"/>
  <c r="T3067" i="2"/>
  <c r="O3067" i="2"/>
  <c r="K3067" i="2"/>
  <c r="H3067" i="2"/>
  <c r="AA3066" i="2"/>
  <c r="T3066" i="2"/>
  <c r="O3066" i="2"/>
  <c r="K3066" i="2"/>
  <c r="H3066" i="2"/>
  <c r="AA2475" i="2"/>
  <c r="T2475" i="2"/>
  <c r="O2475" i="2"/>
  <c r="K2475" i="2"/>
  <c r="H2475" i="2"/>
  <c r="AA3031" i="2"/>
  <c r="T3031" i="2"/>
  <c r="O3031" i="2"/>
  <c r="K3031" i="2"/>
  <c r="H3031" i="2"/>
  <c r="AA3020" i="2"/>
  <c r="T3020" i="2"/>
  <c r="O3020" i="2"/>
  <c r="K3020" i="2"/>
  <c r="H3020" i="2"/>
  <c r="AA3019" i="2"/>
  <c r="T3019" i="2"/>
  <c r="O3019" i="2"/>
  <c r="K3019" i="2"/>
  <c r="H3019" i="2"/>
  <c r="AA3011" i="2"/>
  <c r="T3011" i="2"/>
  <c r="O3011" i="2"/>
  <c r="K3011" i="2"/>
  <c r="H3011" i="2"/>
  <c r="AA3005" i="2"/>
  <c r="T3005" i="2"/>
  <c r="O3005" i="2"/>
  <c r="K3005" i="2"/>
  <c r="H3005" i="2"/>
  <c r="AA2991" i="2"/>
  <c r="T2991" i="2"/>
  <c r="O2991" i="2"/>
  <c r="K2991" i="2"/>
  <c r="H2991" i="2"/>
  <c r="AA2979" i="2"/>
  <c r="T2979" i="2"/>
  <c r="O2979" i="2"/>
  <c r="K2979" i="2"/>
  <c r="H2979" i="2"/>
  <c r="AA2965" i="2"/>
  <c r="T2965" i="2"/>
  <c r="O2965" i="2"/>
  <c r="K2965" i="2"/>
  <c r="H2965" i="2"/>
  <c r="AA2945" i="2"/>
  <c r="T2945" i="2"/>
  <c r="O2945" i="2"/>
  <c r="K2945" i="2"/>
  <c r="H2945" i="2"/>
  <c r="AA2927" i="2"/>
  <c r="T2927" i="2"/>
  <c r="O2927" i="2"/>
  <c r="K2927" i="2"/>
  <c r="H2927" i="2"/>
  <c r="AA2926" i="2"/>
  <c r="T2926" i="2"/>
  <c r="O2926" i="2"/>
  <c r="K2926" i="2"/>
  <c r="H2926" i="2"/>
  <c r="AA2923" i="2"/>
  <c r="T2923" i="2"/>
  <c r="O2923" i="2"/>
  <c r="K2923" i="2"/>
  <c r="H2923" i="2"/>
  <c r="AA2922" i="2"/>
  <c r="T2922" i="2"/>
  <c r="O2922" i="2"/>
  <c r="K2922" i="2"/>
  <c r="H2922" i="2"/>
  <c r="AA2918" i="2"/>
  <c r="T2918" i="2"/>
  <c r="O2918" i="2"/>
  <c r="K2918" i="2"/>
  <c r="H2918" i="2"/>
  <c r="AA2917" i="2"/>
  <c r="T2917" i="2"/>
  <c r="O2917" i="2"/>
  <c r="K2917" i="2"/>
  <c r="H2917" i="2"/>
  <c r="AA2904" i="2"/>
  <c r="T2904" i="2"/>
  <c r="O2904" i="2"/>
  <c r="K2904" i="2"/>
  <c r="H2904" i="2"/>
  <c r="AA2899" i="2"/>
  <c r="T2899" i="2"/>
  <c r="O2899" i="2"/>
  <c r="K2899" i="2"/>
  <c r="H2899" i="2"/>
  <c r="AA2896" i="2"/>
  <c r="T2896" i="2"/>
  <c r="O2896" i="2"/>
  <c r="K2896" i="2"/>
  <c r="H2896" i="2"/>
  <c r="AA2895" i="2"/>
  <c r="T2895" i="2"/>
  <c r="O2895" i="2"/>
  <c r="K2895" i="2"/>
  <c r="H2895" i="2"/>
  <c r="AA2892" i="2"/>
  <c r="T2892" i="2"/>
  <c r="O2892" i="2"/>
  <c r="K2892" i="2"/>
  <c r="H2892" i="2"/>
  <c r="AA2886" i="2"/>
  <c r="T2886" i="2"/>
  <c r="O2886" i="2"/>
  <c r="K2886" i="2"/>
  <c r="H2886" i="2"/>
  <c r="AA2880" i="2"/>
  <c r="T2880" i="2"/>
  <c r="O2880" i="2"/>
  <c r="K2880" i="2"/>
  <c r="H2880" i="2"/>
  <c r="AA2865" i="2"/>
  <c r="T2865" i="2"/>
  <c r="O2865" i="2"/>
  <c r="K2865" i="2"/>
  <c r="H2865" i="2"/>
  <c r="AA2858" i="2"/>
  <c r="T2858" i="2"/>
  <c r="O2858" i="2"/>
  <c r="K2858" i="2"/>
  <c r="H2858" i="2"/>
  <c r="AA2853" i="2"/>
  <c r="T2853" i="2"/>
  <c r="O2853" i="2"/>
  <c r="K2853" i="2"/>
  <c r="H2853" i="2"/>
  <c r="AA2819" i="2"/>
  <c r="T2819" i="2"/>
  <c r="O2819" i="2"/>
  <c r="K2819" i="2"/>
  <c r="H2819" i="2"/>
  <c r="AA2807" i="2"/>
  <c r="T2807" i="2"/>
  <c r="O2807" i="2"/>
  <c r="K2807" i="2"/>
  <c r="H2807" i="2"/>
  <c r="AA2783" i="2"/>
  <c r="T2783" i="2"/>
  <c r="O2783" i="2"/>
  <c r="K2783" i="2"/>
  <c r="H2783" i="2"/>
  <c r="AA2772" i="2"/>
  <c r="T2772" i="2"/>
  <c r="O2772" i="2"/>
  <c r="K2772" i="2"/>
  <c r="H2772" i="2"/>
  <c r="AA2765" i="2"/>
  <c r="T2765" i="2"/>
  <c r="O2765" i="2"/>
  <c r="K2765" i="2"/>
  <c r="H2765" i="2"/>
  <c r="AA2764" i="2"/>
  <c r="T2764" i="2"/>
  <c r="O2764" i="2"/>
  <c r="K2764" i="2"/>
  <c r="H2764" i="2"/>
  <c r="AA2755" i="2"/>
  <c r="T2755" i="2"/>
  <c r="O2755" i="2"/>
  <c r="K2755" i="2"/>
  <c r="H2755" i="2"/>
  <c r="AA2750" i="2"/>
  <c r="T2750" i="2"/>
  <c r="O2750" i="2"/>
  <c r="K2750" i="2"/>
  <c r="H2750" i="2"/>
  <c r="AA2748" i="2"/>
  <c r="T2748" i="2"/>
  <c r="O2748" i="2"/>
  <c r="K2748" i="2"/>
  <c r="H2748" i="2"/>
  <c r="AA2747" i="2"/>
  <c r="T2747" i="2"/>
  <c r="O2747" i="2"/>
  <c r="K2747" i="2"/>
  <c r="H2747" i="2"/>
  <c r="AA2740" i="2"/>
  <c r="T2740" i="2"/>
  <c r="O2740" i="2"/>
  <c r="K2740" i="2"/>
  <c r="H2740" i="2"/>
  <c r="AA2737" i="2"/>
  <c r="T2737" i="2"/>
  <c r="O2737" i="2"/>
  <c r="K2737" i="2"/>
  <c r="H2737" i="2"/>
  <c r="AA2734" i="2"/>
  <c r="T2734" i="2"/>
  <c r="O2734" i="2"/>
  <c r="K2734" i="2"/>
  <c r="H2734" i="2"/>
  <c r="AA2732" i="2"/>
  <c r="T2732" i="2"/>
  <c r="O2732" i="2"/>
  <c r="K2732" i="2"/>
  <c r="H2732" i="2"/>
  <c r="AA2697" i="2"/>
  <c r="T2697" i="2"/>
  <c r="O2697" i="2"/>
  <c r="K2697" i="2"/>
  <c r="H2697" i="2"/>
  <c r="AA2686" i="2"/>
  <c r="T2686" i="2"/>
  <c r="O2686" i="2"/>
  <c r="K2686" i="2"/>
  <c r="H2686" i="2"/>
  <c r="AA2672" i="2"/>
  <c r="T2672" i="2"/>
  <c r="O2672" i="2"/>
  <c r="K2672" i="2"/>
  <c r="H2672" i="2"/>
  <c r="AA2664" i="2"/>
  <c r="T2664" i="2"/>
  <c r="O2664" i="2"/>
  <c r="K2664" i="2"/>
  <c r="H2664" i="2"/>
  <c r="AA2663" i="2"/>
  <c r="T2663" i="2"/>
  <c r="O2663" i="2"/>
  <c r="K2663" i="2"/>
  <c r="H2663" i="2"/>
  <c r="AA2654" i="2"/>
  <c r="T2654" i="2"/>
  <c r="O2654" i="2"/>
  <c r="K2654" i="2"/>
  <c r="H2654" i="2"/>
  <c r="W2356" i="2"/>
  <c r="AA2356" i="2" s="1"/>
  <c r="T2356" i="2"/>
  <c r="O2356" i="2"/>
  <c r="K2356" i="2"/>
  <c r="H2356" i="2"/>
  <c r="AA2631" i="2"/>
  <c r="T2631" i="2"/>
  <c r="O2631" i="2"/>
  <c r="K2631" i="2"/>
  <c r="H2631" i="2"/>
  <c r="AA2623" i="2"/>
  <c r="T2623" i="2"/>
  <c r="O2623" i="2"/>
  <c r="K2623" i="2"/>
  <c r="H2623" i="2"/>
  <c r="AA2622" i="2"/>
  <c r="T2622" i="2"/>
  <c r="O2622" i="2"/>
  <c r="K2622" i="2"/>
  <c r="H2622" i="2"/>
  <c r="AA2609" i="2"/>
  <c r="T2609" i="2"/>
  <c r="O2609" i="2"/>
  <c r="K2609" i="2"/>
  <c r="H2609" i="2"/>
  <c r="AA2591" i="2"/>
  <c r="T2591" i="2"/>
  <c r="O2591" i="2"/>
  <c r="K2591" i="2"/>
  <c r="H2591" i="2"/>
  <c r="AA2586" i="2"/>
  <c r="T2586" i="2"/>
  <c r="O2586" i="2"/>
  <c r="K2586" i="2"/>
  <c r="H2586" i="2"/>
  <c r="AA2583" i="2"/>
  <c r="T2583" i="2"/>
  <c r="O2583" i="2"/>
  <c r="K2583" i="2"/>
  <c r="H2583" i="2"/>
  <c r="AA2582" i="2"/>
  <c r="T2582" i="2"/>
  <c r="O2582" i="2"/>
  <c r="K2582" i="2"/>
  <c r="H2582" i="2"/>
  <c r="AA2581" i="2"/>
  <c r="T2581" i="2"/>
  <c r="O2581" i="2"/>
  <c r="K2581" i="2"/>
  <c r="H2581" i="2"/>
  <c r="AA2565" i="2"/>
  <c r="T2565" i="2"/>
  <c r="O2565" i="2"/>
  <c r="K2565" i="2"/>
  <c r="H2565" i="2"/>
  <c r="AA2563" i="2"/>
  <c r="T2563" i="2"/>
  <c r="O2563" i="2"/>
  <c r="K2563" i="2"/>
  <c r="H2563" i="2"/>
  <c r="AA2548" i="2"/>
  <c r="T2548" i="2"/>
  <c r="O2548" i="2"/>
  <c r="K2548" i="2"/>
  <c r="H2548" i="2"/>
  <c r="AA2531" i="2"/>
  <c r="T2531" i="2"/>
  <c r="O2531" i="2"/>
  <c r="K2531" i="2"/>
  <c r="H2531" i="2"/>
  <c r="AA2530" i="2"/>
  <c r="T2530" i="2"/>
  <c r="O2530" i="2"/>
  <c r="K2530" i="2"/>
  <c r="H2530" i="2"/>
  <c r="AA2523" i="2"/>
  <c r="T2523" i="2"/>
  <c r="O2523" i="2"/>
  <c r="K2523" i="2"/>
  <c r="H2523" i="2"/>
  <c r="AA2507" i="2"/>
  <c r="T2507" i="2"/>
  <c r="O2507" i="2"/>
  <c r="K2507" i="2"/>
  <c r="H2507" i="2"/>
  <c r="AA2505" i="2"/>
  <c r="T2505" i="2"/>
  <c r="O2505" i="2"/>
  <c r="K2505" i="2"/>
  <c r="H2505" i="2"/>
  <c r="AA2502" i="2"/>
  <c r="T2502" i="2"/>
  <c r="O2502" i="2"/>
  <c r="K2502" i="2"/>
  <c r="H2502" i="2"/>
  <c r="AA2501" i="2"/>
  <c r="T2501" i="2"/>
  <c r="O2501" i="2"/>
  <c r="K2501" i="2"/>
  <c r="H2501" i="2"/>
  <c r="AA2498" i="2"/>
  <c r="T2498" i="2"/>
  <c r="O2498" i="2"/>
  <c r="K2498" i="2"/>
  <c r="H2498" i="2"/>
  <c r="AA2462" i="2"/>
  <c r="T2462" i="2"/>
  <c r="O2462" i="2"/>
  <c r="K2462" i="2"/>
  <c r="H2462" i="2"/>
  <c r="AA2428" i="2"/>
  <c r="T2428" i="2"/>
  <c r="O2428" i="2"/>
  <c r="K2428" i="2"/>
  <c r="H2428" i="2"/>
  <c r="AA2427" i="2"/>
  <c r="T2427" i="2"/>
  <c r="O2427" i="2"/>
  <c r="K2427" i="2"/>
  <c r="H2427" i="2"/>
  <c r="AA2418" i="2"/>
  <c r="T2418" i="2"/>
  <c r="O2418" i="2"/>
  <c r="K2418" i="2"/>
  <c r="H2418" i="2"/>
  <c r="AA2417" i="2"/>
  <c r="T2417" i="2"/>
  <c r="O2417" i="2"/>
  <c r="K2417" i="2"/>
  <c r="H2417" i="2"/>
  <c r="AA2415" i="2"/>
  <c r="T2415" i="2"/>
  <c r="O2415" i="2"/>
  <c r="K2415" i="2"/>
  <c r="H2415" i="2"/>
  <c r="AA2411" i="2"/>
  <c r="T2411" i="2"/>
  <c r="O2411" i="2"/>
  <c r="K2411" i="2"/>
  <c r="H2411" i="2"/>
  <c r="AA2404" i="2"/>
  <c r="T2404" i="2"/>
  <c r="O2404" i="2"/>
  <c r="K2404" i="2"/>
  <c r="H2404" i="2"/>
  <c r="AA2391" i="2"/>
  <c r="T2391" i="2"/>
  <c r="O2391" i="2"/>
  <c r="K2391" i="2"/>
  <c r="H2391" i="2"/>
  <c r="AA2375" i="2"/>
  <c r="T2375" i="2"/>
  <c r="O2375" i="2"/>
  <c r="K2375" i="2"/>
  <c r="H2375" i="2"/>
  <c r="AA2371" i="2"/>
  <c r="T2371" i="2"/>
  <c r="O2371" i="2"/>
  <c r="K2371" i="2"/>
  <c r="H2371" i="2"/>
  <c r="AA2355" i="2"/>
  <c r="T2355" i="2"/>
  <c r="O2355" i="2"/>
  <c r="K2355" i="2"/>
  <c r="H2355" i="2"/>
  <c r="AA2344" i="2"/>
  <c r="T2344" i="2"/>
  <c r="O2344" i="2"/>
  <c r="K2344" i="2"/>
  <c r="H2344" i="2"/>
  <c r="AA2341" i="2"/>
  <c r="T2341" i="2"/>
  <c r="O2341" i="2"/>
  <c r="K2341" i="2"/>
  <c r="H2341" i="2"/>
  <c r="AA2339" i="2"/>
  <c r="T2339" i="2"/>
  <c r="O2339" i="2"/>
  <c r="K2339" i="2"/>
  <c r="H2339" i="2"/>
  <c r="AA2314" i="2"/>
  <c r="T2314" i="2"/>
  <c r="O2314" i="2"/>
  <c r="K2314" i="2"/>
  <c r="H2314" i="2"/>
  <c r="AA2307" i="2"/>
  <c r="T2307" i="2"/>
  <c r="O2307" i="2"/>
  <c r="K2307" i="2"/>
  <c r="H2307" i="2"/>
  <c r="AA2284" i="2"/>
  <c r="T2284" i="2"/>
  <c r="O2284" i="2"/>
  <c r="K2284" i="2"/>
  <c r="H2284" i="2"/>
  <c r="AA2253" i="2"/>
  <c r="T2253" i="2"/>
  <c r="O2253" i="2"/>
  <c r="K2253" i="2"/>
  <c r="H2253" i="2"/>
  <c r="AA2230" i="2"/>
  <c r="T2230" i="2"/>
  <c r="O2230" i="2"/>
  <c r="K2230" i="2"/>
  <c r="H2230" i="2"/>
  <c r="AA2227" i="2"/>
  <c r="T2227" i="2"/>
  <c r="O2227" i="2"/>
  <c r="K2227" i="2"/>
  <c r="H2227" i="2"/>
  <c r="AA2209" i="2"/>
  <c r="T2209" i="2"/>
  <c r="O2209" i="2"/>
  <c r="K2209" i="2"/>
  <c r="H2209" i="2"/>
  <c r="AA2196" i="2"/>
  <c r="T2196" i="2"/>
  <c r="O2196" i="2"/>
  <c r="K2196" i="2"/>
  <c r="H2196" i="2"/>
  <c r="AA314" i="2"/>
  <c r="T314" i="2"/>
  <c r="O314" i="2"/>
  <c r="K314" i="2"/>
  <c r="H314" i="2"/>
  <c r="AA2191" i="2"/>
  <c r="T2191" i="2"/>
  <c r="O2191" i="2"/>
  <c r="K2191" i="2"/>
  <c r="H2191" i="2"/>
  <c r="Y1708" i="2"/>
  <c r="AA1708" i="2" s="1"/>
  <c r="T1708" i="2"/>
  <c r="O1708" i="2"/>
  <c r="K1708" i="2"/>
  <c r="H1708" i="2"/>
  <c r="AA2173" i="2"/>
  <c r="T2173" i="2"/>
  <c r="O2173" i="2"/>
  <c r="K2173" i="2"/>
  <c r="H2173" i="2"/>
  <c r="AA2162" i="2"/>
  <c r="T2162" i="2"/>
  <c r="O2162" i="2"/>
  <c r="K2162" i="2"/>
  <c r="H2162" i="2"/>
  <c r="AA2140" i="2"/>
  <c r="T2140" i="2"/>
  <c r="O2140" i="2"/>
  <c r="K2140" i="2"/>
  <c r="H2140" i="2"/>
  <c r="AA2129" i="2"/>
  <c r="T2129" i="2"/>
  <c r="O2129" i="2"/>
  <c r="K2129" i="2"/>
  <c r="H2129" i="2"/>
  <c r="AA2123" i="2"/>
  <c r="T2123" i="2"/>
  <c r="O2123" i="2"/>
  <c r="K2123" i="2"/>
  <c r="H2123" i="2"/>
  <c r="AA2108" i="2"/>
  <c r="T2108" i="2"/>
  <c r="O2108" i="2"/>
  <c r="K2108" i="2"/>
  <c r="H2108" i="2"/>
  <c r="AA2095" i="2"/>
  <c r="T2095" i="2"/>
  <c r="O2095" i="2"/>
  <c r="K2095" i="2"/>
  <c r="H2095" i="2"/>
  <c r="AA2088" i="2"/>
  <c r="T2088" i="2"/>
  <c r="O2088" i="2"/>
  <c r="K2088" i="2"/>
  <c r="H2088" i="2"/>
  <c r="AA2087" i="2"/>
  <c r="T2087" i="2"/>
  <c r="O2087" i="2"/>
  <c r="K2087" i="2"/>
  <c r="H2087" i="2"/>
  <c r="AA2074" i="2"/>
  <c r="T2074" i="2"/>
  <c r="O2074" i="2"/>
  <c r="K2074" i="2"/>
  <c r="H2074" i="2"/>
  <c r="AA2073" i="2"/>
  <c r="T2073" i="2"/>
  <c r="O2073" i="2"/>
  <c r="K2073" i="2"/>
  <c r="H2073" i="2"/>
  <c r="AA2072" i="2"/>
  <c r="T2072" i="2"/>
  <c r="O2072" i="2"/>
  <c r="K2072" i="2"/>
  <c r="H2072" i="2"/>
  <c r="AA2047" i="2"/>
  <c r="T2047" i="2"/>
  <c r="O2047" i="2"/>
  <c r="K2047" i="2"/>
  <c r="H2047" i="2"/>
  <c r="AA2039" i="2"/>
  <c r="T2039" i="2"/>
  <c r="O2039" i="2"/>
  <c r="K2039" i="2"/>
  <c r="H2039" i="2"/>
  <c r="AA2034" i="2"/>
  <c r="T2034" i="2"/>
  <c r="O2034" i="2"/>
  <c r="K2034" i="2"/>
  <c r="H2034" i="2"/>
  <c r="AA2020" i="2"/>
  <c r="T2020" i="2"/>
  <c r="O2020" i="2"/>
  <c r="K2020" i="2"/>
  <c r="H2020" i="2"/>
  <c r="AA2016" i="2"/>
  <c r="T2016" i="2"/>
  <c r="O2016" i="2"/>
  <c r="K2016" i="2"/>
  <c r="H2016" i="2"/>
  <c r="AA2011" i="2"/>
  <c r="T2011" i="2"/>
  <c r="O2011" i="2"/>
  <c r="K2011" i="2"/>
  <c r="H2011" i="2"/>
  <c r="AA2005" i="2"/>
  <c r="T2005" i="2"/>
  <c r="O2005" i="2"/>
  <c r="K2005" i="2"/>
  <c r="H2005" i="2"/>
  <c r="AA1972" i="2"/>
  <c r="T1972" i="2"/>
  <c r="O1972" i="2"/>
  <c r="K1972" i="2"/>
  <c r="H1972" i="2"/>
  <c r="AA1946" i="2"/>
  <c r="T1946" i="2"/>
  <c r="O1946" i="2"/>
  <c r="K1946" i="2"/>
  <c r="H1946" i="2"/>
  <c r="AA1945" i="2"/>
  <c r="T1945" i="2"/>
  <c r="O1945" i="2"/>
  <c r="K1945" i="2"/>
  <c r="H1945" i="2"/>
  <c r="AA1918" i="2"/>
  <c r="T1918" i="2"/>
  <c r="O1918" i="2"/>
  <c r="K1918" i="2"/>
  <c r="H1918" i="2"/>
  <c r="AA1897" i="2"/>
  <c r="T1897" i="2"/>
  <c r="O1897" i="2"/>
  <c r="K1897" i="2"/>
  <c r="H1897" i="2"/>
  <c r="AA1896" i="2"/>
  <c r="T1896" i="2"/>
  <c r="O1896" i="2"/>
  <c r="K1896" i="2"/>
  <c r="H1896" i="2"/>
  <c r="AA1884" i="2"/>
  <c r="T1884" i="2"/>
  <c r="O1884" i="2"/>
  <c r="K1884" i="2"/>
  <c r="H1884" i="2"/>
  <c r="AA1866" i="2"/>
  <c r="T1866" i="2"/>
  <c r="O1866" i="2"/>
  <c r="K1866" i="2"/>
  <c r="H1866" i="2"/>
  <c r="AA79" i="2"/>
  <c r="T79" i="2"/>
  <c r="O79" i="2"/>
  <c r="K79" i="2"/>
  <c r="H79" i="2"/>
  <c r="AA1326" i="2"/>
  <c r="T1326" i="2"/>
  <c r="O1326" i="2"/>
  <c r="K1326" i="2"/>
  <c r="H1326" i="2"/>
  <c r="AA1836" i="2"/>
  <c r="T1836" i="2"/>
  <c r="O1836" i="2"/>
  <c r="K1836" i="2"/>
  <c r="H1836" i="2"/>
  <c r="AA1828" i="2"/>
  <c r="T1828" i="2"/>
  <c r="O1828" i="2"/>
  <c r="K1828" i="2"/>
  <c r="H1828" i="2"/>
  <c r="AA1822" i="2"/>
  <c r="T1822" i="2"/>
  <c r="O1822" i="2"/>
  <c r="K1822" i="2"/>
  <c r="H1822" i="2"/>
  <c r="AA1819" i="2"/>
  <c r="T1819" i="2"/>
  <c r="O1819" i="2"/>
  <c r="K1819" i="2"/>
  <c r="H1819" i="2"/>
  <c r="AA1815" i="2"/>
  <c r="T1815" i="2"/>
  <c r="O1815" i="2"/>
  <c r="K1815" i="2"/>
  <c r="H1815" i="2"/>
  <c r="AA1807" i="2"/>
  <c r="T1807" i="2"/>
  <c r="O1807" i="2"/>
  <c r="K1807" i="2"/>
  <c r="H1807" i="2"/>
  <c r="AA1787" i="2"/>
  <c r="T1787" i="2"/>
  <c r="O1787" i="2"/>
  <c r="K1787" i="2"/>
  <c r="H1787" i="2"/>
  <c r="AA1783" i="2"/>
  <c r="T1783" i="2"/>
  <c r="O1783" i="2"/>
  <c r="K1783" i="2"/>
  <c r="H1783" i="2"/>
  <c r="AA1766" i="2"/>
  <c r="T1766" i="2"/>
  <c r="O1766" i="2"/>
  <c r="K1766" i="2"/>
  <c r="H1766" i="2"/>
  <c r="AA1753" i="2"/>
  <c r="T1753" i="2"/>
  <c r="O1753" i="2"/>
  <c r="K1753" i="2"/>
  <c r="H1753" i="2"/>
  <c r="AA1750" i="2"/>
  <c r="T1750" i="2"/>
  <c r="O1750" i="2"/>
  <c r="K1750" i="2"/>
  <c r="H1750" i="2"/>
  <c r="AA1741" i="2"/>
  <c r="T1741" i="2"/>
  <c r="O1741" i="2"/>
  <c r="K1741" i="2"/>
  <c r="H1741" i="2"/>
  <c r="AA1738" i="2"/>
  <c r="T1738" i="2"/>
  <c r="O1738" i="2"/>
  <c r="K1738" i="2"/>
  <c r="H1738" i="2"/>
  <c r="AA1732" i="2"/>
  <c r="T1732" i="2"/>
  <c r="O1732" i="2"/>
  <c r="K1732" i="2"/>
  <c r="H1732" i="2"/>
  <c r="AA1731" i="2"/>
  <c r="T1731" i="2"/>
  <c r="O1731" i="2"/>
  <c r="K1731" i="2"/>
  <c r="H1731" i="2"/>
  <c r="AA1689" i="2"/>
  <c r="T1689" i="2"/>
  <c r="O1689" i="2"/>
  <c r="K1689" i="2"/>
  <c r="H1689" i="2"/>
  <c r="AA1687" i="2"/>
  <c r="T1687" i="2"/>
  <c r="O1687" i="2"/>
  <c r="K1687" i="2"/>
  <c r="H1687" i="2"/>
  <c r="AA1684" i="2"/>
  <c r="T1684" i="2"/>
  <c r="O1684" i="2"/>
  <c r="K1684" i="2"/>
  <c r="H1684" i="2"/>
  <c r="AA1682" i="2"/>
  <c r="T1682" i="2"/>
  <c r="O1682" i="2"/>
  <c r="K1682" i="2"/>
  <c r="H1682" i="2"/>
  <c r="AA1663" i="2"/>
  <c r="T1663" i="2"/>
  <c r="O1663" i="2"/>
  <c r="K1663" i="2"/>
  <c r="H1663" i="2"/>
  <c r="AA1628" i="2"/>
  <c r="T1628" i="2"/>
  <c r="O1628" i="2"/>
  <c r="K1628" i="2"/>
  <c r="H1628" i="2"/>
  <c r="AA1626" i="2"/>
  <c r="T1626" i="2"/>
  <c r="O1626" i="2"/>
  <c r="K1626" i="2"/>
  <c r="H1626" i="2"/>
  <c r="AA1625" i="2"/>
  <c r="T1625" i="2"/>
  <c r="O1625" i="2"/>
  <c r="K1625" i="2"/>
  <c r="H1625" i="2"/>
  <c r="AA1606" i="2"/>
  <c r="T1606" i="2"/>
  <c r="O1606" i="2"/>
  <c r="K1606" i="2"/>
  <c r="H1606" i="2"/>
  <c r="AA1435" i="2"/>
  <c r="T1435" i="2"/>
  <c r="O1435" i="2"/>
  <c r="K1435" i="2"/>
  <c r="H1435" i="2"/>
  <c r="AA1585" i="2"/>
  <c r="T1585" i="2"/>
  <c r="O1585" i="2"/>
  <c r="K1585" i="2"/>
  <c r="H1585" i="2"/>
  <c r="AA1583" i="2"/>
  <c r="T1583" i="2"/>
  <c r="O1583" i="2"/>
  <c r="K1583" i="2"/>
  <c r="H1583" i="2"/>
  <c r="AA1581" i="2"/>
  <c r="T1581" i="2"/>
  <c r="O1581" i="2"/>
  <c r="K1581" i="2"/>
  <c r="H1581" i="2"/>
  <c r="AA1546" i="2"/>
  <c r="T1546" i="2"/>
  <c r="O1546" i="2"/>
  <c r="K1546" i="2"/>
  <c r="H1546" i="2"/>
  <c r="AA1535" i="2"/>
  <c r="T1535" i="2"/>
  <c r="O1535" i="2"/>
  <c r="K1535" i="2"/>
  <c r="H1535" i="2"/>
  <c r="AA1534" i="2"/>
  <c r="T1534" i="2"/>
  <c r="O1534" i="2"/>
  <c r="K1534" i="2"/>
  <c r="H1534" i="2"/>
  <c r="AA1527" i="2"/>
  <c r="T1527" i="2"/>
  <c r="O1527" i="2"/>
  <c r="K1527" i="2"/>
  <c r="H1527" i="2"/>
  <c r="AA1517" i="2"/>
  <c r="T1517" i="2"/>
  <c r="O1517" i="2"/>
  <c r="K1517" i="2"/>
  <c r="H1517" i="2"/>
  <c r="AA1513" i="2"/>
  <c r="T1513" i="2"/>
  <c r="O1513" i="2"/>
  <c r="K1513" i="2"/>
  <c r="H1513" i="2"/>
  <c r="AA1510" i="2"/>
  <c r="T1510" i="2"/>
  <c r="O1510" i="2"/>
  <c r="K1510" i="2"/>
  <c r="H1510" i="2"/>
  <c r="AA1494" i="2"/>
  <c r="T1494" i="2"/>
  <c r="O1494" i="2"/>
  <c r="K1494" i="2"/>
  <c r="H1494" i="2"/>
  <c r="AA1478" i="2"/>
  <c r="T1478" i="2"/>
  <c r="O1478" i="2"/>
  <c r="K1478" i="2"/>
  <c r="H1478" i="2"/>
  <c r="AA1458" i="2"/>
  <c r="T1458" i="2"/>
  <c r="O1458" i="2"/>
  <c r="K1458" i="2"/>
  <c r="H1458" i="2"/>
  <c r="AA1440" i="2"/>
  <c r="T1440" i="2"/>
  <c r="O1440" i="2"/>
  <c r="K1440" i="2"/>
  <c r="H1440" i="2"/>
  <c r="AA1419" i="2"/>
  <c r="T1419" i="2"/>
  <c r="O1419" i="2"/>
  <c r="K1419" i="2"/>
  <c r="H1419" i="2"/>
  <c r="AA1399" i="2"/>
  <c r="T1399" i="2"/>
  <c r="O1399" i="2"/>
  <c r="K1399" i="2"/>
  <c r="H1399" i="2"/>
  <c r="AA1262" i="2"/>
  <c r="T1262" i="2"/>
  <c r="O1262" i="2"/>
  <c r="K1262" i="2"/>
  <c r="H1262" i="2"/>
  <c r="AA1370" i="2"/>
  <c r="T1370" i="2"/>
  <c r="O1370" i="2"/>
  <c r="K1370" i="2"/>
  <c r="H1370" i="2"/>
  <c r="AA1368" i="2"/>
  <c r="T1368" i="2"/>
  <c r="O1368" i="2"/>
  <c r="K1368" i="2"/>
  <c r="H1368" i="2"/>
  <c r="AA1364" i="2"/>
  <c r="T1364" i="2"/>
  <c r="O1364" i="2"/>
  <c r="K1364" i="2"/>
  <c r="H1364" i="2"/>
  <c r="Y1351" i="2"/>
  <c r="AA1351" i="2" s="1"/>
  <c r="T1351" i="2"/>
  <c r="O1351" i="2"/>
  <c r="K1351" i="2"/>
  <c r="H1351" i="2"/>
  <c r="AA1319" i="2"/>
  <c r="T1319" i="2"/>
  <c r="O1319" i="2"/>
  <c r="K1319" i="2"/>
  <c r="H1319" i="2"/>
  <c r="AA1309" i="2"/>
  <c r="T1309" i="2"/>
  <c r="O1309" i="2"/>
  <c r="K1309" i="2"/>
  <c r="H1309" i="2"/>
  <c r="AA1283" i="2"/>
  <c r="T1283" i="2"/>
  <c r="O1283" i="2"/>
  <c r="K1283" i="2"/>
  <c r="H1283" i="2"/>
  <c r="AA1268" i="2"/>
  <c r="T1268" i="2"/>
  <c r="O1268" i="2"/>
  <c r="K1268" i="2"/>
  <c r="H1268" i="2"/>
  <c r="AA1266" i="2"/>
  <c r="T1266" i="2"/>
  <c r="O1266" i="2"/>
  <c r="K1266" i="2"/>
  <c r="H1266" i="2"/>
  <c r="AA1263" i="2"/>
  <c r="T1263" i="2"/>
  <c r="O1263" i="2"/>
  <c r="K1263" i="2"/>
  <c r="H1263" i="2"/>
  <c r="AA1248" i="2"/>
  <c r="T1248" i="2"/>
  <c r="O1248" i="2"/>
  <c r="K1248" i="2"/>
  <c r="H1248" i="2"/>
  <c r="AA1223" i="2"/>
  <c r="T1223" i="2"/>
  <c r="O1223" i="2"/>
  <c r="K1223" i="2"/>
  <c r="H1223" i="2"/>
  <c r="AA1213" i="2"/>
  <c r="T1213" i="2"/>
  <c r="O1213" i="2"/>
  <c r="K1213" i="2"/>
  <c r="H1213" i="2"/>
  <c r="AA1212" i="2"/>
  <c r="T1212" i="2"/>
  <c r="O1212" i="2"/>
  <c r="K1212" i="2"/>
  <c r="H1212" i="2"/>
  <c r="AA1195" i="2"/>
  <c r="T1195" i="2"/>
  <c r="O1195" i="2"/>
  <c r="K1195" i="2"/>
  <c r="H1195" i="2"/>
  <c r="AA1002" i="2"/>
  <c r="T1002" i="2"/>
  <c r="O1002" i="2"/>
  <c r="K1002" i="2"/>
  <c r="H1002" i="2"/>
  <c r="AA1176" i="2"/>
  <c r="T1176" i="2"/>
  <c r="O1176" i="2"/>
  <c r="K1176" i="2"/>
  <c r="H1176" i="2"/>
  <c r="AA1175" i="2"/>
  <c r="T1175" i="2"/>
  <c r="O1175" i="2"/>
  <c r="K1175" i="2"/>
  <c r="H1175" i="2"/>
  <c r="AA1174" i="2"/>
  <c r="T1174" i="2"/>
  <c r="O1174" i="2"/>
  <c r="K1174" i="2"/>
  <c r="H1174" i="2"/>
  <c r="AA1171" i="2"/>
  <c r="T1171" i="2"/>
  <c r="O1171" i="2"/>
  <c r="K1171" i="2"/>
  <c r="H1171" i="2"/>
  <c r="U53" i="2"/>
  <c r="AA53" i="2" s="1"/>
  <c r="T53" i="2"/>
  <c r="O53" i="2"/>
  <c r="K53" i="2"/>
  <c r="H53" i="2"/>
  <c r="AA1155" i="2"/>
  <c r="T1155" i="2"/>
  <c r="O1155" i="2"/>
  <c r="K1155" i="2"/>
  <c r="H1155" i="2"/>
  <c r="AA1150" i="2"/>
  <c r="T1150" i="2"/>
  <c r="O1150" i="2"/>
  <c r="K1150" i="2"/>
  <c r="H1150" i="2"/>
  <c r="AA1129" i="2"/>
  <c r="T1129" i="2"/>
  <c r="O1129" i="2"/>
  <c r="K1129" i="2"/>
  <c r="H1129" i="2"/>
  <c r="AA634" i="2"/>
  <c r="T634" i="2"/>
  <c r="O634" i="2"/>
  <c r="K634" i="2"/>
  <c r="H634" i="2"/>
  <c r="AA773" i="2"/>
  <c r="T773" i="2"/>
  <c r="O773" i="2"/>
  <c r="K773" i="2"/>
  <c r="H773" i="2"/>
  <c r="AA1101" i="2"/>
  <c r="T1101" i="2"/>
  <c r="O1101" i="2"/>
  <c r="K1101" i="2"/>
  <c r="H1101" i="2"/>
  <c r="AA1098" i="2"/>
  <c r="T1098" i="2"/>
  <c r="O1098" i="2"/>
  <c r="K1098" i="2"/>
  <c r="H1098" i="2"/>
  <c r="AA1078" i="2"/>
  <c r="T1078" i="2"/>
  <c r="O1078" i="2"/>
  <c r="K1078" i="2"/>
  <c r="H1078" i="2"/>
  <c r="AA714" i="2"/>
  <c r="T714" i="2"/>
  <c r="O714" i="2"/>
  <c r="K714" i="2"/>
  <c r="H714" i="2"/>
  <c r="AA1050" i="2"/>
  <c r="T1050" i="2"/>
  <c r="O1050" i="2"/>
  <c r="K1050" i="2"/>
  <c r="H1050" i="2"/>
  <c r="AA1047" i="2"/>
  <c r="T1047" i="2"/>
  <c r="O1047" i="2"/>
  <c r="K1047" i="2"/>
  <c r="H1047" i="2"/>
  <c r="U832" i="2"/>
  <c r="AA832" i="2" s="1"/>
  <c r="T832" i="2"/>
  <c r="O832" i="2"/>
  <c r="K832" i="2"/>
  <c r="H832" i="2"/>
  <c r="AA987" i="2"/>
  <c r="T987" i="2"/>
  <c r="O987" i="2"/>
  <c r="K987" i="2"/>
  <c r="H987" i="2"/>
  <c r="AA979" i="2"/>
  <c r="T979" i="2"/>
  <c r="O979" i="2"/>
  <c r="K979" i="2"/>
  <c r="H979" i="2"/>
  <c r="AA973" i="2"/>
  <c r="T973" i="2"/>
  <c r="O973" i="2"/>
  <c r="K973" i="2"/>
  <c r="H973" i="2"/>
  <c r="AA966" i="2"/>
  <c r="T966" i="2"/>
  <c r="O966" i="2"/>
  <c r="K966" i="2"/>
  <c r="H966" i="2"/>
  <c r="AA958" i="2"/>
  <c r="T958" i="2"/>
  <c r="O958" i="2"/>
  <c r="K958" i="2"/>
  <c r="H958" i="2"/>
  <c r="AA951" i="2"/>
  <c r="T951" i="2"/>
  <c r="O951" i="2"/>
  <c r="K951" i="2"/>
  <c r="H951" i="2"/>
  <c r="AA932" i="2"/>
  <c r="T932" i="2"/>
  <c r="O932" i="2"/>
  <c r="K932" i="2"/>
  <c r="H932" i="2"/>
  <c r="AA925" i="2"/>
  <c r="T925" i="2"/>
  <c r="O925" i="2"/>
  <c r="K925" i="2"/>
  <c r="H925" i="2"/>
  <c r="AA914" i="2"/>
  <c r="T914" i="2"/>
  <c r="O914" i="2"/>
  <c r="K914" i="2"/>
  <c r="H914" i="2"/>
  <c r="AA912" i="2"/>
  <c r="T912" i="2"/>
  <c r="O912" i="2"/>
  <c r="K912" i="2"/>
  <c r="H912" i="2"/>
  <c r="AA903" i="2"/>
  <c r="T903" i="2"/>
  <c r="O903" i="2"/>
  <c r="K903" i="2"/>
  <c r="H903" i="2"/>
  <c r="AA894" i="2"/>
  <c r="T894" i="2"/>
  <c r="O894" i="2"/>
  <c r="K894" i="2"/>
  <c r="H894" i="2"/>
  <c r="AA886" i="2"/>
  <c r="T886" i="2"/>
  <c r="O886" i="2"/>
  <c r="K886" i="2"/>
  <c r="H886" i="2"/>
  <c r="AA872" i="2"/>
  <c r="T872" i="2"/>
  <c r="O872" i="2"/>
  <c r="K872" i="2"/>
  <c r="H872" i="2"/>
  <c r="AA870" i="2"/>
  <c r="T870" i="2"/>
  <c r="O870" i="2"/>
  <c r="K870" i="2"/>
  <c r="H870" i="2"/>
  <c r="AA860" i="2"/>
  <c r="T860" i="2"/>
  <c r="O860" i="2"/>
  <c r="K860" i="2"/>
  <c r="H860" i="2"/>
  <c r="AA856" i="2"/>
  <c r="T856" i="2"/>
  <c r="O856" i="2"/>
  <c r="K856" i="2"/>
  <c r="H856" i="2"/>
  <c r="AA826" i="2"/>
  <c r="T826" i="2"/>
  <c r="O826" i="2"/>
  <c r="K826" i="2"/>
  <c r="H826" i="2"/>
  <c r="AA337" i="2"/>
  <c r="T337" i="2"/>
  <c r="O337" i="2"/>
  <c r="K337" i="2"/>
  <c r="H337" i="2"/>
  <c r="AA808" i="2"/>
  <c r="T808" i="2"/>
  <c r="O808" i="2"/>
  <c r="K808" i="2"/>
  <c r="H808" i="2"/>
  <c r="AA254" i="2"/>
  <c r="T254" i="2"/>
  <c r="O254" i="2"/>
  <c r="K254" i="2"/>
  <c r="H254" i="2"/>
  <c r="AA583" i="2"/>
  <c r="T583" i="2"/>
  <c r="O583" i="2"/>
  <c r="K583" i="2"/>
  <c r="H583" i="2"/>
  <c r="AA795" i="2"/>
  <c r="T795" i="2"/>
  <c r="O795" i="2"/>
  <c r="K795" i="2"/>
  <c r="H795" i="2"/>
  <c r="AA168" i="2"/>
  <c r="T168" i="2"/>
  <c r="O168" i="2"/>
  <c r="K168" i="2"/>
  <c r="H168" i="2"/>
  <c r="AA794" i="2"/>
  <c r="T794" i="2"/>
  <c r="O794" i="2"/>
  <c r="K794" i="2"/>
  <c r="H794" i="2"/>
  <c r="AA791" i="2"/>
  <c r="T791" i="2"/>
  <c r="O791" i="2"/>
  <c r="K791" i="2"/>
  <c r="H791" i="2"/>
  <c r="AA782" i="2"/>
  <c r="T782" i="2"/>
  <c r="O782" i="2"/>
  <c r="K782" i="2"/>
  <c r="H782" i="2"/>
  <c r="AA681" i="2"/>
  <c r="T681" i="2"/>
  <c r="O681" i="2"/>
  <c r="K681" i="2"/>
  <c r="H681" i="2"/>
  <c r="AA775" i="2"/>
  <c r="T775" i="2"/>
  <c r="O775" i="2"/>
  <c r="K775" i="2"/>
  <c r="H775" i="2"/>
  <c r="X508" i="2"/>
  <c r="U508" i="2"/>
  <c r="T508" i="2"/>
  <c r="O508" i="2"/>
  <c r="K508" i="2"/>
  <c r="H508" i="2"/>
  <c r="AA768" i="2"/>
  <c r="T768" i="2"/>
  <c r="O768" i="2"/>
  <c r="K768" i="2"/>
  <c r="H768" i="2"/>
  <c r="AA750" i="2"/>
  <c r="T750" i="2"/>
  <c r="O750" i="2"/>
  <c r="K750" i="2"/>
  <c r="H750" i="2"/>
  <c r="AA716" i="2"/>
  <c r="T716" i="2"/>
  <c r="O716" i="2"/>
  <c r="K716" i="2"/>
  <c r="H716" i="2"/>
  <c r="AA712" i="2"/>
  <c r="T712" i="2"/>
  <c r="O712" i="2"/>
  <c r="K712" i="2"/>
  <c r="H712" i="2"/>
  <c r="Y25" i="2"/>
  <c r="U25" i="2"/>
  <c r="T25" i="2"/>
  <c r="O25" i="2"/>
  <c r="K25" i="2"/>
  <c r="H25" i="2"/>
  <c r="AA690" i="2"/>
  <c r="T690" i="2"/>
  <c r="O690" i="2"/>
  <c r="K690" i="2"/>
  <c r="H690" i="2"/>
  <c r="AA668" i="2"/>
  <c r="T668" i="2"/>
  <c r="O668" i="2"/>
  <c r="K668" i="2"/>
  <c r="H668" i="2"/>
  <c r="AA666" i="2"/>
  <c r="T666" i="2"/>
  <c r="O666" i="2"/>
  <c r="K666" i="2"/>
  <c r="H666" i="2"/>
  <c r="AA663" i="2"/>
  <c r="T663" i="2"/>
  <c r="O663" i="2"/>
  <c r="K663" i="2"/>
  <c r="H663" i="2"/>
  <c r="AA305" i="2"/>
  <c r="T305" i="2"/>
  <c r="O305" i="2"/>
  <c r="K305" i="2"/>
  <c r="H305" i="2"/>
  <c r="AA561" i="2"/>
  <c r="T561" i="2"/>
  <c r="O561" i="2"/>
  <c r="K561" i="2"/>
  <c r="H561" i="2"/>
  <c r="AA443" i="2"/>
  <c r="T443" i="2"/>
  <c r="O443" i="2"/>
  <c r="K443" i="2"/>
  <c r="H443" i="2"/>
  <c r="AA633" i="2"/>
  <c r="T633" i="2"/>
  <c r="O633" i="2"/>
  <c r="K633" i="2"/>
  <c r="H633" i="2"/>
  <c r="Z632" i="2"/>
  <c r="U632" i="2"/>
  <c r="T632" i="2"/>
  <c r="O632" i="2"/>
  <c r="K632" i="2"/>
  <c r="H632" i="2"/>
  <c r="AA624" i="2"/>
  <c r="T624" i="2"/>
  <c r="O624" i="2"/>
  <c r="K624" i="2"/>
  <c r="H624" i="2"/>
  <c r="AA622" i="2"/>
  <c r="T622" i="2"/>
  <c r="O622" i="2"/>
  <c r="K622" i="2"/>
  <c r="H622" i="2"/>
  <c r="AA617" i="2"/>
  <c r="T617" i="2"/>
  <c r="O617" i="2"/>
  <c r="K617" i="2"/>
  <c r="H617" i="2"/>
  <c r="AA613" i="2"/>
  <c r="T613" i="2"/>
  <c r="O613" i="2"/>
  <c r="K613" i="2"/>
  <c r="H613" i="2"/>
  <c r="AA430" i="2"/>
  <c r="T430" i="2"/>
  <c r="O430" i="2"/>
  <c r="K430" i="2"/>
  <c r="H430" i="2"/>
  <c r="AA4866" i="2"/>
  <c r="T4866" i="2"/>
  <c r="O4866" i="2"/>
  <c r="K4866" i="2"/>
  <c r="H4866" i="2"/>
  <c r="AA575" i="2"/>
  <c r="T575" i="2"/>
  <c r="O575" i="2"/>
  <c r="K575" i="2"/>
  <c r="H575" i="2"/>
  <c r="AA573" i="2"/>
  <c r="T573" i="2"/>
  <c r="O573" i="2"/>
  <c r="K573" i="2"/>
  <c r="H573" i="2"/>
  <c r="AA562" i="2"/>
  <c r="T562" i="2"/>
  <c r="O562" i="2"/>
  <c r="K562" i="2"/>
  <c r="H562" i="2"/>
  <c r="AA552" i="2"/>
  <c r="T552" i="2"/>
  <c r="O552" i="2"/>
  <c r="K552" i="2"/>
  <c r="H552" i="2"/>
  <c r="Y551" i="2"/>
  <c r="AA551" i="2" s="1"/>
  <c r="T551" i="2"/>
  <c r="O551" i="2"/>
  <c r="K551" i="2"/>
  <c r="H551" i="2"/>
  <c r="AA548" i="2"/>
  <c r="T548" i="2"/>
  <c r="O548" i="2"/>
  <c r="K548" i="2"/>
  <c r="H548" i="2"/>
  <c r="AA389" i="2"/>
  <c r="T389" i="2"/>
  <c r="O389" i="2"/>
  <c r="K389" i="2"/>
  <c r="H389" i="2"/>
  <c r="AA486" i="2"/>
  <c r="T486" i="2"/>
  <c r="O486" i="2"/>
  <c r="K486" i="2"/>
  <c r="H486" i="2"/>
  <c r="AA477" i="2"/>
  <c r="T477" i="2"/>
  <c r="O477" i="2"/>
  <c r="K477" i="2"/>
  <c r="H477" i="2"/>
  <c r="U465" i="2"/>
  <c r="AA465" i="2" s="1"/>
  <c r="T465" i="2"/>
  <c r="O465" i="2"/>
  <c r="K465" i="2"/>
  <c r="H465" i="2"/>
  <c r="AA464" i="2"/>
  <c r="T464" i="2"/>
  <c r="O464" i="2"/>
  <c r="K464" i="2"/>
  <c r="H464" i="2"/>
  <c r="AA416" i="2"/>
  <c r="T416" i="2"/>
  <c r="O416" i="2"/>
  <c r="K416" i="2"/>
  <c r="H416" i="2"/>
  <c r="Y186" i="2"/>
  <c r="W186" i="2"/>
  <c r="U186" i="2"/>
  <c r="T186" i="2"/>
  <c r="O186" i="2"/>
  <c r="K186" i="2"/>
  <c r="H186" i="2"/>
  <c r="AA450" i="2"/>
  <c r="T450" i="2"/>
  <c r="O450" i="2"/>
  <c r="K450" i="2"/>
  <c r="H450" i="2"/>
  <c r="AA442" i="2"/>
  <c r="T442" i="2"/>
  <c r="O442" i="2"/>
  <c r="K442" i="2"/>
  <c r="H442" i="2"/>
  <c r="AA434" i="2"/>
  <c r="T434" i="2"/>
  <c r="O434" i="2"/>
  <c r="K434" i="2"/>
  <c r="H434" i="2"/>
  <c r="AA347" i="2"/>
  <c r="T347" i="2"/>
  <c r="O347" i="2"/>
  <c r="K347" i="2"/>
  <c r="H347" i="2"/>
  <c r="AA366" i="2"/>
  <c r="T366" i="2"/>
  <c r="O366" i="2"/>
  <c r="K366" i="2"/>
  <c r="H366" i="2"/>
  <c r="AA404" i="2"/>
  <c r="T404" i="2"/>
  <c r="O404" i="2"/>
  <c r="K404" i="2"/>
  <c r="H404" i="2"/>
  <c r="AA403" i="2"/>
  <c r="T403" i="2"/>
  <c r="O403" i="2"/>
  <c r="K403" i="2"/>
  <c r="H403" i="2"/>
  <c r="U377" i="2"/>
  <c r="AA377" i="2" s="1"/>
  <c r="T377" i="2"/>
  <c r="O377" i="2"/>
  <c r="K377" i="2"/>
  <c r="H377" i="2"/>
  <c r="Y401" i="2"/>
  <c r="AA401" i="2" s="1"/>
  <c r="T401" i="2"/>
  <c r="O401" i="2"/>
  <c r="K401" i="2"/>
  <c r="H401" i="2"/>
  <c r="X392" i="2"/>
  <c r="U392" i="2"/>
  <c r="T392" i="2"/>
  <c r="O392" i="2"/>
  <c r="K392" i="2"/>
  <c r="H392" i="2"/>
  <c r="Y391" i="2"/>
  <c r="AA391" i="2" s="1"/>
  <c r="T391" i="2"/>
  <c r="O391" i="2"/>
  <c r="K391" i="2"/>
  <c r="H391" i="2"/>
  <c r="AA390" i="2"/>
  <c r="T390" i="2"/>
  <c r="O390" i="2"/>
  <c r="K390" i="2"/>
  <c r="H390" i="2"/>
  <c r="AA375" i="2"/>
  <c r="T375" i="2"/>
  <c r="O375" i="2"/>
  <c r="K375" i="2"/>
  <c r="H375" i="2"/>
  <c r="AA373" i="2"/>
  <c r="T373" i="2"/>
  <c r="O373" i="2"/>
  <c r="K373" i="2"/>
  <c r="H373" i="2"/>
  <c r="AA368" i="2"/>
  <c r="T368" i="2"/>
  <c r="O368" i="2"/>
  <c r="K368" i="2"/>
  <c r="H368" i="2"/>
  <c r="AA367" i="2"/>
  <c r="T367" i="2"/>
  <c r="O367" i="2"/>
  <c r="K367" i="2"/>
  <c r="H367" i="2"/>
  <c r="U365" i="2"/>
  <c r="AA365" i="2" s="1"/>
  <c r="T365" i="2"/>
  <c r="O365" i="2"/>
  <c r="K365" i="2"/>
  <c r="H365" i="2"/>
  <c r="AA359" i="2"/>
  <c r="T359" i="2"/>
  <c r="O359" i="2"/>
  <c r="K359" i="2"/>
  <c r="H359" i="2"/>
  <c r="AA304" i="2"/>
  <c r="T304" i="2"/>
  <c r="O304" i="2"/>
  <c r="K304" i="2"/>
  <c r="H304" i="2"/>
  <c r="AA354" i="2"/>
  <c r="T354" i="2"/>
  <c r="O354" i="2"/>
  <c r="K354" i="2"/>
  <c r="H354" i="2"/>
  <c r="X302" i="2"/>
  <c r="W302" i="2"/>
  <c r="U302" i="2"/>
  <c r="T302" i="2"/>
  <c r="O302" i="2"/>
  <c r="K302" i="2"/>
  <c r="H302" i="2"/>
  <c r="AA341" i="2"/>
  <c r="T341" i="2"/>
  <c r="O341" i="2"/>
  <c r="K341" i="2"/>
  <c r="H341" i="2"/>
  <c r="AA333" i="2"/>
  <c r="T333" i="2"/>
  <c r="O333" i="2"/>
  <c r="K333" i="2"/>
  <c r="H333" i="2"/>
  <c r="AA171" i="2"/>
  <c r="T171" i="2"/>
  <c r="O171" i="2"/>
  <c r="K171" i="2"/>
  <c r="H171" i="2"/>
  <c r="AA309" i="2"/>
  <c r="T309" i="2"/>
  <c r="O309" i="2"/>
  <c r="K309" i="2"/>
  <c r="H309" i="2"/>
  <c r="Y223" i="2"/>
  <c r="AA223" i="2" s="1"/>
  <c r="T223" i="2"/>
  <c r="O223" i="2"/>
  <c r="K223" i="2"/>
  <c r="H223" i="2"/>
  <c r="AA303" i="2"/>
  <c r="T303" i="2"/>
  <c r="O303" i="2"/>
  <c r="K303" i="2"/>
  <c r="H303" i="2"/>
  <c r="AA134" i="2"/>
  <c r="T134" i="2"/>
  <c r="O134" i="2"/>
  <c r="K134" i="2"/>
  <c r="H134" i="2"/>
  <c r="AA286" i="2"/>
  <c r="T286" i="2"/>
  <c r="O286" i="2"/>
  <c r="K286" i="2"/>
  <c r="H286" i="2"/>
  <c r="AD284" i="2" s="1"/>
  <c r="AA270" i="2"/>
  <c r="T270" i="2"/>
  <c r="O270" i="2"/>
  <c r="K270" i="2"/>
  <c r="H270" i="2"/>
  <c r="AA269" i="2"/>
  <c r="T269" i="2"/>
  <c r="O269" i="2"/>
  <c r="K269" i="2"/>
  <c r="H269" i="2"/>
  <c r="Y235" i="2"/>
  <c r="U235" i="2"/>
  <c r="T235" i="2"/>
  <c r="O235" i="2"/>
  <c r="I235" i="2"/>
  <c r="K235" i="2" s="1"/>
  <c r="H235" i="2"/>
  <c r="AA241" i="2"/>
  <c r="T241" i="2"/>
  <c r="O241" i="2"/>
  <c r="K241" i="2"/>
  <c r="H241" i="2"/>
  <c r="AA234" i="2"/>
  <c r="T234" i="2"/>
  <c r="O234" i="2"/>
  <c r="K234" i="2"/>
  <c r="H234" i="2"/>
  <c r="AA225" i="2"/>
  <c r="T225" i="2"/>
  <c r="O225" i="2"/>
  <c r="K225" i="2"/>
  <c r="H225" i="2"/>
  <c r="W216" i="2"/>
  <c r="U216" i="2"/>
  <c r="T216" i="2"/>
  <c r="O216" i="2"/>
  <c r="K216" i="2"/>
  <c r="H216" i="2"/>
  <c r="AA212" i="2"/>
  <c r="T212" i="2"/>
  <c r="O212" i="2"/>
  <c r="K212" i="2"/>
  <c r="H212" i="2"/>
  <c r="AA191" i="2"/>
  <c r="T191" i="2"/>
  <c r="O191" i="2"/>
  <c r="K191" i="2"/>
  <c r="H191" i="2"/>
  <c r="U94" i="2"/>
  <c r="AA94" i="2" s="1"/>
  <c r="T94" i="2"/>
  <c r="O94" i="2"/>
  <c r="K94" i="2"/>
  <c r="H94" i="2"/>
  <c r="AA135" i="2"/>
  <c r="T135" i="2"/>
  <c r="O135" i="2"/>
  <c r="K135" i="2"/>
  <c r="H135" i="2"/>
  <c r="U132" i="2"/>
  <c r="AA132" i="2" s="1"/>
  <c r="T132" i="2"/>
  <c r="O132" i="2"/>
  <c r="K132" i="2"/>
  <c r="H132" i="2"/>
  <c r="U136" i="2"/>
  <c r="AA136" i="2" s="1"/>
  <c r="T136" i="2"/>
  <c r="O136" i="2"/>
  <c r="K136" i="2"/>
  <c r="H136" i="2"/>
  <c r="AA114" i="2"/>
  <c r="T114" i="2"/>
  <c r="O114" i="2"/>
  <c r="K114" i="2"/>
  <c r="H114" i="2"/>
  <c r="U85" i="2"/>
  <c r="AA85" i="2" s="1"/>
  <c r="T85" i="2"/>
  <c r="O85" i="2"/>
  <c r="K85" i="2"/>
  <c r="H85" i="2"/>
  <c r="AA91" i="2"/>
  <c r="T91" i="2"/>
  <c r="O91" i="2"/>
  <c r="K91" i="2"/>
  <c r="H91" i="2"/>
  <c r="U83" i="2"/>
  <c r="AA83" i="2" s="1"/>
  <c r="T83" i="2"/>
  <c r="O83" i="2"/>
  <c r="K83" i="2"/>
  <c r="H83" i="2"/>
  <c r="AA92" i="2"/>
  <c r="T92" i="2"/>
  <c r="O92" i="2"/>
  <c r="K92" i="2"/>
  <c r="H92" i="2"/>
  <c r="Y45" i="2"/>
  <c r="X45" i="2"/>
  <c r="U45" i="2"/>
  <c r="T45" i="2"/>
  <c r="O45" i="2"/>
  <c r="K45" i="2"/>
  <c r="H45" i="2"/>
  <c r="U65" i="2"/>
  <c r="AA65" i="2" s="1"/>
  <c r="T65" i="2"/>
  <c r="O65" i="2"/>
  <c r="K65" i="2"/>
  <c r="H65" i="2"/>
  <c r="U72" i="2"/>
  <c r="AA72" i="2" s="1"/>
  <c r="T72" i="2"/>
  <c r="O72" i="2"/>
  <c r="K72" i="2"/>
  <c r="H72" i="2"/>
  <c r="U55" i="2"/>
  <c r="AA55" i="2" s="1"/>
  <c r="T55" i="2"/>
  <c r="O55" i="2"/>
  <c r="K55" i="2"/>
  <c r="H55" i="2"/>
  <c r="U52" i="2"/>
  <c r="AA52" i="2" s="1"/>
  <c r="T52" i="2"/>
  <c r="O52" i="2"/>
  <c r="K52" i="2"/>
  <c r="H52" i="2"/>
  <c r="AA48" i="2"/>
  <c r="T48" i="2"/>
  <c r="O48" i="2"/>
  <c r="K48" i="2"/>
  <c r="H48" i="2"/>
  <c r="X51" i="2"/>
  <c r="AA51" i="2" s="1"/>
  <c r="T51" i="2"/>
  <c r="O51" i="2"/>
  <c r="K51" i="2"/>
  <c r="H51" i="2"/>
  <c r="U42" i="2"/>
  <c r="AA42" i="2" s="1"/>
  <c r="T42" i="2"/>
  <c r="O42" i="2"/>
  <c r="K42" i="2"/>
  <c r="H42" i="2"/>
  <c r="AA57" i="2"/>
  <c r="T57" i="2"/>
  <c r="O57" i="2"/>
  <c r="K57" i="2"/>
  <c r="H57" i="2"/>
  <c r="Y29" i="2"/>
  <c r="AA29" i="2" s="1"/>
  <c r="T29" i="2"/>
  <c r="O29" i="2"/>
  <c r="K29" i="2"/>
  <c r="H29" i="2"/>
  <c r="X38" i="2"/>
  <c r="W38" i="2"/>
  <c r="U38" i="2"/>
  <c r="T38" i="2"/>
  <c r="O38" i="2"/>
  <c r="K38" i="2"/>
  <c r="H38" i="2"/>
  <c r="Z15" i="2"/>
  <c r="W15" i="2"/>
  <c r="U15" i="2"/>
  <c r="T15" i="2"/>
  <c r="O15" i="2"/>
  <c r="K15" i="2"/>
  <c r="U17" i="2"/>
  <c r="AA17" i="2" s="1"/>
  <c r="T17" i="2"/>
  <c r="O17" i="2"/>
  <c r="K17" i="2"/>
  <c r="H17" i="2"/>
  <c r="AA21" i="2"/>
  <c r="T21" i="2"/>
  <c r="O21" i="2"/>
  <c r="K21" i="2"/>
  <c r="H21" i="2"/>
  <c r="Z14" i="2"/>
  <c r="W14" i="2"/>
  <c r="U14" i="2"/>
  <c r="T14" i="2"/>
  <c r="O14" i="2"/>
  <c r="K14" i="2"/>
  <c r="H14" i="2"/>
  <c r="Z6" i="2"/>
  <c r="AA6" i="2" s="1"/>
  <c r="H6" i="2"/>
  <c r="AA392" i="2" l="1"/>
  <c r="AD4984" i="2"/>
  <c r="AD5149" i="2"/>
  <c r="AD5196" i="2"/>
  <c r="AD894" i="2"/>
  <c r="AD832" i="2"/>
  <c r="AD1266" i="2"/>
  <c r="AD1731" i="2"/>
  <c r="AD1822" i="2"/>
  <c r="AD1972" i="2"/>
  <c r="AD2088" i="2"/>
  <c r="AD2209" i="2"/>
  <c r="AD2375" i="2"/>
  <c r="AD2502" i="2"/>
  <c r="AD2586" i="2"/>
  <c r="AD2697" i="2"/>
  <c r="AD2783" i="2"/>
  <c r="AD2904" i="2"/>
  <c r="AD3011" i="2"/>
  <c r="AD3126" i="2"/>
  <c r="AD3230" i="2"/>
  <c r="AD3344" i="2"/>
  <c r="AD3408" i="2"/>
  <c r="AD3519" i="2"/>
  <c r="AD3635" i="2"/>
  <c r="AD3699" i="2"/>
  <c r="AD3910" i="2"/>
  <c r="AD4033" i="2"/>
  <c r="AD4137" i="2"/>
  <c r="AD4235" i="2"/>
  <c r="AD4301" i="2"/>
  <c r="AD4372" i="2"/>
  <c r="AD4480" i="2"/>
  <c r="AD4563" i="2"/>
  <c r="AD4664" i="2"/>
  <c r="AD4721" i="2"/>
  <c r="AD4788" i="2"/>
  <c r="AD29" i="2"/>
  <c r="AD624" i="2"/>
  <c r="AD768" i="2"/>
  <c r="AD52" i="2"/>
  <c r="AD171" i="2"/>
  <c r="AD434" i="2"/>
  <c r="AD573" i="2"/>
  <c r="AA15" i="2"/>
  <c r="AD91" i="2"/>
  <c r="AD269" i="2"/>
  <c r="AD477" i="2"/>
  <c r="AD617" i="2"/>
  <c r="AD305" i="2"/>
  <c r="AD716" i="2"/>
  <c r="AD872" i="2"/>
  <c r="AD979" i="2"/>
  <c r="AD1150" i="2"/>
  <c r="AD1248" i="2"/>
  <c r="AD1399" i="2"/>
  <c r="AD1945" i="2"/>
  <c r="AD314" i="2"/>
  <c r="AD2355" i="2"/>
  <c r="AD2672" i="2"/>
  <c r="AD2765" i="2"/>
  <c r="AD2991" i="2"/>
  <c r="AD3216" i="2"/>
  <c r="AD3396" i="2"/>
  <c r="AD3511" i="2"/>
  <c r="AD3687" i="2"/>
  <c r="AD3749" i="2"/>
  <c r="AD3893" i="2"/>
  <c r="AD4083" i="2"/>
  <c r="AD4135" i="2"/>
  <c r="AD4223" i="2"/>
  <c r="AD4291" i="2"/>
  <c r="AD4357" i="2"/>
  <c r="AD4459" i="2"/>
  <c r="AD4541" i="2"/>
  <c r="AD4657" i="2"/>
  <c r="AD4710" i="2"/>
  <c r="AD4776" i="2"/>
  <c r="AD4881" i="2"/>
  <c r="AD4990" i="2"/>
  <c r="AD5091" i="2"/>
  <c r="AD5154" i="2"/>
  <c r="AD42" i="2"/>
  <c r="AD4869" i="2"/>
  <c r="AD4965" i="2"/>
  <c r="AD5133" i="2"/>
  <c r="AD5168" i="2"/>
  <c r="AD377" i="2"/>
  <c r="AD666" i="2"/>
  <c r="AD5164" i="2"/>
  <c r="AD85" i="2"/>
  <c r="AD270" i="2"/>
  <c r="AD367" i="2"/>
  <c r="AD486" i="2"/>
  <c r="AD622" i="2"/>
  <c r="AD663" i="2"/>
  <c r="AA25" i="2"/>
  <c r="AD750" i="2"/>
  <c r="AD886" i="2"/>
  <c r="AD987" i="2"/>
  <c r="AD1155" i="2"/>
  <c r="AD1263" i="2"/>
  <c r="AD1419" i="2"/>
  <c r="AD1819" i="2"/>
  <c r="AD1946" i="2"/>
  <c r="AD2087" i="2"/>
  <c r="AD2196" i="2"/>
  <c r="AD2583" i="2"/>
  <c r="AD2772" i="2"/>
  <c r="AD2899" i="2"/>
  <c r="AD3005" i="2"/>
  <c r="AD3123" i="2"/>
  <c r="AD3222" i="2"/>
  <c r="AD3337" i="2"/>
  <c r="AD3405" i="2"/>
  <c r="AD3513" i="2"/>
  <c r="AD3696" i="2"/>
  <c r="AD3755" i="2"/>
  <c r="AD4017" i="2"/>
  <c r="AD4090" i="2"/>
  <c r="AD4136" i="2"/>
  <c r="AD4364" i="2"/>
  <c r="AD4558" i="2"/>
  <c r="AD4711" i="2"/>
  <c r="AD4883" i="2"/>
  <c r="AD48" i="2"/>
  <c r="AD94" i="2"/>
  <c r="AD309" i="2"/>
  <c r="AD391" i="2"/>
  <c r="AD347" i="2"/>
  <c r="AD562" i="2"/>
  <c r="AD808" i="2"/>
  <c r="AD925" i="2"/>
  <c r="AD1078" i="2"/>
  <c r="AD1176" i="2"/>
  <c r="AD1319" i="2"/>
  <c r="AD1510" i="2"/>
  <c r="AD1625" i="2"/>
  <c r="AD1750" i="2"/>
  <c r="AD79" i="2"/>
  <c r="AD2020" i="2"/>
  <c r="AD2129" i="2"/>
  <c r="AD2284" i="2"/>
  <c r="AD2415" i="2"/>
  <c r="AD2530" i="2"/>
  <c r="AD2623" i="2"/>
  <c r="AD2475" i="2"/>
  <c r="AD3164" i="2"/>
  <c r="AD3269" i="2"/>
  <c r="AD3367" i="2"/>
  <c r="AD3455" i="2"/>
  <c r="AD3546" i="2"/>
  <c r="AD3653" i="2"/>
  <c r="AD3718" i="2"/>
  <c r="AD3970" i="2"/>
  <c r="AD4112" i="2"/>
  <c r="AD4257" i="2"/>
  <c r="AD4498" i="2"/>
  <c r="AD4682" i="2"/>
  <c r="AD4744" i="2"/>
  <c r="AD4822" i="2"/>
  <c r="AD5014" i="2"/>
  <c r="AD5127" i="2"/>
  <c r="AD359" i="2"/>
  <c r="AD465" i="2"/>
  <c r="AD561" i="2"/>
  <c r="AD782" i="2"/>
  <c r="AD870" i="2"/>
  <c r="AD1223" i="2"/>
  <c r="AD1807" i="2"/>
  <c r="AD1918" i="2"/>
  <c r="AD2073" i="2"/>
  <c r="AD2191" i="2"/>
  <c r="AD2344" i="2"/>
  <c r="AD2462" i="2"/>
  <c r="AD2581" i="2"/>
  <c r="AD2664" i="2"/>
  <c r="AD2764" i="2"/>
  <c r="AD2979" i="2"/>
  <c r="AD3109" i="2"/>
  <c r="AD3189" i="2"/>
  <c r="AD3326" i="2"/>
  <c r="AD3259" i="2"/>
  <c r="AD3585" i="2"/>
  <c r="AD3686" i="2"/>
  <c r="AD3746" i="2"/>
  <c r="AD3996" i="2"/>
  <c r="AD4075" i="2"/>
  <c r="AD4130" i="2"/>
  <c r="AD4220" i="2"/>
  <c r="AD4351" i="2"/>
  <c r="AD4454" i="2"/>
  <c r="AD4536" i="2"/>
  <c r="AD4639" i="2"/>
  <c r="AD234" i="2"/>
  <c r="AD303" i="2"/>
  <c r="AD375" i="2"/>
  <c r="AD404" i="2"/>
  <c r="AD551" i="2"/>
  <c r="AD690" i="2"/>
  <c r="AD583" i="2"/>
  <c r="AD912" i="2"/>
  <c r="AD1050" i="2"/>
  <c r="AD1283" i="2"/>
  <c r="AD1478" i="2"/>
  <c r="AD1435" i="2"/>
  <c r="AD1836" i="2"/>
  <c r="AD2108" i="2"/>
  <c r="AD2230" i="2"/>
  <c r="AD2404" i="2"/>
  <c r="AD2507" i="2"/>
  <c r="AD2609" i="2"/>
  <c r="AD2734" i="2"/>
  <c r="AD2819" i="2"/>
  <c r="AD3135" i="2"/>
  <c r="AD3246" i="2"/>
  <c r="AD3440" i="2"/>
  <c r="AD3527" i="2"/>
  <c r="AD3640" i="2"/>
  <c r="AD3791" i="2"/>
  <c r="AD3927" i="2"/>
  <c r="AD4043" i="2"/>
  <c r="AD4103" i="2"/>
  <c r="AD4240" i="2"/>
  <c r="AD4328" i="2"/>
  <c r="AD4405" i="2"/>
  <c r="AD4488" i="2"/>
  <c r="AD4565" i="2"/>
  <c r="AD4672" i="2"/>
  <c r="AD4731" i="2"/>
  <c r="AD4816" i="2"/>
  <c r="AD4906" i="2"/>
  <c r="AD5009" i="2"/>
  <c r="AD5176" i="2"/>
  <c r="AD354" i="2"/>
  <c r="AD450" i="2"/>
  <c r="AD1212" i="2"/>
  <c r="AD1368" i="2"/>
  <c r="AD1527" i="2"/>
  <c r="AD1663" i="2"/>
  <c r="AD1896" i="2"/>
  <c r="AD2047" i="2"/>
  <c r="AD2173" i="2"/>
  <c r="AD2339" i="2"/>
  <c r="AD2563" i="2"/>
  <c r="AD2654" i="2"/>
  <c r="AD2750" i="2"/>
  <c r="AD2886" i="2"/>
  <c r="AD2945" i="2"/>
  <c r="AD3079" i="2"/>
  <c r="AD3180" i="2"/>
  <c r="AD3310" i="2"/>
  <c r="AD3370" i="2"/>
  <c r="AD3481" i="2"/>
  <c r="AD3325" i="2"/>
  <c r="AD3864" i="2"/>
  <c r="AD3978" i="2"/>
  <c r="AD4059" i="2"/>
  <c r="AD4124" i="2"/>
  <c r="AD4204" i="2"/>
  <c r="AD4246" i="2"/>
  <c r="AD4435" i="2"/>
  <c r="AD4524" i="2"/>
  <c r="AD4628" i="2"/>
  <c r="AD4887" i="2"/>
  <c r="AD337" i="2"/>
  <c r="AD932" i="2"/>
  <c r="AD1098" i="2"/>
  <c r="AD1002" i="2"/>
  <c r="AD1351" i="2"/>
  <c r="AD1626" i="2"/>
  <c r="AD1866" i="2"/>
  <c r="AD2034" i="2"/>
  <c r="AD2140" i="2"/>
  <c r="AD2307" i="2"/>
  <c r="AD2531" i="2"/>
  <c r="AD2631" i="2"/>
  <c r="AD2865" i="2"/>
  <c r="AD2926" i="2"/>
  <c r="AD3066" i="2"/>
  <c r="AD3166" i="2"/>
  <c r="AD3276" i="2"/>
  <c r="AD3288" i="2"/>
  <c r="AD3456" i="2"/>
  <c r="AD3656" i="2"/>
  <c r="AD3840" i="2"/>
  <c r="AD4114" i="2"/>
  <c r="AD4170" i="2"/>
  <c r="AD4265" i="2"/>
  <c r="AD4333" i="2"/>
  <c r="AD4422" i="2"/>
  <c r="AD4513" i="2"/>
  <c r="AD4610" i="2"/>
  <c r="AD4684" i="2"/>
  <c r="AD4749" i="2"/>
  <c r="AD4831" i="2"/>
  <c r="AD4920" i="2"/>
  <c r="AD5035" i="2"/>
  <c r="AD241" i="2"/>
  <c r="AD552" i="2"/>
  <c r="AD25" i="2"/>
  <c r="AD254" i="2"/>
  <c r="AD914" i="2"/>
  <c r="AD714" i="2"/>
  <c r="AD1175" i="2"/>
  <c r="AD1309" i="2"/>
  <c r="AD1606" i="2"/>
  <c r="AD1741" i="2"/>
  <c r="AD1326" i="2"/>
  <c r="AD2253" i="2"/>
  <c r="AD2523" i="2"/>
  <c r="AD2622" i="2"/>
  <c r="AD2737" i="2"/>
  <c r="AD2853" i="2"/>
  <c r="AD3031" i="2"/>
  <c r="AD3156" i="2"/>
  <c r="AD3256" i="2"/>
  <c r="AD3449" i="2"/>
  <c r="AD3545" i="2"/>
  <c r="AD3648" i="2"/>
  <c r="AD3716" i="2"/>
  <c r="AD3820" i="2"/>
  <c r="AD3938" i="2"/>
  <c r="AD4045" i="2"/>
  <c r="AD4164" i="2"/>
  <c r="AD4254" i="2"/>
  <c r="AD4601" i="2"/>
  <c r="AD4679" i="2"/>
  <c r="AD4732" i="2"/>
  <c r="AD4817" i="2"/>
  <c r="AD1534" i="2"/>
  <c r="AD1682" i="2"/>
  <c r="AD1787" i="2"/>
  <c r="AD1897" i="2"/>
  <c r="AD1708" i="2"/>
  <c r="AD2341" i="2"/>
  <c r="AD2428" i="2"/>
  <c r="AD2565" i="2"/>
  <c r="AD2663" i="2"/>
  <c r="AD2755" i="2"/>
  <c r="AD2965" i="2"/>
  <c r="AD3104" i="2"/>
  <c r="AD3188" i="2"/>
  <c r="AD3313" i="2"/>
  <c r="AD3576" i="2"/>
  <c r="AD3674" i="2"/>
  <c r="AD3871" i="2"/>
  <c r="AD3995" i="2"/>
  <c r="AD4125" i="2"/>
  <c r="AD4205" i="2"/>
  <c r="AD4274" i="2"/>
  <c r="AD4346" i="2"/>
  <c r="AD4441" i="2"/>
  <c r="AD4534" i="2"/>
  <c r="AD4630" i="2"/>
  <c r="AD4764" i="2"/>
  <c r="AD4958" i="2"/>
  <c r="AD5139" i="2"/>
  <c r="AD366" i="2"/>
  <c r="AD65" i="2"/>
  <c r="AD430" i="2"/>
  <c r="AD860" i="2"/>
  <c r="AD634" i="2"/>
  <c r="AD57" i="2"/>
  <c r="AD136" i="2"/>
  <c r="AD225" i="2"/>
  <c r="AD668" i="2"/>
  <c r="AD795" i="2"/>
  <c r="AD903" i="2"/>
  <c r="AD1268" i="2"/>
  <c r="AD1458" i="2"/>
  <c r="AD1585" i="2"/>
  <c r="AD1732" i="2"/>
  <c r="AD1828" i="2"/>
  <c r="AD2005" i="2"/>
  <c r="AD2095" i="2"/>
  <c r="AD2227" i="2"/>
  <c r="AD2391" i="2"/>
  <c r="AD2505" i="2"/>
  <c r="AD2732" i="2"/>
  <c r="AD2807" i="2"/>
  <c r="AD3019" i="2"/>
  <c r="AD2997" i="2"/>
  <c r="AD3231" i="2"/>
  <c r="AD3354" i="2"/>
  <c r="AD3522" i="2"/>
  <c r="AD3638" i="2"/>
  <c r="AD3785" i="2"/>
  <c r="AD4035" i="2"/>
  <c r="AD4100" i="2"/>
  <c r="AD4149" i="2"/>
  <c r="AD4238" i="2"/>
  <c r="AD4306" i="2"/>
  <c r="AD4403" i="2"/>
  <c r="AD4486" i="2"/>
  <c r="AD4564" i="2"/>
  <c r="AD4667" i="2"/>
  <c r="AD4730" i="2"/>
  <c r="AD4793" i="2"/>
  <c r="AD4896" i="2"/>
  <c r="AD5117" i="2"/>
  <c r="AD135" i="2"/>
  <c r="AD304" i="2"/>
  <c r="AD464" i="2"/>
  <c r="AD443" i="2"/>
  <c r="AD681" i="2"/>
  <c r="AD966" i="2"/>
  <c r="AD212" i="2"/>
  <c r="AD333" i="2"/>
  <c r="AD575" i="2"/>
  <c r="AD826" i="2"/>
  <c r="AD1195" i="2"/>
  <c r="AD1517" i="2"/>
  <c r="AD1628" i="2"/>
  <c r="AD1766" i="2"/>
  <c r="AD1884" i="2"/>
  <c r="AD2039" i="2"/>
  <c r="AD2162" i="2"/>
  <c r="AD2314" i="2"/>
  <c r="AD2548" i="2"/>
  <c r="AD2356" i="2"/>
  <c r="AD2748" i="2"/>
  <c r="AD2880" i="2"/>
  <c r="AD2927" i="2"/>
  <c r="AD3067" i="2"/>
  <c r="AD3174" i="2"/>
  <c r="AD3302" i="2"/>
  <c r="AD3469" i="2"/>
  <c r="AD3560" i="2"/>
  <c r="AD3661" i="2"/>
  <c r="AD3442" i="2"/>
  <c r="AD3975" i="2"/>
  <c r="AD4117" i="2"/>
  <c r="AD4173" i="2"/>
  <c r="AD4267" i="2"/>
  <c r="AD4335" i="2"/>
  <c r="AD112" i="2"/>
  <c r="AD114" i="2"/>
  <c r="AD370" i="2"/>
  <c r="AD373" i="2"/>
  <c r="AD403" i="2"/>
  <c r="AD168" i="2"/>
  <c r="AD1043" i="2"/>
  <c r="AD1047" i="2"/>
  <c r="AD769" i="2"/>
  <c r="AD773" i="2"/>
  <c r="AD1209" i="2"/>
  <c r="AD1213" i="2"/>
  <c r="AD1366" i="2"/>
  <c r="AD1370" i="2"/>
  <c r="AD2892" i="2"/>
  <c r="AD3112" i="2"/>
  <c r="AD3116" i="2"/>
  <c r="AD3740" i="2"/>
  <c r="AD3744" i="2"/>
  <c r="AD4421" i="2"/>
  <c r="AD4425" i="2"/>
  <c r="AD4627" i="2"/>
  <c r="AD4687" i="2"/>
  <c r="AD4691" i="2"/>
  <c r="AD4747" i="2"/>
  <c r="AD4751" i="2"/>
  <c r="AD4783" i="2"/>
  <c r="AD4787" i="2"/>
  <c r="AD4926" i="2"/>
  <c r="AD4929" i="2"/>
  <c r="AD5038" i="2"/>
  <c r="AD5041" i="2"/>
  <c r="AD5043" i="2"/>
  <c r="AD5046" i="2"/>
  <c r="AD5106" i="2"/>
  <c r="AD5109" i="2"/>
  <c r="AD5128" i="2"/>
  <c r="AD5156" i="2"/>
  <c r="AD5159" i="2"/>
  <c r="AD5195" i="2"/>
  <c r="AD5194" i="2"/>
  <c r="AD5197" i="2"/>
  <c r="AD15" i="2"/>
  <c r="AA632" i="2"/>
  <c r="AD632" i="2" s="1"/>
  <c r="AD3507" i="2"/>
  <c r="AD4104" i="2"/>
  <c r="AD1530" i="2"/>
  <c r="AD4772" i="2"/>
  <c r="AD4987" i="2"/>
  <c r="AD5151" i="2"/>
  <c r="AD3683" i="2"/>
  <c r="AD5178" i="2"/>
  <c r="AD1880" i="2"/>
  <c r="AD2035" i="2"/>
  <c r="AD2659" i="2"/>
  <c r="AD2888" i="2"/>
  <c r="AD2876" i="2"/>
  <c r="AD2919" i="2"/>
  <c r="AD3001" i="2"/>
  <c r="AD3100" i="2"/>
  <c r="AD3364" i="2"/>
  <c r="AD3556" i="2"/>
  <c r="AD746" i="2"/>
  <c r="AD18" i="2"/>
  <c r="AD3542" i="2"/>
  <c r="AD130" i="2"/>
  <c r="AD2779" i="2"/>
  <c r="AD3016" i="2"/>
  <c r="AD3131" i="2"/>
  <c r="AD3265" i="2"/>
  <c r="AD3873" i="2"/>
  <c r="AD3992" i="2"/>
  <c r="AD4071" i="2"/>
  <c r="AD4532" i="2"/>
  <c r="AD4703" i="2"/>
  <c r="AD133" i="2"/>
  <c r="AD363" i="2"/>
  <c r="AD21" i="2"/>
  <c r="AD910" i="2"/>
  <c r="AD1395" i="2"/>
  <c r="AD1542" i="2"/>
  <c r="AD1683" i="2"/>
  <c r="AD3352" i="2"/>
  <c r="AD3523" i="2"/>
  <c r="AD686" i="2"/>
  <c r="AD461" i="2"/>
  <c r="AD2668" i="2"/>
  <c r="AD2761" i="2"/>
  <c r="AD3122" i="2"/>
  <c r="AD3226" i="2"/>
  <c r="AD300" i="2"/>
  <c r="AD1125" i="2"/>
  <c r="AD2310" i="2"/>
  <c r="AD2414" i="2"/>
  <c r="AD2544" i="2"/>
  <c r="AD2682" i="2"/>
  <c r="AD2923" i="2"/>
  <c r="AD3368" i="2"/>
  <c r="AD3745" i="2"/>
  <c r="AD4131" i="2"/>
  <c r="AD338" i="2"/>
  <c r="AD351" i="2"/>
  <c r="AD1046" i="2"/>
  <c r="AD1431" i="2"/>
  <c r="AD1734" i="2"/>
  <c r="AD2187" i="2"/>
  <c r="AD2340" i="2"/>
  <c r="AD2458" i="2"/>
  <c r="AD2736" i="2"/>
  <c r="AD2895" i="2"/>
  <c r="AD3170" i="2"/>
  <c r="AD3541" i="2"/>
  <c r="AD3572" i="2"/>
  <c r="AD4675" i="2"/>
  <c r="AD4745" i="2"/>
  <c r="AD4756" i="2"/>
  <c r="AD890" i="2"/>
  <c r="AD1531" i="2"/>
  <c r="AD5136" i="2"/>
  <c r="AD169" i="2"/>
  <c r="AD1262" i="2"/>
  <c r="AD1364" i="2"/>
  <c r="AD1436" i="2"/>
  <c r="AD1579" i="2"/>
  <c r="AD1727" i="2"/>
  <c r="AD2335" i="2"/>
  <c r="AD2650" i="2"/>
  <c r="AD2730" i="2"/>
  <c r="AD3063" i="2"/>
  <c r="AD3160" i="2"/>
  <c r="AD3218" i="2"/>
  <c r="AD3309" i="2"/>
  <c r="AD4482" i="2"/>
  <c r="AD4560" i="2"/>
  <c r="AD4663" i="2"/>
  <c r="AD4789" i="2"/>
  <c r="AD4893" i="2"/>
  <c r="AD5162" i="2"/>
  <c r="AD613" i="2"/>
  <c r="AD787" i="2"/>
  <c r="AD868" i="2"/>
  <c r="AD975" i="2"/>
  <c r="AD1219" i="2"/>
  <c r="AD2882" i="2"/>
  <c r="AD2914" i="2"/>
  <c r="AD2471" i="2"/>
  <c r="AD3298" i="2"/>
  <c r="AD3488" i="2"/>
  <c r="AD3465" i="2"/>
  <c r="AD3670" i="2"/>
  <c r="AD710" i="2"/>
  <c r="AD1490" i="2"/>
  <c r="AD3007" i="2"/>
  <c r="AD3451" i="2"/>
  <c r="AD3657" i="2"/>
  <c r="AD3751" i="2"/>
  <c r="AD4067" i="2"/>
  <c r="AD4086" i="2"/>
  <c r="AD4132" i="2"/>
  <c r="AD3649" i="2"/>
  <c r="AD3682" i="2"/>
  <c r="AD362" i="2"/>
  <c r="AD301" i="2"/>
  <c r="AD1167" i="2"/>
  <c r="AD311" i="2"/>
  <c r="AD2849" i="2"/>
  <c r="AD2987" i="2"/>
  <c r="AD3340" i="2"/>
  <c r="AD3636" i="2"/>
  <c r="AD3706" i="2"/>
  <c r="AD3830" i="2"/>
  <c r="AD4146" i="2"/>
  <c r="AD4236" i="2"/>
  <c r="AD4401" i="2"/>
  <c r="AD4484" i="2"/>
  <c r="AD4561" i="2"/>
  <c r="AD1191" i="2"/>
  <c r="AD3212" i="2"/>
  <c r="AD3515" i="2"/>
  <c r="AD3631" i="2"/>
  <c r="AD3787" i="2"/>
  <c r="AD3859" i="2"/>
  <c r="AD3974" i="2"/>
  <c r="AD4200" i="2"/>
  <c r="AD4242" i="2"/>
  <c r="AD4431" i="2"/>
  <c r="AA38" i="2"/>
  <c r="AD132" i="2"/>
  <c r="AA302" i="2"/>
  <c r="AD299" i="2" s="1"/>
  <c r="AD2961" i="2"/>
  <c r="AD3392" i="2"/>
  <c r="AD3695" i="2"/>
  <c r="AD3777" i="2"/>
  <c r="AD4088" i="2"/>
  <c r="AD4231" i="2"/>
  <c r="AD4368" i="2"/>
  <c r="AD5161" i="2"/>
  <c r="AD389" i="2"/>
  <c r="AA14" i="2"/>
  <c r="AD14" i="2" s="1"/>
  <c r="AA508" i="2"/>
  <c r="AD508" i="2" s="1"/>
  <c r="AD1074" i="2"/>
  <c r="AD1172" i="2"/>
  <c r="AD3152" i="2"/>
  <c r="AD3184" i="2"/>
  <c r="AD3605" i="2"/>
  <c r="AD3967" i="2"/>
  <c r="AD4050" i="2"/>
  <c r="AD4166" i="2"/>
  <c r="AD4827" i="2"/>
  <c r="AD4981" i="2"/>
  <c r="AD5032" i="2"/>
  <c r="AD5146" i="2"/>
  <c r="AD63" i="2"/>
  <c r="AD5130" i="2"/>
  <c r="AD708" i="2"/>
  <c r="AD928" i="2"/>
  <c r="AD1244" i="2"/>
  <c r="AD77" i="2"/>
  <c r="AD2016" i="2"/>
  <c r="AD2125" i="2"/>
  <c r="AD2280" i="2"/>
  <c r="AD2411" i="2"/>
  <c r="AD2619" i="2"/>
  <c r="AD2352" i="2"/>
  <c r="AD3333" i="2"/>
  <c r="AD3509" i="2"/>
  <c r="AD3692" i="2"/>
  <c r="AD4053" i="2"/>
  <c r="AD4099" i="2"/>
  <c r="AD4360" i="2"/>
  <c r="AD4726" i="2"/>
  <c r="AD4813" i="2"/>
  <c r="AD4917" i="2"/>
  <c r="AD5008" i="2"/>
  <c r="AD5125" i="2"/>
  <c r="AD474" i="2"/>
  <c r="AD764" i="2"/>
  <c r="AD1171" i="2"/>
  <c r="AD998" i="2"/>
  <c r="AD1892" i="2"/>
  <c r="AD2043" i="2"/>
  <c r="AD2169" i="2"/>
  <c r="AD3105" i="2"/>
  <c r="AD3322" i="2"/>
  <c r="AD3966" i="2"/>
  <c r="AD4046" i="2"/>
  <c r="AD4905" i="2"/>
  <c r="AD5121" i="2"/>
  <c r="AD3350" i="2"/>
  <c r="AD662" i="2"/>
  <c r="AD252" i="2"/>
  <c r="AD1523" i="2"/>
  <c r="AD1832" i="2"/>
  <c r="AD2007" i="2"/>
  <c r="AD2104" i="2"/>
  <c r="AD2226" i="2"/>
  <c r="AD2400" i="2"/>
  <c r="AD2503" i="2"/>
  <c r="AD2605" i="2"/>
  <c r="AD3075" i="2"/>
  <c r="AD3306" i="2"/>
  <c r="AD3321" i="2"/>
  <c r="AD4554" i="2"/>
  <c r="AD4998" i="2"/>
  <c r="AD828" i="2"/>
  <c r="AD2993" i="2"/>
  <c r="AD4230" i="2"/>
  <c r="AD1305" i="2"/>
  <c r="AD1509" i="2"/>
  <c r="AD3062" i="2"/>
  <c r="AD3272" i="2"/>
  <c r="AD3652" i="2"/>
  <c r="AD3835" i="2"/>
  <c r="AD3923" i="2"/>
  <c r="AD4039" i="2"/>
  <c r="AD4126" i="2"/>
  <c r="AD4707" i="2"/>
  <c r="AD3518" i="2"/>
  <c r="AD53" i="2"/>
  <c r="AD55" i="2"/>
  <c r="AA235" i="2"/>
  <c r="AD712" i="2"/>
  <c r="AD83" i="2"/>
  <c r="AD628" i="2"/>
  <c r="AD1454" i="2"/>
  <c r="AD1818" i="2"/>
  <c r="AD1968" i="2"/>
  <c r="AD2084" i="2"/>
  <c r="AD2205" i="2"/>
  <c r="AD2371" i="2"/>
  <c r="AD2498" i="2"/>
  <c r="AD2582" i="2"/>
  <c r="AD2803" i="2"/>
  <c r="AD3027" i="2"/>
  <c r="AD3252" i="2"/>
  <c r="AD3445" i="2"/>
  <c r="AD3644" i="2"/>
  <c r="AD3815" i="2"/>
  <c r="AD4120" i="2"/>
  <c r="AD4278" i="2"/>
  <c r="AD306" i="2"/>
  <c r="AD12" i="2"/>
  <c r="AD70" i="2"/>
  <c r="AA216" i="2"/>
  <c r="AD372" i="2"/>
  <c r="AD439" i="2"/>
  <c r="AA186" i="2"/>
  <c r="AD659" i="2"/>
  <c r="AD1264" i="2"/>
  <c r="AD1513" i="2"/>
  <c r="AD1602" i="2"/>
  <c r="AD1737" i="2"/>
  <c r="AD2012" i="2"/>
  <c r="AD2119" i="2"/>
  <c r="AD2249" i="2"/>
  <c r="AD2407" i="2"/>
  <c r="AD2519" i="2"/>
  <c r="AD2618" i="2"/>
  <c r="AD2768" i="2"/>
  <c r="AD3015" i="2"/>
  <c r="AD3227" i="2"/>
  <c r="AD3423" i="2"/>
  <c r="AD3634" i="2"/>
  <c r="AD3781" i="2"/>
  <c r="AD3934" i="2"/>
  <c r="AD4029" i="2"/>
  <c r="AD4041" i="2"/>
  <c r="AD4269" i="2"/>
  <c r="AD4287" i="2"/>
  <c r="AD4329" i="2"/>
  <c r="AD4520" i="2"/>
  <c r="AD4727" i="2"/>
  <c r="AD4880" i="2"/>
  <c r="AD5124" i="2"/>
  <c r="AD49" i="2"/>
  <c r="AD4962" i="2"/>
  <c r="AD483" i="2"/>
  <c r="AD1170" i="2"/>
  <c r="AD1315" i="2"/>
  <c r="AD1811" i="2"/>
  <c r="AD1941" i="2"/>
  <c r="AD2070" i="2"/>
  <c r="AD2351" i="2"/>
  <c r="AD2494" i="2"/>
  <c r="AD2578" i="2"/>
  <c r="AD2760" i="2"/>
  <c r="AD2975" i="2"/>
  <c r="AD4450" i="2"/>
  <c r="AD4559" i="2"/>
  <c r="AD4685" i="2"/>
  <c r="AD5060" i="2"/>
  <c r="AD5180" i="2"/>
  <c r="AD1803" i="2"/>
  <c r="AD27" i="2"/>
  <c r="AD50" i="2"/>
  <c r="AD223" i="2"/>
  <c r="AD81" i="2"/>
  <c r="AD92" i="2"/>
  <c r="AD210" i="2"/>
  <c r="AD365" i="2"/>
  <c r="AD548" i="2"/>
  <c r="AD4862" i="2"/>
  <c r="AD1146" i="2"/>
  <c r="AD1259" i="2"/>
  <c r="AD1506" i="2"/>
  <c r="AD1581" i="2"/>
  <c r="AD1728" i="2"/>
  <c r="AD1824" i="2"/>
  <c r="AD2001" i="2"/>
  <c r="AD2091" i="2"/>
  <c r="AD2223" i="2"/>
  <c r="AD2387" i="2"/>
  <c r="AD2501" i="2"/>
  <c r="AD2587" i="2"/>
  <c r="AD2746" i="2"/>
  <c r="AD3185" i="2"/>
  <c r="AD3255" i="2"/>
  <c r="AD3581" i="2"/>
  <c r="AD3742" i="2"/>
  <c r="AD3888" i="2"/>
  <c r="AD3921" i="2"/>
  <c r="AD3998" i="2"/>
  <c r="AD4031" i="2"/>
  <c r="AD4326" i="2"/>
  <c r="AD4455" i="2"/>
  <c r="AD4509" i="2"/>
  <c r="AD4635" i="2"/>
  <c r="AD4717" i="2"/>
  <c r="AD4812" i="2"/>
  <c r="AD4903" i="2"/>
  <c r="AD5006" i="2"/>
  <c r="AD5116" i="2"/>
  <c r="AD5193" i="2"/>
  <c r="AD3702" i="2"/>
  <c r="AD3971" i="2"/>
  <c r="AD374" i="2"/>
  <c r="AD629" i="2"/>
  <c r="AD866" i="2"/>
  <c r="AD969" i="2"/>
  <c r="AD630" i="2"/>
  <c r="AD1279" i="2"/>
  <c r="AD1415" i="2"/>
  <c r="AD1474" i="2"/>
  <c r="AD1783" i="2"/>
  <c r="AD1893" i="2"/>
  <c r="AD2068" i="2"/>
  <c r="AD2337" i="2"/>
  <c r="AD2424" i="2"/>
  <c r="AD2561" i="2"/>
  <c r="AD3176" i="2"/>
  <c r="AD3366" i="2"/>
  <c r="AD3567" i="2"/>
  <c r="AD3729" i="2"/>
  <c r="AD4113" i="2"/>
  <c r="AD4234" i="2"/>
  <c r="AD4409" i="2"/>
  <c r="AD4624" i="2"/>
  <c r="AD4653" i="2"/>
  <c r="AD4680" i="2"/>
  <c r="AD4865" i="2"/>
  <c r="AD5040" i="2"/>
  <c r="AD5173" i="2"/>
  <c r="AD330" i="2"/>
  <c r="AD4728" i="2"/>
  <c r="AA45" i="2"/>
  <c r="AD221" i="2"/>
  <c r="AD401" i="2"/>
  <c r="AD431" i="2"/>
  <c r="AD413" i="2"/>
  <c r="AD462" i="2"/>
  <c r="AD1097" i="2"/>
  <c r="AD1746" i="2"/>
  <c r="AD2733" i="2"/>
  <c r="AD2918" i="2"/>
  <c r="AD3162" i="2"/>
  <c r="AD3284" i="2"/>
  <c r="AD3549" i="2"/>
  <c r="AD3866" i="2"/>
  <c r="AD3991" i="2"/>
  <c r="AD4013" i="2"/>
  <c r="AD4263" i="2"/>
  <c r="AD4490" i="2"/>
  <c r="AD4706" i="2"/>
  <c r="AD4771" i="2"/>
  <c r="AD4884" i="2"/>
  <c r="AD5112" i="2"/>
  <c r="AD5165" i="2"/>
  <c r="AD40" i="2"/>
  <c r="AD388" i="2"/>
  <c r="AD134" i="2"/>
  <c r="AD11" i="2"/>
  <c r="AD387" i="2"/>
  <c r="AD618" i="2"/>
  <c r="AD803" i="2"/>
  <c r="AD921" i="2"/>
  <c r="AD1680" i="2"/>
  <c r="AD2728" i="2"/>
  <c r="AD2913" i="2"/>
  <c r="AD239" i="2"/>
  <c r="AD364" i="2"/>
  <c r="AD609" i="2"/>
  <c r="AD579" i="2"/>
  <c r="AD908" i="2"/>
  <c r="AD4399" i="2"/>
  <c r="AD4606" i="2"/>
  <c r="AD664" i="2"/>
  <c r="AD771" i="2"/>
  <c r="AD1659" i="2"/>
  <c r="AD2423" i="2"/>
  <c r="AD2559" i="2"/>
  <c r="AD2660" i="2"/>
  <c r="AD2891" i="2"/>
  <c r="AD4597" i="2"/>
  <c r="AD386" i="2"/>
  <c r="AD558" i="2"/>
  <c r="AD51" i="2"/>
  <c r="AD1622" i="2"/>
  <c r="AD1749" i="2"/>
  <c r="AD1862" i="2"/>
  <c r="AD2030" i="2"/>
  <c r="AD2413" i="2"/>
  <c r="AD2527" i="2"/>
  <c r="AD2627" i="2"/>
  <c r="AD2861" i="2"/>
  <c r="AD549" i="2"/>
  <c r="AD856" i="2"/>
  <c r="AD962" i="2"/>
  <c r="AD232" i="2"/>
  <c r="AD398" i="2"/>
  <c r="AD427" i="2"/>
  <c r="AD505" i="2"/>
  <c r="AD791" i="2"/>
  <c r="AD899" i="2"/>
  <c r="AD822" i="2"/>
  <c r="AD947" i="2"/>
  <c r="AD4261" i="2"/>
  <c r="AD89" i="2"/>
  <c r="AD790" i="2"/>
  <c r="AD882" i="2"/>
  <c r="AD983" i="2"/>
  <c r="AD1815" i="2"/>
  <c r="AD1942" i="2"/>
  <c r="AD2083" i="2"/>
  <c r="AD2192" i="2"/>
  <c r="AD2579" i="2"/>
  <c r="AD2922" i="2"/>
  <c r="AD4250" i="2"/>
  <c r="AD4668" i="2"/>
  <c r="AD4133" i="2"/>
  <c r="AD4297" i="2"/>
  <c r="AD4476" i="2"/>
  <c r="AD4660" i="2"/>
  <c r="AD4784" i="2"/>
  <c r="AD4995" i="2"/>
  <c r="AD4121" i="2"/>
  <c r="AD4437" i="2"/>
  <c r="AD4626" i="2"/>
  <c r="AD4760" i="2"/>
  <c r="AD4955" i="2"/>
  <c r="AD4108" i="2"/>
  <c r="AD4253" i="2"/>
  <c r="AD4377" i="2"/>
  <c r="AD4740" i="2"/>
  <c r="AD4914" i="2"/>
  <c r="AD4079" i="2"/>
  <c r="AD4219" i="2"/>
  <c r="AD4353" i="2"/>
  <c r="AD4537" i="2"/>
  <c r="AD5088" i="2"/>
  <c r="AD4201" i="2"/>
  <c r="AD4342" i="2"/>
  <c r="AD4530" i="2"/>
  <c r="AD4169" i="2"/>
  <c r="AD4331" i="2"/>
  <c r="AD4516" i="2"/>
  <c r="AD4681" i="2"/>
  <c r="AD4851" i="2"/>
  <c r="AD4165" i="2"/>
  <c r="AD4327" i="2"/>
  <c r="AD4494" i="2"/>
  <c r="AD4678" i="2"/>
  <c r="AD4818" i="2"/>
  <c r="AD5011" i="2"/>
  <c r="E66" i="2"/>
  <c r="E8" i="2"/>
  <c r="E9" i="2"/>
  <c r="E23" i="2"/>
  <c r="E13" i="2"/>
  <c r="H13" i="2" s="1"/>
  <c r="E20" i="2"/>
  <c r="E36" i="2"/>
  <c r="H36" i="2" s="1"/>
  <c r="E46" i="2"/>
  <c r="E64" i="2"/>
  <c r="H64" i="2" s="1"/>
  <c r="E75" i="2"/>
  <c r="E86" i="2"/>
  <c r="E98" i="2"/>
  <c r="E100" i="2"/>
  <c r="E97" i="2"/>
  <c r="E105" i="2"/>
  <c r="E109" i="2"/>
  <c r="E90" i="2"/>
  <c r="E120" i="2"/>
  <c r="E138" i="2"/>
  <c r="H138" i="2" s="1"/>
  <c r="E159" i="2"/>
  <c r="E162" i="2"/>
  <c r="E166" i="2"/>
  <c r="E172" i="2"/>
  <c r="E183" i="2"/>
  <c r="E184" i="2"/>
  <c r="E176" i="2"/>
  <c r="E189" i="2"/>
  <c r="E193" i="2"/>
  <c r="E178" i="2"/>
  <c r="E197" i="2"/>
  <c r="E200" i="2"/>
  <c r="E203" i="2"/>
  <c r="E206" i="2"/>
  <c r="E211" i="2"/>
  <c r="E213" i="2"/>
  <c r="E230" i="2"/>
  <c r="E233" i="2"/>
  <c r="E237" i="2"/>
  <c r="E244" i="2"/>
  <c r="E250" i="2"/>
  <c r="E265" i="2"/>
  <c r="E266" i="2"/>
  <c r="E267" i="2"/>
  <c r="E268" i="2"/>
  <c r="E274" i="2"/>
  <c r="E276" i="2"/>
  <c r="E279" i="2"/>
  <c r="E280" i="2"/>
  <c r="E285" i="2"/>
  <c r="E287" i="2"/>
  <c r="E288" i="2"/>
  <c r="E292" i="2"/>
  <c r="E298" i="2"/>
  <c r="E316" i="2"/>
  <c r="E321" i="2"/>
  <c r="E328" i="2"/>
  <c r="E329" i="2"/>
  <c r="E334" i="2"/>
  <c r="E344" i="2"/>
  <c r="E356" i="2"/>
  <c r="E111" i="2"/>
  <c r="E371" i="2"/>
  <c r="E384" i="2"/>
  <c r="E385" i="2"/>
  <c r="E382" i="2"/>
  <c r="E393" i="2"/>
  <c r="E207" i="2"/>
  <c r="E400" i="2"/>
  <c r="E408" i="2"/>
  <c r="E410" i="2"/>
  <c r="E419" i="2"/>
  <c r="E420" i="2"/>
  <c r="E436" i="2"/>
  <c r="E438" i="2"/>
  <c r="E440" i="2"/>
  <c r="E447" i="2"/>
  <c r="E454" i="2"/>
  <c r="E475" i="2"/>
  <c r="E395" i="2"/>
  <c r="H395" i="2" s="1"/>
  <c r="E484" i="2"/>
  <c r="E487" i="2"/>
  <c r="E491" i="2"/>
  <c r="E496" i="2"/>
  <c r="E502" i="2"/>
  <c r="E503" i="2"/>
  <c r="E509" i="2"/>
  <c r="E510" i="2"/>
  <c r="E529" i="2"/>
  <c r="E531" i="2"/>
  <c r="E131" i="2"/>
  <c r="E538" i="2"/>
  <c r="E539" i="2"/>
  <c r="E545" i="2"/>
  <c r="E559" i="2"/>
  <c r="E572" i="2"/>
  <c r="E581" i="2"/>
  <c r="E585" i="2"/>
  <c r="E418" i="2"/>
  <c r="E597" i="2"/>
  <c r="E602" i="2"/>
  <c r="E534" i="2"/>
  <c r="E607" i="2"/>
  <c r="E620" i="2"/>
  <c r="E627" i="2"/>
  <c r="E631" i="2"/>
  <c r="E637" i="2"/>
  <c r="E639" i="2"/>
  <c r="E644" i="2"/>
  <c r="E653" i="2"/>
  <c r="E669" i="2"/>
  <c r="E677" i="2"/>
  <c r="E687" i="2"/>
  <c r="E691" i="2"/>
  <c r="E698" i="2"/>
  <c r="E715" i="2"/>
  <c r="E725" i="2"/>
  <c r="E730" i="2"/>
  <c r="E735" i="2"/>
  <c r="E740" i="2"/>
  <c r="E749" i="2"/>
  <c r="E570" i="2"/>
  <c r="E761" i="2"/>
  <c r="E762" i="2"/>
  <c r="E765" i="2"/>
  <c r="E767" i="2"/>
  <c r="E778" i="2"/>
  <c r="E779" i="2"/>
  <c r="E785" i="2"/>
  <c r="E788" i="2"/>
  <c r="E797" i="2"/>
  <c r="E811" i="2"/>
  <c r="E817" i="2"/>
  <c r="E837" i="2"/>
  <c r="E838" i="2"/>
  <c r="E839" i="2"/>
  <c r="E841" i="2"/>
  <c r="E842" i="2"/>
  <c r="E852" i="2"/>
  <c r="E858" i="2"/>
  <c r="E859" i="2"/>
  <c r="E873" i="2"/>
  <c r="E892" i="2"/>
  <c r="E901" i="2"/>
  <c r="E906" i="2"/>
  <c r="E915" i="2"/>
  <c r="E927" i="2"/>
  <c r="E935" i="2"/>
  <c r="E955" i="2"/>
  <c r="E956" i="2"/>
  <c r="E963" i="2"/>
  <c r="E964" i="2"/>
  <c r="H964" i="2" s="1"/>
  <c r="E971" i="2"/>
  <c r="E976" i="2"/>
  <c r="E977" i="2"/>
  <c r="E985" i="2"/>
  <c r="E986" i="2"/>
  <c r="E989" i="2"/>
  <c r="E1000" i="2"/>
  <c r="E1003" i="2"/>
  <c r="E1013" i="2"/>
  <c r="E1026" i="2"/>
  <c r="E1030" i="2"/>
  <c r="E1049" i="2"/>
  <c r="H1049" i="2" s="1"/>
  <c r="E1058" i="2"/>
  <c r="E1059" i="2"/>
  <c r="E1076" i="2"/>
  <c r="E1077" i="2"/>
  <c r="E1080" i="2"/>
  <c r="E1081" i="2"/>
  <c r="E902" i="2"/>
  <c r="E1090" i="2"/>
  <c r="E1091" i="2"/>
  <c r="E1093" i="2"/>
  <c r="E1094" i="2"/>
  <c r="E1104" i="2"/>
  <c r="E1105" i="2"/>
  <c r="E1106" i="2"/>
  <c r="E1117" i="2"/>
  <c r="E1118" i="2"/>
  <c r="E1123" i="2"/>
  <c r="E1128" i="2"/>
  <c r="E1132" i="2"/>
  <c r="E1133" i="2"/>
  <c r="E1145" i="2"/>
  <c r="E1147" i="2"/>
  <c r="E1148" i="2"/>
  <c r="E1149" i="2"/>
  <c r="H1149" i="2" s="1"/>
  <c r="E1151" i="2"/>
  <c r="E1178" i="2"/>
  <c r="E1182" i="2"/>
  <c r="E1185" i="2"/>
  <c r="E1186" i="2"/>
  <c r="E1188" i="2"/>
  <c r="E1189" i="2"/>
  <c r="E1192" i="2"/>
  <c r="E1194" i="2"/>
  <c r="E1202" i="2"/>
  <c r="E1206" i="2"/>
  <c r="E1208" i="2"/>
  <c r="E1218" i="2"/>
  <c r="E1222" i="2"/>
  <c r="E1234" i="2"/>
  <c r="E1235" i="2"/>
  <c r="E1242" i="2"/>
  <c r="E1246" i="2"/>
  <c r="E1250" i="2"/>
  <c r="E1258" i="2"/>
  <c r="E1260" i="2"/>
  <c r="E1269" i="2"/>
  <c r="E1120" i="2"/>
  <c r="E1280" i="2"/>
  <c r="E1284" i="2"/>
  <c r="E1285" i="2"/>
  <c r="E1293" i="2"/>
  <c r="E1294" i="2"/>
  <c r="E1299" i="2"/>
  <c r="E1302" i="2"/>
  <c r="E1303" i="2"/>
  <c r="E1318" i="2"/>
  <c r="E1322" i="2"/>
  <c r="E1335" i="2"/>
  <c r="E1336" i="2"/>
  <c r="E1345" i="2"/>
  <c r="E1346" i="2"/>
  <c r="H1346" i="2" s="1"/>
  <c r="E1347" i="2"/>
  <c r="E1348" i="2"/>
  <c r="E1356" i="2"/>
  <c r="E1360" i="2"/>
  <c r="E1361" i="2"/>
  <c r="E1362" i="2"/>
  <c r="E1363" i="2"/>
  <c r="E1378" i="2"/>
  <c r="E1397" i="2"/>
  <c r="E1398" i="2"/>
  <c r="E1406" i="2"/>
  <c r="E1413" i="2"/>
  <c r="E1427" i="2"/>
  <c r="E1428" i="2"/>
  <c r="E1429" i="2"/>
  <c r="E1437" i="2"/>
  <c r="E1442" i="2"/>
  <c r="E1444" i="2"/>
  <c r="E1445" i="2"/>
  <c r="E1447" i="2"/>
  <c r="E1449" i="2"/>
  <c r="E1459" i="2"/>
  <c r="E1465" i="2"/>
  <c r="H1465" i="2" s="1"/>
  <c r="E1466" i="2"/>
  <c r="E1476" i="2"/>
  <c r="E1479" i="2"/>
  <c r="E1491" i="2"/>
  <c r="E1493" i="2"/>
  <c r="E1498" i="2"/>
  <c r="E1508" i="2"/>
  <c r="E1533" i="2"/>
  <c r="E598" i="2"/>
  <c r="E1539" i="2"/>
  <c r="E1547" i="2"/>
  <c r="E1548" i="2"/>
  <c r="E1549" i="2"/>
  <c r="E1550" i="2"/>
  <c r="E1554" i="2"/>
  <c r="E1561" i="2"/>
  <c r="E1562" i="2"/>
  <c r="E1564" i="2"/>
  <c r="E1577" i="2"/>
  <c r="E1578" i="2"/>
  <c r="E1587" i="2"/>
  <c r="E1594" i="2"/>
  <c r="E1499" i="2"/>
  <c r="E1599" i="2"/>
  <c r="E1605" i="2"/>
  <c r="E1618" i="2"/>
  <c r="E1621" i="2"/>
  <c r="E1624" i="2"/>
  <c r="E1636" i="2"/>
  <c r="E1637" i="2"/>
  <c r="E1638" i="2"/>
  <c r="E1642" i="2"/>
  <c r="E1646" i="2"/>
  <c r="E1647" i="2"/>
  <c r="E1652" i="2"/>
  <c r="E1654" i="2"/>
  <c r="E1656" i="2"/>
  <c r="H1656" i="2" s="1"/>
  <c r="E1657" i="2"/>
  <c r="E1676" i="2"/>
  <c r="E1678" i="2"/>
  <c r="E1685" i="2"/>
  <c r="E1688" i="2"/>
  <c r="E1691" i="2"/>
  <c r="E1693" i="2"/>
  <c r="E1697" i="2"/>
  <c r="E283" i="2"/>
  <c r="E1698" i="2"/>
  <c r="E1703" i="2"/>
  <c r="E1704" i="2"/>
  <c r="E1705" i="2"/>
  <c r="E1706" i="2"/>
  <c r="E1724" i="2"/>
  <c r="E1742" i="2"/>
  <c r="E1757" i="2"/>
  <c r="E1759" i="2"/>
  <c r="E1762" i="2"/>
  <c r="E1774" i="2"/>
  <c r="E1777" i="2"/>
  <c r="E1779" i="2"/>
  <c r="E1785" i="2"/>
  <c r="E1794" i="2"/>
  <c r="E1795" i="2"/>
  <c r="E1796" i="2"/>
  <c r="E1798" i="2"/>
  <c r="E1800" i="2"/>
  <c r="E1821" i="2"/>
  <c r="E1829" i="2"/>
  <c r="E1830" i="2"/>
  <c r="E1837" i="2"/>
  <c r="E1838" i="2"/>
  <c r="E1839" i="2"/>
  <c r="E1858" i="2"/>
  <c r="E1876" i="2"/>
  <c r="H1876" i="2" s="1"/>
  <c r="E1879" i="2"/>
  <c r="E1895" i="2"/>
  <c r="E1912" i="2"/>
  <c r="E1914" i="2"/>
  <c r="E1925" i="2"/>
  <c r="E1926" i="2"/>
  <c r="E1928" i="2"/>
  <c r="E1930" i="2"/>
  <c r="E1931" i="2"/>
  <c r="E1933" i="2"/>
  <c r="E1934" i="2"/>
  <c r="E1938" i="2"/>
  <c r="E1947" i="2"/>
  <c r="E1956" i="2"/>
  <c r="E1957" i="2"/>
  <c r="E1979" i="2"/>
  <c r="E1984" i="2"/>
  <c r="E1987" i="2"/>
  <c r="E1992" i="2"/>
  <c r="E1999" i="2"/>
  <c r="E2004" i="2"/>
  <c r="E2015" i="2"/>
  <c r="E2021" i="2"/>
  <c r="E2022" i="2"/>
  <c r="E2026" i="2"/>
  <c r="E2027" i="2"/>
  <c r="E2028" i="2"/>
  <c r="E2045" i="2"/>
  <c r="E2046" i="2"/>
  <c r="E2054" i="2"/>
  <c r="E2056" i="2"/>
  <c r="E2061" i="2"/>
  <c r="E2063" i="2"/>
  <c r="E2069" i="2"/>
  <c r="E2076" i="2"/>
  <c r="E2078" i="2"/>
  <c r="E2079" i="2"/>
  <c r="E2082" i="2"/>
  <c r="E2090" i="2"/>
  <c r="E2098" i="2"/>
  <c r="E2101" i="2"/>
  <c r="E2103" i="2"/>
  <c r="E2107" i="2"/>
  <c r="E2109" i="2"/>
  <c r="E2115" i="2"/>
  <c r="E2116" i="2"/>
  <c r="E2127" i="2"/>
  <c r="H2127" i="2" s="1"/>
  <c r="E2128" i="2"/>
  <c r="E2130" i="2"/>
  <c r="E2132" i="2"/>
  <c r="E2135" i="2"/>
  <c r="E2136" i="2"/>
  <c r="E2145" i="2"/>
  <c r="E2146" i="2"/>
  <c r="E2151" i="2"/>
  <c r="E2157" i="2"/>
  <c r="E2158" i="2"/>
  <c r="E2163" i="2"/>
  <c r="E2170" i="2"/>
  <c r="E2171" i="2"/>
  <c r="H2171" i="2" s="1"/>
  <c r="E2172" i="2"/>
  <c r="E2190" i="2"/>
  <c r="E2193" i="2"/>
  <c r="E2201" i="2"/>
  <c r="H2201" i="2" s="1"/>
  <c r="E2202" i="2"/>
  <c r="E2203" i="2"/>
  <c r="E2204" i="2"/>
  <c r="E2216" i="2"/>
  <c r="E2237" i="2"/>
  <c r="E2244" i="2"/>
  <c r="E2248" i="2"/>
  <c r="H2248" i="2" s="1"/>
  <c r="E2258" i="2"/>
  <c r="E2261" i="2"/>
  <c r="E2263" i="2"/>
  <c r="E2269" i="2"/>
  <c r="E2272" i="2"/>
  <c r="E2274" i="2"/>
  <c r="E2275" i="2"/>
  <c r="E2276" i="2"/>
  <c r="E2287" i="2"/>
  <c r="E2290" i="2"/>
  <c r="E1919" i="2"/>
  <c r="E2294" i="2"/>
  <c r="E2295" i="2"/>
  <c r="E2303" i="2"/>
  <c r="E2305" i="2"/>
  <c r="E2306" i="2"/>
  <c r="E2321" i="2"/>
  <c r="E2323" i="2"/>
  <c r="E2325" i="2"/>
  <c r="E2349" i="2"/>
  <c r="E2354" i="2"/>
  <c r="E2367" i="2"/>
  <c r="E2378" i="2"/>
  <c r="E2388" i="2"/>
  <c r="E2394" i="2"/>
  <c r="E2397" i="2"/>
  <c r="E2398" i="2"/>
  <c r="E2399" i="2"/>
  <c r="E2409" i="2"/>
  <c r="E2420" i="2"/>
  <c r="E2421" i="2"/>
  <c r="E2422" i="2"/>
  <c r="E2430" i="2"/>
  <c r="E2431" i="2"/>
  <c r="E2449" i="2"/>
  <c r="E2450" i="2"/>
  <c r="E2456" i="2"/>
  <c r="H2456" i="2" s="1"/>
  <c r="E2470" i="2"/>
  <c r="E2478" i="2"/>
  <c r="E2481" i="2"/>
  <c r="E2482" i="2"/>
  <c r="E2495" i="2"/>
  <c r="E2496" i="2"/>
  <c r="E2497" i="2"/>
  <c r="E2508" i="2"/>
  <c r="E2512" i="2"/>
  <c r="E2522" i="2"/>
  <c r="E2526" i="2"/>
  <c r="E2538" i="2"/>
  <c r="H2538" i="2" s="1"/>
  <c r="E2539" i="2"/>
  <c r="E2550" i="2"/>
  <c r="E2554" i="2"/>
  <c r="E2556" i="2"/>
  <c r="E2557" i="2"/>
  <c r="E2570" i="2"/>
  <c r="E2573" i="2"/>
  <c r="E2576" i="2"/>
  <c r="E2577" i="2"/>
  <c r="E2580" i="2"/>
  <c r="E2594" i="2"/>
  <c r="E2595" i="2"/>
  <c r="H2595" i="2" s="1"/>
  <c r="E2611" i="2"/>
  <c r="E2614" i="2"/>
  <c r="E2615" i="2"/>
  <c r="E2629" i="2"/>
  <c r="E2640" i="2"/>
  <c r="E2642" i="2"/>
  <c r="E2643" i="2"/>
  <c r="E2647" i="2"/>
  <c r="E2652" i="2"/>
  <c r="E2433" i="2"/>
  <c r="E2674" i="2"/>
  <c r="E2690" i="2"/>
  <c r="E2692" i="2"/>
  <c r="E2693" i="2"/>
  <c r="E2695" i="2"/>
  <c r="E2707" i="2"/>
  <c r="E2708" i="2"/>
  <c r="E2709" i="2"/>
  <c r="E2711" i="2"/>
  <c r="E2712" i="2"/>
  <c r="E2713" i="2"/>
  <c r="E2714" i="2"/>
  <c r="E2719" i="2"/>
  <c r="E2722" i="2"/>
  <c r="E2735" i="2"/>
  <c r="E2743" i="2"/>
  <c r="E2744" i="2"/>
  <c r="E2745" i="2"/>
  <c r="E2751" i="2"/>
  <c r="E2771" i="2"/>
  <c r="E2784" i="2"/>
  <c r="E2797" i="2"/>
  <c r="E2802" i="2"/>
  <c r="E2809" i="2"/>
  <c r="E2814" i="2"/>
  <c r="E2815" i="2"/>
  <c r="E2816" i="2"/>
  <c r="E2831" i="2"/>
  <c r="E2840" i="2"/>
  <c r="E2847" i="2"/>
  <c r="E2854" i="2"/>
  <c r="E2862" i="2"/>
  <c r="E2863" i="2"/>
  <c r="E2864" i="2"/>
  <c r="E2881" i="2"/>
  <c r="E445" i="2"/>
  <c r="E2900" i="2"/>
  <c r="E2909" i="2"/>
  <c r="H2909" i="2" s="1"/>
  <c r="E2911" i="2"/>
  <c r="E2921" i="2"/>
  <c r="E2925" i="2"/>
  <c r="E2939" i="2"/>
  <c r="E2941" i="2"/>
  <c r="E2944" i="2"/>
  <c r="E2947" i="2"/>
  <c r="E2950" i="2"/>
  <c r="E2956" i="2"/>
  <c r="E2957" i="2"/>
  <c r="E2958" i="2"/>
  <c r="E2959" i="2"/>
  <c r="E2986" i="2"/>
  <c r="E2992" i="2"/>
  <c r="E2994" i="2"/>
  <c r="E3008" i="2"/>
  <c r="E3014" i="2"/>
  <c r="E3017" i="2"/>
  <c r="E3018" i="2"/>
  <c r="E3021" i="2"/>
  <c r="E3024" i="2"/>
  <c r="E3029" i="2"/>
  <c r="E3030" i="2"/>
  <c r="E3033" i="2"/>
  <c r="E3038" i="2"/>
  <c r="E3048" i="2"/>
  <c r="E3054" i="2"/>
  <c r="E3073" i="2"/>
  <c r="E3082" i="2"/>
  <c r="E3091" i="2"/>
  <c r="E3092" i="2"/>
  <c r="E3102" i="2"/>
  <c r="E3114" i="2"/>
  <c r="E3119" i="2"/>
  <c r="E3125" i="2"/>
  <c r="E3138" i="2"/>
  <c r="E3141" i="2"/>
  <c r="E3146" i="2"/>
  <c r="E3148" i="2"/>
  <c r="E3149" i="2"/>
  <c r="E3165" i="2"/>
  <c r="E3187" i="2"/>
  <c r="E3194" i="2"/>
  <c r="E3195" i="2"/>
  <c r="E3202" i="2"/>
  <c r="E3204" i="2"/>
  <c r="E3206" i="2"/>
  <c r="E3207" i="2"/>
  <c r="E3214" i="2"/>
  <c r="E3215" i="2"/>
  <c r="E3232" i="2"/>
  <c r="E3238" i="2"/>
  <c r="E3239" i="2"/>
  <c r="E3240" i="2"/>
  <c r="E3242" i="2"/>
  <c r="E3245" i="2"/>
  <c r="E3247" i="2"/>
  <c r="E3254" i="2"/>
  <c r="E3274" i="2"/>
  <c r="H3274" i="2" s="1"/>
  <c r="E3282" i="2"/>
  <c r="E3294" i="2"/>
  <c r="E3301" i="2"/>
  <c r="E3318" i="2"/>
  <c r="E3319" i="2"/>
  <c r="E3331" i="2"/>
  <c r="E3336" i="2"/>
  <c r="E3339" i="2"/>
  <c r="E3360" i="2"/>
  <c r="E3362" i="2"/>
  <c r="E3363" i="2"/>
  <c r="E3376" i="2"/>
  <c r="E3386" i="2"/>
  <c r="E3401" i="2"/>
  <c r="E3403" i="2"/>
  <c r="E3404" i="2"/>
  <c r="E3411" i="2"/>
  <c r="E3414" i="2"/>
  <c r="E3419" i="2"/>
  <c r="E3431" i="2"/>
  <c r="E3433" i="2"/>
  <c r="E3435" i="2"/>
  <c r="E3436" i="2"/>
  <c r="E3438" i="2"/>
  <c r="E3439" i="2"/>
  <c r="E3452" i="2"/>
  <c r="E3461" i="2"/>
  <c r="E3463" i="2"/>
  <c r="E3468" i="2"/>
  <c r="E3477" i="2"/>
  <c r="E3489" i="2"/>
  <c r="E3441" i="2"/>
  <c r="E3490" i="2"/>
  <c r="E3491" i="2"/>
  <c r="E3496" i="2"/>
  <c r="E3498" i="2"/>
  <c r="E3506" i="2"/>
  <c r="E3514" i="2"/>
  <c r="E783" i="2"/>
  <c r="E3533" i="2"/>
  <c r="E3535" i="2"/>
  <c r="E3551" i="2"/>
  <c r="E3557" i="2"/>
  <c r="E3574" i="2"/>
  <c r="E3575" i="2"/>
  <c r="E3584" i="2"/>
  <c r="E3586" i="2"/>
  <c r="E3592" i="2"/>
  <c r="E3596" i="2"/>
  <c r="E3608" i="2"/>
  <c r="E3613" i="2"/>
  <c r="E3615" i="2"/>
  <c r="E3616" i="2"/>
  <c r="E3620" i="2"/>
  <c r="E3621" i="2"/>
  <c r="E3623" i="2"/>
  <c r="E3643" i="2"/>
  <c r="E3664" i="2"/>
  <c r="E3666" i="2"/>
  <c r="E3672" i="2"/>
  <c r="E3675" i="2"/>
  <c r="E3676" i="2"/>
  <c r="E3677" i="2"/>
  <c r="E3681" i="2"/>
  <c r="E3705" i="2"/>
  <c r="E3709" i="2"/>
  <c r="E3712" i="2"/>
  <c r="E3714" i="2"/>
  <c r="E3717" i="2"/>
  <c r="E3725" i="2"/>
  <c r="E3726" i="2"/>
  <c r="E3727" i="2"/>
  <c r="H3727" i="2" s="1"/>
  <c r="E3737" i="2"/>
  <c r="E3757" i="2"/>
  <c r="E3758" i="2"/>
  <c r="E3774" i="2"/>
  <c r="E3775" i="2"/>
  <c r="E3778" i="2"/>
  <c r="E3800" i="2"/>
  <c r="E3801" i="2"/>
  <c r="E3802" i="2"/>
  <c r="E3806" i="2"/>
  <c r="E3811" i="2"/>
  <c r="E3814" i="2"/>
  <c r="E3816" i="2"/>
  <c r="E3817" i="2"/>
  <c r="E3818" i="2"/>
  <c r="E3821" i="2"/>
  <c r="E3822" i="2"/>
  <c r="E3824" i="2"/>
  <c r="E3827" i="2"/>
  <c r="E3831" i="2"/>
  <c r="E3848" i="2"/>
  <c r="E3849" i="2"/>
  <c r="E3850" i="2"/>
  <c r="E3851" i="2"/>
  <c r="E3853" i="2"/>
  <c r="E3879" i="2"/>
  <c r="E3883" i="2"/>
  <c r="E3887" i="2"/>
  <c r="E3897" i="2"/>
  <c r="E3906" i="2"/>
  <c r="E3907" i="2"/>
  <c r="E3917" i="2"/>
  <c r="E3919" i="2"/>
  <c r="E3929" i="2"/>
  <c r="E3935" i="2"/>
  <c r="E3937" i="2"/>
  <c r="E3940" i="2"/>
  <c r="H3940" i="2" s="1"/>
  <c r="E3946" i="2"/>
  <c r="E3953" i="2"/>
  <c r="E3954" i="2"/>
  <c r="E3958" i="2"/>
  <c r="E3964" i="2"/>
  <c r="E3969" i="2"/>
  <c r="E3972" i="2"/>
  <c r="E3976" i="2"/>
  <c r="E3977" i="2"/>
  <c r="E3990" i="2"/>
  <c r="E4006" i="2"/>
  <c r="E4010" i="2"/>
  <c r="E4011" i="2"/>
  <c r="E4012" i="2"/>
  <c r="E4019" i="2"/>
  <c r="E4038" i="2"/>
  <c r="E4055" i="2"/>
  <c r="E4058" i="2"/>
  <c r="E4061" i="2"/>
  <c r="E4065" i="2"/>
  <c r="E4095" i="2"/>
  <c r="E4096" i="2"/>
  <c r="E4105" i="2"/>
  <c r="H4105" i="2" s="1"/>
  <c r="E4110" i="2"/>
  <c r="E4111" i="2"/>
  <c r="E4123" i="2"/>
  <c r="E4127" i="2"/>
  <c r="E4142" i="2"/>
  <c r="E4145" i="2"/>
  <c r="E4152" i="2"/>
  <c r="E4154" i="2"/>
  <c r="E4158" i="2"/>
  <c r="E4160" i="2"/>
  <c r="E4184" i="2"/>
  <c r="E4198" i="2"/>
  <c r="E4210" i="2"/>
  <c r="E4211" i="2"/>
  <c r="E4216" i="2"/>
  <c r="E4217" i="2"/>
  <c r="E4218" i="2"/>
  <c r="E4222" i="2"/>
  <c r="E4226" i="2"/>
  <c r="E4232" i="2"/>
  <c r="E4233" i="2"/>
  <c r="E4243" i="2"/>
  <c r="E4247" i="2"/>
  <c r="E4251" i="2"/>
  <c r="E4252" i="2"/>
  <c r="E4256" i="2"/>
  <c r="E4270" i="2"/>
  <c r="E4276" i="2"/>
  <c r="E4277" i="2"/>
  <c r="E4286" i="2"/>
  <c r="E4288" i="2"/>
  <c r="E4302" i="2"/>
  <c r="E4304" i="2"/>
  <c r="E4311" i="2"/>
  <c r="E4316" i="2"/>
  <c r="E4320" i="2"/>
  <c r="E4324" i="2"/>
  <c r="E4325" i="2"/>
  <c r="E4334" i="2"/>
  <c r="E4336" i="2"/>
  <c r="E4347" i="2"/>
  <c r="E4385" i="2"/>
  <c r="E4396" i="2"/>
  <c r="E4400" i="2"/>
  <c r="E4402" i="2"/>
  <c r="E4411" i="2"/>
  <c r="E4417" i="2"/>
  <c r="E4418" i="2"/>
  <c r="E4419" i="2"/>
  <c r="H4419" i="2" s="1"/>
  <c r="E4424" i="2"/>
  <c r="E4433" i="2"/>
  <c r="E4453" i="2"/>
  <c r="E4468" i="2"/>
  <c r="E4471" i="2"/>
  <c r="E4472" i="2"/>
  <c r="E4477" i="2"/>
  <c r="E4478" i="2"/>
  <c r="E4500" i="2"/>
  <c r="E4511" i="2"/>
  <c r="E4526" i="2"/>
  <c r="E4527" i="2"/>
  <c r="E4546" i="2"/>
  <c r="E4570" i="2"/>
  <c r="E4572" i="2"/>
  <c r="E4577" i="2"/>
  <c r="E4591" i="2"/>
  <c r="E4593" i="2"/>
  <c r="E4594" i="2"/>
  <c r="E4598" i="2"/>
  <c r="E4600" i="2"/>
  <c r="E4608" i="2"/>
  <c r="E4609" i="2"/>
  <c r="E4616" i="2"/>
  <c r="E4623" i="2"/>
  <c r="E4647" i="2"/>
  <c r="E4659" i="2"/>
  <c r="E4666" i="2"/>
  <c r="E4677" i="2"/>
  <c r="E4692" i="2"/>
  <c r="E4693" i="2"/>
  <c r="E4724" i="2"/>
  <c r="E4759" i="2"/>
  <c r="E4779" i="2"/>
  <c r="E4782" i="2"/>
  <c r="E4809" i="2"/>
  <c r="H4809" i="2" s="1"/>
  <c r="E4815" i="2"/>
  <c r="E4829" i="2"/>
  <c r="E4840" i="2"/>
  <c r="E4841" i="2"/>
  <c r="E4859" i="2"/>
  <c r="E4864" i="2"/>
  <c r="E4877" i="2"/>
  <c r="E4878" i="2"/>
  <c r="E4882" i="2"/>
  <c r="E4898" i="2"/>
  <c r="E4902" i="2"/>
  <c r="E4904" i="2"/>
  <c r="E4911" i="2"/>
  <c r="E4924" i="2"/>
  <c r="E4939" i="2"/>
  <c r="E4941" i="2"/>
  <c r="E4946" i="2"/>
  <c r="E4976" i="2"/>
  <c r="E4978" i="2"/>
  <c r="E4980" i="2"/>
  <c r="E4986" i="2"/>
  <c r="E4989" i="2"/>
  <c r="E5004" i="2"/>
  <c r="E5010" i="2"/>
  <c r="E5015" i="2"/>
  <c r="E5023" i="2"/>
  <c r="E5026" i="2"/>
  <c r="E5037" i="2"/>
  <c r="E5055" i="2"/>
  <c r="E5061" i="2"/>
  <c r="E5066" i="2"/>
  <c r="E5075" i="2"/>
  <c r="E5082" i="2"/>
  <c r="E5083" i="2"/>
  <c r="E5102" i="2"/>
  <c r="E5114" i="2"/>
  <c r="E5118" i="2"/>
  <c r="E5122" i="2"/>
  <c r="E5134" i="2"/>
  <c r="E5135" i="2"/>
  <c r="E5150" i="2"/>
  <c r="E5153" i="2"/>
  <c r="E5177" i="2"/>
  <c r="E5184" i="2"/>
  <c r="E5185" i="2"/>
  <c r="E5186" i="2"/>
  <c r="E5187" i="2"/>
  <c r="E5188" i="2"/>
  <c r="E5189" i="2"/>
  <c r="E5190" i="2"/>
  <c r="E5191" i="2"/>
  <c r="K8" i="2"/>
  <c r="G329" i="2"/>
  <c r="U178" i="2"/>
  <c r="AA178" i="2" s="1"/>
  <c r="U13" i="2"/>
  <c r="AA13" i="2" s="1"/>
  <c r="I13" i="2"/>
  <c r="K13" i="2" s="1"/>
  <c r="U36" i="2"/>
  <c r="AA36" i="2" s="1"/>
  <c r="I90" i="2"/>
  <c r="Z598" i="2"/>
  <c r="AA598" i="2" s="1"/>
  <c r="X1919" i="2"/>
  <c r="U1919" i="2"/>
  <c r="Y418" i="2"/>
  <c r="Y8" i="2"/>
  <c r="W1120" i="2"/>
  <c r="AA1120" i="2" s="1"/>
  <c r="W8" i="2"/>
  <c r="W9" i="2"/>
  <c r="Z9" i="2"/>
  <c r="Z395" i="2"/>
  <c r="AA395" i="2" s="1"/>
  <c r="Z8" i="2"/>
  <c r="V111" i="2"/>
  <c r="U111" i="2"/>
  <c r="Y90" i="2"/>
  <c r="X109" i="2"/>
  <c r="W111" i="2"/>
  <c r="W279" i="2"/>
  <c r="W418" i="2"/>
  <c r="AA418" i="2" s="1"/>
  <c r="W288" i="2"/>
  <c r="AA288" i="2" s="1"/>
  <c r="U9" i="2"/>
  <c r="U8" i="2"/>
  <c r="U138" i="2"/>
  <c r="AA138" i="2" s="1"/>
  <c r="U46" i="2"/>
  <c r="U279" i="2"/>
  <c r="U75" i="2"/>
  <c r="AA75" i="2" s="1"/>
  <c r="U344" i="2"/>
  <c r="AA344" i="2" s="1"/>
  <c r="U206" i="2"/>
  <c r="AA206" i="2" s="1"/>
  <c r="U86" i="2"/>
  <c r="U176" i="2"/>
  <c r="U100" i="2"/>
  <c r="U23" i="2"/>
  <c r="AA23" i="2" s="1"/>
  <c r="K1999" i="2"/>
  <c r="O1930" i="2"/>
  <c r="T395" i="2"/>
  <c r="AA3017" i="2"/>
  <c r="AA197" i="2"/>
  <c r="AA1117" i="2"/>
  <c r="AA2580" i="2"/>
  <c r="AA2237" i="2"/>
  <c r="AA1656" i="2"/>
  <c r="AA1876" i="2"/>
  <c r="AA2482" i="2"/>
  <c r="AA2422" i="2"/>
  <c r="AA184" i="2"/>
  <c r="AA64" i="2"/>
  <c r="AA2201" i="2"/>
  <c r="AA1258" i="2"/>
  <c r="AA3676" i="2"/>
  <c r="AA2862" i="2"/>
  <c r="AA2557" i="2"/>
  <c r="AA3245" i="2"/>
  <c r="AA1149" i="2"/>
  <c r="AA2508" i="2"/>
  <c r="AA4276" i="2"/>
  <c r="AA761" i="2"/>
  <c r="AA3969" i="2"/>
  <c r="AA1427" i="2"/>
  <c r="AA1705" i="2"/>
  <c r="AA1987" i="2"/>
  <c r="AA3441" i="2"/>
  <c r="AA3214" i="2"/>
  <c r="AA2056" i="2"/>
  <c r="AA265" i="2"/>
  <c r="AA4232" i="2"/>
  <c r="AA2495" i="2"/>
  <c r="AA2171" i="2"/>
  <c r="AA2079" i="2"/>
  <c r="AA2456" i="2"/>
  <c r="AA2202" i="2"/>
  <c r="AA3726" i="2"/>
  <c r="AA4288" i="2"/>
  <c r="AA3490" i="2"/>
  <c r="AA1465" i="2"/>
  <c r="AA3232" i="2"/>
  <c r="AA3247" i="2"/>
  <c r="AA1186" i="2"/>
  <c r="AA1800" i="2"/>
  <c r="AA1587" i="2"/>
  <c r="AA3666" i="2"/>
  <c r="AA1360" i="2"/>
  <c r="AA3452" i="2"/>
  <c r="AA2986" i="2"/>
  <c r="AA1397" i="2"/>
  <c r="AA1895" i="2"/>
  <c r="AA4400" i="2"/>
  <c r="AA5118" i="2"/>
  <c r="AA1657" i="2"/>
  <c r="AA1547" i="2"/>
  <c r="AA3919" i="2"/>
  <c r="AA2101" i="2"/>
  <c r="AA3048" i="2"/>
  <c r="AA2712" i="2"/>
  <c r="AA1947" i="2"/>
  <c r="AA2496" i="2"/>
  <c r="AA3584" i="2"/>
  <c r="AA2713" i="2"/>
  <c r="AA1293" i="2"/>
  <c r="AA2714" i="2"/>
  <c r="AA1361" i="2"/>
  <c r="AA5184" i="2"/>
  <c r="AA5185" i="2"/>
  <c r="AA1479" i="2"/>
  <c r="AA902" i="2"/>
  <c r="AA4878" i="2"/>
  <c r="AA1999" i="2"/>
  <c r="AA1428" i="2"/>
  <c r="AA3301" i="2"/>
  <c r="AA762" i="2"/>
  <c r="AA1930" i="2"/>
  <c r="AA2992" i="2"/>
  <c r="AA767" i="2"/>
  <c r="AA2909" i="2"/>
  <c r="AA2470" i="2"/>
  <c r="AA3643" i="2"/>
  <c r="AA3897" i="2"/>
  <c r="AA3774" i="2"/>
  <c r="AA496" i="2"/>
  <c r="AA3831" i="2"/>
  <c r="AA4989" i="2"/>
  <c r="AA687" i="2"/>
  <c r="AA1956" i="2"/>
  <c r="AA166" i="2"/>
  <c r="AA3586" i="2"/>
  <c r="AA1706" i="2"/>
  <c r="AA2275" i="2"/>
  <c r="AA1346" i="2"/>
  <c r="AA3319" i="2"/>
  <c r="AA384" i="2"/>
  <c r="AA4666" i="2"/>
  <c r="AA1757" i="2"/>
  <c r="AA3435" i="2"/>
  <c r="AA3917" i="2"/>
  <c r="AA3468" i="2"/>
  <c r="AA1957" i="2"/>
  <c r="AA842" i="2"/>
  <c r="AA811" i="2"/>
  <c r="AA653" i="2"/>
  <c r="AA964" i="2"/>
  <c r="AA4105" i="2"/>
  <c r="AA4924" i="2"/>
  <c r="AA639" i="2"/>
  <c r="AA2692" i="2"/>
  <c r="AA1914" i="2"/>
  <c r="AA4572" i="2"/>
  <c r="AA1104" i="2"/>
  <c r="AA4840" i="2"/>
  <c r="AA1026" i="2"/>
  <c r="AA2203" i="2"/>
  <c r="AA3533" i="2"/>
  <c r="AA1688" i="2"/>
  <c r="AA1362" i="2"/>
  <c r="AA2614" i="2"/>
  <c r="AA3491" i="2"/>
  <c r="AA475" i="2"/>
  <c r="AA1049" i="2"/>
  <c r="AA1624" i="2"/>
  <c r="AA2248" i="2"/>
  <c r="AA1090" i="2"/>
  <c r="AA2947" i="2"/>
  <c r="AA2881" i="2"/>
  <c r="AA3187" i="2"/>
  <c r="AA3274" i="2"/>
  <c r="AA3165" i="2"/>
  <c r="AA1821" i="2"/>
  <c r="AA1347" i="2"/>
  <c r="AA3148" i="2"/>
  <c r="AA2743" i="2"/>
  <c r="AA2744" i="2"/>
  <c r="AA4419" i="2"/>
  <c r="AA2136" i="2"/>
  <c r="AA3615" i="2"/>
  <c r="AA3727" i="2"/>
  <c r="AA5015" i="2"/>
  <c r="AA100" i="2"/>
  <c r="AA1931" i="2"/>
  <c r="AA3976" i="2"/>
  <c r="AA2127" i="2"/>
  <c r="AA3848" i="2"/>
  <c r="AA2745" i="2"/>
  <c r="AA4277" i="2"/>
  <c r="AA3616" i="2"/>
  <c r="AA3850" i="2"/>
  <c r="AA1118" i="2"/>
  <c r="AA1779" i="2"/>
  <c r="AA5055" i="2"/>
  <c r="AA2809" i="2"/>
  <c r="AA4211" i="2"/>
  <c r="AA4859" i="2"/>
  <c r="AA2151" i="2"/>
  <c r="AA2570" i="2"/>
  <c r="AA4095" i="2"/>
  <c r="AA4779" i="2"/>
  <c r="AA2595" i="2"/>
  <c r="AA4226" i="2"/>
  <c r="AA4471" i="2"/>
  <c r="AA4286" i="2"/>
  <c r="AA3977" i="2"/>
  <c r="AA4608" i="2"/>
  <c r="AA1294" i="2"/>
  <c r="AA4809" i="2"/>
  <c r="AA4570" i="2"/>
  <c r="AA4152" i="2"/>
  <c r="AA1363" i="2"/>
  <c r="AA2615" i="2"/>
  <c r="AA4939" i="2"/>
  <c r="AA3905" i="2"/>
  <c r="AA3940" i="2"/>
  <c r="AA1449" i="2"/>
  <c r="AA2045" i="2"/>
  <c r="AA1398" i="2"/>
  <c r="AA3677" i="2"/>
  <c r="AA4478" i="2"/>
  <c r="AA2863" i="2"/>
  <c r="AA4593" i="2"/>
  <c r="AA2538" i="2"/>
  <c r="AA4145" i="2"/>
  <c r="AA2693" i="2"/>
  <c r="AA2172" i="2"/>
  <c r="AA1322" i="2"/>
  <c r="AA4659" i="2"/>
  <c r="AA3705" i="2"/>
  <c r="AA2276" i="2"/>
  <c r="AA285" i="2"/>
  <c r="AA4911" i="2"/>
  <c r="AA4411" i="2"/>
  <c r="AA2028" i="2"/>
  <c r="AA3937" i="2"/>
  <c r="AA1508" i="2"/>
  <c r="AA5186" i="2"/>
  <c r="AA1192" i="2"/>
  <c r="AA4677" i="2"/>
  <c r="AA1933" i="2"/>
  <c r="AA279" i="2"/>
  <c r="AA2854" i="2"/>
  <c r="AA1704" i="2"/>
  <c r="AA356" i="2"/>
  <c r="AA3029" i="2"/>
  <c r="AA3935" i="2"/>
  <c r="AA841" i="2"/>
  <c r="AA2925" i="2"/>
  <c r="AA5037" i="2"/>
  <c r="AA5075" i="2"/>
  <c r="AA5134" i="2"/>
  <c r="AA3596" i="2"/>
  <c r="AA1499" i="2"/>
  <c r="AA1437" i="2"/>
  <c r="AA1058" i="2"/>
  <c r="AA837" i="2"/>
  <c r="AA3675" i="2"/>
  <c r="AA5187" i="2"/>
  <c r="AA1208" i="2"/>
  <c r="AA1378" i="2"/>
  <c r="AA5177" i="2"/>
  <c r="AA1925" i="2"/>
  <c r="AA2611" i="2"/>
  <c r="AA3592" i="2"/>
  <c r="AA1703" i="2"/>
  <c r="AA4123" i="2"/>
  <c r="AA4385" i="2"/>
  <c r="AA3887" i="2"/>
  <c r="AA3461" i="2"/>
  <c r="AA5122" i="2"/>
  <c r="AA3681" i="2"/>
  <c r="AA3717" i="2"/>
  <c r="AA5066" i="2"/>
  <c r="AA2193" i="2"/>
  <c r="AA5188" i="2"/>
  <c r="AA5026" i="2"/>
  <c r="AA2378" i="2"/>
  <c r="AA4184" i="2"/>
  <c r="AA3827" i="2"/>
  <c r="AA5010" i="2"/>
  <c r="AA691" i="2"/>
  <c r="AA1785" i="2"/>
  <c r="AA3238" i="2"/>
  <c r="AA1564" i="2"/>
  <c r="AA977" i="2"/>
  <c r="AA3125" i="2"/>
  <c r="AA4058" i="2"/>
  <c r="AA3757" i="2"/>
  <c r="AA1539" i="2"/>
  <c r="AA2349" i="2"/>
  <c r="AA4061" i="2"/>
  <c r="AA4111" i="2"/>
  <c r="AA1698" i="2"/>
  <c r="AA2840" i="2"/>
  <c r="AA2135" i="2"/>
  <c r="AA1642" i="2"/>
  <c r="AA211" i="2"/>
  <c r="AA86" i="2"/>
  <c r="AA3811" i="2"/>
  <c r="AA3254" i="2"/>
  <c r="AA5189" i="2"/>
  <c r="AA283" i="2"/>
  <c r="AA4038" i="2"/>
  <c r="AA3242" i="2"/>
  <c r="AA5102" i="2"/>
  <c r="AA1413" i="2"/>
  <c r="AA2629" i="2"/>
  <c r="AA4055" i="2"/>
  <c r="AA2090" i="2"/>
  <c r="AA2797" i="2"/>
  <c r="AA2539" i="2"/>
  <c r="AA3816" i="2"/>
  <c r="AA3404" i="2"/>
  <c r="AA3331" i="2"/>
  <c r="AA2098" i="2"/>
  <c r="AA3498" i="2"/>
  <c r="AA2695" i="2"/>
  <c r="AA3758" i="2"/>
  <c r="AA3535" i="2"/>
  <c r="AA5004" i="2"/>
  <c r="AA4877" i="2"/>
  <c r="AA3964" i="2"/>
  <c r="AA5153" i="2"/>
  <c r="AA2478" i="2"/>
  <c r="AA4302" i="2"/>
  <c r="AA4980" i="2"/>
  <c r="AA4511" i="2"/>
  <c r="AA2145" i="2"/>
  <c r="AA4841" i="2"/>
  <c r="AA1926" i="2"/>
  <c r="AA1984" i="2"/>
  <c r="AA3620" i="2"/>
  <c r="AA2026" i="2"/>
  <c r="AA4402" i="2"/>
  <c r="AA2394" i="2"/>
  <c r="AA3990" i="2"/>
  <c r="AA3608" i="2"/>
  <c r="AA1151" i="2"/>
  <c r="AA2647" i="2"/>
  <c r="AA183" i="2"/>
  <c r="AA4546" i="2"/>
  <c r="AA4577" i="2"/>
  <c r="AA1429" i="2"/>
  <c r="AA3851" i="2"/>
  <c r="AA3386" i="2"/>
  <c r="AA4978" i="2"/>
  <c r="AA1693" i="2"/>
  <c r="AA4782" i="2"/>
  <c r="AA1476" i="2"/>
  <c r="AA4941" i="2"/>
  <c r="AA4217" i="2"/>
  <c r="AA2430" i="2"/>
  <c r="AA4829" i="2"/>
  <c r="AA5190" i="2"/>
  <c r="AA3206" i="2"/>
  <c r="AA725" i="2"/>
  <c r="AA5023" i="2"/>
  <c r="AA3806" i="2"/>
  <c r="AA1647" i="2"/>
  <c r="AA2269" i="2"/>
  <c r="AA3817" i="2"/>
  <c r="AA3822" i="2"/>
  <c r="AA839" i="2"/>
  <c r="AA4251" i="2"/>
  <c r="AA1194" i="2"/>
  <c r="AA4882" i="2"/>
  <c r="AA1561" i="2"/>
  <c r="AA1594" i="2"/>
  <c r="AA4010" i="2"/>
  <c r="AA276" i="2"/>
  <c r="AA2958" i="2"/>
  <c r="AA4623" i="2"/>
  <c r="AA4325" i="2"/>
  <c r="AA4477" i="2"/>
  <c r="AA4976" i="2"/>
  <c r="AA2325" i="2"/>
  <c r="AA4019" i="2"/>
  <c r="AA4902" i="2"/>
  <c r="AA1798" i="2"/>
  <c r="AA4898" i="2"/>
  <c r="AA4396" i="2"/>
  <c r="AA2815" i="2"/>
  <c r="AA2021" i="2"/>
  <c r="AA2944" i="2"/>
  <c r="AA2170" i="2"/>
  <c r="AA4336" i="2"/>
  <c r="AA3879" i="2"/>
  <c r="AA5191" i="2"/>
  <c r="AA1222" i="2"/>
  <c r="AA4222" i="2"/>
  <c r="AA1759" i="2"/>
  <c r="AA2950" i="2"/>
  <c r="AA4304" i="2"/>
  <c r="AA4154" i="2"/>
  <c r="AA3496" i="2"/>
  <c r="AA4320" i="2"/>
  <c r="AA4986" i="2"/>
  <c r="AA3360" i="2"/>
  <c r="AA2306" i="2"/>
  <c r="AA244" i="2"/>
  <c r="AA3433" i="2"/>
  <c r="AA1554" i="2"/>
  <c r="AA2814" i="2"/>
  <c r="AA4598" i="2"/>
  <c r="AA3376" i="2"/>
  <c r="AA5114" i="2"/>
  <c r="AA2258" i="2"/>
  <c r="AA3033" i="2"/>
  <c r="AA2751" i="2"/>
  <c r="AA1218" i="2"/>
  <c r="AA3202" i="2"/>
  <c r="AA2722" i="2"/>
  <c r="AA2367" i="2"/>
  <c r="AA4127" i="2"/>
  <c r="AA3138" i="2"/>
  <c r="AA1691" i="2"/>
  <c r="AA989" i="2"/>
  <c r="AA3339" i="2"/>
  <c r="AA3463" i="2"/>
  <c r="AA1938" i="2"/>
  <c r="AA267" i="2"/>
  <c r="AA1280" i="2"/>
  <c r="AA4591" i="2"/>
  <c r="AA3557" i="2"/>
  <c r="AA1356" i="2"/>
  <c r="AA2078" i="2"/>
  <c r="AA2816" i="2"/>
  <c r="AA1246" i="2"/>
  <c r="AA3102" i="2"/>
  <c r="AA2594" i="2"/>
  <c r="AA4946" i="2"/>
  <c r="AA2103" i="2"/>
  <c r="AA176" i="2"/>
  <c r="AA4424" i="2"/>
  <c r="AA230" i="2"/>
  <c r="AA3853" i="2"/>
  <c r="AA4724" i="2"/>
  <c r="AA213" i="2"/>
  <c r="AA3712" i="2"/>
  <c r="AA2388" i="2"/>
  <c r="AA5150" i="2"/>
  <c r="AA2321" i="2"/>
  <c r="AA1979" i="2"/>
  <c r="AA698" i="2"/>
  <c r="AA1774" i="2"/>
  <c r="AA5061" i="2"/>
  <c r="AA266" i="2"/>
  <c r="AA4692" i="2"/>
  <c r="AA120" i="2"/>
  <c r="AA5083" i="2"/>
  <c r="AA4647" i="2"/>
  <c r="AA2711" i="2"/>
  <c r="AA4616" i="2"/>
  <c r="AA2526" i="2"/>
  <c r="AA2274" i="2"/>
  <c r="AA1335" i="2"/>
  <c r="AA3403" i="2"/>
  <c r="AA3239" i="2"/>
  <c r="AA1777" i="2"/>
  <c r="AA2323" i="2"/>
  <c r="AA735" i="2"/>
  <c r="AA538" i="2"/>
  <c r="AA559" i="2"/>
  <c r="AA447" i="2"/>
  <c r="AA971" i="2"/>
  <c r="AA3014" i="2"/>
  <c r="AA4252" i="2"/>
  <c r="AA1093" i="2"/>
  <c r="AA1548" i="2"/>
  <c r="AA274" i="2"/>
  <c r="AA1678" i="2"/>
  <c r="AA531" i="2"/>
  <c r="AA2640" i="2"/>
  <c r="AA3824" i="2"/>
  <c r="AA3958" i="2"/>
  <c r="AA2294" i="2"/>
  <c r="AA4904" i="2"/>
  <c r="AA487" i="2"/>
  <c r="AA976" i="2"/>
  <c r="AA3146" i="2"/>
  <c r="AA2449" i="2"/>
  <c r="AA2397" i="2"/>
  <c r="AA3725" i="2"/>
  <c r="AA2556" i="2"/>
  <c r="AA1636" i="2"/>
  <c r="AA2994" i="2"/>
  <c r="AA410" i="2"/>
  <c r="AA669" i="2"/>
  <c r="AA677" i="2"/>
  <c r="AA438" i="2"/>
  <c r="AA109" i="2"/>
  <c r="AA3282" i="2"/>
  <c r="AA3778" i="2"/>
  <c r="AA2431" i="2"/>
  <c r="AA2272" i="2"/>
  <c r="AA3431" i="2"/>
  <c r="AA607" i="2"/>
  <c r="AA4198" i="2"/>
  <c r="AA3574" i="2"/>
  <c r="AA2163" i="2"/>
  <c r="AA3946" i="2"/>
  <c r="AA1185" i="2"/>
  <c r="AA189" i="2"/>
  <c r="AA2735" i="2"/>
  <c r="AA2063" i="2"/>
  <c r="AA955" i="2"/>
  <c r="AA2911" i="2"/>
  <c r="AA2354" i="2"/>
  <c r="AA765" i="2"/>
  <c r="AA509" i="2"/>
  <c r="AA5135" i="2"/>
  <c r="AA393" i="2"/>
  <c r="AA2290" i="2"/>
  <c r="AA631" i="2"/>
  <c r="AA4334" i="2"/>
  <c r="AA4815" i="2"/>
  <c r="AA1549" i="2"/>
  <c r="AA510" i="2"/>
  <c r="AA1188" i="2"/>
  <c r="AA420" i="2"/>
  <c r="AA268" i="2"/>
  <c r="AA1105" i="2"/>
  <c r="AA491" i="2"/>
  <c r="AA644" i="2"/>
  <c r="AA1466" i="2"/>
  <c r="AA3363" i="2"/>
  <c r="AA419" i="2"/>
  <c r="AA4110" i="2"/>
  <c r="AA3814" i="2"/>
  <c r="AA4526" i="2"/>
  <c r="AA4864" i="2"/>
  <c r="AA2450" i="2"/>
  <c r="AA4006" i="2"/>
  <c r="AA1336" i="2"/>
  <c r="AA237" i="2"/>
  <c r="AA400" i="2"/>
  <c r="AA4324" i="2"/>
  <c r="AA4270" i="2"/>
  <c r="AA371" i="2"/>
  <c r="AA1796" i="2"/>
  <c r="AA3436" i="2"/>
  <c r="AA2497" i="2"/>
  <c r="AA985" i="2"/>
  <c r="AA585" i="2"/>
  <c r="AA1654" i="2"/>
  <c r="AA1128" i="2"/>
  <c r="AA2303" i="2"/>
  <c r="AA2244" i="2"/>
  <c r="AA2022" i="2"/>
  <c r="AA3489" i="2"/>
  <c r="AA2216" i="2"/>
  <c r="AA1242" i="2"/>
  <c r="AA1076" i="2"/>
  <c r="AA4433" i="2"/>
  <c r="AA4347" i="2"/>
  <c r="AA382" i="2"/>
  <c r="AA2802" i="2"/>
  <c r="AA436" i="2"/>
  <c r="AA2409" i="2"/>
  <c r="AA3800" i="2"/>
  <c r="AA1284" i="2"/>
  <c r="AA529" i="2"/>
  <c r="AA1742" i="2"/>
  <c r="AA3621" i="2"/>
  <c r="AA3801" i="2"/>
  <c r="AA2076" i="2"/>
  <c r="AA1285" i="2"/>
  <c r="AA3506" i="2"/>
  <c r="AA3477" i="2"/>
  <c r="AA2707" i="2"/>
  <c r="AA503" i="2"/>
  <c r="AA203" i="2"/>
  <c r="AA1348" i="2"/>
  <c r="AA3802" i="2"/>
  <c r="AA4609" i="2"/>
  <c r="AA740" i="2"/>
  <c r="AA1879" i="2"/>
  <c r="AA408" i="2"/>
  <c r="AA1234" i="2"/>
  <c r="AA627" i="2"/>
  <c r="AA484" i="2"/>
  <c r="AA4210" i="2"/>
  <c r="AA3849" i="2"/>
  <c r="AA545" i="2"/>
  <c r="AA572" i="2"/>
  <c r="AA3294" i="2"/>
  <c r="AA3575" i="2"/>
  <c r="AA3008" i="2"/>
  <c r="AA1621" i="2"/>
  <c r="AA2674" i="2"/>
  <c r="AA817" i="2"/>
  <c r="AA1077" i="2"/>
  <c r="AA3240" i="2"/>
  <c r="AA1837" i="2"/>
  <c r="AA445" i="2"/>
  <c r="AA2576" i="2"/>
  <c r="AA1912" i="2"/>
  <c r="AA3024" i="2"/>
  <c r="AA1302" i="2"/>
  <c r="AA2305" i="2"/>
  <c r="AA2900" i="2"/>
  <c r="AA3883" i="2"/>
  <c r="AA2831" i="2"/>
  <c r="AA539" i="2"/>
  <c r="AA4233" i="2"/>
  <c r="AA2398" i="2"/>
  <c r="AA2708" i="2"/>
  <c r="AA3929" i="2"/>
  <c r="AA4759" i="2"/>
  <c r="AA2433" i="2"/>
  <c r="AA1145" i="2"/>
  <c r="AA2295" i="2"/>
  <c r="AA3038" i="2"/>
  <c r="AA4527" i="2"/>
  <c r="AA2690" i="2"/>
  <c r="AA2204" i="2"/>
  <c r="AA4453" i="2"/>
  <c r="AA1830" i="2"/>
  <c r="AA4158" i="2"/>
  <c r="AA2130" i="2"/>
  <c r="AA2399" i="2"/>
  <c r="AA4500" i="2"/>
  <c r="AA3714" i="2"/>
  <c r="AA602" i="2"/>
  <c r="AA783" i="2"/>
  <c r="AA1094" i="2"/>
  <c r="AA1838" i="2"/>
  <c r="AA1676" i="2"/>
  <c r="AA1202" i="2"/>
  <c r="AA2261" i="2"/>
  <c r="AA1303" i="2"/>
  <c r="AA785" i="2"/>
  <c r="AA2109" i="2"/>
  <c r="AA2550" i="2"/>
  <c r="AA3204" i="2"/>
  <c r="AA3972" i="2"/>
  <c r="AA2709" i="2"/>
  <c r="AA207" i="2"/>
  <c r="AA162" i="2"/>
  <c r="AA3082" i="2"/>
  <c r="AA1003" i="2"/>
  <c r="AA1599" i="2"/>
  <c r="AA1442" i="2"/>
  <c r="AA1550" i="2"/>
  <c r="AA1106" i="2"/>
  <c r="AA1928" i="2"/>
  <c r="AA797" i="2"/>
  <c r="AA1178" i="2"/>
  <c r="AA3336" i="2"/>
  <c r="AA329" i="2"/>
  <c r="AA3954" i="2"/>
  <c r="AA873" i="2"/>
  <c r="AA4472" i="2"/>
  <c r="AA3906" i="2"/>
  <c r="AA2263" i="2"/>
  <c r="AA1447" i="2"/>
  <c r="AA1637" i="2"/>
  <c r="AA1498" i="2"/>
  <c r="AA1638" i="2"/>
  <c r="AA5082" i="2"/>
  <c r="AA321" i="2"/>
  <c r="AA131" i="2"/>
  <c r="AA597" i="2"/>
  <c r="AA3439" i="2"/>
  <c r="AA1652" i="2"/>
  <c r="AA2847" i="2"/>
  <c r="AA1491" i="2"/>
  <c r="AA3207" i="2"/>
  <c r="AA1493" i="2"/>
  <c r="AA956" i="2"/>
  <c r="AA2512" i="2"/>
  <c r="AA385" i="2"/>
  <c r="AA3054" i="2"/>
  <c r="AA1605" i="2"/>
  <c r="AA1091" i="2"/>
  <c r="AA20" i="2"/>
  <c r="AA2082" i="2"/>
  <c r="AA1459" i="2"/>
  <c r="AA3021" i="2"/>
  <c r="AA852" i="2"/>
  <c r="AA1030" i="2"/>
  <c r="AA3018" i="2"/>
  <c r="AA4693" i="2"/>
  <c r="AA858" i="2"/>
  <c r="AA1269" i="2"/>
  <c r="AA986" i="2"/>
  <c r="AA1697" i="2"/>
  <c r="AA3775" i="2"/>
  <c r="AA1147" i="2"/>
  <c r="AA2190" i="2"/>
  <c r="AA3411" i="2"/>
  <c r="AA2784" i="2"/>
  <c r="AA3438" i="2"/>
  <c r="AA292" i="2"/>
  <c r="AA1444" i="2"/>
  <c r="AA3419" i="2"/>
  <c r="AA1182" i="2"/>
  <c r="AA1934" i="2"/>
  <c r="AA1080" i="2"/>
  <c r="AA316" i="2"/>
  <c r="AA502" i="2"/>
  <c r="AA2132" i="2"/>
  <c r="AA2046" i="2"/>
  <c r="AA454" i="2"/>
  <c r="AA4600" i="2"/>
  <c r="AA915" i="2"/>
  <c r="AA534" i="2"/>
  <c r="AA859" i="2"/>
  <c r="AA1013" i="2"/>
  <c r="AA298" i="2"/>
  <c r="AA1000" i="2"/>
  <c r="AA2115" i="2"/>
  <c r="AA1858" i="2"/>
  <c r="AA1189" i="2"/>
  <c r="AA906" i="2"/>
  <c r="AA2116" i="2"/>
  <c r="AA2157" i="2"/>
  <c r="AA2107" i="2"/>
  <c r="AA715" i="2"/>
  <c r="AA2004" i="2"/>
  <c r="AA1685" i="2"/>
  <c r="AA3613" i="2"/>
  <c r="AA1618" i="2"/>
  <c r="AA2652" i="2"/>
  <c r="AA838" i="2"/>
  <c r="AA3149" i="2"/>
  <c r="AA778" i="2"/>
  <c r="AA779" i="2"/>
  <c r="AA2069" i="2"/>
  <c r="AA788" i="2"/>
  <c r="AA2015" i="2"/>
  <c r="AA3514" i="2"/>
  <c r="AA4218" i="2"/>
  <c r="AA1299" i="2"/>
  <c r="AA2939" i="2"/>
  <c r="AA1794" i="2"/>
  <c r="AA730" i="2"/>
  <c r="AA4256" i="2"/>
  <c r="AA97" i="2"/>
  <c r="AA3737" i="2"/>
  <c r="AA1577" i="2"/>
  <c r="AA1562" i="2"/>
  <c r="AA334" i="2"/>
  <c r="AA1250" i="2"/>
  <c r="AA1132" i="2"/>
  <c r="AA3215" i="2"/>
  <c r="AA749" i="2"/>
  <c r="AA3362" i="2"/>
  <c r="AA328" i="2"/>
  <c r="AA105" i="2"/>
  <c r="AA570" i="2"/>
  <c r="AA3114" i="2"/>
  <c r="AA2921" i="2"/>
  <c r="AA46" i="2"/>
  <c r="AA2577" i="2"/>
  <c r="AA2481" i="2"/>
  <c r="AA935" i="2"/>
  <c r="AA3091" i="2"/>
  <c r="AA98" i="2"/>
  <c r="AA3709" i="2"/>
  <c r="AA2061" i="2"/>
  <c r="AA1318" i="2"/>
  <c r="AA3821" i="2"/>
  <c r="AA1133" i="2"/>
  <c r="AA1445" i="2"/>
  <c r="AA2643" i="2"/>
  <c r="AA3119" i="2"/>
  <c r="AA963" i="2"/>
  <c r="AA1406" i="2"/>
  <c r="AA233" i="2"/>
  <c r="AA1992" i="2"/>
  <c r="AA927" i="2"/>
  <c r="AA4594" i="2"/>
  <c r="AA1795" i="2"/>
  <c r="AA1081" i="2"/>
  <c r="AA892" i="2"/>
  <c r="AA620" i="2"/>
  <c r="AA4065" i="2"/>
  <c r="AA4311" i="2"/>
  <c r="AA3318" i="2"/>
  <c r="AA2719" i="2"/>
  <c r="AA3818" i="2"/>
  <c r="AA4247" i="2"/>
  <c r="AA1762" i="2"/>
  <c r="AA1148" i="2"/>
  <c r="AA1578" i="2"/>
  <c r="AA3907" i="2"/>
  <c r="AA4012" i="2"/>
  <c r="AA2771" i="2"/>
  <c r="AA1123" i="2"/>
  <c r="AA280" i="2"/>
  <c r="AA1839" i="2"/>
  <c r="AA3030" i="2"/>
  <c r="AA637" i="2"/>
  <c r="AA3401" i="2"/>
  <c r="AA3194" i="2"/>
  <c r="AA4096" i="2"/>
  <c r="AA4243" i="2"/>
  <c r="AA1724" i="2"/>
  <c r="AA1533" i="2"/>
  <c r="AA2554" i="2"/>
  <c r="AA2573" i="2"/>
  <c r="AA440" i="2"/>
  <c r="AA1260" i="2"/>
  <c r="AA4160" i="2"/>
  <c r="AA2158" i="2"/>
  <c r="AA2522" i="2"/>
  <c r="AA2287" i="2"/>
  <c r="AA3195" i="2"/>
  <c r="AA3092" i="2"/>
  <c r="AA4316" i="2"/>
  <c r="AA2959" i="2"/>
  <c r="AA4468" i="2"/>
  <c r="AA2864" i="2"/>
  <c r="AA2128" i="2"/>
  <c r="AA2146" i="2"/>
  <c r="AA2956" i="2"/>
  <c r="AA3672" i="2"/>
  <c r="AA4216" i="2"/>
  <c r="AA1059" i="2"/>
  <c r="AA4142" i="2"/>
  <c r="AA1235" i="2"/>
  <c r="AA3551" i="2"/>
  <c r="AA3623" i="2"/>
  <c r="AA3953" i="2"/>
  <c r="AA250" i="2"/>
  <c r="AA3141" i="2"/>
  <c r="AA2420" i="2"/>
  <c r="AA2642" i="2"/>
  <c r="AA2957" i="2"/>
  <c r="AA3073" i="2"/>
  <c r="AA1206" i="2"/>
  <c r="AA3664" i="2"/>
  <c r="AA4417" i="2"/>
  <c r="AA1646" i="2"/>
  <c r="AA4011" i="2"/>
  <c r="AA3414" i="2"/>
  <c r="AA1345" i="2"/>
  <c r="AA2421" i="2"/>
  <c r="AA901" i="2"/>
  <c r="AA4418" i="2"/>
  <c r="AA581" i="2"/>
  <c r="AA2027" i="2"/>
  <c r="AA1829" i="2"/>
  <c r="AA2054" i="2"/>
  <c r="AA5192" i="2"/>
  <c r="AA2941" i="2"/>
  <c r="T3017" i="2"/>
  <c r="T197" i="2"/>
  <c r="T1117" i="2"/>
  <c r="T2580" i="2"/>
  <c r="T2237" i="2"/>
  <c r="T1656" i="2"/>
  <c r="T1876" i="2"/>
  <c r="T36" i="2"/>
  <c r="T2482" i="2"/>
  <c r="T2422" i="2"/>
  <c r="T184" i="2"/>
  <c r="T64" i="2"/>
  <c r="T2201" i="2"/>
  <c r="T1258" i="2"/>
  <c r="T3676" i="2"/>
  <c r="T2862" i="2"/>
  <c r="T2557" i="2"/>
  <c r="T3245" i="2"/>
  <c r="T1149" i="2"/>
  <c r="T2508" i="2"/>
  <c r="T4276" i="2"/>
  <c r="T761" i="2"/>
  <c r="T3969" i="2"/>
  <c r="T1427" i="2"/>
  <c r="T1705" i="2"/>
  <c r="T1987" i="2"/>
  <c r="T3441" i="2"/>
  <c r="T3214" i="2"/>
  <c r="T2056" i="2"/>
  <c r="T265" i="2"/>
  <c r="T4232" i="2"/>
  <c r="T2495" i="2"/>
  <c r="T2171" i="2"/>
  <c r="T2079" i="2"/>
  <c r="T2456" i="2"/>
  <c r="T2202" i="2"/>
  <c r="T3726" i="2"/>
  <c r="T4288" i="2"/>
  <c r="T3490" i="2"/>
  <c r="T1465" i="2"/>
  <c r="T3232" i="2"/>
  <c r="T3247" i="2"/>
  <c r="T1186" i="2"/>
  <c r="T1800" i="2"/>
  <c r="T1587" i="2"/>
  <c r="T3666" i="2"/>
  <c r="T1360" i="2"/>
  <c r="T3452" i="2"/>
  <c r="T2986" i="2"/>
  <c r="T1397" i="2"/>
  <c r="T1895" i="2"/>
  <c r="T138" i="2"/>
  <c r="T4400" i="2"/>
  <c r="T5118" i="2"/>
  <c r="T1657" i="2"/>
  <c r="T1547" i="2"/>
  <c r="T3919" i="2"/>
  <c r="T2101" i="2"/>
  <c r="T3048" i="2"/>
  <c r="T2712" i="2"/>
  <c r="T1947" i="2"/>
  <c r="T2496" i="2"/>
  <c r="T3584" i="2"/>
  <c r="T13" i="2"/>
  <c r="T2713" i="2"/>
  <c r="T1293" i="2"/>
  <c r="T2714" i="2"/>
  <c r="T1361" i="2"/>
  <c r="T5184" i="2"/>
  <c r="T5185" i="2"/>
  <c r="T1479" i="2"/>
  <c r="T902" i="2"/>
  <c r="T4878" i="2"/>
  <c r="T1999" i="2"/>
  <c r="T1428" i="2"/>
  <c r="T3301" i="2"/>
  <c r="T762" i="2"/>
  <c r="T1930" i="2"/>
  <c r="T2992" i="2"/>
  <c r="T767" i="2"/>
  <c r="T2909" i="2"/>
  <c r="T2470" i="2"/>
  <c r="T3643" i="2"/>
  <c r="T3897" i="2"/>
  <c r="T3774" i="2"/>
  <c r="T496" i="2"/>
  <c r="T3831" i="2"/>
  <c r="T4989" i="2"/>
  <c r="T687" i="2"/>
  <c r="T1956" i="2"/>
  <c r="T166" i="2"/>
  <c r="T3586" i="2"/>
  <c r="T1706" i="2"/>
  <c r="T2275" i="2"/>
  <c r="T1346" i="2"/>
  <c r="T3319" i="2"/>
  <c r="T384" i="2"/>
  <c r="T4666" i="2"/>
  <c r="T1757" i="2"/>
  <c r="T3435" i="2"/>
  <c r="T3917" i="2"/>
  <c r="T3468" i="2"/>
  <c r="T1957" i="2"/>
  <c r="T842" i="2"/>
  <c r="T811" i="2"/>
  <c r="T653" i="2"/>
  <c r="T964" i="2"/>
  <c r="T4105" i="2"/>
  <c r="T4924" i="2"/>
  <c r="T639" i="2"/>
  <c r="T2692" i="2"/>
  <c r="T1914" i="2"/>
  <c r="T4572" i="2"/>
  <c r="T1104" i="2"/>
  <c r="T4840" i="2"/>
  <c r="T1026" i="2"/>
  <c r="T2203" i="2"/>
  <c r="T3533" i="2"/>
  <c r="T1688" i="2"/>
  <c r="T1362" i="2"/>
  <c r="T2614" i="2"/>
  <c r="T3491" i="2"/>
  <c r="T475" i="2"/>
  <c r="T598" i="2"/>
  <c r="T1049" i="2"/>
  <c r="T1624" i="2"/>
  <c r="T2248" i="2"/>
  <c r="T1090" i="2"/>
  <c r="T2947" i="2"/>
  <c r="T2881" i="2"/>
  <c r="T3187" i="2"/>
  <c r="T3274" i="2"/>
  <c r="T3165" i="2"/>
  <c r="T1821" i="2"/>
  <c r="T1347" i="2"/>
  <c r="T3148" i="2"/>
  <c r="T2743" i="2"/>
  <c r="T2744" i="2"/>
  <c r="T4419" i="2"/>
  <c r="T2136" i="2"/>
  <c r="T3615" i="2"/>
  <c r="T3727" i="2"/>
  <c r="T5015" i="2"/>
  <c r="T100" i="2"/>
  <c r="T1931" i="2"/>
  <c r="T3976" i="2"/>
  <c r="T2127" i="2"/>
  <c r="T3848" i="2"/>
  <c r="T2745" i="2"/>
  <c r="T4277" i="2"/>
  <c r="T3616" i="2"/>
  <c r="T3850" i="2"/>
  <c r="T1118" i="2"/>
  <c r="T1779" i="2"/>
  <c r="T5055" i="2"/>
  <c r="T2809" i="2"/>
  <c r="T4211" i="2"/>
  <c r="T4859" i="2"/>
  <c r="T2151" i="2"/>
  <c r="T2570" i="2"/>
  <c r="T418" i="2"/>
  <c r="T4095" i="2"/>
  <c r="T4779" i="2"/>
  <c r="T2595" i="2"/>
  <c r="T4226" i="2"/>
  <c r="T4471" i="2"/>
  <c r="T4286" i="2"/>
  <c r="T3977" i="2"/>
  <c r="T4608" i="2"/>
  <c r="T1294" i="2"/>
  <c r="T4809" i="2"/>
  <c r="T4570" i="2"/>
  <c r="T4152" i="2"/>
  <c r="T1363" i="2"/>
  <c r="T2615" i="2"/>
  <c r="T4939" i="2"/>
  <c r="T3905" i="2"/>
  <c r="T3940" i="2"/>
  <c r="T1449" i="2"/>
  <c r="T2045" i="2"/>
  <c r="T1398" i="2"/>
  <c r="T3677" i="2"/>
  <c r="T4478" i="2"/>
  <c r="T2863" i="2"/>
  <c r="T4593" i="2"/>
  <c r="T2538" i="2"/>
  <c r="T4145" i="2"/>
  <c r="T2693" i="2"/>
  <c r="T2172" i="2"/>
  <c r="T1322" i="2"/>
  <c r="T4659" i="2"/>
  <c r="T3705" i="2"/>
  <c r="T2276" i="2"/>
  <c r="T285" i="2"/>
  <c r="T4911" i="2"/>
  <c r="T4411" i="2"/>
  <c r="T2028" i="2"/>
  <c r="T3937" i="2"/>
  <c r="T1508" i="2"/>
  <c r="T5186" i="2"/>
  <c r="T1192" i="2"/>
  <c r="T4677" i="2"/>
  <c r="T1933" i="2"/>
  <c r="T279" i="2"/>
  <c r="T2854" i="2"/>
  <c r="T1704" i="2"/>
  <c r="T356" i="2"/>
  <c r="T3029" i="2"/>
  <c r="T3935" i="2"/>
  <c r="T841" i="2"/>
  <c r="T66" i="2"/>
  <c r="T2925" i="2"/>
  <c r="T5037" i="2"/>
  <c r="T5075" i="2"/>
  <c r="T5134" i="2"/>
  <c r="T3596" i="2"/>
  <c r="T1499" i="2"/>
  <c r="T1437" i="2"/>
  <c r="T1058" i="2"/>
  <c r="T837" i="2"/>
  <c r="T3675" i="2"/>
  <c r="T5187" i="2"/>
  <c r="T1208" i="2"/>
  <c r="T1378" i="2"/>
  <c r="T5177" i="2"/>
  <c r="T1925" i="2"/>
  <c r="T2611" i="2"/>
  <c r="T3592" i="2"/>
  <c r="T1703" i="2"/>
  <c r="T4123" i="2"/>
  <c r="T4385" i="2"/>
  <c r="T3887" i="2"/>
  <c r="T3461" i="2"/>
  <c r="T5122" i="2"/>
  <c r="T3681" i="2"/>
  <c r="T3717" i="2"/>
  <c r="T5066" i="2"/>
  <c r="T2193" i="2"/>
  <c r="T5188" i="2"/>
  <c r="T5026" i="2"/>
  <c r="T2378" i="2"/>
  <c r="T4184" i="2"/>
  <c r="T3827" i="2"/>
  <c r="T5010" i="2"/>
  <c r="T691" i="2"/>
  <c r="T1785" i="2"/>
  <c r="T3238" i="2"/>
  <c r="T1564" i="2"/>
  <c r="T977" i="2"/>
  <c r="T3125" i="2"/>
  <c r="T4058" i="2"/>
  <c r="T178" i="2"/>
  <c r="T3757" i="2"/>
  <c r="T1539" i="2"/>
  <c r="T2349" i="2"/>
  <c r="T4061" i="2"/>
  <c r="T4111" i="2"/>
  <c r="T1698" i="2"/>
  <c r="T2840" i="2"/>
  <c r="T2135" i="2"/>
  <c r="T1642" i="2"/>
  <c r="T211" i="2"/>
  <c r="T86" i="2"/>
  <c r="T3811" i="2"/>
  <c r="T3254" i="2"/>
  <c r="T5189" i="2"/>
  <c r="T283" i="2"/>
  <c r="T4038" i="2"/>
  <c r="T3242" i="2"/>
  <c r="T5102" i="2"/>
  <c r="T1413" i="2"/>
  <c r="T2629" i="2"/>
  <c r="T4055" i="2"/>
  <c r="T2090" i="2"/>
  <c r="T2797" i="2"/>
  <c r="T2539" i="2"/>
  <c r="T3816" i="2"/>
  <c r="T3404" i="2"/>
  <c r="T3331" i="2"/>
  <c r="T2098" i="2"/>
  <c r="T3498" i="2"/>
  <c r="T2695" i="2"/>
  <c r="T3758" i="2"/>
  <c r="T3535" i="2"/>
  <c r="T5004" i="2"/>
  <c r="T4877" i="2"/>
  <c r="T3964" i="2"/>
  <c r="T5153" i="2"/>
  <c r="T2478" i="2"/>
  <c r="T4302" i="2"/>
  <c r="T4980" i="2"/>
  <c r="T4511" i="2"/>
  <c r="T2145" i="2"/>
  <c r="T4841" i="2"/>
  <c r="T1926" i="2"/>
  <c r="T1984" i="2"/>
  <c r="T3620" i="2"/>
  <c r="T1120" i="2"/>
  <c r="T2026" i="2"/>
  <c r="T200" i="2"/>
  <c r="T4402" i="2"/>
  <c r="T2394" i="2"/>
  <c r="T3990" i="2"/>
  <c r="T3608" i="2"/>
  <c r="T1151" i="2"/>
  <c r="T2647" i="2"/>
  <c r="T344" i="2"/>
  <c r="T183" i="2"/>
  <c r="T4546" i="2"/>
  <c r="T4577" i="2"/>
  <c r="T1429" i="2"/>
  <c r="T3851" i="2"/>
  <c r="T3386" i="2"/>
  <c r="T4978" i="2"/>
  <c r="T1693" i="2"/>
  <c r="T4782" i="2"/>
  <c r="T1476" i="2"/>
  <c r="T4941" i="2"/>
  <c r="T4217" i="2"/>
  <c r="T2430" i="2"/>
  <c r="T4829" i="2"/>
  <c r="T5190" i="2"/>
  <c r="T3206" i="2"/>
  <c r="T725" i="2"/>
  <c r="T5023" i="2"/>
  <c r="T3806" i="2"/>
  <c r="T1647" i="2"/>
  <c r="T2269" i="2"/>
  <c r="T3817" i="2"/>
  <c r="T3822" i="2"/>
  <c r="T839" i="2"/>
  <c r="T4251" i="2"/>
  <c r="T1194" i="2"/>
  <c r="T4882" i="2"/>
  <c r="T1561" i="2"/>
  <c r="T1594" i="2"/>
  <c r="T4010" i="2"/>
  <c r="T276" i="2"/>
  <c r="T2958" i="2"/>
  <c r="T23" i="2"/>
  <c r="T4623" i="2"/>
  <c r="T4325" i="2"/>
  <c r="T4477" i="2"/>
  <c r="T4976" i="2"/>
  <c r="T2325" i="2"/>
  <c r="T4019" i="2"/>
  <c r="T4902" i="2"/>
  <c r="T1798" i="2"/>
  <c r="T4898" i="2"/>
  <c r="T4396" i="2"/>
  <c r="T2815" i="2"/>
  <c r="T2021" i="2"/>
  <c r="T2944" i="2"/>
  <c r="T2170" i="2"/>
  <c r="T4336" i="2"/>
  <c r="T3879" i="2"/>
  <c r="T5191" i="2"/>
  <c r="T1222" i="2"/>
  <c r="T4222" i="2"/>
  <c r="T1759" i="2"/>
  <c r="T159" i="2"/>
  <c r="T2950" i="2"/>
  <c r="T206" i="2"/>
  <c r="T4304" i="2"/>
  <c r="T4154" i="2"/>
  <c r="T3496" i="2"/>
  <c r="T4320" i="2"/>
  <c r="T4986" i="2"/>
  <c r="T3360" i="2"/>
  <c r="T2306" i="2"/>
  <c r="T244" i="2"/>
  <c r="T3433" i="2"/>
  <c r="T1554" i="2"/>
  <c r="T2814" i="2"/>
  <c r="T4598" i="2"/>
  <c r="T3376" i="2"/>
  <c r="T5114" i="2"/>
  <c r="T2258" i="2"/>
  <c r="T3033" i="2"/>
  <c r="T2751" i="2"/>
  <c r="T1218" i="2"/>
  <c r="T3202" i="2"/>
  <c r="T2722" i="2"/>
  <c r="T2367" i="2"/>
  <c r="T4127" i="2"/>
  <c r="T3138" i="2"/>
  <c r="T1691" i="2"/>
  <c r="T989" i="2"/>
  <c r="T3339" i="2"/>
  <c r="T3463" i="2"/>
  <c r="T1938" i="2"/>
  <c r="T267" i="2"/>
  <c r="T1280" i="2"/>
  <c r="T4591" i="2"/>
  <c r="T3557" i="2"/>
  <c r="T1356" i="2"/>
  <c r="T2078" i="2"/>
  <c r="T2816" i="2"/>
  <c r="T1246" i="2"/>
  <c r="T3102" i="2"/>
  <c r="T2594" i="2"/>
  <c r="T4946" i="2"/>
  <c r="T2103" i="2"/>
  <c r="T176" i="2"/>
  <c r="T4424" i="2"/>
  <c r="T230" i="2"/>
  <c r="T3853" i="2"/>
  <c r="T4724" i="2"/>
  <c r="T213" i="2"/>
  <c r="T75" i="2"/>
  <c r="T3712" i="2"/>
  <c r="T2388" i="2"/>
  <c r="T5150" i="2"/>
  <c r="T2321" i="2"/>
  <c r="T1979" i="2"/>
  <c r="T698" i="2"/>
  <c r="T1774" i="2"/>
  <c r="T5061" i="2"/>
  <c r="T266" i="2"/>
  <c r="T4692" i="2"/>
  <c r="T120" i="2"/>
  <c r="T5083" i="2"/>
  <c r="T4647" i="2"/>
  <c r="T2711" i="2"/>
  <c r="T4616" i="2"/>
  <c r="T2526" i="2"/>
  <c r="T2274" i="2"/>
  <c r="T1335" i="2"/>
  <c r="T3403" i="2"/>
  <c r="T3239" i="2"/>
  <c r="T1777" i="2"/>
  <c r="T2323" i="2"/>
  <c r="T735" i="2"/>
  <c r="T538" i="2"/>
  <c r="T559" i="2"/>
  <c r="T447" i="2"/>
  <c r="T971" i="2"/>
  <c r="T3014" i="2"/>
  <c r="T4252" i="2"/>
  <c r="T1093" i="2"/>
  <c r="T1548" i="2"/>
  <c r="T274" i="2"/>
  <c r="T1678" i="2"/>
  <c r="T111" i="2"/>
  <c r="T531" i="2"/>
  <c r="T288" i="2"/>
  <c r="T2640" i="2"/>
  <c r="T3824" i="2"/>
  <c r="T3958" i="2"/>
  <c r="T2294" i="2"/>
  <c r="T4904" i="2"/>
  <c r="T487" i="2"/>
  <c r="T976" i="2"/>
  <c r="T3146" i="2"/>
  <c r="T2449" i="2"/>
  <c r="T2397" i="2"/>
  <c r="T3725" i="2"/>
  <c r="T2556" i="2"/>
  <c r="T1636" i="2"/>
  <c r="T2994" i="2"/>
  <c r="T410" i="2"/>
  <c r="T669" i="2"/>
  <c r="T677" i="2"/>
  <c r="T438" i="2"/>
  <c r="T109" i="2"/>
  <c r="T3282" i="2"/>
  <c r="T3778" i="2"/>
  <c r="T2431" i="2"/>
  <c r="T2272" i="2"/>
  <c r="T3431" i="2"/>
  <c r="T607" i="2"/>
  <c r="T4198" i="2"/>
  <c r="T3574" i="2"/>
  <c r="T2163" i="2"/>
  <c r="T3946" i="2"/>
  <c r="T1185" i="2"/>
  <c r="T189" i="2"/>
  <c r="T2735" i="2"/>
  <c r="T2063" i="2"/>
  <c r="T955" i="2"/>
  <c r="T2911" i="2"/>
  <c r="T2354" i="2"/>
  <c r="T765" i="2"/>
  <c r="T509" i="2"/>
  <c r="T5135" i="2"/>
  <c r="T393" i="2"/>
  <c r="T2290" i="2"/>
  <c r="T631" i="2"/>
  <c r="T4334" i="2"/>
  <c r="T4815" i="2"/>
  <c r="T1549" i="2"/>
  <c r="T510" i="2"/>
  <c r="T1188" i="2"/>
  <c r="T420" i="2"/>
  <c r="T268" i="2"/>
  <c r="T1105" i="2"/>
  <c r="T491" i="2"/>
  <c r="T644" i="2"/>
  <c r="T1466" i="2"/>
  <c r="T3363" i="2"/>
  <c r="T419" i="2"/>
  <c r="T4110" i="2"/>
  <c r="T3814" i="2"/>
  <c r="T4526" i="2"/>
  <c r="T4864" i="2"/>
  <c r="T2450" i="2"/>
  <c r="T4006" i="2"/>
  <c r="T1336" i="2"/>
  <c r="T237" i="2"/>
  <c r="T400" i="2"/>
  <c r="T4324" i="2"/>
  <c r="T4270" i="2"/>
  <c r="T371" i="2"/>
  <c r="T1796" i="2"/>
  <c r="T3436" i="2"/>
  <c r="T2497" i="2"/>
  <c r="T985" i="2"/>
  <c r="T585" i="2"/>
  <c r="T1654" i="2"/>
  <c r="T1128" i="2"/>
  <c r="T2303" i="2"/>
  <c r="T2244" i="2"/>
  <c r="T2022" i="2"/>
  <c r="T3489" i="2"/>
  <c r="T2216" i="2"/>
  <c r="T1242" i="2"/>
  <c r="T1076" i="2"/>
  <c r="T4433" i="2"/>
  <c r="T4347" i="2"/>
  <c r="T382" i="2"/>
  <c r="T2802" i="2"/>
  <c r="T436" i="2"/>
  <c r="T2409" i="2"/>
  <c r="T3800" i="2"/>
  <c r="T1284" i="2"/>
  <c r="T529" i="2"/>
  <c r="T1742" i="2"/>
  <c r="T3621" i="2"/>
  <c r="T3801" i="2"/>
  <c r="T2076" i="2"/>
  <c r="T1285" i="2"/>
  <c r="T3506" i="2"/>
  <c r="T3477" i="2"/>
  <c r="T2707" i="2"/>
  <c r="T503" i="2"/>
  <c r="T203" i="2"/>
  <c r="T1348" i="2"/>
  <c r="T3802" i="2"/>
  <c r="T4609" i="2"/>
  <c r="T740" i="2"/>
  <c r="T1879" i="2"/>
  <c r="T408" i="2"/>
  <c r="T1234" i="2"/>
  <c r="T627" i="2"/>
  <c r="T484" i="2"/>
  <c r="T4210" i="2"/>
  <c r="T3849" i="2"/>
  <c r="T545" i="2"/>
  <c r="T572" i="2"/>
  <c r="T3294" i="2"/>
  <c r="T3575" i="2"/>
  <c r="T3008" i="2"/>
  <c r="T1621" i="2"/>
  <c r="T2674" i="2"/>
  <c r="T817" i="2"/>
  <c r="T1077" i="2"/>
  <c r="T3240" i="2"/>
  <c r="T1837" i="2"/>
  <c r="T445" i="2"/>
  <c r="T2576" i="2"/>
  <c r="T1912" i="2"/>
  <c r="T3024" i="2"/>
  <c r="T1302" i="2"/>
  <c r="T2305" i="2"/>
  <c r="T2900" i="2"/>
  <c r="T3883" i="2"/>
  <c r="T2831" i="2"/>
  <c r="T539" i="2"/>
  <c r="T4233" i="2"/>
  <c r="T2398" i="2"/>
  <c r="T2708" i="2"/>
  <c r="T3929" i="2"/>
  <c r="T4759" i="2"/>
  <c r="T2433" i="2"/>
  <c r="T1145" i="2"/>
  <c r="T2295" i="2"/>
  <c r="T3038" i="2"/>
  <c r="T4527" i="2"/>
  <c r="T2690" i="2"/>
  <c r="T2204" i="2"/>
  <c r="T4453" i="2"/>
  <c r="T1830" i="2"/>
  <c r="T4158" i="2"/>
  <c r="T2130" i="2"/>
  <c r="T2399" i="2"/>
  <c r="T4500" i="2"/>
  <c r="T3714" i="2"/>
  <c r="T602" i="2"/>
  <c r="T783" i="2"/>
  <c r="T1094" i="2"/>
  <c r="T1838" i="2"/>
  <c r="T1676" i="2"/>
  <c r="T1202" i="2"/>
  <c r="T2261" i="2"/>
  <c r="T1303" i="2"/>
  <c r="T785" i="2"/>
  <c r="T2109" i="2"/>
  <c r="T2550" i="2"/>
  <c r="T3204" i="2"/>
  <c r="T3972" i="2"/>
  <c r="T2709" i="2"/>
  <c r="T207" i="2"/>
  <c r="T162" i="2"/>
  <c r="T3082" i="2"/>
  <c r="T1003" i="2"/>
  <c r="T1599" i="2"/>
  <c r="T1442" i="2"/>
  <c r="T1550" i="2"/>
  <c r="T1106" i="2"/>
  <c r="T1928" i="2"/>
  <c r="T797" i="2"/>
  <c r="T1178" i="2"/>
  <c r="T3336" i="2"/>
  <c r="T329" i="2"/>
  <c r="T3954" i="2"/>
  <c r="T873" i="2"/>
  <c r="T4472" i="2"/>
  <c r="T90" i="2"/>
  <c r="T3906" i="2"/>
  <c r="T287" i="2"/>
  <c r="T2263" i="2"/>
  <c r="T1447" i="2"/>
  <c r="T1637" i="2"/>
  <c r="T1498" i="2"/>
  <c r="T1638" i="2"/>
  <c r="T5082" i="2"/>
  <c r="T1919" i="2"/>
  <c r="T193" i="2"/>
  <c r="T321" i="2"/>
  <c r="T131" i="2"/>
  <c r="T597" i="2"/>
  <c r="T3439" i="2"/>
  <c r="T1652" i="2"/>
  <c r="T2847" i="2"/>
  <c r="T1491" i="2"/>
  <c r="T3207" i="2"/>
  <c r="T1493" i="2"/>
  <c r="T172" i="2"/>
  <c r="T956" i="2"/>
  <c r="T2512" i="2"/>
  <c r="T385" i="2"/>
  <c r="T3054" i="2"/>
  <c r="T1605" i="2"/>
  <c r="T1091" i="2"/>
  <c r="T20" i="2"/>
  <c r="T2082" i="2"/>
  <c r="T1459" i="2"/>
  <c r="T3021" i="2"/>
  <c r="T852" i="2"/>
  <c r="T1030" i="2"/>
  <c r="T3018" i="2"/>
  <c r="T4693" i="2"/>
  <c r="T858" i="2"/>
  <c r="T1269" i="2"/>
  <c r="T986" i="2"/>
  <c r="T1697" i="2"/>
  <c r="T3775" i="2"/>
  <c r="T1147" i="2"/>
  <c r="T2190" i="2"/>
  <c r="T3411" i="2"/>
  <c r="T2784" i="2"/>
  <c r="T3438" i="2"/>
  <c r="T292" i="2"/>
  <c r="T1444" i="2"/>
  <c r="T3419" i="2"/>
  <c r="T1182" i="2"/>
  <c r="T1934" i="2"/>
  <c r="T1080" i="2"/>
  <c r="T316" i="2"/>
  <c r="T502" i="2"/>
  <c r="T2132" i="2"/>
  <c r="T2046" i="2"/>
  <c r="T454" i="2"/>
  <c r="T4600" i="2"/>
  <c r="T915" i="2"/>
  <c r="T534" i="2"/>
  <c r="T859" i="2"/>
  <c r="T1013" i="2"/>
  <c r="T298" i="2"/>
  <c r="T1000" i="2"/>
  <c r="T2115" i="2"/>
  <c r="T1858" i="2"/>
  <c r="T1189" i="2"/>
  <c r="T906" i="2"/>
  <c r="T2116" i="2"/>
  <c r="T2157" i="2"/>
  <c r="T2107" i="2"/>
  <c r="T715" i="2"/>
  <c r="T2004" i="2"/>
  <c r="T1685" i="2"/>
  <c r="T3613" i="2"/>
  <c r="T1618" i="2"/>
  <c r="T2652" i="2"/>
  <c r="T838" i="2"/>
  <c r="T3149" i="2"/>
  <c r="T778" i="2"/>
  <c r="T779" i="2"/>
  <c r="T2069" i="2"/>
  <c r="T788" i="2"/>
  <c r="T2015" i="2"/>
  <c r="T3514" i="2"/>
  <c r="T4218" i="2"/>
  <c r="T1299" i="2"/>
  <c r="T2939" i="2"/>
  <c r="T1794" i="2"/>
  <c r="T730" i="2"/>
  <c r="T4256" i="2"/>
  <c r="T97" i="2"/>
  <c r="T3737" i="2"/>
  <c r="T1577" i="2"/>
  <c r="T1562" i="2"/>
  <c r="T334" i="2"/>
  <c r="T1250" i="2"/>
  <c r="T9" i="2"/>
  <c r="T1132" i="2"/>
  <c r="T3215" i="2"/>
  <c r="T749" i="2"/>
  <c r="T3362" i="2"/>
  <c r="T328" i="2"/>
  <c r="T105" i="2"/>
  <c r="T570" i="2"/>
  <c r="T3114" i="2"/>
  <c r="T2921" i="2"/>
  <c r="T46" i="2"/>
  <c r="T2577" i="2"/>
  <c r="T2481" i="2"/>
  <c r="T935" i="2"/>
  <c r="T3091" i="2"/>
  <c r="T98" i="2"/>
  <c r="T3709" i="2"/>
  <c r="T2061" i="2"/>
  <c r="T1318" i="2"/>
  <c r="T3821" i="2"/>
  <c r="T1133" i="2"/>
  <c r="T1445" i="2"/>
  <c r="T2643" i="2"/>
  <c r="T3119" i="2"/>
  <c r="T963" i="2"/>
  <c r="T1406" i="2"/>
  <c r="T233" i="2"/>
  <c r="T1992" i="2"/>
  <c r="T927" i="2"/>
  <c r="T4594" i="2"/>
  <c r="T1795" i="2"/>
  <c r="T1081" i="2"/>
  <c r="T892" i="2"/>
  <c r="T620" i="2"/>
  <c r="T4065" i="2"/>
  <c r="T4311" i="2"/>
  <c r="T3318" i="2"/>
  <c r="T2719" i="2"/>
  <c r="T3818" i="2"/>
  <c r="T4247" i="2"/>
  <c r="T1762" i="2"/>
  <c r="T1148" i="2"/>
  <c r="T1578" i="2"/>
  <c r="T3907" i="2"/>
  <c r="T4012" i="2"/>
  <c r="T2771" i="2"/>
  <c r="T1123" i="2"/>
  <c r="T280" i="2"/>
  <c r="T1839" i="2"/>
  <c r="T3030" i="2"/>
  <c r="T637" i="2"/>
  <c r="T3401" i="2"/>
  <c r="T3194" i="2"/>
  <c r="T4096" i="2"/>
  <c r="T4243" i="2"/>
  <c r="T1724" i="2"/>
  <c r="T1533" i="2"/>
  <c r="T2554" i="2"/>
  <c r="T2573" i="2"/>
  <c r="T440" i="2"/>
  <c r="T1260" i="2"/>
  <c r="T4160" i="2"/>
  <c r="T2158" i="2"/>
  <c r="T2522" i="2"/>
  <c r="T2287" i="2"/>
  <c r="T3195" i="2"/>
  <c r="T3092" i="2"/>
  <c r="T4316" i="2"/>
  <c r="T2959" i="2"/>
  <c r="T4468" i="2"/>
  <c r="T2864" i="2"/>
  <c r="T2128" i="2"/>
  <c r="T2146" i="2"/>
  <c r="T2956" i="2"/>
  <c r="T3672" i="2"/>
  <c r="T4216" i="2"/>
  <c r="T1059" i="2"/>
  <c r="T4142" i="2"/>
  <c r="T1235" i="2"/>
  <c r="T3551" i="2"/>
  <c r="T3623" i="2"/>
  <c r="T3953" i="2"/>
  <c r="T250" i="2"/>
  <c r="T3141" i="2"/>
  <c r="T2420" i="2"/>
  <c r="T2642" i="2"/>
  <c r="T2957" i="2"/>
  <c r="T3073" i="2"/>
  <c r="T1206" i="2"/>
  <c r="T8" i="2"/>
  <c r="T3664" i="2"/>
  <c r="T4417" i="2"/>
  <c r="T1646" i="2"/>
  <c r="T4011" i="2"/>
  <c r="T3414" i="2"/>
  <c r="T1345" i="2"/>
  <c r="T2421" i="2"/>
  <c r="T901" i="2"/>
  <c r="T4418" i="2"/>
  <c r="T581" i="2"/>
  <c r="T2027" i="2"/>
  <c r="T1829" i="2"/>
  <c r="T2054" i="2"/>
  <c r="T2941" i="2"/>
  <c r="X172" i="2"/>
  <c r="U172" i="2"/>
  <c r="X193" i="2"/>
  <c r="U193" i="2"/>
  <c r="X200" i="2"/>
  <c r="U200" i="2"/>
  <c r="Z287" i="2"/>
  <c r="X287" i="2"/>
  <c r="U90" i="2"/>
  <c r="AA90" i="2" s="1"/>
  <c r="K677" i="2"/>
  <c r="O677" i="2"/>
  <c r="U66" i="2"/>
  <c r="AA66" i="2" s="1"/>
  <c r="U159" i="2"/>
  <c r="AA159" i="2" s="1"/>
  <c r="K2015" i="2"/>
  <c r="O2015" i="2"/>
  <c r="K3514" i="2"/>
  <c r="O3514" i="2"/>
  <c r="K4218" i="2"/>
  <c r="O4218" i="2"/>
  <c r="AD4214" i="2" s="1"/>
  <c r="K1299" i="2"/>
  <c r="O1299" i="2"/>
  <c r="K2939" i="2"/>
  <c r="O2939" i="2"/>
  <c r="K1794" i="2"/>
  <c r="O1794" i="2"/>
  <c r="K730" i="2"/>
  <c r="O730" i="2"/>
  <c r="K4256" i="2"/>
  <c r="O4256" i="2"/>
  <c r="K97" i="2"/>
  <c r="O97" i="2"/>
  <c r="K3737" i="2"/>
  <c r="O3737" i="2"/>
  <c r="K1577" i="2"/>
  <c r="O1577" i="2"/>
  <c r="K1562" i="2"/>
  <c r="O1562" i="2"/>
  <c r="K334" i="2"/>
  <c r="O334" i="2"/>
  <c r="K1250" i="2"/>
  <c r="O1250" i="2"/>
  <c r="K9" i="2"/>
  <c r="O9" i="2"/>
  <c r="K1132" i="2"/>
  <c r="O1132" i="2"/>
  <c r="K3215" i="2"/>
  <c r="O3215" i="2"/>
  <c r="K749" i="2"/>
  <c r="O749" i="2"/>
  <c r="K3362" i="2"/>
  <c r="O3362" i="2"/>
  <c r="K328" i="2"/>
  <c r="O328" i="2"/>
  <c r="K105" i="2"/>
  <c r="O105" i="2"/>
  <c r="K570" i="2"/>
  <c r="O570" i="2"/>
  <c r="K3114" i="2"/>
  <c r="O3114" i="2"/>
  <c r="K2921" i="2"/>
  <c r="O2921" i="2"/>
  <c r="K46" i="2"/>
  <c r="O46" i="2"/>
  <c r="K2577" i="2"/>
  <c r="O2577" i="2"/>
  <c r="K2481" i="2"/>
  <c r="O2481" i="2"/>
  <c r="K935" i="2"/>
  <c r="O935" i="2"/>
  <c r="K298" i="2"/>
  <c r="O298" i="2"/>
  <c r="H2941" i="2"/>
  <c r="H4911" i="2"/>
  <c r="K1925" i="2"/>
  <c r="O1925" i="2"/>
  <c r="K4411" i="2"/>
  <c r="O4411" i="2"/>
  <c r="H4570" i="2"/>
  <c r="H4152" i="2"/>
  <c r="H1363" i="2"/>
  <c r="H4939" i="2"/>
  <c r="H1449" i="2"/>
  <c r="H2045" i="2"/>
  <c r="H1398" i="2"/>
  <c r="H3677" i="2"/>
  <c r="H4478" i="2"/>
  <c r="H2863" i="2"/>
  <c r="H4593" i="2"/>
  <c r="H4145" i="2"/>
  <c r="H2693" i="2"/>
  <c r="H2172" i="2"/>
  <c r="H1322" i="2"/>
  <c r="H4659" i="2"/>
  <c r="H3705" i="2"/>
  <c r="H2276" i="2"/>
  <c r="H285" i="2"/>
  <c r="H100" i="2"/>
  <c r="H1931" i="2"/>
  <c r="H3976" i="2"/>
  <c r="H3848" i="2"/>
  <c r="H2745" i="2"/>
  <c r="H4277" i="2"/>
  <c r="H3616" i="2"/>
  <c r="H3850" i="2"/>
  <c r="H1118" i="2"/>
  <c r="H1779" i="2"/>
  <c r="H5055" i="2"/>
  <c r="H2809" i="2"/>
  <c r="H4211" i="2"/>
  <c r="H4859" i="2"/>
  <c r="H2151" i="2"/>
  <c r="H2570" i="2"/>
  <c r="H418" i="2"/>
  <c r="H4095" i="2"/>
  <c r="H4779" i="2"/>
  <c r="H4226" i="2"/>
  <c r="H4471" i="2"/>
  <c r="H4286" i="2"/>
  <c r="H3977" i="2"/>
  <c r="H4608" i="2"/>
  <c r="H1294" i="2"/>
  <c r="H1688" i="2"/>
  <c r="H1362" i="2"/>
  <c r="H2614" i="2"/>
  <c r="H3491" i="2"/>
  <c r="H475" i="2"/>
  <c r="H598" i="2"/>
  <c r="H1624" i="2"/>
  <c r="H1090" i="2"/>
  <c r="H2947" i="2"/>
  <c r="H2881" i="2"/>
  <c r="H3187" i="2"/>
  <c r="H3165" i="2"/>
  <c r="H1821" i="2"/>
  <c r="H1347" i="2"/>
  <c r="H3148" i="2"/>
  <c r="H2743" i="2"/>
  <c r="H2744" i="2"/>
  <c r="H2136" i="2"/>
  <c r="H3615" i="2"/>
  <c r="H5015" i="2"/>
  <c r="H3319" i="2"/>
  <c r="H384" i="2"/>
  <c r="H4666" i="2"/>
  <c r="H1757" i="2"/>
  <c r="H3435" i="2"/>
  <c r="H3917" i="2"/>
  <c r="H3468" i="2"/>
  <c r="H1957" i="2"/>
  <c r="H842" i="2"/>
  <c r="H811" i="2"/>
  <c r="H653" i="2"/>
  <c r="H4924" i="2"/>
  <c r="H639" i="2"/>
  <c r="H2692" i="2"/>
  <c r="H1914" i="2"/>
  <c r="H4572" i="2"/>
  <c r="H1104" i="2"/>
  <c r="H4840" i="2"/>
  <c r="H1026" i="2"/>
  <c r="H2203" i="2"/>
  <c r="H3533" i="2"/>
  <c r="H4878" i="2"/>
  <c r="H1999" i="2"/>
  <c r="H1428" i="2"/>
  <c r="H3301" i="2"/>
  <c r="H762" i="2"/>
  <c r="H1930" i="2"/>
  <c r="H2992" i="2"/>
  <c r="H767" i="2"/>
  <c r="H2470" i="2"/>
  <c r="H3643" i="2"/>
  <c r="H3897" i="2"/>
  <c r="H3774" i="2"/>
  <c r="H496" i="2"/>
  <c r="H3831" i="2"/>
  <c r="H4989" i="2"/>
  <c r="H687" i="2"/>
  <c r="H1956" i="2"/>
  <c r="H166" i="2"/>
  <c r="H3586" i="2"/>
  <c r="H1706" i="2"/>
  <c r="H2275" i="2"/>
  <c r="K4878" i="2"/>
  <c r="O4878" i="2"/>
  <c r="K395" i="2"/>
  <c r="O395" i="2"/>
  <c r="O1999" i="2"/>
  <c r="K1428" i="2"/>
  <c r="O1428" i="2"/>
  <c r="K3301" i="2"/>
  <c r="O3301" i="2"/>
  <c r="K762" i="2"/>
  <c r="O762" i="2"/>
  <c r="K1930" i="2"/>
  <c r="K2992" i="2"/>
  <c r="O2992" i="2"/>
  <c r="K767" i="2"/>
  <c r="O767" i="2"/>
  <c r="K2909" i="2"/>
  <c r="O2909" i="2"/>
  <c r="K2470" i="2"/>
  <c r="O2470" i="2"/>
  <c r="K3643" i="2"/>
  <c r="O3643" i="2"/>
  <c r="K3897" i="2"/>
  <c r="O3897" i="2"/>
  <c r="K3774" i="2"/>
  <c r="O3774" i="2"/>
  <c r="K496" i="2"/>
  <c r="O496" i="2"/>
  <c r="K3831" i="2"/>
  <c r="O3831" i="2"/>
  <c r="K4989" i="2"/>
  <c r="O4989" i="2"/>
  <c r="K687" i="2"/>
  <c r="AD687" i="2" s="1"/>
  <c r="O687" i="2"/>
  <c r="K1956" i="2"/>
  <c r="O1956" i="2"/>
  <c r="K166" i="2"/>
  <c r="O166" i="2"/>
  <c r="K3586" i="2"/>
  <c r="O3586" i="2"/>
  <c r="K1706" i="2"/>
  <c r="O1706" i="2"/>
  <c r="K2275" i="2"/>
  <c r="O2275" i="2"/>
  <c r="K1346" i="2"/>
  <c r="O1346" i="2"/>
  <c r="K3319" i="2"/>
  <c r="O3319" i="2"/>
  <c r="K384" i="2"/>
  <c r="O384" i="2"/>
  <c r="K4666" i="2"/>
  <c r="O4666" i="2"/>
  <c r="K1757" i="2"/>
  <c r="O1757" i="2"/>
  <c r="K3435" i="2"/>
  <c r="O3435" i="2"/>
  <c r="K3917" i="2"/>
  <c r="O3917" i="2"/>
  <c r="K3468" i="2"/>
  <c r="O3468" i="2"/>
  <c r="K1957" i="2"/>
  <c r="O1957" i="2"/>
  <c r="K842" i="2"/>
  <c r="O842" i="2"/>
  <c r="K811" i="2"/>
  <c r="O811" i="2"/>
  <c r="K653" i="2"/>
  <c r="O653" i="2"/>
  <c r="K964" i="2"/>
  <c r="O964" i="2"/>
  <c r="K4105" i="2"/>
  <c r="O4105" i="2"/>
  <c r="K4924" i="2"/>
  <c r="O4924" i="2"/>
  <c r="K639" i="2"/>
  <c r="O639" i="2"/>
  <c r="K2692" i="2"/>
  <c r="O2692" i="2"/>
  <c r="K1914" i="2"/>
  <c r="O1914" i="2"/>
  <c r="K4572" i="2"/>
  <c r="O4572" i="2"/>
  <c r="K1104" i="2"/>
  <c r="O1104" i="2"/>
  <c r="K4840" i="2"/>
  <c r="O4840" i="2"/>
  <c r="K1026" i="2"/>
  <c r="O1026" i="2"/>
  <c r="K2203" i="2"/>
  <c r="O2203" i="2"/>
  <c r="K3533" i="2"/>
  <c r="O3533" i="2"/>
  <c r="K1688" i="2"/>
  <c r="O1688" i="2"/>
  <c r="K1362" i="2"/>
  <c r="O1362" i="2"/>
  <c r="K2614" i="2"/>
  <c r="O2614" i="2"/>
  <c r="K3491" i="2"/>
  <c r="O3491" i="2"/>
  <c r="K475" i="2"/>
  <c r="O475" i="2"/>
  <c r="K598" i="2"/>
  <c r="O598" i="2"/>
  <c r="K1049" i="2"/>
  <c r="O1049" i="2"/>
  <c r="K1624" i="2"/>
  <c r="O1624" i="2"/>
  <c r="K2248" i="2"/>
  <c r="O2248" i="2"/>
  <c r="K1090" i="2"/>
  <c r="O1090" i="2"/>
  <c r="K2947" i="2"/>
  <c r="O2947" i="2"/>
  <c r="K2881" i="2"/>
  <c r="O2881" i="2"/>
  <c r="K3187" i="2"/>
  <c r="O3187" i="2"/>
  <c r="K3274" i="2"/>
  <c r="O3274" i="2"/>
  <c r="K3165" i="2"/>
  <c r="O3165" i="2"/>
  <c r="K1821" i="2"/>
  <c r="O1821" i="2"/>
  <c r="K1347" i="2"/>
  <c r="O1347" i="2"/>
  <c r="H1397" i="2"/>
  <c r="H1895" i="2"/>
  <c r="H4400" i="2"/>
  <c r="H5118" i="2"/>
  <c r="H1657" i="2"/>
  <c r="H1547" i="2"/>
  <c r="H3919" i="2"/>
  <c r="H2101" i="2"/>
  <c r="H3048" i="2"/>
  <c r="H2712" i="2"/>
  <c r="H1947" i="2"/>
  <c r="H2496" i="2"/>
  <c r="H3584" i="2"/>
  <c r="H2713" i="2"/>
  <c r="H1293" i="2"/>
  <c r="H2714" i="2"/>
  <c r="H1361" i="2"/>
  <c r="H5184" i="2"/>
  <c r="H5185" i="2"/>
  <c r="H1479" i="2"/>
  <c r="H902" i="2"/>
  <c r="H1427" i="2"/>
  <c r="H1705" i="2"/>
  <c r="H1987" i="2"/>
  <c r="H3441" i="2"/>
  <c r="H3214" i="2"/>
  <c r="H2056" i="2"/>
  <c r="H265" i="2"/>
  <c r="H4232" i="2"/>
  <c r="H2495" i="2"/>
  <c r="H2079" i="2"/>
  <c r="H2202" i="2"/>
  <c r="H3726" i="2"/>
  <c r="H4288" i="2"/>
  <c r="H3490" i="2"/>
  <c r="H3232" i="2"/>
  <c r="H3247" i="2"/>
  <c r="H1186" i="2"/>
  <c r="H1800" i="2"/>
  <c r="H1587" i="2"/>
  <c r="H3666" i="2"/>
  <c r="H1360" i="2"/>
  <c r="H3452" i="2"/>
  <c r="H2986" i="2"/>
  <c r="K1427" i="2"/>
  <c r="O1427" i="2"/>
  <c r="K1705" i="2"/>
  <c r="O1705" i="2"/>
  <c r="K1987" i="2"/>
  <c r="O1987" i="2"/>
  <c r="AD1983" i="2" s="1"/>
  <c r="K3441" i="2"/>
  <c r="O3441" i="2"/>
  <c r="K3214" i="2"/>
  <c r="O3214" i="2"/>
  <c r="K2056" i="2"/>
  <c r="O2056" i="2"/>
  <c r="K265" i="2"/>
  <c r="O265" i="2"/>
  <c r="K4232" i="2"/>
  <c r="O4232" i="2"/>
  <c r="K2495" i="2"/>
  <c r="O2495" i="2"/>
  <c r="AD2491" i="2" s="1"/>
  <c r="K2171" i="2"/>
  <c r="O2171" i="2"/>
  <c r="K2079" i="2"/>
  <c r="O2079" i="2"/>
  <c r="K2456" i="2"/>
  <c r="O2456" i="2"/>
  <c r="K2202" i="2"/>
  <c r="O2202" i="2"/>
  <c r="K3726" i="2"/>
  <c r="O3726" i="2"/>
  <c r="K4288" i="2"/>
  <c r="O4288" i="2"/>
  <c r="AD4284" i="2" s="1"/>
  <c r="K3490" i="2"/>
  <c r="O3490" i="2"/>
  <c r="K1465" i="2"/>
  <c r="O1465" i="2"/>
  <c r="K3232" i="2"/>
  <c r="O3232" i="2"/>
  <c r="K3247" i="2"/>
  <c r="O3247" i="2"/>
  <c r="K1186" i="2"/>
  <c r="O1186" i="2"/>
  <c r="K1800" i="2"/>
  <c r="O1800" i="2"/>
  <c r="K1587" i="2"/>
  <c r="O1587" i="2"/>
  <c r="K3666" i="2"/>
  <c r="O3666" i="2"/>
  <c r="K1360" i="2"/>
  <c r="O1360" i="2"/>
  <c r="K3452" i="2"/>
  <c r="O3452" i="2"/>
  <c r="K2986" i="2"/>
  <c r="O2986" i="2"/>
  <c r="K1397" i="2"/>
  <c r="O1397" i="2"/>
  <c r="AD1393" i="2" s="1"/>
  <c r="K1895" i="2"/>
  <c r="O1895" i="2"/>
  <c r="K138" i="2"/>
  <c r="O138" i="2"/>
  <c r="K4400" i="2"/>
  <c r="O4400" i="2"/>
  <c r="H3017" i="2"/>
  <c r="H197" i="2"/>
  <c r="H1117" i="2"/>
  <c r="H2580" i="2"/>
  <c r="H2482" i="2"/>
  <c r="H2422" i="2"/>
  <c r="H184" i="2"/>
  <c r="H1258" i="2"/>
  <c r="H3676" i="2"/>
  <c r="H2862" i="2"/>
  <c r="H2557" i="2"/>
  <c r="H3245" i="2"/>
  <c r="H2508" i="2"/>
  <c r="H4276" i="2"/>
  <c r="H761" i="2"/>
  <c r="H3969" i="2"/>
  <c r="H2237" i="2"/>
  <c r="K1182" i="2"/>
  <c r="AD1182" i="2" s="1"/>
  <c r="O1182" i="2"/>
  <c r="H2615" i="2"/>
  <c r="H5192" i="2"/>
  <c r="K36" i="2"/>
  <c r="O36" i="2"/>
  <c r="K2482" i="2"/>
  <c r="O2482" i="2"/>
  <c r="K2422" i="2"/>
  <c r="O2422" i="2"/>
  <c r="K184" i="2"/>
  <c r="O184" i="2"/>
  <c r="K64" i="2"/>
  <c r="O64" i="2"/>
  <c r="K2201" i="2"/>
  <c r="O2201" i="2"/>
  <c r="K1258" i="2"/>
  <c r="O1258" i="2"/>
  <c r="K3676" i="2"/>
  <c r="O3676" i="2"/>
  <c r="K2862" i="2"/>
  <c r="O2862" i="2"/>
  <c r="K2557" i="2"/>
  <c r="O2557" i="2"/>
  <c r="K3245" i="2"/>
  <c r="O3245" i="2"/>
  <c r="K1149" i="2"/>
  <c r="O1149" i="2"/>
  <c r="K2508" i="2"/>
  <c r="O2508" i="2"/>
  <c r="K4276" i="2"/>
  <c r="O4276" i="2"/>
  <c r="K761" i="2"/>
  <c r="O761" i="2"/>
  <c r="K3969" i="2"/>
  <c r="O3969" i="2"/>
  <c r="AD3243" i="2"/>
  <c r="K5118" i="2"/>
  <c r="O5118" i="2"/>
  <c r="K1657" i="2"/>
  <c r="O1657" i="2"/>
  <c r="K1547" i="2"/>
  <c r="O1547" i="2"/>
  <c r="K3919" i="2"/>
  <c r="O3919" i="2"/>
  <c r="K2101" i="2"/>
  <c r="O2101" i="2"/>
  <c r="K3048" i="2"/>
  <c r="O3048" i="2"/>
  <c r="K2712" i="2"/>
  <c r="O2712" i="2"/>
  <c r="K1947" i="2"/>
  <c r="O1947" i="2"/>
  <c r="K2496" i="2"/>
  <c r="O2496" i="2"/>
  <c r="K3584" i="2"/>
  <c r="O3584" i="2"/>
  <c r="O13" i="2"/>
  <c r="K2713" i="2"/>
  <c r="O2713" i="2"/>
  <c r="K1293" i="2"/>
  <c r="O1293" i="2"/>
  <c r="K2714" i="2"/>
  <c r="O2714" i="2"/>
  <c r="K1361" i="2"/>
  <c r="O1361" i="2"/>
  <c r="K5184" i="2"/>
  <c r="O5184" i="2"/>
  <c r="K5185" i="2"/>
  <c r="O5185" i="2"/>
  <c r="K1479" i="2"/>
  <c r="O1479" i="2"/>
  <c r="K902" i="2"/>
  <c r="AD902" i="2" s="1"/>
  <c r="O902" i="2"/>
  <c r="K3148" i="2"/>
  <c r="O3148" i="2"/>
  <c r="K2743" i="2"/>
  <c r="O2743" i="2"/>
  <c r="K2744" i="2"/>
  <c r="O2744" i="2"/>
  <c r="K4419" i="2"/>
  <c r="O4419" i="2"/>
  <c r="K2136" i="2"/>
  <c r="O2136" i="2"/>
  <c r="K3615" i="2"/>
  <c r="O3615" i="2"/>
  <c r="K3727" i="2"/>
  <c r="O3727" i="2"/>
  <c r="K5015" i="2"/>
  <c r="O5015" i="2"/>
  <c r="K100" i="2"/>
  <c r="O100" i="2"/>
  <c r="K1931" i="2"/>
  <c r="O1931" i="2"/>
  <c r="K3976" i="2"/>
  <c r="O3976" i="2"/>
  <c r="K2127" i="2"/>
  <c r="O2127" i="2"/>
  <c r="K3848" i="2"/>
  <c r="O3848" i="2"/>
  <c r="K2745" i="2"/>
  <c r="O2745" i="2"/>
  <c r="K4277" i="2"/>
  <c r="O4277" i="2"/>
  <c r="K3616" i="2"/>
  <c r="O3616" i="2"/>
  <c r="K3850" i="2"/>
  <c r="O3850" i="2"/>
  <c r="K1118" i="2"/>
  <c r="O1118" i="2"/>
  <c r="K1779" i="2"/>
  <c r="O1779" i="2"/>
  <c r="K5055" i="2"/>
  <c r="O5055" i="2"/>
  <c r="K2809" i="2"/>
  <c r="O2809" i="2"/>
  <c r="K4211" i="2"/>
  <c r="O4211" i="2"/>
  <c r="K4859" i="2"/>
  <c r="O4859" i="2"/>
  <c r="K2151" i="2"/>
  <c r="O2151" i="2"/>
  <c r="K2570" i="2"/>
  <c r="O2570" i="2"/>
  <c r="K418" i="2"/>
  <c r="O418" i="2"/>
  <c r="K4095" i="2"/>
  <c r="O4095" i="2"/>
  <c r="K4779" i="2"/>
  <c r="O4779" i="2"/>
  <c r="K2595" i="2"/>
  <c r="O2595" i="2"/>
  <c r="K4226" i="2"/>
  <c r="O4226" i="2"/>
  <c r="K4471" i="2"/>
  <c r="O4471" i="2"/>
  <c r="K4286" i="2"/>
  <c r="O4286" i="2"/>
  <c r="K3977" i="2"/>
  <c r="O3977" i="2"/>
  <c r="K4608" i="2"/>
  <c r="O4608" i="2"/>
  <c r="K1294" i="2"/>
  <c r="O1294" i="2"/>
  <c r="K4809" i="2"/>
  <c r="O4809" i="2"/>
  <c r="K4570" i="2"/>
  <c r="O4570" i="2"/>
  <c r="K4152" i="2"/>
  <c r="O4152" i="2"/>
  <c r="K1363" i="2"/>
  <c r="O1363" i="2"/>
  <c r="K2615" i="2"/>
  <c r="O2615" i="2"/>
  <c r="K4939" i="2"/>
  <c r="O4939" i="2"/>
  <c r="K3905" i="2"/>
  <c r="O3905" i="2"/>
  <c r="K3940" i="2"/>
  <c r="O3940" i="2"/>
  <c r="K1449" i="2"/>
  <c r="O1449" i="2"/>
  <c r="K2045" i="2"/>
  <c r="O2045" i="2"/>
  <c r="K1398" i="2"/>
  <c r="O1398" i="2"/>
  <c r="K3677" i="2"/>
  <c r="O3677" i="2"/>
  <c r="K4478" i="2"/>
  <c r="O4478" i="2"/>
  <c r="K2863" i="2"/>
  <c r="O2863" i="2"/>
  <c r="K4593" i="2"/>
  <c r="O4593" i="2"/>
  <c r="K2538" i="2"/>
  <c r="O2538" i="2"/>
  <c r="K4145" i="2"/>
  <c r="O4145" i="2"/>
  <c r="K2693" i="2"/>
  <c r="O2693" i="2"/>
  <c r="K2172" i="2"/>
  <c r="O2172" i="2"/>
  <c r="K1322" i="2"/>
  <c r="O1322" i="2"/>
  <c r="K4659" i="2"/>
  <c r="O4659" i="2"/>
  <c r="K3705" i="2"/>
  <c r="O3705" i="2"/>
  <c r="K2276" i="2"/>
  <c r="O2276" i="2"/>
  <c r="K285" i="2"/>
  <c r="O285" i="2"/>
  <c r="K4911" i="2"/>
  <c r="O4911" i="2"/>
  <c r="K2028" i="2"/>
  <c r="O2028" i="2"/>
  <c r="K3937" i="2"/>
  <c r="O3937" i="2"/>
  <c r="K1508" i="2"/>
  <c r="O1508" i="2"/>
  <c r="K5186" i="2"/>
  <c r="O5186" i="2"/>
  <c r="K1192" i="2"/>
  <c r="O1192" i="2"/>
  <c r="K4677" i="2"/>
  <c r="O4677" i="2"/>
  <c r="K1933" i="2"/>
  <c r="O1933" i="2"/>
  <c r="K279" i="2"/>
  <c r="O279" i="2"/>
  <c r="K2854" i="2"/>
  <c r="O2854" i="2"/>
  <c r="K1704" i="2"/>
  <c r="O1704" i="2"/>
  <c r="K356" i="2"/>
  <c r="O356" i="2"/>
  <c r="K3029" i="2"/>
  <c r="AD3029" i="2" s="1"/>
  <c r="O3029" i="2"/>
  <c r="K3935" i="2"/>
  <c r="O3935" i="2"/>
  <c r="K841" i="2"/>
  <c r="O841" i="2"/>
  <c r="K66" i="2"/>
  <c r="O66" i="2"/>
  <c r="K2925" i="2"/>
  <c r="O2925" i="2"/>
  <c r="K5037" i="2"/>
  <c r="O5037" i="2"/>
  <c r="K5075" i="2"/>
  <c r="O5075" i="2"/>
  <c r="K5134" i="2"/>
  <c r="O5134" i="2"/>
  <c r="K3596" i="2"/>
  <c r="O3596" i="2"/>
  <c r="K1499" i="2"/>
  <c r="O1499" i="2"/>
  <c r="K1437" i="2"/>
  <c r="O1437" i="2"/>
  <c r="K1058" i="2"/>
  <c r="O1058" i="2"/>
  <c r="K837" i="2"/>
  <c r="O837" i="2"/>
  <c r="K3675" i="2"/>
  <c r="O3675" i="2"/>
  <c r="K5187" i="2"/>
  <c r="O5187" i="2"/>
  <c r="K1208" i="2"/>
  <c r="O1208" i="2"/>
  <c r="K1378" i="2"/>
  <c r="O1378" i="2"/>
  <c r="K5177" i="2"/>
  <c r="O5177" i="2"/>
  <c r="K2611" i="2"/>
  <c r="O2611" i="2"/>
  <c r="K3592" i="2"/>
  <c r="O3592" i="2"/>
  <c r="K1703" i="2"/>
  <c r="O1703" i="2"/>
  <c r="K4123" i="2"/>
  <c r="O4123" i="2"/>
  <c r="K4385" i="2"/>
  <c r="O4385" i="2"/>
  <c r="K3887" i="2"/>
  <c r="O3887" i="2"/>
  <c r="K3461" i="2"/>
  <c r="O3461" i="2"/>
  <c r="K5122" i="2"/>
  <c r="O5122" i="2"/>
  <c r="K3681" i="2"/>
  <c r="O3681" i="2"/>
  <c r="K3717" i="2"/>
  <c r="O3717" i="2"/>
  <c r="K5066" i="2"/>
  <c r="O5066" i="2"/>
  <c r="K2193" i="2"/>
  <c r="O2193" i="2"/>
  <c r="K5188" i="2"/>
  <c r="O5188" i="2"/>
  <c r="K5026" i="2"/>
  <c r="O5026" i="2"/>
  <c r="K2378" i="2"/>
  <c r="O2378" i="2"/>
  <c r="K4184" i="2"/>
  <c r="O4184" i="2"/>
  <c r="K3827" i="2"/>
  <c r="O3827" i="2"/>
  <c r="K5010" i="2"/>
  <c r="O5010" i="2"/>
  <c r="K691" i="2"/>
  <c r="O691" i="2"/>
  <c r="K1785" i="2"/>
  <c r="O1785" i="2"/>
  <c r="K3238" i="2"/>
  <c r="O3238" i="2"/>
  <c r="K1564" i="2"/>
  <c r="O1564" i="2"/>
  <c r="K977" i="2"/>
  <c r="O977" i="2"/>
  <c r="K3125" i="2"/>
  <c r="O3125" i="2"/>
  <c r="K4058" i="2"/>
  <c r="O4058" i="2"/>
  <c r="K178" i="2"/>
  <c r="O178" i="2"/>
  <c r="K3757" i="2"/>
  <c r="O3757" i="2"/>
  <c r="K1539" i="2"/>
  <c r="O1539" i="2"/>
  <c r="K2349" i="2"/>
  <c r="O2349" i="2"/>
  <c r="K4061" i="2"/>
  <c r="O4061" i="2"/>
  <c r="K4111" i="2"/>
  <c r="O4111" i="2"/>
  <c r="K1698" i="2"/>
  <c r="O1698" i="2"/>
  <c r="K2840" i="2"/>
  <c r="O2840" i="2"/>
  <c r="K2135" i="2"/>
  <c r="O2135" i="2"/>
  <c r="K1642" i="2"/>
  <c r="O1642" i="2"/>
  <c r="K211" i="2"/>
  <c r="O211" i="2"/>
  <c r="K86" i="2"/>
  <c r="O86" i="2"/>
  <c r="K3811" i="2"/>
  <c r="O3811" i="2"/>
  <c r="AD3811" i="2" s="1"/>
  <c r="K3254" i="2"/>
  <c r="O3254" i="2"/>
  <c r="K5189" i="2"/>
  <c r="O5189" i="2"/>
  <c r="K283" i="2"/>
  <c r="O283" i="2"/>
  <c r="K4038" i="2"/>
  <c r="O4038" i="2"/>
  <c r="K3242" i="2"/>
  <c r="O3242" i="2"/>
  <c r="K5102" i="2"/>
  <c r="O5102" i="2"/>
  <c r="K1413" i="2"/>
  <c r="O1413" i="2"/>
  <c r="K2629" i="2"/>
  <c r="O2629" i="2"/>
  <c r="AD2625" i="2" s="1"/>
  <c r="K4055" i="2"/>
  <c r="O4055" i="2"/>
  <c r="K2090" i="2"/>
  <c r="O2090" i="2"/>
  <c r="K2797" i="2"/>
  <c r="O2797" i="2"/>
  <c r="K2539" i="2"/>
  <c r="O2539" i="2"/>
  <c r="K3816" i="2"/>
  <c r="O3816" i="2"/>
  <c r="K3404" i="2"/>
  <c r="O3404" i="2"/>
  <c r="K3331" i="2"/>
  <c r="O3331" i="2"/>
  <c r="K2098" i="2"/>
  <c r="O2098" i="2"/>
  <c r="K3498" i="2"/>
  <c r="O3498" i="2"/>
  <c r="K2695" i="2"/>
  <c r="O2695" i="2"/>
  <c r="K3758" i="2"/>
  <c r="O3758" i="2"/>
  <c r="K3535" i="2"/>
  <c r="O3535" i="2"/>
  <c r="K5004" i="2"/>
  <c r="O5004" i="2"/>
  <c r="K4877" i="2"/>
  <c r="O4877" i="2"/>
  <c r="K3964" i="2"/>
  <c r="O3964" i="2"/>
  <c r="K5153" i="2"/>
  <c r="O5153" i="2"/>
  <c r="K2478" i="2"/>
  <c r="O2478" i="2"/>
  <c r="K4302" i="2"/>
  <c r="O4302" i="2"/>
  <c r="AD4298" i="2" s="1"/>
  <c r="K4980" i="2"/>
  <c r="O4980" i="2"/>
  <c r="K4511" i="2"/>
  <c r="O4511" i="2"/>
  <c r="K2145" i="2"/>
  <c r="O2145" i="2"/>
  <c r="K4841" i="2"/>
  <c r="O4841" i="2"/>
  <c r="K1926" i="2"/>
  <c r="O1926" i="2"/>
  <c r="K1984" i="2"/>
  <c r="O1984" i="2"/>
  <c r="K3620" i="2"/>
  <c r="O3620" i="2"/>
  <c r="K1120" i="2"/>
  <c r="O1120" i="2"/>
  <c r="K2026" i="2"/>
  <c r="O2026" i="2"/>
  <c r="K200" i="2"/>
  <c r="O200" i="2"/>
  <c r="K4402" i="2"/>
  <c r="O4402" i="2"/>
  <c r="K2394" i="2"/>
  <c r="O2394" i="2"/>
  <c r="K3990" i="2"/>
  <c r="O3990" i="2"/>
  <c r="K3608" i="2"/>
  <c r="O3608" i="2"/>
  <c r="K1151" i="2"/>
  <c r="O1151" i="2"/>
  <c r="K2647" i="2"/>
  <c r="O2647" i="2"/>
  <c r="K344" i="2"/>
  <c r="O344" i="2"/>
  <c r="K183" i="2"/>
  <c r="O183" i="2"/>
  <c r="K4546" i="2"/>
  <c r="O4546" i="2"/>
  <c r="K4577" i="2"/>
  <c r="O4577" i="2"/>
  <c r="K1429" i="2"/>
  <c r="O1429" i="2"/>
  <c r="K3851" i="2"/>
  <c r="O3851" i="2"/>
  <c r="K3386" i="2"/>
  <c r="O3386" i="2"/>
  <c r="K4978" i="2"/>
  <c r="O4978" i="2"/>
  <c r="K1693" i="2"/>
  <c r="O1693" i="2"/>
  <c r="K4782" i="2"/>
  <c r="O4782" i="2"/>
  <c r="K1476" i="2"/>
  <c r="O1476" i="2"/>
  <c r="K4941" i="2"/>
  <c r="O4941" i="2"/>
  <c r="K4217" i="2"/>
  <c r="O4217" i="2"/>
  <c r="K2430" i="2"/>
  <c r="O2430" i="2"/>
  <c r="K4829" i="2"/>
  <c r="O4829" i="2"/>
  <c r="K5190" i="2"/>
  <c r="O5190" i="2"/>
  <c r="K3206" i="2"/>
  <c r="O3206" i="2"/>
  <c r="K725" i="2"/>
  <c r="O725" i="2"/>
  <c r="K5023" i="2"/>
  <c r="O5023" i="2"/>
  <c r="K3806" i="2"/>
  <c r="O3806" i="2"/>
  <c r="K1647" i="2"/>
  <c r="O1647" i="2"/>
  <c r="K2269" i="2"/>
  <c r="O2269" i="2"/>
  <c r="K3817" i="2"/>
  <c r="AD3817" i="2" s="1"/>
  <c r="O3817" i="2"/>
  <c r="K3822" i="2"/>
  <c r="O3822" i="2"/>
  <c r="K839" i="2"/>
  <c r="O839" i="2"/>
  <c r="K4251" i="2"/>
  <c r="O4251" i="2"/>
  <c r="K1194" i="2"/>
  <c r="O1194" i="2"/>
  <c r="K4882" i="2"/>
  <c r="O4882" i="2"/>
  <c r="K1561" i="2"/>
  <c r="O1561" i="2"/>
  <c r="K1594" i="2"/>
  <c r="O1594" i="2"/>
  <c r="K4010" i="2"/>
  <c r="O4010" i="2"/>
  <c r="K276" i="2"/>
  <c r="O276" i="2"/>
  <c r="K2958" i="2"/>
  <c r="O2958" i="2"/>
  <c r="K23" i="2"/>
  <c r="O23" i="2"/>
  <c r="K4623" i="2"/>
  <c r="O4623" i="2"/>
  <c r="K4325" i="2"/>
  <c r="O4325" i="2"/>
  <c r="K4477" i="2"/>
  <c r="O4477" i="2"/>
  <c r="K4976" i="2"/>
  <c r="O4976" i="2"/>
  <c r="AD4973" i="2" s="1"/>
  <c r="K2325" i="2"/>
  <c r="O2325" i="2"/>
  <c r="K4019" i="2"/>
  <c r="O4019" i="2"/>
  <c r="K4902" i="2"/>
  <c r="O4902" i="2"/>
  <c r="K1798" i="2"/>
  <c r="O1798" i="2"/>
  <c r="K4898" i="2"/>
  <c r="O4898" i="2"/>
  <c r="K4396" i="2"/>
  <c r="O4396" i="2"/>
  <c r="K2815" i="2"/>
  <c r="O2815" i="2"/>
  <c r="K2021" i="2"/>
  <c r="O2021" i="2"/>
  <c r="K2944" i="2"/>
  <c r="O2944" i="2"/>
  <c r="K2170" i="2"/>
  <c r="O2170" i="2"/>
  <c r="K4336" i="2"/>
  <c r="O4336" i="2"/>
  <c r="K3879" i="2"/>
  <c r="O3879" i="2"/>
  <c r="K5191" i="2"/>
  <c r="O5191" i="2"/>
  <c r="K1222" i="2"/>
  <c r="O1222" i="2"/>
  <c r="K4222" i="2"/>
  <c r="AD4222" i="2" s="1"/>
  <c r="O4222" i="2"/>
  <c r="K1759" i="2"/>
  <c r="O1759" i="2"/>
  <c r="K159" i="2"/>
  <c r="O159" i="2"/>
  <c r="K2950" i="2"/>
  <c r="O2950" i="2"/>
  <c r="K206" i="2"/>
  <c r="O206" i="2"/>
  <c r="K4304" i="2"/>
  <c r="O4304" i="2"/>
  <c r="K4154" i="2"/>
  <c r="O4154" i="2"/>
  <c r="K3496" i="2"/>
  <c r="O3496" i="2"/>
  <c r="K4320" i="2"/>
  <c r="O4320" i="2"/>
  <c r="K4986" i="2"/>
  <c r="O4986" i="2"/>
  <c r="K3360" i="2"/>
  <c r="O3360" i="2"/>
  <c r="K2306" i="2"/>
  <c r="O2306" i="2"/>
  <c r="K244" i="2"/>
  <c r="O244" i="2"/>
  <c r="K3433" i="2"/>
  <c r="O3433" i="2"/>
  <c r="K1554" i="2"/>
  <c r="O1554" i="2"/>
  <c r="K2814" i="2"/>
  <c r="O2814" i="2"/>
  <c r="K4598" i="2"/>
  <c r="O4598" i="2"/>
  <c r="K3376" i="2"/>
  <c r="O3376" i="2"/>
  <c r="K5114" i="2"/>
  <c r="O5114" i="2"/>
  <c r="K2258" i="2"/>
  <c r="O2258" i="2"/>
  <c r="K3033" i="2"/>
  <c r="O3033" i="2"/>
  <c r="K2751" i="2"/>
  <c r="O2751" i="2"/>
  <c r="AD2747" i="2" s="1"/>
  <c r="K1218" i="2"/>
  <c r="O1218" i="2"/>
  <c r="K3202" i="2"/>
  <c r="O3202" i="2"/>
  <c r="K2722" i="2"/>
  <c r="O2722" i="2"/>
  <c r="K2367" i="2"/>
  <c r="O2367" i="2"/>
  <c r="K4127" i="2"/>
  <c r="O4127" i="2"/>
  <c r="K3138" i="2"/>
  <c r="O3138" i="2"/>
  <c r="K1691" i="2"/>
  <c r="O1691" i="2"/>
  <c r="K989" i="2"/>
  <c r="O989" i="2"/>
  <c r="K3339" i="2"/>
  <c r="O3339" i="2"/>
  <c r="K3463" i="2"/>
  <c r="O3463" i="2"/>
  <c r="K1938" i="2"/>
  <c r="O1938" i="2"/>
  <c r="K267" i="2"/>
  <c r="O267" i="2"/>
  <c r="K1280" i="2"/>
  <c r="O1280" i="2"/>
  <c r="K4591" i="2"/>
  <c r="O4591" i="2"/>
  <c r="K3557" i="2"/>
  <c r="O3557" i="2"/>
  <c r="K1356" i="2"/>
  <c r="O1356" i="2"/>
  <c r="K2078" i="2"/>
  <c r="O2078" i="2"/>
  <c r="K2816" i="2"/>
  <c r="O2816" i="2"/>
  <c r="K1246" i="2"/>
  <c r="O1246" i="2"/>
  <c r="K3102" i="2"/>
  <c r="O3102" i="2"/>
  <c r="K2594" i="2"/>
  <c r="O2594" i="2"/>
  <c r="K4946" i="2"/>
  <c r="O4946" i="2"/>
  <c r="K2103" i="2"/>
  <c r="O2103" i="2"/>
  <c r="K176" i="2"/>
  <c r="O176" i="2"/>
  <c r="K4424" i="2"/>
  <c r="O4424" i="2"/>
  <c r="K230" i="2"/>
  <c r="O230" i="2"/>
  <c r="K3853" i="2"/>
  <c r="O3853" i="2"/>
  <c r="K4724" i="2"/>
  <c r="O4724" i="2"/>
  <c r="K213" i="2"/>
  <c r="O213" i="2"/>
  <c r="K75" i="2"/>
  <c r="O75" i="2"/>
  <c r="K3712" i="2"/>
  <c r="O3712" i="2"/>
  <c r="K2388" i="2"/>
  <c r="O2388" i="2"/>
  <c r="K5150" i="2"/>
  <c r="O5150" i="2"/>
  <c r="K2321" i="2"/>
  <c r="O2321" i="2"/>
  <c r="K1979" i="2"/>
  <c r="O1979" i="2"/>
  <c r="K698" i="2"/>
  <c r="O698" i="2"/>
  <c r="K1774" i="2"/>
  <c r="O1774" i="2"/>
  <c r="K5061" i="2"/>
  <c r="O5061" i="2"/>
  <c r="K266" i="2"/>
  <c r="O266" i="2"/>
  <c r="K4692" i="2"/>
  <c r="O4692" i="2"/>
  <c r="K120" i="2"/>
  <c r="O120" i="2"/>
  <c r="K5083" i="2"/>
  <c r="O5083" i="2"/>
  <c r="K4647" i="2"/>
  <c r="O4647" i="2"/>
  <c r="K2711" i="2"/>
  <c r="O2711" i="2"/>
  <c r="K4616" i="2"/>
  <c r="O4616" i="2"/>
  <c r="K2526" i="2"/>
  <c r="O2526" i="2"/>
  <c r="K2274" i="2"/>
  <c r="O2274" i="2"/>
  <c r="K1335" i="2"/>
  <c r="O1335" i="2"/>
  <c r="AD1331" i="2" s="1"/>
  <c r="K3403" i="2"/>
  <c r="O3403" i="2"/>
  <c r="K3239" i="2"/>
  <c r="O3239" i="2"/>
  <c r="K1777" i="2"/>
  <c r="O1777" i="2"/>
  <c r="K2323" i="2"/>
  <c r="O2323" i="2"/>
  <c r="K735" i="2"/>
  <c r="O735" i="2"/>
  <c r="K538" i="2"/>
  <c r="O538" i="2"/>
  <c r="K559" i="2"/>
  <c r="O559" i="2"/>
  <c r="K447" i="2"/>
  <c r="O447" i="2"/>
  <c r="K971" i="2"/>
  <c r="O971" i="2"/>
  <c r="K3014" i="2"/>
  <c r="O3014" i="2"/>
  <c r="AD3014" i="2" s="1"/>
  <c r="K4252" i="2"/>
  <c r="O4252" i="2"/>
  <c r="K1093" i="2"/>
  <c r="O1093" i="2"/>
  <c r="K1548" i="2"/>
  <c r="O1548" i="2"/>
  <c r="K274" i="2"/>
  <c r="O274" i="2"/>
  <c r="K1678" i="2"/>
  <c r="O1678" i="2"/>
  <c r="K111" i="2"/>
  <c r="O111" i="2"/>
  <c r="K531" i="2"/>
  <c r="O531" i="2"/>
  <c r="K288" i="2"/>
  <c r="O288" i="2"/>
  <c r="K2640" i="2"/>
  <c r="O2640" i="2"/>
  <c r="K3824" i="2"/>
  <c r="O3824" i="2"/>
  <c r="K3958" i="2"/>
  <c r="O3958" i="2"/>
  <c r="K2294" i="2"/>
  <c r="O2294" i="2"/>
  <c r="K4904" i="2"/>
  <c r="O4904" i="2"/>
  <c r="K487" i="2"/>
  <c r="O487" i="2"/>
  <c r="K976" i="2"/>
  <c r="O976" i="2"/>
  <c r="K3146" i="2"/>
  <c r="O3146" i="2"/>
  <c r="K2449" i="2"/>
  <c r="O2449" i="2"/>
  <c r="K2397" i="2"/>
  <c r="O2397" i="2"/>
  <c r="K3725" i="2"/>
  <c r="O3725" i="2"/>
  <c r="K2556" i="2"/>
  <c r="O2556" i="2"/>
  <c r="K1636" i="2"/>
  <c r="O1636" i="2"/>
  <c r="K2994" i="2"/>
  <c r="O2994" i="2"/>
  <c r="K410" i="2"/>
  <c r="O410" i="2"/>
  <c r="K669" i="2"/>
  <c r="O669" i="2"/>
  <c r="K438" i="2"/>
  <c r="O438" i="2"/>
  <c r="K109" i="2"/>
  <c r="O109" i="2"/>
  <c r="K3282" i="2"/>
  <c r="O3282" i="2"/>
  <c r="K3778" i="2"/>
  <c r="O3778" i="2"/>
  <c r="K2431" i="2"/>
  <c r="O2431" i="2"/>
  <c r="K2272" i="2"/>
  <c r="O2272" i="2"/>
  <c r="AD2272" i="2" s="1"/>
  <c r="K3431" i="2"/>
  <c r="O3431" i="2"/>
  <c r="K607" i="2"/>
  <c r="O607" i="2"/>
  <c r="K4198" i="2"/>
  <c r="O4198" i="2"/>
  <c r="K3574" i="2"/>
  <c r="O3574" i="2"/>
  <c r="K2163" i="2"/>
  <c r="O2163" i="2"/>
  <c r="K3946" i="2"/>
  <c r="O3946" i="2"/>
  <c r="K1185" i="2"/>
  <c r="O1185" i="2"/>
  <c r="K189" i="2"/>
  <c r="O189" i="2"/>
  <c r="K2735" i="2"/>
  <c r="O2735" i="2"/>
  <c r="K2063" i="2"/>
  <c r="O2063" i="2"/>
  <c r="K955" i="2"/>
  <c r="O955" i="2"/>
  <c r="K2911" i="2"/>
  <c r="O2911" i="2"/>
  <c r="K2354" i="2"/>
  <c r="O2354" i="2"/>
  <c r="K765" i="2"/>
  <c r="O765" i="2"/>
  <c r="K509" i="2"/>
  <c r="O509" i="2"/>
  <c r="K5135" i="2"/>
  <c r="O5135" i="2"/>
  <c r="K393" i="2"/>
  <c r="O393" i="2"/>
  <c r="K2290" i="2"/>
  <c r="O2290" i="2"/>
  <c r="K631" i="2"/>
  <c r="O631" i="2"/>
  <c r="K4334" i="2"/>
  <c r="O4334" i="2"/>
  <c r="K4815" i="2"/>
  <c r="O4815" i="2"/>
  <c r="K1549" i="2"/>
  <c r="O1549" i="2"/>
  <c r="K510" i="2"/>
  <c r="O510" i="2"/>
  <c r="K1188" i="2"/>
  <c r="O1188" i="2"/>
  <c r="AD1188" i="2" s="1"/>
  <c r="K420" i="2"/>
  <c r="O420" i="2"/>
  <c r="K268" i="2"/>
  <c r="O268" i="2"/>
  <c r="K1105" i="2"/>
  <c r="O1105" i="2"/>
  <c r="K491" i="2"/>
  <c r="O491" i="2"/>
  <c r="K644" i="2"/>
  <c r="O644" i="2"/>
  <c r="K1466" i="2"/>
  <c r="O1466" i="2"/>
  <c r="K3363" i="2"/>
  <c r="O3363" i="2"/>
  <c r="K419" i="2"/>
  <c r="O419" i="2"/>
  <c r="K4110" i="2"/>
  <c r="O4110" i="2"/>
  <c r="K3814" i="2"/>
  <c r="O3814" i="2"/>
  <c r="K4526" i="2"/>
  <c r="O4526" i="2"/>
  <c r="K4864" i="2"/>
  <c r="O4864" i="2"/>
  <c r="K2450" i="2"/>
  <c r="O2450" i="2"/>
  <c r="K4006" i="2"/>
  <c r="O4006" i="2"/>
  <c r="K1336" i="2"/>
  <c r="O1336" i="2"/>
  <c r="K237" i="2"/>
  <c r="O237" i="2"/>
  <c r="K400" i="2"/>
  <c r="O400" i="2"/>
  <c r="K4324" i="2"/>
  <c r="O4324" i="2"/>
  <c r="K4270" i="2"/>
  <c r="O4270" i="2"/>
  <c r="K371" i="2"/>
  <c r="O371" i="2"/>
  <c r="K1796" i="2"/>
  <c r="O1796" i="2"/>
  <c r="K3436" i="2"/>
  <c r="O3436" i="2"/>
  <c r="K2497" i="2"/>
  <c r="O2497" i="2"/>
  <c r="K985" i="2"/>
  <c r="O985" i="2"/>
  <c r="K585" i="2"/>
  <c r="O585" i="2"/>
  <c r="K1654" i="2"/>
  <c r="O1654" i="2"/>
  <c r="K1128" i="2"/>
  <c r="O1128" i="2"/>
  <c r="K2303" i="2"/>
  <c r="O2303" i="2"/>
  <c r="K2244" i="2"/>
  <c r="O2244" i="2"/>
  <c r="K2022" i="2"/>
  <c r="O2022" i="2"/>
  <c r="K3489" i="2"/>
  <c r="O3489" i="2"/>
  <c r="K2216" i="2"/>
  <c r="O2216" i="2"/>
  <c r="K1242" i="2"/>
  <c r="O1242" i="2"/>
  <c r="K1076" i="2"/>
  <c r="O1076" i="2"/>
  <c r="K4433" i="2"/>
  <c r="O4433" i="2"/>
  <c r="K4347" i="2"/>
  <c r="O4347" i="2"/>
  <c r="K382" i="2"/>
  <c r="O382" i="2"/>
  <c r="K2802" i="2"/>
  <c r="O2802" i="2"/>
  <c r="K436" i="2"/>
  <c r="O436" i="2"/>
  <c r="K2409" i="2"/>
  <c r="O2409" i="2"/>
  <c r="K3800" i="2"/>
  <c r="O3800" i="2"/>
  <c r="K1284" i="2"/>
  <c r="O1284" i="2"/>
  <c r="K529" i="2"/>
  <c r="O529" i="2"/>
  <c r="K1742" i="2"/>
  <c r="O1742" i="2"/>
  <c r="K3621" i="2"/>
  <c r="O3621" i="2"/>
  <c r="K3801" i="2"/>
  <c r="O3801" i="2"/>
  <c r="AD3797" i="2" s="1"/>
  <c r="K2076" i="2"/>
  <c r="O2076" i="2"/>
  <c r="K1285" i="2"/>
  <c r="O1285" i="2"/>
  <c r="K3506" i="2"/>
  <c r="O3506" i="2"/>
  <c r="K3477" i="2"/>
  <c r="O3477" i="2"/>
  <c r="K2707" i="2"/>
  <c r="AD2707" i="2" s="1"/>
  <c r="O2707" i="2"/>
  <c r="K503" i="2"/>
  <c r="O503" i="2"/>
  <c r="K203" i="2"/>
  <c r="AD203" i="2" s="1"/>
  <c r="O203" i="2"/>
  <c r="K1348" i="2"/>
  <c r="O1348" i="2"/>
  <c r="K3802" i="2"/>
  <c r="O3802" i="2"/>
  <c r="K4609" i="2"/>
  <c r="O4609" i="2"/>
  <c r="K740" i="2"/>
  <c r="O740" i="2"/>
  <c r="K1879" i="2"/>
  <c r="O1879" i="2"/>
  <c r="K408" i="2"/>
  <c r="O408" i="2"/>
  <c r="K1234" i="2"/>
  <c r="O1234" i="2"/>
  <c r="K627" i="2"/>
  <c r="O627" i="2"/>
  <c r="AD627" i="2" s="1"/>
  <c r="K484" i="2"/>
  <c r="O484" i="2"/>
  <c r="K4210" i="2"/>
  <c r="O4210" i="2"/>
  <c r="K3849" i="2"/>
  <c r="O3849" i="2"/>
  <c r="K545" i="2"/>
  <c r="O545" i="2"/>
  <c r="K572" i="2"/>
  <c r="O572" i="2"/>
  <c r="K3294" i="2"/>
  <c r="O3294" i="2"/>
  <c r="K3575" i="2"/>
  <c r="O3575" i="2"/>
  <c r="K3008" i="2"/>
  <c r="O3008" i="2"/>
  <c r="K1621" i="2"/>
  <c r="O1621" i="2"/>
  <c r="AD1617" i="2" s="1"/>
  <c r="K2674" i="2"/>
  <c r="O2674" i="2"/>
  <c r="K817" i="2"/>
  <c r="O817" i="2"/>
  <c r="K1077" i="2"/>
  <c r="O1077" i="2"/>
  <c r="K3240" i="2"/>
  <c r="O3240" i="2"/>
  <c r="K1837" i="2"/>
  <c r="O1837" i="2"/>
  <c r="K445" i="2"/>
  <c r="O445" i="2"/>
  <c r="K2576" i="2"/>
  <c r="AD2576" i="2" s="1"/>
  <c r="O2576" i="2"/>
  <c r="K1912" i="2"/>
  <c r="O1912" i="2"/>
  <c r="K3024" i="2"/>
  <c r="O3024" i="2"/>
  <c r="K1302" i="2"/>
  <c r="O1302" i="2"/>
  <c r="K2305" i="2"/>
  <c r="O2305" i="2"/>
  <c r="K2900" i="2"/>
  <c r="O2900" i="2"/>
  <c r="K3883" i="2"/>
  <c r="O3883" i="2"/>
  <c r="K2831" i="2"/>
  <c r="O2831" i="2"/>
  <c r="K539" i="2"/>
  <c r="O539" i="2"/>
  <c r="K4233" i="2"/>
  <c r="O4233" i="2"/>
  <c r="K2398" i="2"/>
  <c r="O2398" i="2"/>
  <c r="K2708" i="2"/>
  <c r="O2708" i="2"/>
  <c r="AD2704" i="2" s="1"/>
  <c r="K3929" i="2"/>
  <c r="O3929" i="2"/>
  <c r="K4759" i="2"/>
  <c r="O4759" i="2"/>
  <c r="K2433" i="2"/>
  <c r="O2433" i="2"/>
  <c r="K1145" i="2"/>
  <c r="O1145" i="2"/>
  <c r="AD1141" i="2" s="1"/>
  <c r="K2295" i="2"/>
  <c r="O2295" i="2"/>
  <c r="K3038" i="2"/>
  <c r="O3038" i="2"/>
  <c r="K4527" i="2"/>
  <c r="O4527" i="2"/>
  <c r="K2690" i="2"/>
  <c r="O2690" i="2"/>
  <c r="K2204" i="2"/>
  <c r="O2204" i="2"/>
  <c r="K4453" i="2"/>
  <c r="O4453" i="2"/>
  <c r="K1830" i="2"/>
  <c r="O1830" i="2"/>
  <c r="K4158" i="2"/>
  <c r="O4158" i="2"/>
  <c r="K2130" i="2"/>
  <c r="O2130" i="2"/>
  <c r="K2399" i="2"/>
  <c r="O2399" i="2"/>
  <c r="K4500" i="2"/>
  <c r="O4500" i="2"/>
  <c r="K3714" i="2"/>
  <c r="O3714" i="2"/>
  <c r="K602" i="2"/>
  <c r="O602" i="2"/>
  <c r="K783" i="2"/>
  <c r="O783" i="2"/>
  <c r="K1094" i="2"/>
  <c r="O1094" i="2"/>
  <c r="K1838" i="2"/>
  <c r="O1838" i="2"/>
  <c r="K1676" i="2"/>
  <c r="O1676" i="2"/>
  <c r="K1202" i="2"/>
  <c r="O1202" i="2"/>
  <c r="K2261" i="2"/>
  <c r="O2261" i="2"/>
  <c r="K1303" i="2"/>
  <c r="O1303" i="2"/>
  <c r="AD1299" i="2" s="1"/>
  <c r="K785" i="2"/>
  <c r="O785" i="2"/>
  <c r="K2109" i="2"/>
  <c r="O2109" i="2"/>
  <c r="K2550" i="2"/>
  <c r="O2550" i="2"/>
  <c r="K3204" i="2"/>
  <c r="O3204" i="2"/>
  <c r="AD3200" i="2" s="1"/>
  <c r="K3972" i="2"/>
  <c r="O3972" i="2"/>
  <c r="K2709" i="2"/>
  <c r="O2709" i="2"/>
  <c r="AD2709" i="2" s="1"/>
  <c r="K207" i="2"/>
  <c r="O207" i="2"/>
  <c r="K162" i="2"/>
  <c r="O162" i="2"/>
  <c r="K3082" i="2"/>
  <c r="O3082" i="2"/>
  <c r="K1003" i="2"/>
  <c r="O1003" i="2"/>
  <c r="K1599" i="2"/>
  <c r="O1599" i="2"/>
  <c r="K1442" i="2"/>
  <c r="O1442" i="2"/>
  <c r="K1550" i="2"/>
  <c r="O1550" i="2"/>
  <c r="K1106" i="2"/>
  <c r="O1106" i="2"/>
  <c r="K1928" i="2"/>
  <c r="O1928" i="2"/>
  <c r="K797" i="2"/>
  <c r="O797" i="2"/>
  <c r="K1178" i="2"/>
  <c r="AD1178" i="2" s="1"/>
  <c r="O1178" i="2"/>
  <c r="K3336" i="2"/>
  <c r="O3336" i="2"/>
  <c r="AD3332" i="2" s="1"/>
  <c r="K329" i="2"/>
  <c r="O329" i="2"/>
  <c r="K3954" i="2"/>
  <c r="O3954" i="2"/>
  <c r="K873" i="2"/>
  <c r="O873" i="2"/>
  <c r="K4472" i="2"/>
  <c r="O4472" i="2"/>
  <c r="K90" i="2"/>
  <c r="O90" i="2"/>
  <c r="K3906" i="2"/>
  <c r="O3906" i="2"/>
  <c r="AD3901" i="2" s="1"/>
  <c r="K287" i="2"/>
  <c r="O287" i="2"/>
  <c r="K2263" i="2"/>
  <c r="O2263" i="2"/>
  <c r="K1447" i="2"/>
  <c r="O1447" i="2"/>
  <c r="K1637" i="2"/>
  <c r="O1637" i="2"/>
  <c r="K1498" i="2"/>
  <c r="O1498" i="2"/>
  <c r="AD1494" i="2" s="1"/>
  <c r="K1638" i="2"/>
  <c r="O1638" i="2"/>
  <c r="K5082" i="2"/>
  <c r="O5082" i="2"/>
  <c r="K1919" i="2"/>
  <c r="O1919" i="2"/>
  <c r="K193" i="2"/>
  <c r="O193" i="2"/>
  <c r="K321" i="2"/>
  <c r="O321" i="2"/>
  <c r="K131" i="2"/>
  <c r="O131" i="2"/>
  <c r="K597" i="2"/>
  <c r="O597" i="2"/>
  <c r="K3439" i="2"/>
  <c r="O3439" i="2"/>
  <c r="K1652" i="2"/>
  <c r="O1652" i="2"/>
  <c r="K2847" i="2"/>
  <c r="O2847" i="2"/>
  <c r="K1491" i="2"/>
  <c r="O1491" i="2"/>
  <c r="K3207" i="2"/>
  <c r="O3207" i="2"/>
  <c r="K1493" i="2"/>
  <c r="O1493" i="2"/>
  <c r="K172" i="2"/>
  <c r="O172" i="2"/>
  <c r="K956" i="2"/>
  <c r="O956" i="2"/>
  <c r="K2512" i="2"/>
  <c r="O2512" i="2"/>
  <c r="K385" i="2"/>
  <c r="O385" i="2"/>
  <c r="K3054" i="2"/>
  <c r="O3054" i="2"/>
  <c r="K1605" i="2"/>
  <c r="O1605" i="2"/>
  <c r="K1091" i="2"/>
  <c r="O1091" i="2"/>
  <c r="K20" i="2"/>
  <c r="O20" i="2"/>
  <c r="K2082" i="2"/>
  <c r="O2082" i="2"/>
  <c r="K1459" i="2"/>
  <c r="O1459" i="2"/>
  <c r="K3021" i="2"/>
  <c r="O3021" i="2"/>
  <c r="K852" i="2"/>
  <c r="O852" i="2"/>
  <c r="K1030" i="2"/>
  <c r="O1030" i="2"/>
  <c r="K3018" i="2"/>
  <c r="O3018" i="2"/>
  <c r="K4693" i="2"/>
  <c r="O4693" i="2"/>
  <c r="K858" i="2"/>
  <c r="O858" i="2"/>
  <c r="K1269" i="2"/>
  <c r="O1269" i="2"/>
  <c r="K986" i="2"/>
  <c r="O986" i="2"/>
  <c r="K1697" i="2"/>
  <c r="O1697" i="2"/>
  <c r="K3775" i="2"/>
  <c r="O3775" i="2"/>
  <c r="K1147" i="2"/>
  <c r="O1147" i="2"/>
  <c r="K2190" i="2"/>
  <c r="O2190" i="2"/>
  <c r="K3411" i="2"/>
  <c r="O3411" i="2"/>
  <c r="AD3407" i="2" s="1"/>
  <c r="K2784" i="2"/>
  <c r="O2784" i="2"/>
  <c r="K3438" i="2"/>
  <c r="O3438" i="2"/>
  <c r="K292" i="2"/>
  <c r="O292" i="2"/>
  <c r="K1444" i="2"/>
  <c r="O1444" i="2"/>
  <c r="K3419" i="2"/>
  <c r="O3419" i="2"/>
  <c r="K1934" i="2"/>
  <c r="O1934" i="2"/>
  <c r="K1080" i="2"/>
  <c r="O1080" i="2"/>
  <c r="K316" i="2"/>
  <c r="O316" i="2"/>
  <c r="K502" i="2"/>
  <c r="O502" i="2"/>
  <c r="K2132" i="2"/>
  <c r="O2132" i="2"/>
  <c r="K2046" i="2"/>
  <c r="O2046" i="2"/>
  <c r="K454" i="2"/>
  <c r="O454" i="2"/>
  <c r="K4600" i="2"/>
  <c r="O4600" i="2"/>
  <c r="K915" i="2"/>
  <c r="O915" i="2"/>
  <c r="K534" i="2"/>
  <c r="O534" i="2"/>
  <c r="K859" i="2"/>
  <c r="O859" i="2"/>
  <c r="K1013" i="2"/>
  <c r="O1013" i="2"/>
  <c r="K1000" i="2"/>
  <c r="O1000" i="2"/>
  <c r="K2115" i="2"/>
  <c r="O2115" i="2"/>
  <c r="K1858" i="2"/>
  <c r="O1858" i="2"/>
  <c r="K1189" i="2"/>
  <c r="O1189" i="2"/>
  <c r="K906" i="2"/>
  <c r="O906" i="2"/>
  <c r="K2116" i="2"/>
  <c r="O2116" i="2"/>
  <c r="K2157" i="2"/>
  <c r="O2157" i="2"/>
  <c r="K2107" i="2"/>
  <c r="O2107" i="2"/>
  <c r="K715" i="2"/>
  <c r="O715" i="2"/>
  <c r="K2004" i="2"/>
  <c r="O2004" i="2"/>
  <c r="K1685" i="2"/>
  <c r="O1685" i="2"/>
  <c r="K3613" i="2"/>
  <c r="O3613" i="2"/>
  <c r="K1618" i="2"/>
  <c r="O1618" i="2"/>
  <c r="K2652" i="2"/>
  <c r="O2652" i="2"/>
  <c r="K838" i="2"/>
  <c r="O838" i="2"/>
  <c r="K3149" i="2"/>
  <c r="O3149" i="2"/>
  <c r="K778" i="2"/>
  <c r="O778" i="2"/>
  <c r="K779" i="2"/>
  <c r="O779" i="2"/>
  <c r="AD775" i="2" s="1"/>
  <c r="K2069" i="2"/>
  <c r="O2069" i="2"/>
  <c r="K788" i="2"/>
  <c r="O788" i="2"/>
  <c r="AD4252" i="2"/>
  <c r="AD331" i="2"/>
  <c r="K3091" i="2"/>
  <c r="O3091" i="2"/>
  <c r="K98" i="2"/>
  <c r="O98" i="2"/>
  <c r="K3709" i="2"/>
  <c r="O3709" i="2"/>
  <c r="K2061" i="2"/>
  <c r="O2061" i="2"/>
  <c r="K1318" i="2"/>
  <c r="O1318" i="2"/>
  <c r="K3821" i="2"/>
  <c r="O3821" i="2"/>
  <c r="K1133" i="2"/>
  <c r="O1133" i="2"/>
  <c r="K1445" i="2"/>
  <c r="O1445" i="2"/>
  <c r="K2643" i="2"/>
  <c r="O2643" i="2"/>
  <c r="K3119" i="2"/>
  <c r="O3119" i="2"/>
  <c r="K963" i="2"/>
  <c r="O963" i="2"/>
  <c r="K1406" i="2"/>
  <c r="O1406" i="2"/>
  <c r="K233" i="2"/>
  <c r="O233" i="2"/>
  <c r="K1992" i="2"/>
  <c r="O1992" i="2"/>
  <c r="K927" i="2"/>
  <c r="O927" i="2"/>
  <c r="K4594" i="2"/>
  <c r="O4594" i="2"/>
  <c r="K1795" i="2"/>
  <c r="O1795" i="2"/>
  <c r="K1081" i="2"/>
  <c r="O1081" i="2"/>
  <c r="K892" i="2"/>
  <c r="O892" i="2"/>
  <c r="K620" i="2"/>
  <c r="O620" i="2"/>
  <c r="K4065" i="2"/>
  <c r="O4065" i="2"/>
  <c r="AD4061" i="2" s="1"/>
  <c r="K4311" i="2"/>
  <c r="O4311" i="2"/>
  <c r="K3318" i="2"/>
  <c r="O3318" i="2"/>
  <c r="AD3314" i="2" s="1"/>
  <c r="K2719" i="2"/>
  <c r="O2719" i="2"/>
  <c r="K3818" i="2"/>
  <c r="O3818" i="2"/>
  <c r="K4247" i="2"/>
  <c r="O4247" i="2"/>
  <c r="K1762" i="2"/>
  <c r="O1762" i="2"/>
  <c r="K1148" i="2"/>
  <c r="O1148" i="2"/>
  <c r="K1578" i="2"/>
  <c r="O1578" i="2"/>
  <c r="K3907" i="2"/>
  <c r="O3907" i="2"/>
  <c r="K4012" i="2"/>
  <c r="O4012" i="2"/>
  <c r="K2771" i="2"/>
  <c r="O2771" i="2"/>
  <c r="K1123" i="2"/>
  <c r="O1123" i="2"/>
  <c r="K280" i="2"/>
  <c r="O280" i="2"/>
  <c r="K1839" i="2"/>
  <c r="O1839" i="2"/>
  <c r="K3030" i="2"/>
  <c r="O3030" i="2"/>
  <c r="K637" i="2"/>
  <c r="O637" i="2"/>
  <c r="K3401" i="2"/>
  <c r="O3401" i="2"/>
  <c r="K3194" i="2"/>
  <c r="O3194" i="2"/>
  <c r="K4096" i="2"/>
  <c r="O4096" i="2"/>
  <c r="K4243" i="2"/>
  <c r="O4243" i="2"/>
  <c r="K1724" i="2"/>
  <c r="O1724" i="2"/>
  <c r="K1533" i="2"/>
  <c r="O1533" i="2"/>
  <c r="K2554" i="2"/>
  <c r="O2554" i="2"/>
  <c r="K2573" i="2"/>
  <c r="O2573" i="2"/>
  <c r="AD2573" i="2" s="1"/>
  <c r="K440" i="2"/>
  <c r="O440" i="2"/>
  <c r="K1260" i="2"/>
  <c r="O1260" i="2"/>
  <c r="AD1256" i="2" s="1"/>
  <c r="K4160" i="2"/>
  <c r="O4160" i="2"/>
  <c r="K2158" i="2"/>
  <c r="O2158" i="2"/>
  <c r="K2522" i="2"/>
  <c r="O2522" i="2"/>
  <c r="K2287" i="2"/>
  <c r="O2287" i="2"/>
  <c r="K3195" i="2"/>
  <c r="O3195" i="2"/>
  <c r="K3092" i="2"/>
  <c r="O3092" i="2"/>
  <c r="K4316" i="2"/>
  <c r="O4316" i="2"/>
  <c r="K2959" i="2"/>
  <c r="O2959" i="2"/>
  <c r="K4468" i="2"/>
  <c r="O4468" i="2"/>
  <c r="K2864" i="2"/>
  <c r="O2864" i="2"/>
  <c r="K2128" i="2"/>
  <c r="O2128" i="2"/>
  <c r="K2146" i="2"/>
  <c r="O2146" i="2"/>
  <c r="K2956" i="2"/>
  <c r="O2956" i="2"/>
  <c r="K3672" i="2"/>
  <c r="O3672" i="2"/>
  <c r="K4216" i="2"/>
  <c r="O4216" i="2"/>
  <c r="K1059" i="2"/>
  <c r="O1059" i="2"/>
  <c r="K4142" i="2"/>
  <c r="O4142" i="2"/>
  <c r="K1235" i="2"/>
  <c r="O1235" i="2"/>
  <c r="AD1231" i="2" s="1"/>
  <c r="K3551" i="2"/>
  <c r="O3551" i="2"/>
  <c r="K3623" i="2"/>
  <c r="O3623" i="2"/>
  <c r="K3953" i="2"/>
  <c r="O3953" i="2"/>
  <c r="K250" i="2"/>
  <c r="O250" i="2"/>
  <c r="K3141" i="2"/>
  <c r="O3141" i="2"/>
  <c r="K2420" i="2"/>
  <c r="O2420" i="2"/>
  <c r="AD2416" i="2" s="1"/>
  <c r="K2642" i="2"/>
  <c r="O2642" i="2"/>
  <c r="K2957" i="2"/>
  <c r="O2957" i="2"/>
  <c r="K3073" i="2"/>
  <c r="O3073" i="2"/>
  <c r="K1206" i="2"/>
  <c r="O1206" i="2"/>
  <c r="O8" i="2"/>
  <c r="K3664" i="2"/>
  <c r="O3664" i="2"/>
  <c r="K4417" i="2"/>
  <c r="O4417" i="2"/>
  <c r="K1646" i="2"/>
  <c r="O1646" i="2"/>
  <c r="K4011" i="2"/>
  <c r="O4011" i="2"/>
  <c r="K3414" i="2"/>
  <c r="O3414" i="2"/>
  <c r="K1345" i="2"/>
  <c r="O1345" i="2"/>
  <c r="K2421" i="2"/>
  <c r="O2421" i="2"/>
  <c r="K901" i="2"/>
  <c r="O901" i="2"/>
  <c r="K4418" i="2"/>
  <c r="O4418" i="2"/>
  <c r="K581" i="2"/>
  <c r="O581" i="2"/>
  <c r="K2027" i="2"/>
  <c r="O2027" i="2"/>
  <c r="K1829" i="2"/>
  <c r="O1829" i="2"/>
  <c r="K2054" i="2"/>
  <c r="O2054" i="2"/>
  <c r="K5192" i="2"/>
  <c r="O5192" i="2"/>
  <c r="T5192" i="2"/>
  <c r="O2941" i="2"/>
  <c r="K2941" i="2"/>
  <c r="O1876" i="2"/>
  <c r="O1656" i="2"/>
  <c r="O2237" i="2"/>
  <c r="O2580" i="2"/>
  <c r="O1117" i="2"/>
  <c r="O197" i="2"/>
  <c r="O3017" i="2"/>
  <c r="K3017" i="2"/>
  <c r="AD3013" i="2" s="1"/>
  <c r="K197" i="2"/>
  <c r="K1117" i="2"/>
  <c r="AD1113" i="2" s="1"/>
  <c r="K2580" i="2"/>
  <c r="K2237" i="2"/>
  <c r="AD2233" i="2" s="1"/>
  <c r="K1656" i="2"/>
  <c r="K1876" i="2"/>
  <c r="AD4875" i="2"/>
  <c r="AD3297" i="2"/>
  <c r="AD4921" i="2"/>
  <c r="AD3115" i="2"/>
  <c r="AD1634" i="2"/>
  <c r="AD1545" i="2"/>
  <c r="AD1181" i="2"/>
  <c r="AD1674" i="2"/>
  <c r="AD2199" i="2"/>
  <c r="AD4307" i="2"/>
  <c r="AD923" i="2"/>
  <c r="AD2917" i="2"/>
  <c r="AD3110" i="2"/>
  <c r="AD567" i="2"/>
  <c r="AD325" i="2"/>
  <c r="AD3358" i="2"/>
  <c r="AD1246" i="2"/>
  <c r="AD1558" i="2"/>
  <c r="AD1573" i="2"/>
  <c r="AD3733" i="2"/>
  <c r="AD726" i="2"/>
  <c r="AD774" i="2"/>
  <c r="AD3050" i="2"/>
  <c r="AD2508" i="2"/>
  <c r="AD953" i="2"/>
  <c r="AD170" i="2"/>
  <c r="AD1489" i="2"/>
  <c r="AD3203" i="2"/>
  <c r="AD2843" i="2"/>
  <c r="AD1443" i="2"/>
  <c r="AD88" i="2"/>
  <c r="AD1174" i="2"/>
  <c r="AD1924" i="2"/>
  <c r="AD1438" i="2"/>
  <c r="AD1595" i="2"/>
  <c r="AD2546" i="2"/>
  <c r="AD2257" i="2"/>
  <c r="AD1090" i="2"/>
  <c r="AD3710" i="2"/>
  <c r="AD4496" i="2"/>
  <c r="AD2291" i="2"/>
  <c r="AD2429" i="2"/>
  <c r="AD2394" i="2"/>
  <c r="AD3878" i="2"/>
  <c r="AD2896" i="2"/>
  <c r="AD2301" i="2"/>
  <c r="AD3020" i="2"/>
  <c r="AD442" i="2"/>
  <c r="AD3004" i="2"/>
  <c r="AD3290" i="2"/>
  <c r="AD3844" i="2"/>
  <c r="AD4206" i="2"/>
  <c r="AD405" i="2"/>
  <c r="AD1875" i="2"/>
  <c r="AD736" i="2"/>
  <c r="AD3798" i="2"/>
  <c r="AD2703" i="2"/>
  <c r="AD2072" i="2"/>
  <c r="AD3617" i="2"/>
  <c r="AD526" i="2"/>
  <c r="AD3796" i="2"/>
  <c r="AD2405" i="2"/>
  <c r="AD433" i="2"/>
  <c r="AD4429" i="2"/>
  <c r="AD1072" i="2"/>
  <c r="AD3485" i="2"/>
  <c r="AD2299" i="2"/>
  <c r="AD1124" i="2"/>
  <c r="AD2493" i="2"/>
  <c r="AD3432" i="2"/>
  <c r="AD1792" i="2"/>
  <c r="AD4266" i="2"/>
  <c r="AD397" i="2"/>
  <c r="AD235" i="2"/>
  <c r="AD1332" i="2"/>
  <c r="AD4106" i="2"/>
  <c r="AD3359" i="2"/>
  <c r="AD488" i="2"/>
  <c r="AD1101" i="2"/>
  <c r="AD507" i="2"/>
  <c r="AD4811" i="2"/>
  <c r="AD5132" i="2"/>
  <c r="AD506" i="2"/>
  <c r="AD761" i="2"/>
  <c r="AD2731" i="2"/>
  <c r="AD4194" i="2"/>
  <c r="AD2268" i="2"/>
  <c r="AD2427" i="2"/>
  <c r="AD3774" i="2"/>
  <c r="AD3278" i="2"/>
  <c r="AD435" i="2"/>
  <c r="AD407" i="2"/>
  <c r="AD2990" i="2"/>
  <c r="AD1632" i="2"/>
  <c r="AD972" i="2"/>
  <c r="AD3819" i="2"/>
  <c r="AD2636" i="2"/>
  <c r="AD272" i="2"/>
  <c r="AD1544" i="2"/>
  <c r="AD1089" i="2"/>
  <c r="AD967" i="2"/>
  <c r="AD556" i="2"/>
  <c r="AD3235" i="2"/>
  <c r="AD3399" i="2"/>
  <c r="AD2270" i="2"/>
  <c r="AD4643" i="2"/>
  <c r="AD4420" i="2"/>
  <c r="AD2718" i="2"/>
  <c r="AD4573" i="2"/>
  <c r="AD2535" i="2"/>
  <c r="AD281" i="2"/>
  <c r="AD3250" i="2"/>
  <c r="AD4107" i="2"/>
  <c r="AD4057" i="2"/>
  <c r="AD2345" i="2"/>
  <c r="AD3753" i="2"/>
  <c r="AD3121" i="2"/>
  <c r="AD973" i="2"/>
  <c r="AD5007" i="2"/>
  <c r="AD2374" i="2"/>
  <c r="AD2189" i="2"/>
  <c r="AD5063" i="2"/>
  <c r="AD3457" i="2"/>
  <c r="AD3882" i="2"/>
  <c r="AD4381" i="2"/>
  <c r="AD1699" i="2"/>
  <c r="AD5174" i="2"/>
  <c r="AD1374" i="2"/>
  <c r="AD3671" i="2"/>
  <c r="AD833" i="2"/>
  <c r="AD5072" i="2"/>
  <c r="AD5034" i="2"/>
  <c r="AD2921" i="2"/>
  <c r="AD3931" i="2"/>
  <c r="AD3025" i="2"/>
  <c r="AD353" i="2"/>
  <c r="AD1700" i="2"/>
  <c r="AD277" i="2"/>
  <c r="AD5183" i="2"/>
  <c r="AD283" i="2"/>
  <c r="AD4141" i="2"/>
  <c r="AD2859" i="2"/>
  <c r="AD4474" i="2"/>
  <c r="AD3673" i="2"/>
  <c r="AD4566" i="2"/>
  <c r="AD415" i="2"/>
  <c r="AD4855" i="2"/>
  <c r="AD2741" i="2"/>
  <c r="AD1927" i="2"/>
  <c r="AD2688" i="2"/>
  <c r="AD898" i="2"/>
  <c r="AD5182" i="2"/>
  <c r="AD1357" i="2"/>
  <c r="AD2492" i="2"/>
  <c r="AD1943" i="2"/>
  <c r="AD3044" i="2"/>
  <c r="AD2097" i="2"/>
  <c r="AD1543" i="2"/>
  <c r="AD2982" i="2"/>
  <c r="AD3228" i="2"/>
  <c r="AD2052" i="2"/>
  <c r="AD1701" i="2"/>
  <c r="AD4272" i="2"/>
  <c r="AD2504" i="2"/>
  <c r="AD3241" i="2"/>
  <c r="AD2553" i="2"/>
  <c r="AD1254" i="2"/>
  <c r="AD1424" i="2"/>
  <c r="AD2566" i="2"/>
  <c r="AD855" i="2"/>
  <c r="AD1440" i="2"/>
  <c r="AD1770" i="2"/>
  <c r="AD5147" i="2"/>
  <c r="AD2384" i="2"/>
  <c r="AD3708" i="2"/>
  <c r="AD4720" i="2"/>
  <c r="AD3848" i="2"/>
  <c r="AD228" i="2"/>
  <c r="AD2590" i="2"/>
  <c r="AD1352" i="2"/>
  <c r="AD3553" i="2"/>
  <c r="AD4587" i="2"/>
  <c r="AD1276" i="2"/>
  <c r="AD1687" i="2"/>
  <c r="AD2363" i="2"/>
  <c r="AD3198" i="2"/>
  <c r="AD1214" i="2"/>
  <c r="AD5111" i="2"/>
  <c r="AD3429" i="2"/>
  <c r="AD242" i="2"/>
  <c r="AD2302" i="2"/>
  <c r="AD3356" i="2"/>
  <c r="AD3492" i="2"/>
  <c r="AD4150" i="2"/>
  <c r="AD4300" i="2"/>
  <c r="AD158" i="2"/>
  <c r="AD2639" i="2"/>
  <c r="AD3510" i="2"/>
  <c r="AD1825" i="2"/>
  <c r="AD2417" i="2"/>
  <c r="AD1341" i="2"/>
  <c r="AD3660" i="2"/>
  <c r="AD4138" i="2"/>
  <c r="AD1055" i="2"/>
  <c r="AD4212" i="2"/>
  <c r="AD2142" i="2"/>
  <c r="AD2124" i="2"/>
  <c r="AD2860" i="2"/>
  <c r="AD437" i="2"/>
  <c r="AD2569" i="2"/>
  <c r="AD4239" i="2"/>
  <c r="AD4092" i="2"/>
  <c r="AD3190" i="2"/>
  <c r="AD3026" i="2"/>
  <c r="AD278" i="2"/>
  <c r="AD1144" i="2"/>
  <c r="AD1758" i="2"/>
  <c r="AD1185" i="2"/>
  <c r="AD1854" i="2"/>
  <c r="AD911" i="2"/>
  <c r="AD451" i="2"/>
  <c r="AD847" i="2"/>
  <c r="AD4612" i="2"/>
  <c r="AD3845" i="2"/>
  <c r="AD3843" i="2"/>
  <c r="AD2168" i="2"/>
  <c r="AD4589" i="2"/>
  <c r="AD1394" i="2"/>
  <c r="AD4936" i="2"/>
  <c r="AD4148" i="2"/>
  <c r="AD3145" i="2"/>
  <c r="AD4218" i="2"/>
  <c r="AD3874" i="2"/>
  <c r="AD2940" i="2"/>
  <c r="AD2017" i="2"/>
  <c r="AD2811" i="2"/>
  <c r="AD4899" i="2"/>
  <c r="AD4015" i="2"/>
  <c r="AD2321" i="2"/>
  <c r="AD4473" i="2"/>
  <c r="AD4619" i="2"/>
  <c r="AD2954" i="2"/>
  <c r="AD1190" i="2"/>
  <c r="AD3812" i="2"/>
  <c r="AD2265" i="2"/>
  <c r="AD3202" i="2"/>
  <c r="AD5187" i="2"/>
  <c r="AD4825" i="2"/>
  <c r="AD4938" i="2"/>
  <c r="AD1472" i="2"/>
  <c r="AD4778" i="2"/>
  <c r="AD4542" i="2"/>
  <c r="AD3604" i="2"/>
  <c r="AD3986" i="2"/>
  <c r="AD1116" i="2"/>
  <c r="AD2141" i="2"/>
  <c r="AD4507" i="2"/>
  <c r="AD2474" i="2"/>
  <c r="AD4874" i="2"/>
  <c r="AD3494" i="2"/>
  <c r="AD2086" i="2"/>
  <c r="AD5099" i="2"/>
  <c r="AD4662" i="2"/>
  <c r="AD1143" i="2"/>
  <c r="AD499" i="2"/>
  <c r="AD264" i="2"/>
  <c r="AD3238" i="2"/>
  <c r="AD1702" i="2"/>
  <c r="AD635" i="2"/>
  <c r="AD3144" i="2"/>
  <c r="AD594" i="2"/>
  <c r="AD1290" i="2"/>
  <c r="AD1681" i="2"/>
  <c r="AD182" i="2"/>
  <c r="AD2000" i="2"/>
  <c r="AD2780" i="2"/>
  <c r="AD1026" i="2"/>
  <c r="AD3335" i="2"/>
  <c r="AD3616" i="2"/>
  <c r="AD3400" i="2"/>
  <c r="AD3210" i="2"/>
  <c r="AD4396" i="2"/>
  <c r="AD3582" i="2"/>
  <c r="AD4986" i="2"/>
  <c r="AD763" i="2"/>
  <c r="AD807" i="2"/>
  <c r="AD381" i="2"/>
  <c r="AD1343" i="2"/>
  <c r="AD472" i="2"/>
  <c r="AD4604" i="2"/>
  <c r="AD2689" i="2"/>
  <c r="AD1265" i="2"/>
  <c r="AD4689" i="2"/>
  <c r="AD2078" i="2"/>
  <c r="AD5001" i="2"/>
  <c r="AD2197" i="2"/>
  <c r="AD3826" i="2"/>
  <c r="AD2988" i="2"/>
  <c r="AD1022" i="2"/>
  <c r="AD1910" i="2"/>
  <c r="AD839" i="2"/>
  <c r="AD3431" i="2"/>
  <c r="AD1817" i="2"/>
  <c r="AD3487" i="2"/>
  <c r="AD4207" i="2"/>
  <c r="AD3088" i="2"/>
  <c r="AD1529" i="2"/>
  <c r="AD1119" i="2"/>
  <c r="AD2065" i="2"/>
  <c r="AD834" i="2"/>
  <c r="AD4596" i="2"/>
  <c r="AD2128" i="2"/>
  <c r="AD5058" i="2"/>
  <c r="AD1643" i="2"/>
  <c r="AD493" i="2"/>
  <c r="AD1953" i="2"/>
  <c r="AD1753" i="2"/>
  <c r="AD2739" i="2"/>
  <c r="AD3161" i="2"/>
  <c r="AD2610" i="2"/>
  <c r="AD2147" i="2"/>
  <c r="AD1114" i="2"/>
  <c r="AD683" i="2"/>
  <c r="AD3770" i="2"/>
  <c r="AD2011" i="2"/>
  <c r="AD1318" i="2" l="1"/>
  <c r="AD1202" i="2"/>
  <c r="AD1147" i="2"/>
  <c r="AD531" i="2"/>
  <c r="AD302" i="2"/>
  <c r="AD3672" i="2"/>
  <c r="AD985" i="2"/>
  <c r="AD3954" i="2"/>
  <c r="AA172" i="2"/>
  <c r="AD598" i="2"/>
  <c r="AA287" i="2"/>
  <c r="AD4154" i="2"/>
  <c r="AD5188" i="2"/>
  <c r="AA1919" i="2"/>
  <c r="AD2054" i="2"/>
  <c r="AD1829" i="2"/>
  <c r="AD2027" i="2"/>
  <c r="AD4418" i="2"/>
  <c r="AD901" i="2"/>
  <c r="AD2421" i="2"/>
  <c r="AD1345" i="2"/>
  <c r="AD3414" i="2"/>
  <c r="AD4011" i="2"/>
  <c r="AD1646" i="2"/>
  <c r="AD4417" i="2"/>
  <c r="AD3664" i="2"/>
  <c r="AD1206" i="2"/>
  <c r="AD3073" i="2"/>
  <c r="AD2957" i="2"/>
  <c r="AD2642" i="2"/>
  <c r="AD2420" i="2"/>
  <c r="AD3141" i="2"/>
  <c r="AD250" i="2"/>
  <c r="AD3953" i="2"/>
  <c r="AD3623" i="2"/>
  <c r="AD3551" i="2"/>
  <c r="AD1235" i="2"/>
  <c r="AD4142" i="2"/>
  <c r="AD1059" i="2"/>
  <c r="AD4216" i="2"/>
  <c r="AD2956" i="2"/>
  <c r="AD2146" i="2"/>
  <c r="AD2864" i="2"/>
  <c r="AD2959" i="2"/>
  <c r="AD3092" i="2"/>
  <c r="AD3195" i="2"/>
  <c r="AD2287" i="2"/>
  <c r="AD2158" i="2"/>
  <c r="AD4160" i="2"/>
  <c r="AD1260" i="2"/>
  <c r="AD440" i="2"/>
  <c r="AD2554" i="2"/>
  <c r="AD1533" i="2"/>
  <c r="AD1724" i="2"/>
  <c r="AD4096" i="2"/>
  <c r="AD3194" i="2"/>
  <c r="AD3401" i="2"/>
  <c r="AD637" i="2"/>
  <c r="AD3030" i="2"/>
  <c r="AD1839" i="2"/>
  <c r="AD280" i="2"/>
  <c r="AD1123" i="2"/>
  <c r="AD2771" i="2"/>
  <c r="AD4012" i="2"/>
  <c r="AD3907" i="2"/>
  <c r="AD1578" i="2"/>
  <c r="AD1148" i="2"/>
  <c r="AD1762" i="2"/>
  <c r="AD3818" i="2"/>
  <c r="AD2719" i="2"/>
  <c r="AD3318" i="2"/>
  <c r="AD4311" i="2"/>
  <c r="AD4065" i="2"/>
  <c r="AD620" i="2"/>
  <c r="AD892" i="2"/>
  <c r="AD1081" i="2"/>
  <c r="AD1795" i="2"/>
  <c r="AD927" i="2"/>
  <c r="AD1992" i="2"/>
  <c r="AD1406" i="2"/>
  <c r="AD963" i="2"/>
  <c r="AD3119" i="2"/>
  <c r="AD1133" i="2"/>
  <c r="AD3821" i="2"/>
  <c r="AD2061" i="2"/>
  <c r="AD3709" i="2"/>
  <c r="AD3091" i="2"/>
  <c r="AD788" i="2"/>
  <c r="AD2069" i="2"/>
  <c r="AD778" i="2"/>
  <c r="AD3149" i="2"/>
  <c r="AD2652" i="2"/>
  <c r="AD1618" i="2"/>
  <c r="AD3613" i="2"/>
  <c r="AD1685" i="2"/>
  <c r="AD2004" i="2"/>
  <c r="AD715" i="2"/>
  <c r="AD2107" i="2"/>
  <c r="AD2157" i="2"/>
  <c r="AD2116" i="2"/>
  <c r="AD906" i="2"/>
  <c r="AD1189" i="2"/>
  <c r="AD1858" i="2"/>
  <c r="AD2115" i="2"/>
  <c r="AD1000" i="2"/>
  <c r="AD1013" i="2"/>
  <c r="AD859" i="2"/>
  <c r="AD534" i="2"/>
  <c r="AD915" i="2"/>
  <c r="AD4600" i="2"/>
  <c r="AD454" i="2"/>
  <c r="AD2046" i="2"/>
  <c r="AD502" i="2"/>
  <c r="AD316" i="2"/>
  <c r="AD1080" i="2"/>
  <c r="AD3419" i="2"/>
  <c r="AD1444" i="2"/>
  <c r="AD3438" i="2"/>
  <c r="AD2784" i="2"/>
  <c r="AD3411" i="2"/>
  <c r="AD2190" i="2"/>
  <c r="AD3775" i="2"/>
  <c r="AD1697" i="2"/>
  <c r="AD986" i="2"/>
  <c r="AD1269" i="2"/>
  <c r="AD858" i="2"/>
  <c r="AD4693" i="2"/>
  <c r="AD3018" i="2"/>
  <c r="AD1030" i="2"/>
  <c r="AD852" i="2"/>
  <c r="AD3021" i="2"/>
  <c r="AD1459" i="2"/>
  <c r="AD2082" i="2"/>
  <c r="AD1091" i="2"/>
  <c r="AD1605" i="2"/>
  <c r="AD3054" i="2"/>
  <c r="AD385" i="2"/>
  <c r="AD2512" i="2"/>
  <c r="AD956" i="2"/>
  <c r="AD172" i="2"/>
  <c r="AD1493" i="2"/>
  <c r="AD3207" i="2"/>
  <c r="AD1491" i="2"/>
  <c r="AD2847" i="2"/>
  <c r="AD3439" i="2"/>
  <c r="AD597" i="2"/>
  <c r="AD131" i="2"/>
  <c r="AD321" i="2"/>
  <c r="AD1919" i="2"/>
  <c r="AD5082" i="2"/>
  <c r="AD1498" i="2"/>
  <c r="AD1637" i="2"/>
  <c r="AD1447" i="2"/>
  <c r="AD2263" i="2"/>
  <c r="AD287" i="2"/>
  <c r="AD3906" i="2"/>
  <c r="AD90" i="2"/>
  <c r="AD4472" i="2"/>
  <c r="AD873" i="2"/>
  <c r="AD329" i="2"/>
  <c r="AD3336" i="2"/>
  <c r="AD797" i="2"/>
  <c r="AD1928" i="2"/>
  <c r="AD1106" i="2"/>
  <c r="AD1442" i="2"/>
  <c r="AD1599" i="2"/>
  <c r="AD1003" i="2"/>
  <c r="AD3082" i="2"/>
  <c r="AD162" i="2"/>
  <c r="AD3204" i="2"/>
  <c r="AD2109" i="2"/>
  <c r="AD785" i="2"/>
  <c r="AD1303" i="2"/>
  <c r="AD2261" i="2"/>
  <c r="AD1676" i="2"/>
  <c r="AD1838" i="2"/>
  <c r="AD1094" i="2"/>
  <c r="AD779" i="2"/>
  <c r="AD783" i="2"/>
  <c r="AD602" i="2"/>
  <c r="AD3714" i="2"/>
  <c r="AD4500" i="2"/>
  <c r="AD2399" i="2"/>
  <c r="AD2130" i="2"/>
  <c r="AD4158" i="2"/>
  <c r="AD1830" i="2"/>
  <c r="AD4453" i="2"/>
  <c r="AD2204" i="2"/>
  <c r="AD2690" i="2"/>
  <c r="AD4527" i="2"/>
  <c r="AD3038" i="2"/>
  <c r="AD2295" i="2"/>
  <c r="AD2433" i="2"/>
  <c r="AD4759" i="2"/>
  <c r="AD3929" i="2"/>
  <c r="AD2398" i="2"/>
  <c r="AD4233" i="2"/>
  <c r="AD539" i="2"/>
  <c r="AD2831" i="2"/>
  <c r="AD3883" i="2"/>
  <c r="AD2900" i="2"/>
  <c r="AD2305" i="2"/>
  <c r="AD1302" i="2"/>
  <c r="AD3024" i="2"/>
  <c r="AD1912" i="2"/>
  <c r="AD445" i="2"/>
  <c r="AD1837" i="2"/>
  <c r="AD3240" i="2"/>
  <c r="AD817" i="2"/>
  <c r="AD2674" i="2"/>
  <c r="AD1621" i="2"/>
  <c r="AD3008" i="2"/>
  <c r="AD3575" i="2"/>
  <c r="AD3294" i="2"/>
  <c r="AD572" i="2"/>
  <c r="AD545" i="2"/>
  <c r="AD3849" i="2"/>
  <c r="AD4210" i="2"/>
  <c r="AD1234" i="2"/>
  <c r="AD408" i="2"/>
  <c r="AD1879" i="2"/>
  <c r="AD740" i="2"/>
  <c r="AD4609" i="2"/>
  <c r="AD3802" i="2"/>
  <c r="AD1348" i="2"/>
  <c r="AD503" i="2"/>
  <c r="AD3477" i="2"/>
  <c r="AD3506" i="2"/>
  <c r="AD1285" i="2"/>
  <c r="AD2076" i="2"/>
  <c r="AD3621" i="2"/>
  <c r="AD1742" i="2"/>
  <c r="AD529" i="2"/>
  <c r="AD1284" i="2"/>
  <c r="AD3800" i="2"/>
  <c r="AD2409" i="2"/>
  <c r="AD436" i="2"/>
  <c r="AD2802" i="2"/>
  <c r="AD4347" i="2"/>
  <c r="AD4433" i="2"/>
  <c r="AD2216" i="2"/>
  <c r="AD3489" i="2"/>
  <c r="AD2303" i="2"/>
  <c r="AD1654" i="2"/>
  <c r="AD585" i="2"/>
  <c r="AD2497" i="2"/>
  <c r="AD3436" i="2"/>
  <c r="AD371" i="2"/>
  <c r="AD4270" i="2"/>
  <c r="AD4324" i="2"/>
  <c r="AD400" i="2"/>
  <c r="AD237" i="2"/>
  <c r="AD1336" i="2"/>
  <c r="AD2450" i="2"/>
  <c r="AD4864" i="2"/>
  <c r="AD4526" i="2"/>
  <c r="AD3814" i="2"/>
  <c r="AD4110" i="2"/>
  <c r="AD419" i="2"/>
  <c r="AD3363" i="2"/>
  <c r="AD1466" i="2"/>
  <c r="AD644" i="2"/>
  <c r="AD491" i="2"/>
  <c r="AD1105" i="2"/>
  <c r="AD268" i="2"/>
  <c r="AD420" i="2"/>
  <c r="AD510" i="2"/>
  <c r="AD1549" i="2"/>
  <c r="AD4815" i="2"/>
  <c r="AD4334" i="2"/>
  <c r="AD631" i="2"/>
  <c r="AD393" i="2"/>
  <c r="AD5135" i="2"/>
  <c r="AD509" i="2"/>
  <c r="AD765" i="2"/>
  <c r="AD2354" i="2"/>
  <c r="AD2911" i="2"/>
  <c r="AD955" i="2"/>
  <c r="AD2063" i="2"/>
  <c r="AD2735" i="2"/>
  <c r="AD189" i="2"/>
  <c r="AD3946" i="2"/>
  <c r="AD2163" i="2"/>
  <c r="AD3574" i="2"/>
  <c r="AD4198" i="2"/>
  <c r="AD607" i="2"/>
  <c r="AD2431" i="2"/>
  <c r="AD3778" i="2"/>
  <c r="AD3282" i="2"/>
  <c r="AD438" i="2"/>
  <c r="AD669" i="2"/>
  <c r="AD410" i="2"/>
  <c r="AD2994" i="2"/>
  <c r="AD1636" i="2"/>
  <c r="AD2556" i="2"/>
  <c r="AD3725" i="2"/>
  <c r="AD2397" i="2"/>
  <c r="AD2449" i="2"/>
  <c r="AD3146" i="2"/>
  <c r="AD976" i="2"/>
  <c r="AD487" i="2"/>
  <c r="AD4904" i="2"/>
  <c r="AD2294" i="2"/>
  <c r="AD3958" i="2"/>
  <c r="AD3824" i="2"/>
  <c r="AD2640" i="2"/>
  <c r="AD288" i="2"/>
  <c r="AD1678" i="2"/>
  <c r="AD1548" i="2"/>
  <c r="AD1093" i="2"/>
  <c r="AD971" i="2"/>
  <c r="AD447" i="2"/>
  <c r="AD559" i="2"/>
  <c r="AD538" i="2"/>
  <c r="AD735" i="2"/>
  <c r="AD2323" i="2"/>
  <c r="AD1777" i="2"/>
  <c r="AD3239" i="2"/>
  <c r="AD3403" i="2"/>
  <c r="AD1335" i="2"/>
  <c r="AD2274" i="2"/>
  <c r="AD2526" i="2"/>
  <c r="AD4616" i="2"/>
  <c r="AD2711" i="2"/>
  <c r="AD4647" i="2"/>
  <c r="AD5083" i="2"/>
  <c r="AD120" i="2"/>
  <c r="AD4692" i="2"/>
  <c r="AD5061" i="2"/>
  <c r="AD1774" i="2"/>
  <c r="AD698" i="2"/>
  <c r="AD1979" i="2"/>
  <c r="AD2388" i="2"/>
  <c r="AD3712" i="2"/>
  <c r="AD75" i="2"/>
  <c r="AD213" i="2"/>
  <c r="AD4724" i="2"/>
  <c r="AD3853" i="2"/>
  <c r="AD230" i="2"/>
  <c r="AD4424" i="2"/>
  <c r="AD4946" i="2"/>
  <c r="AD2594" i="2"/>
  <c r="AD3102" i="2"/>
  <c r="AD1242" i="2"/>
  <c r="AD2816" i="2"/>
  <c r="AD3557" i="2"/>
  <c r="AD4591" i="2"/>
  <c r="AD267" i="2"/>
  <c r="AD1938" i="2"/>
  <c r="AD3463" i="2"/>
  <c r="AD3339" i="2"/>
  <c r="AD989" i="2"/>
  <c r="AD1691" i="2"/>
  <c r="AD3138" i="2"/>
  <c r="AD4127" i="2"/>
  <c r="AD2367" i="2"/>
  <c r="AD2722" i="2"/>
  <c r="AD2751" i="2"/>
  <c r="AD3033" i="2"/>
  <c r="AD2258" i="2"/>
  <c r="AD5114" i="2"/>
  <c r="AD3376" i="2"/>
  <c r="AD4594" i="2"/>
  <c r="AD4598" i="2"/>
  <c r="AD2814" i="2"/>
  <c r="AD1554" i="2"/>
  <c r="AD3433" i="2"/>
  <c r="AD244" i="2"/>
  <c r="AD2306" i="2"/>
  <c r="AD3360" i="2"/>
  <c r="AD3496" i="2"/>
  <c r="AD4304" i="2"/>
  <c r="AD206" i="2"/>
  <c r="AD2950" i="2"/>
  <c r="AD159" i="2"/>
  <c r="AD1759" i="2"/>
  <c r="AD1222" i="2"/>
  <c r="AD5191" i="2"/>
  <c r="AD3879" i="2"/>
  <c r="AD4336" i="2"/>
  <c r="AD2170" i="2"/>
  <c r="AD2944" i="2"/>
  <c r="AD2021" i="2"/>
  <c r="AD2815" i="2"/>
  <c r="AD4898" i="2"/>
  <c r="AD1798" i="2"/>
  <c r="AD4902" i="2"/>
  <c r="AD4019" i="2"/>
  <c r="AD2325" i="2"/>
  <c r="AD4976" i="2"/>
  <c r="AD4477" i="2"/>
  <c r="AD4325" i="2"/>
  <c r="AD4623" i="2"/>
  <c r="AD23" i="2"/>
  <c r="AD2958" i="2"/>
  <c r="AD276" i="2"/>
  <c r="AD4010" i="2"/>
  <c r="AD1594" i="2"/>
  <c r="AD1561" i="2"/>
  <c r="AD4882" i="2"/>
  <c r="AD1194" i="2"/>
  <c r="AD4251" i="2"/>
  <c r="AD2269" i="2"/>
  <c r="AD1647" i="2"/>
  <c r="AD725" i="2"/>
  <c r="AD3206" i="2"/>
  <c r="AD5190" i="2"/>
  <c r="AD4829" i="2"/>
  <c r="AD2430" i="2"/>
  <c r="AD4217" i="2"/>
  <c r="AD4941" i="2"/>
  <c r="AD1476" i="2"/>
  <c r="AD4782" i="2"/>
  <c r="AD4978" i="2"/>
  <c r="AD3386" i="2"/>
  <c r="AD3851" i="2"/>
  <c r="AD1429" i="2"/>
  <c r="AD4577" i="2"/>
  <c r="AD4546" i="2"/>
  <c r="AD183" i="2"/>
  <c r="AD344" i="2"/>
  <c r="AD2647" i="2"/>
  <c r="AD1151" i="2"/>
  <c r="AD3608" i="2"/>
  <c r="AD3990" i="2"/>
  <c r="AD4402" i="2"/>
  <c r="AD2026" i="2"/>
  <c r="AD1120" i="2"/>
  <c r="AD3620" i="2"/>
  <c r="AD1984" i="2"/>
  <c r="AD4841" i="2"/>
  <c r="AD2145" i="2"/>
  <c r="AD4511" i="2"/>
  <c r="AD4980" i="2"/>
  <c r="AD4302" i="2"/>
  <c r="AD5153" i="2"/>
  <c r="AD3964" i="2"/>
  <c r="AD4877" i="2"/>
  <c r="AD5004" i="2"/>
  <c r="AD3535" i="2"/>
  <c r="AD3758" i="2"/>
  <c r="AD2695" i="2"/>
  <c r="AD3498" i="2"/>
  <c r="AD2098" i="2"/>
  <c r="AD3331" i="2"/>
  <c r="AD3404" i="2"/>
  <c r="AD2539" i="2"/>
  <c r="AD2797" i="2"/>
  <c r="AD2090" i="2"/>
  <c r="AD4055" i="2"/>
  <c r="AD2629" i="2"/>
  <c r="AD1413" i="2"/>
  <c r="AD5102" i="2"/>
  <c r="AD3242" i="2"/>
  <c r="AD4038" i="2"/>
  <c r="AD3254" i="2"/>
  <c r="AD86" i="2"/>
  <c r="AD2135" i="2"/>
  <c r="AD2840" i="2"/>
  <c r="AD1698" i="2"/>
  <c r="AD4111" i="2"/>
  <c r="AD2349" i="2"/>
  <c r="AD1539" i="2"/>
  <c r="AD3757" i="2"/>
  <c r="AD178" i="2"/>
  <c r="AD4058" i="2"/>
  <c r="AD3125" i="2"/>
  <c r="AD977" i="2"/>
  <c r="AD1564" i="2"/>
  <c r="AD1785" i="2"/>
  <c r="AD691" i="2"/>
  <c r="AD5010" i="2"/>
  <c r="AD3827" i="2"/>
  <c r="AD4184" i="2"/>
  <c r="AD2378" i="2"/>
  <c r="AD5026" i="2"/>
  <c r="AD2193" i="2"/>
  <c r="AD5066" i="2"/>
  <c r="AD3717" i="2"/>
  <c r="AD3681" i="2"/>
  <c r="AD5122" i="2"/>
  <c r="AD3461" i="2"/>
  <c r="AD3887" i="2"/>
  <c r="AD4385" i="2"/>
  <c r="AD1703" i="2"/>
  <c r="AD5177" i="2"/>
  <c r="AD1378" i="2"/>
  <c r="AD1208" i="2"/>
  <c r="AD3675" i="2"/>
  <c r="AD1058" i="2"/>
  <c r="AD1437" i="2"/>
  <c r="AD1499" i="2"/>
  <c r="AD3596" i="2"/>
  <c r="AD5134" i="2"/>
  <c r="AD5075" i="2"/>
  <c r="AD5037" i="2"/>
  <c r="AD2925" i="2"/>
  <c r="AD66" i="2"/>
  <c r="AD841" i="2"/>
  <c r="AD3935" i="2"/>
  <c r="AD356" i="2"/>
  <c r="AD1704" i="2"/>
  <c r="AD2854" i="2"/>
  <c r="AD279" i="2"/>
  <c r="AD1933" i="2"/>
  <c r="AD4677" i="2"/>
  <c r="AD1192" i="2"/>
  <c r="AD1508" i="2"/>
  <c r="AD3937" i="2"/>
  <c r="AD2028" i="2"/>
  <c r="AD3972" i="2"/>
  <c r="AD98" i="2"/>
  <c r="AD5192" i="2"/>
  <c r="AD2615" i="2"/>
  <c r="AD2237" i="2"/>
  <c r="AD3969" i="2"/>
  <c r="AD4276" i="2"/>
  <c r="AD3245" i="2"/>
  <c r="AD2557" i="2"/>
  <c r="AD2862" i="2"/>
  <c r="AD3676" i="2"/>
  <c r="AD1258" i="2"/>
  <c r="AD2422" i="2"/>
  <c r="AD2482" i="2"/>
  <c r="AD2580" i="2"/>
  <c r="AD1117" i="2"/>
  <c r="AD1796" i="2"/>
  <c r="AD2986" i="2"/>
  <c r="AD3452" i="2"/>
  <c r="AD1360" i="2"/>
  <c r="AD3666" i="2"/>
  <c r="AD1587" i="2"/>
  <c r="AD1800" i="2"/>
  <c r="AD1186" i="2"/>
  <c r="AD3247" i="2"/>
  <c r="AD3232" i="2"/>
  <c r="AD3490" i="2"/>
  <c r="AD4288" i="2"/>
  <c r="AD3726" i="2"/>
  <c r="AD2202" i="2"/>
  <c r="AD2079" i="2"/>
  <c r="AD2495" i="2"/>
  <c r="AD4232" i="2"/>
  <c r="AD2056" i="2"/>
  <c r="AD3214" i="2"/>
  <c r="AD3441" i="2"/>
  <c r="AD1987" i="2"/>
  <c r="AD1705" i="2"/>
  <c r="AD1427" i="2"/>
  <c r="AD1479" i="2"/>
  <c r="AD1361" i="2"/>
  <c r="AD2714" i="2"/>
  <c r="AD1293" i="2"/>
  <c r="AD2713" i="2"/>
  <c r="AD3584" i="2"/>
  <c r="AD2496" i="2"/>
  <c r="AD1947" i="2"/>
  <c r="AD2712" i="2"/>
  <c r="AD3048" i="2"/>
  <c r="AD2101" i="2"/>
  <c r="AD3919" i="2"/>
  <c r="AD1547" i="2"/>
  <c r="AD1657" i="2"/>
  <c r="AD5118" i="2"/>
  <c r="AD4400" i="2"/>
  <c r="AD1895" i="2"/>
  <c r="AD1397" i="2"/>
  <c r="AD2275" i="2"/>
  <c r="AD1706" i="2"/>
  <c r="AD3586" i="2"/>
  <c r="AD166" i="2"/>
  <c r="AD1956" i="2"/>
  <c r="AD4989" i="2"/>
  <c r="AD3831" i="2"/>
  <c r="AD496" i="2"/>
  <c r="AD3897" i="2"/>
  <c r="AD3643" i="2"/>
  <c r="AD2470" i="2"/>
  <c r="AD767" i="2"/>
  <c r="AD2992" i="2"/>
  <c r="AD762" i="2"/>
  <c r="AD3301" i="2"/>
  <c r="AD1428" i="2"/>
  <c r="AD1999" i="2"/>
  <c r="AD4878" i="2"/>
  <c r="AD3533" i="2"/>
  <c r="AD2203" i="2"/>
  <c r="AD4840" i="2"/>
  <c r="AD1104" i="2"/>
  <c r="AD4572" i="2"/>
  <c r="AD1914" i="2"/>
  <c r="AD2692" i="2"/>
  <c r="AD639" i="2"/>
  <c r="AD4924" i="2"/>
  <c r="AD653" i="2"/>
  <c r="AD811" i="2"/>
  <c r="AD842" i="2"/>
  <c r="AD1957" i="2"/>
  <c r="AD3468" i="2"/>
  <c r="AD3917" i="2"/>
  <c r="AD1757" i="2"/>
  <c r="AD4666" i="2"/>
  <c r="AD384" i="2"/>
  <c r="AD3319" i="2"/>
  <c r="AD5015" i="2"/>
  <c r="AD3615" i="2"/>
  <c r="AD2136" i="2"/>
  <c r="AD2744" i="2"/>
  <c r="AD2743" i="2"/>
  <c r="AD3148" i="2"/>
  <c r="AD1347" i="2"/>
  <c r="AD1821" i="2"/>
  <c r="AD3165" i="2"/>
  <c r="AD3187" i="2"/>
  <c r="AD2881" i="2"/>
  <c r="AD2947" i="2"/>
  <c r="AD1624" i="2"/>
  <c r="AD475" i="2"/>
  <c r="AD3491" i="2"/>
  <c r="AD2614" i="2"/>
  <c r="AD1362" i="2"/>
  <c r="AD1688" i="2"/>
  <c r="AD1294" i="2"/>
  <c r="AD4608" i="2"/>
  <c r="AD3977" i="2"/>
  <c r="AD4286" i="2"/>
  <c r="AD4471" i="2"/>
  <c r="AD4226" i="2"/>
  <c r="AD4779" i="2"/>
  <c r="AD4095" i="2"/>
  <c r="AD418" i="2"/>
  <c r="AD2570" i="2"/>
  <c r="AD2151" i="2"/>
  <c r="AD4859" i="2"/>
  <c r="AD4211" i="2"/>
  <c r="AD2809" i="2"/>
  <c r="AD5055" i="2"/>
  <c r="AD1779" i="2"/>
  <c r="AD1118" i="2"/>
  <c r="AD3850" i="2"/>
  <c r="AD4277" i="2"/>
  <c r="AD2745" i="2"/>
  <c r="AD3976" i="2"/>
  <c r="AD1931" i="2"/>
  <c r="AD100" i="2"/>
  <c r="AD2276" i="2"/>
  <c r="AD4659" i="2"/>
  <c r="AD1322" i="2"/>
  <c r="AD2172" i="2"/>
  <c r="AD2693" i="2"/>
  <c r="AD4145" i="2"/>
  <c r="AD4593" i="2"/>
  <c r="AD2863" i="2"/>
  <c r="AD4478" i="2"/>
  <c r="AD1398" i="2"/>
  <c r="AD2045" i="2"/>
  <c r="AD1449" i="2"/>
  <c r="AD4939" i="2"/>
  <c r="AD1363" i="2"/>
  <c r="AD4152" i="2"/>
  <c r="AD4570" i="2"/>
  <c r="AD4411" i="2"/>
  <c r="AD1925" i="2"/>
  <c r="AD4911" i="2"/>
  <c r="AD2941" i="2"/>
  <c r="AD298" i="2"/>
  <c r="AD935" i="2"/>
  <c r="AD2481" i="2"/>
  <c r="AD2577" i="2"/>
  <c r="AD46" i="2"/>
  <c r="AD3114" i="2"/>
  <c r="AD570" i="2"/>
  <c r="AD105" i="2"/>
  <c r="AD328" i="2"/>
  <c r="AD3362" i="2"/>
  <c r="AD749" i="2"/>
  <c r="AD3215" i="2"/>
  <c r="AD1132" i="2"/>
  <c r="AD1250" i="2"/>
  <c r="AD334" i="2"/>
  <c r="AD1562" i="2"/>
  <c r="AD1577" i="2"/>
  <c r="AD3737" i="2"/>
  <c r="AD97" i="2"/>
  <c r="AD4256" i="2"/>
  <c r="AD730" i="2"/>
  <c r="AD2939" i="2"/>
  <c r="AD3514" i="2"/>
  <c r="AD2015" i="2"/>
  <c r="AD677" i="2"/>
  <c r="AD4809" i="2"/>
  <c r="AD4419" i="2"/>
  <c r="AD4105" i="2"/>
  <c r="AD3940" i="2"/>
  <c r="AD3727" i="2"/>
  <c r="AD3274" i="2"/>
  <c r="AD2909" i="2"/>
  <c r="AD2595" i="2"/>
  <c r="AD2538" i="2"/>
  <c r="AD2456" i="2"/>
  <c r="AD2248" i="2"/>
  <c r="AD2201" i="2"/>
  <c r="AD2171" i="2"/>
  <c r="AD2127" i="2"/>
  <c r="AD1876" i="2"/>
  <c r="AD1656" i="2"/>
  <c r="AD1465" i="2"/>
  <c r="AD1346" i="2"/>
  <c r="AD1149" i="2"/>
  <c r="AD1049" i="2"/>
  <c r="AD964" i="2"/>
  <c r="AD395" i="2"/>
  <c r="AD138" i="2"/>
  <c r="AD13" i="2"/>
  <c r="AD43" i="2"/>
  <c r="AD45" i="2"/>
  <c r="AD184" i="2"/>
  <c r="AD186" i="2"/>
  <c r="AD214" i="2"/>
  <c r="AD216" i="2"/>
  <c r="AD233" i="2"/>
  <c r="AD36" i="2"/>
  <c r="AD38" i="2"/>
  <c r="AD1642" i="2"/>
  <c r="AD4413" i="2"/>
  <c r="AD3619" i="2"/>
  <c r="AD3547" i="2"/>
  <c r="AD2955" i="2"/>
  <c r="AD4312" i="2"/>
  <c r="AD4156" i="2"/>
  <c r="AD1720" i="2"/>
  <c r="AD4008" i="2"/>
  <c r="AD3902" i="2"/>
  <c r="AD888" i="2"/>
  <c r="AD1077" i="2"/>
  <c r="AD1791" i="2"/>
  <c r="AD958" i="2"/>
  <c r="AD1129" i="2"/>
  <c r="AD1314" i="2"/>
  <c r="AD290" i="2"/>
  <c r="AD3434" i="2"/>
  <c r="AD1915" i="2"/>
  <c r="AD326" i="2"/>
  <c r="AD204" i="2"/>
  <c r="AD4523" i="2"/>
  <c r="AD1908" i="2"/>
  <c r="AD2670" i="2"/>
  <c r="AD569" i="2"/>
  <c r="AD1344" i="2"/>
  <c r="AD2240" i="2"/>
  <c r="AD4522" i="2"/>
  <c r="AD952" i="2"/>
  <c r="AD2393" i="2"/>
  <c r="AD2445" i="2"/>
  <c r="AD2319" i="2"/>
  <c r="AD1773" i="2"/>
  <c r="AD4688" i="2"/>
  <c r="AD1557" i="2"/>
  <c r="AD1425" i="2"/>
  <c r="AD2024" i="2"/>
  <c r="AD4908" i="2"/>
  <c r="AD3915" i="2"/>
  <c r="AD2478" i="2"/>
  <c r="AD1891" i="2"/>
  <c r="AD3486" i="2"/>
  <c r="AD3437" i="2"/>
  <c r="AD1358" i="2"/>
  <c r="AA111" i="2"/>
  <c r="AA9" i="2"/>
  <c r="AD9" i="2" s="1"/>
  <c r="E3905" i="2"/>
  <c r="H3905" i="2" s="1"/>
  <c r="AD758" i="2"/>
  <c r="AD4655" i="2"/>
  <c r="AD5189" i="2"/>
  <c r="AD897" i="2"/>
  <c r="AD1835" i="2"/>
  <c r="AD1574" i="2"/>
  <c r="AD2705" i="2"/>
  <c r="AD500" i="2"/>
  <c r="AD3809" i="2"/>
  <c r="AD2059" i="2"/>
  <c r="AD3098" i="2"/>
  <c r="AD3372" i="2"/>
  <c r="AD1218" i="2"/>
  <c r="AD4879" i="2"/>
  <c r="AD2094" i="2"/>
  <c r="AD4034" i="2"/>
  <c r="AD1054" i="2"/>
  <c r="AD2050" i="2"/>
  <c r="AD1689" i="2"/>
  <c r="AD4977" i="2"/>
  <c r="AD3327" i="2"/>
  <c r="AD4051" i="2"/>
  <c r="AD3822" i="2"/>
  <c r="AD1433" i="2"/>
  <c r="AD3137" i="2"/>
  <c r="AD3191" i="2"/>
  <c r="AD2057" i="2"/>
  <c r="AD2153" i="2"/>
  <c r="AD3017" i="2"/>
  <c r="AD1826" i="2"/>
  <c r="AD1833" i="2"/>
  <c r="AD1238" i="2"/>
  <c r="AD3464" i="2"/>
  <c r="AD248" i="2"/>
  <c r="AD2283" i="2"/>
  <c r="AD3705" i="2"/>
  <c r="AD1455" i="2"/>
  <c r="AD3069" i="2"/>
  <c r="AD3949" i="2"/>
  <c r="AD4464" i="2"/>
  <c r="AD2518" i="2"/>
  <c r="AD2550" i="2"/>
  <c r="AD3397" i="2"/>
  <c r="AD2767" i="2"/>
  <c r="AD4243" i="2"/>
  <c r="AD616" i="2"/>
  <c r="AD1988" i="2"/>
  <c r="AD1441" i="2"/>
  <c r="AD96" i="2"/>
  <c r="AD2075" i="2"/>
  <c r="AD1289" i="2"/>
  <c r="AD4091" i="2"/>
  <c r="AD4273" i="2"/>
  <c r="AD3662" i="2"/>
  <c r="AD2943" i="2"/>
  <c r="AD1583" i="2"/>
  <c r="AD1086" i="2"/>
  <c r="AD3611" i="2"/>
  <c r="AD3965" i="2"/>
  <c r="AD2132" i="2"/>
  <c r="AD757" i="2"/>
  <c r="AD3580" i="2"/>
  <c r="AD2858" i="2"/>
  <c r="AD2418" i="2"/>
  <c r="AD4836" i="2"/>
  <c r="AD745" i="2"/>
  <c r="AD2112" i="2"/>
  <c r="AD3415" i="2"/>
  <c r="AD382" i="2"/>
  <c r="AD318" i="2"/>
  <c r="AD4468" i="2"/>
  <c r="AD793" i="2"/>
  <c r="AD4449" i="2"/>
  <c r="AD4229" i="2"/>
  <c r="AD3236" i="2"/>
  <c r="AD3571" i="2"/>
  <c r="AD481" i="2"/>
  <c r="AD4605" i="2"/>
  <c r="AD3473" i="2"/>
  <c r="AD1738" i="2"/>
  <c r="AD2798" i="2"/>
  <c r="AD2212" i="2"/>
  <c r="AD1650" i="2"/>
  <c r="AD368" i="2"/>
  <c r="AD4002" i="2"/>
  <c r="AD266" i="2"/>
  <c r="AD187" i="2"/>
  <c r="AD603" i="2"/>
  <c r="AD107" i="2"/>
  <c r="AD484" i="2"/>
  <c r="AD286" i="2"/>
  <c r="AD535" i="2"/>
  <c r="AD5080" i="2"/>
  <c r="AD694" i="2"/>
  <c r="AD174" i="2"/>
  <c r="AD2812" i="2"/>
  <c r="AD265" i="2"/>
  <c r="AD3134" i="2"/>
  <c r="AD2810" i="2"/>
  <c r="AD4983" i="2"/>
  <c r="AD2946" i="2"/>
  <c r="AD4392" i="2"/>
  <c r="AD274" i="2"/>
  <c r="AD4247" i="2"/>
  <c r="AD3801" i="2"/>
  <c r="AD2426" i="2"/>
  <c r="AD4975" i="2"/>
  <c r="AD181" i="2"/>
  <c r="AD2390" i="2"/>
  <c r="AD1980" i="2"/>
  <c r="AD3531" i="2"/>
  <c r="AD5186" i="2"/>
  <c r="AD2131" i="2"/>
  <c r="AD1535" i="2"/>
  <c r="AD1560" i="2"/>
  <c r="AD4180" i="2"/>
  <c r="AD3713" i="2"/>
  <c r="AD4119" i="2"/>
  <c r="AD1495" i="2"/>
  <c r="AD2850" i="2"/>
  <c r="AD1504" i="2"/>
  <c r="AD1359" i="2"/>
  <c r="AD3973" i="2"/>
  <c r="AD2805" i="2"/>
  <c r="AD2740" i="2"/>
  <c r="AD5181" i="2"/>
  <c r="AD4414" i="2"/>
  <c r="AD2953" i="2"/>
  <c r="AD633" i="2"/>
  <c r="AD3813" i="2"/>
  <c r="AD3087" i="2"/>
  <c r="AD3211" i="2"/>
  <c r="AD2042" i="2"/>
  <c r="AD854" i="2"/>
  <c r="AD1487" i="2"/>
  <c r="AD999" i="2"/>
  <c r="AD4330" i="2"/>
  <c r="AD2023" i="2"/>
  <c r="AD3410" i="2"/>
  <c r="AD2271" i="2"/>
  <c r="AD2466" i="2"/>
  <c r="AD2041" i="2"/>
  <c r="AD1009" i="2"/>
  <c r="AD2186" i="2"/>
  <c r="AD1633" i="2"/>
  <c r="AD1198" i="2"/>
  <c r="AD4866" i="2"/>
  <c r="AD4007" i="2"/>
  <c r="AD1620" i="2"/>
  <c r="AD3315" i="2"/>
  <c r="AD1952" i="2"/>
  <c r="AD3892" i="2"/>
  <c r="AD3701" i="2"/>
  <c r="AD1445" i="2"/>
  <c r="AD3668" i="2"/>
  <c r="AD2710" i="2"/>
  <c r="AD5115" i="2"/>
  <c r="AD1684" i="2"/>
  <c r="AD3913" i="2"/>
  <c r="AD4775" i="2"/>
  <c r="AD3612" i="2"/>
  <c r="AD176" i="2"/>
  <c r="AD4805" i="2"/>
  <c r="AD4415" i="2"/>
  <c r="AD3936" i="2"/>
  <c r="AD2905" i="2"/>
  <c r="AD2591" i="2"/>
  <c r="AD2534" i="2"/>
  <c r="AD2452" i="2"/>
  <c r="AD2167" i="2"/>
  <c r="AD1872" i="2"/>
  <c r="AD1652" i="2"/>
  <c r="AD1342" i="2"/>
  <c r="AD3448" i="2"/>
  <c r="AD2198" i="2"/>
  <c r="AD1423" i="2"/>
  <c r="AD62" i="2"/>
  <c r="AD10" i="2"/>
  <c r="AD4101" i="2"/>
  <c r="AD3723" i="2"/>
  <c r="AD3270" i="2"/>
  <c r="AD2244" i="2"/>
  <c r="AD2123" i="2"/>
  <c r="AD1461" i="2"/>
  <c r="AD1145" i="2"/>
  <c r="AD1045" i="2"/>
  <c r="AD959" i="2"/>
  <c r="AD34" i="2"/>
  <c r="AD2708" i="2"/>
  <c r="AD1356" i="2"/>
  <c r="AA8" i="2"/>
  <c r="AD8" i="2" s="1"/>
  <c r="AD593" i="2"/>
  <c r="AD869" i="2"/>
  <c r="AD3078" i="2"/>
  <c r="AD1672" i="2"/>
  <c r="AD2200" i="2"/>
  <c r="AD536" i="2"/>
  <c r="AD1073" i="2"/>
  <c r="AD623" i="2"/>
  <c r="AD3502" i="2"/>
  <c r="AD379" i="2"/>
  <c r="AD581" i="2"/>
  <c r="AD2446" i="2"/>
  <c r="AD417" i="2"/>
  <c r="AD2350" i="2"/>
  <c r="AD3427" i="2"/>
  <c r="AD4895" i="2"/>
  <c r="AD4006" i="2"/>
  <c r="AD5020" i="2"/>
  <c r="AD3382" i="2"/>
  <c r="AD4398" i="2"/>
  <c r="AD5150" i="2"/>
  <c r="AD3806" i="2"/>
  <c r="AD5023" i="2"/>
  <c r="AD3588" i="2"/>
  <c r="AD3592" i="2"/>
  <c r="AD1929" i="2"/>
  <c r="AD4282" i="2"/>
  <c r="AD5052" i="2"/>
  <c r="AD5012" i="2"/>
  <c r="AD3183" i="2"/>
  <c r="AD3639" i="2"/>
  <c r="AD1475" i="2"/>
  <c r="AD1790" i="2"/>
  <c r="AD2648" i="2"/>
  <c r="AD2111" i="2"/>
  <c r="AD313" i="2"/>
  <c r="AD3771" i="2"/>
  <c r="AD1648" i="2"/>
  <c r="AD2259" i="2"/>
  <c r="AD1102" i="2"/>
  <c r="AD2105" i="2"/>
  <c r="AD2395" i="2"/>
  <c r="AD4755" i="2"/>
  <c r="AD1280" i="2"/>
  <c r="AD2018" i="2"/>
  <c r="AD4320" i="2"/>
  <c r="AD1462" i="2"/>
  <c r="AD2286" i="2"/>
  <c r="AD3942" i="2"/>
  <c r="AD673" i="2"/>
  <c r="AD4901" i="2"/>
  <c r="AD4248" i="2"/>
  <c r="AD1975" i="2"/>
  <c r="AD2099" i="2"/>
  <c r="AD1934" i="2"/>
  <c r="AD4316" i="2"/>
  <c r="AD4332" i="2"/>
  <c r="AD835" i="2"/>
  <c r="AD4213" i="2"/>
  <c r="AD341" i="2"/>
  <c r="AD1922" i="2"/>
  <c r="AD3754" i="2"/>
  <c r="AD1409" i="2"/>
  <c r="AD2836" i="2"/>
  <c r="AD3234" i="2"/>
  <c r="AD3677" i="2"/>
  <c r="AD2611" i="2"/>
  <c r="AD164" i="2"/>
  <c r="AD1653" i="2"/>
  <c r="AD4228" i="2"/>
  <c r="AD2154" i="2"/>
  <c r="AD231" i="2"/>
  <c r="AD1295" i="2"/>
  <c r="AD1930" i="2"/>
  <c r="AD982" i="2"/>
  <c r="AD1601" i="2"/>
  <c r="AD129" i="2"/>
  <c r="AD3950" i="2"/>
  <c r="AD160" i="2"/>
  <c r="AD1834" i="2"/>
  <c r="AD2686" i="2"/>
  <c r="AD2827" i="2"/>
  <c r="AD813" i="2"/>
  <c r="AD1230" i="2"/>
  <c r="AD1281" i="2"/>
  <c r="AD4343" i="2"/>
  <c r="AD981" i="2"/>
  <c r="AD4860" i="2"/>
  <c r="AD1184" i="2"/>
  <c r="AD2907" i="2"/>
  <c r="AD3721" i="2"/>
  <c r="AD528" i="2"/>
  <c r="AD731" i="2"/>
  <c r="AD118" i="2"/>
  <c r="AD211" i="2"/>
  <c r="AD2074" i="2"/>
  <c r="AD4123" i="2"/>
  <c r="AD1550" i="2"/>
  <c r="AD1755" i="2"/>
  <c r="AD1794" i="2"/>
  <c r="AD1590" i="2"/>
  <c r="AD721" i="2"/>
  <c r="AD3846" i="2"/>
  <c r="AD2022" i="2"/>
  <c r="AD3960" i="2"/>
  <c r="AD2793" i="2"/>
  <c r="AD4054" i="2"/>
  <c r="AD5185" i="2"/>
  <c r="AD2607" i="2"/>
  <c r="AD5131" i="2"/>
  <c r="AD4673" i="2"/>
  <c r="AD4467" i="2"/>
  <c r="AD1775" i="2"/>
  <c r="AD2877" i="2"/>
  <c r="AD3529" i="2"/>
  <c r="AD649" i="2"/>
  <c r="AD2935" i="2"/>
  <c r="AD1614" i="2"/>
  <c r="AD996" i="2"/>
  <c r="AD1076" i="2"/>
  <c r="AD1693" i="2"/>
  <c r="AD1087" i="2"/>
  <c r="AD3435" i="2"/>
  <c r="AD285" i="2"/>
  <c r="AD1546" i="2"/>
  <c r="AD781" i="2"/>
  <c r="AD2126" i="2"/>
  <c r="AD3925" i="2"/>
  <c r="AD2572" i="2"/>
  <c r="AD542" i="2"/>
  <c r="AD640" i="2"/>
  <c r="AD390" i="2"/>
  <c r="AD2159" i="2"/>
  <c r="AD665" i="2"/>
  <c r="AD3010" i="2"/>
  <c r="AD2522" i="2"/>
  <c r="AD2317" i="2"/>
  <c r="AD4943" i="2"/>
  <c r="AD3459" i="2"/>
  <c r="AD2254" i="2"/>
  <c r="AD2166" i="2"/>
  <c r="AD4321" i="2"/>
  <c r="AD2643" i="2"/>
  <c r="AD4837" i="2"/>
  <c r="AD2691" i="2"/>
  <c r="AD1694" i="2"/>
  <c r="AD1781" i="2"/>
  <c r="AD5119" i="2"/>
  <c r="AD5184" i="2"/>
  <c r="AD837" i="2"/>
  <c r="AD3933" i="2"/>
  <c r="AD263" i="2"/>
  <c r="AD2638" i="2"/>
  <c r="AD2952" i="2"/>
  <c r="AD2715" i="2"/>
  <c r="AD931" i="2"/>
  <c r="AD1128" i="2"/>
  <c r="AD2477" i="2"/>
  <c r="AD103" i="2"/>
  <c r="AD95" i="2"/>
  <c r="AD392" i="2"/>
  <c r="AA200" i="2"/>
  <c r="AA193" i="2"/>
  <c r="AD2937" i="2"/>
  <c r="AD4568" i="2"/>
  <c r="AD194" i="2"/>
  <c r="AD4590" i="2"/>
  <c r="AD1402" i="2"/>
  <c r="AD3816" i="2"/>
  <c r="AD784" i="2"/>
  <c r="AD3609" i="2"/>
  <c r="AD711" i="2"/>
  <c r="AD2103" i="2"/>
  <c r="AD5079" i="2"/>
  <c r="AD3968" i="2"/>
  <c r="AD3034" i="2"/>
  <c r="AD1298" i="2"/>
  <c r="AD416" i="2"/>
  <c r="AD3570" i="2"/>
  <c r="AD2552" i="2"/>
  <c r="AD3142" i="2"/>
  <c r="AD2290" i="2"/>
  <c r="AD444" i="2"/>
  <c r="AD209" i="2"/>
  <c r="AD1638" i="2"/>
  <c r="AD1204" i="2"/>
  <c r="AD137" i="2"/>
  <c r="AD3722" i="2"/>
  <c r="AD1100" i="2"/>
  <c r="AD1926" i="2"/>
  <c r="AD1995" i="2"/>
  <c r="AD4407" i="2"/>
  <c r="AD1921" i="2"/>
  <c r="AD207" i="2"/>
  <c r="AD74" i="2"/>
  <c r="AD84" i="2"/>
  <c r="AD64" i="2"/>
  <c r="AD44" i="2"/>
  <c r="AD6" i="2"/>
  <c r="AD17" i="2"/>
  <c r="AD20" i="2"/>
  <c r="AD5" i="2"/>
  <c r="AD838" i="2"/>
  <c r="AD951" i="2"/>
  <c r="AD72" i="2"/>
  <c r="AD292" i="2"/>
  <c r="AD794" i="2"/>
  <c r="AD191" i="2" l="1"/>
  <c r="AD193" i="2"/>
  <c r="AD197" i="2"/>
  <c r="AD200" i="2"/>
  <c r="AD3900" i="2"/>
  <c r="AD3905" i="2"/>
  <c r="AD109" i="2"/>
  <c r="AD111" i="2"/>
  <c r="K804" i="2"/>
  <c r="AD804" i="2"/>
  <c r="K848" i="2"/>
  <c r="AD848" i="2"/>
  <c r="AD76" i="2"/>
  <c r="K76" i="2"/>
  <c r="K961" i="2"/>
  <c r="AD961" i="2"/>
  <c r="K296" i="2"/>
  <c r="AD29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teterina</author>
  </authors>
  <commentList>
    <comment ref="AD1" authorId="0" shapeId="0" xr:uid="{00000000-0006-0000-0000-000001000000}">
      <text>
        <r>
          <rPr>
            <sz val="8"/>
            <color rgb="FF000000"/>
            <rFont val="Tahoma"/>
            <family val="2"/>
            <charset val="204"/>
          </rPr>
          <t xml:space="preserve">Суммируется автоматически по формуле
</t>
        </r>
      </text>
    </comment>
    <comment ref="I2" authorId="0" shapeId="0" xr:uid="{00000000-0006-0000-0000-000002000000}">
      <text>
        <r>
          <rPr>
            <b/>
            <sz val="11"/>
            <color rgb="FF000000"/>
            <rFont val="Calibri"/>
            <family val="2"/>
            <charset val="204"/>
          </rPr>
          <t xml:space="preserve">Заполняется специалистом УРСиМ
</t>
        </r>
      </text>
    </comment>
    <comment ref="L2" authorId="0" shapeId="0" xr:uid="{00000000-0006-0000-0000-000003000000}">
      <text>
        <r>
          <rPr>
            <b/>
            <sz val="8"/>
            <color indexed="81"/>
            <rFont val="Tahoma"/>
            <family val="2"/>
            <charset val="204"/>
          </rPr>
          <t>Заполняется специалистом УРСиМ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P2" authorId="0" shapeId="0" xr:uid="{00000000-0006-0000-0000-000004000000}">
      <text>
        <r>
          <rPr>
            <sz val="8"/>
            <color indexed="81"/>
            <rFont val="Tahoma"/>
            <family val="2"/>
            <charset val="204"/>
          </rPr>
          <t xml:space="preserve">Заполняется специалистом СК "Вистория"
</t>
        </r>
      </text>
    </comment>
    <comment ref="AB2" authorId="0" shapeId="0" xr:uid="{00000000-0006-0000-0000-000005000000}">
      <text>
        <r>
          <rPr>
            <b/>
            <sz val="10"/>
            <color indexed="81"/>
            <rFont val="Calibri"/>
            <family val="2"/>
            <charset val="204"/>
          </rPr>
          <t xml:space="preserve">Заполняется факультетами (бонус декана и завкафедрами) и специалистом УРСиМ (бонус администрации вуза)
</t>
        </r>
      </text>
    </comment>
    <comment ref="AC2" authorId="0" shapeId="0" xr:uid="{00000000-0006-0000-0000-000006000000}">
      <text>
        <r>
          <rPr>
            <b/>
            <sz val="8"/>
            <color rgb="FF000000"/>
            <rFont val="Tahoma"/>
            <family val="2"/>
            <charset val="204"/>
          </rPr>
          <t xml:space="preserve">Заполняется специалистом деканата
</t>
        </r>
        <r>
          <rPr>
            <b/>
            <sz val="8"/>
            <color rgb="FF000000"/>
            <rFont val="Tahoma"/>
            <family val="2"/>
            <charset val="204"/>
          </rPr>
          <t xml:space="preserve">в соответствии с приказами за отчетный период
</t>
        </r>
        <r>
          <rPr>
            <sz val="8"/>
            <color rgb="FF000000"/>
            <rFont val="Tahoma"/>
            <family val="2"/>
            <charset val="204"/>
          </rPr>
          <t xml:space="preserve">
</t>
        </r>
      </text>
    </comment>
    <comment ref="E3" authorId="0" shapeId="0" xr:uid="{00000000-0006-0000-0000-000007000000}">
      <text>
        <r>
          <rPr>
            <sz val="8"/>
            <color rgb="FF000000"/>
            <rFont val="Tahoma"/>
            <family val="2"/>
            <charset val="204"/>
          </rPr>
          <t xml:space="preserve">Заполняется специалистом деканата
</t>
        </r>
      </text>
    </comment>
    <comment ref="F3" authorId="0" shapeId="0" xr:uid="{00000000-0006-0000-0000-000008000000}">
      <text>
        <r>
          <rPr>
            <b/>
            <sz val="8"/>
            <color rgb="FF000000"/>
            <rFont val="Tahoma"/>
            <family val="2"/>
            <charset val="204"/>
          </rPr>
          <t>Заполняется специалистом деканата</t>
        </r>
      </text>
    </comment>
    <comment ref="H3" authorId="0" shapeId="0" xr:uid="{00000000-0006-0000-0000-000009000000}">
      <text>
        <r>
          <rPr>
            <b/>
            <sz val="8"/>
            <color indexed="81"/>
            <rFont val="Tahoma"/>
            <family val="2"/>
            <charset val="204"/>
          </rPr>
          <t>Высчитывается автоматически по формуле</t>
        </r>
      </text>
    </comment>
    <comment ref="K3" authorId="0" shapeId="0" xr:uid="{00000000-0006-0000-0000-00000A000000}">
      <text>
        <r>
          <rPr>
            <b/>
            <sz val="8"/>
            <color rgb="FF000000"/>
            <rFont val="Tahoma"/>
            <family val="2"/>
            <charset val="204"/>
          </rPr>
          <t>Высчитывается автоматически по формуле</t>
        </r>
      </text>
    </comment>
    <comment ref="O3" authorId="0" shapeId="0" xr:uid="{00000000-0006-0000-0000-00000B000000}">
      <text>
        <r>
          <rPr>
            <b/>
            <sz val="8"/>
            <color indexed="81"/>
            <rFont val="Tahoma"/>
            <family val="2"/>
            <charset val="204"/>
          </rPr>
          <t>Высчитывается автоматически по формуле</t>
        </r>
      </text>
    </comment>
    <comment ref="P3" authorId="0" shapeId="0" xr:uid="{00000000-0006-0000-0000-00000C000000}">
      <text>
        <r>
          <rPr>
            <b/>
            <sz val="8"/>
            <color indexed="81"/>
            <rFont val="Tahoma"/>
            <family val="2"/>
            <charset val="204"/>
          </rPr>
          <t>Показатель участия в работе спортивных секций, команд</t>
        </r>
      </text>
    </comment>
    <comment ref="T3" authorId="0" shapeId="0" xr:uid="{00000000-0006-0000-0000-00000D000000}">
      <text>
        <r>
          <rPr>
            <b/>
            <sz val="8"/>
            <color indexed="81"/>
            <rFont val="Tahoma"/>
            <family val="2"/>
            <charset val="204"/>
          </rPr>
          <t>Высчитывается автоматически по формуле</t>
        </r>
      </text>
    </comment>
    <comment ref="V3" authorId="0" shapeId="0" xr:uid="{00000000-0006-0000-0000-00000E000000}">
      <text>
        <r>
          <rPr>
            <b/>
            <sz val="8"/>
            <color indexed="81"/>
            <rFont val="Tahoma"/>
            <family val="2"/>
            <charset val="204"/>
          </rPr>
          <t>Данные предоставляются специалистами деканатов и председателями студенческих советов факультетов. Один общий рейтинг от факультета.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W3" authorId="0" shapeId="0" xr:uid="{00000000-0006-0000-0000-00000F000000}">
      <text>
        <r>
          <rPr>
            <b/>
            <sz val="8"/>
            <color indexed="81"/>
            <rFont val="Tahoma"/>
            <family val="2"/>
            <charset val="204"/>
          </rPr>
          <t>Данные предоставляются президентом Студенческого совета института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X3" authorId="0" shapeId="0" xr:uid="{00000000-0006-0000-0000-000010000000}">
      <text>
        <r>
          <rPr>
            <b/>
            <sz val="8"/>
            <color indexed="81"/>
            <rFont val="Tahoma"/>
            <family val="2"/>
            <charset val="204"/>
          </rPr>
          <t>Данные предоставляются председателями Общественных объединений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A3" authorId="0" shapeId="0" xr:uid="{00000000-0006-0000-0000-000011000000}">
      <text>
        <r>
          <rPr>
            <b/>
            <sz val="8"/>
            <color indexed="81"/>
            <rFont val="Tahoma"/>
            <family val="2"/>
            <charset val="204"/>
          </rPr>
          <t>Высчитывается автоматически по формуле</t>
        </r>
      </text>
    </comment>
  </commentList>
</comments>
</file>

<file path=xl/sharedStrings.xml><?xml version="1.0" encoding="utf-8"?>
<sst xmlns="http://schemas.openxmlformats.org/spreadsheetml/2006/main" count="9418" uniqueCount="4190">
  <si>
    <t>Адушкина Мила Александровна</t>
  </si>
  <si>
    <t>Рябова Яна Андреевна</t>
  </si>
  <si>
    <t>Петрова Дария Сергеевна</t>
  </si>
  <si>
    <t>Павлов Никита Романович</t>
  </si>
  <si>
    <t>Тарануха Марьяна Игоревна</t>
  </si>
  <si>
    <t>Сосина Алина Яковлевна</t>
  </si>
  <si>
    <t>Бредникова Екатерина Романовна</t>
  </si>
  <si>
    <t>Жуля Алена Сергеевна</t>
  </si>
  <si>
    <t>Григорьева Мария Германовна</t>
  </si>
  <si>
    <t>Беляева Ольга Николаевна</t>
  </si>
  <si>
    <t>Буйлова Дарья Антоновна</t>
  </si>
  <si>
    <t>Марсагишвили Мариам Рамазановна</t>
  </si>
  <si>
    <t>Васильева Мария Владимировна</t>
  </si>
  <si>
    <t>Сапожков Евгений Александрович</t>
  </si>
  <si>
    <t>Животова Светлана Алексеевна</t>
  </si>
  <si>
    <t>Шлюева Дарина Николаевна</t>
  </si>
  <si>
    <t>Сюбаева Эльвира Саитовна</t>
  </si>
  <si>
    <t>Шевчук Надежда Юрьевна</t>
  </si>
  <si>
    <t>Яковлев Илья Алексеевич</t>
  </si>
  <si>
    <t>Стафеева Алина Александровна</t>
  </si>
  <si>
    <t>Малинина Татьяна</t>
  </si>
  <si>
    <t>Фомин Роман Сергеевич</t>
  </si>
  <si>
    <t>Середа Наталья Владимировна</t>
  </si>
  <si>
    <t>Пузырева Елизавета Владимировна</t>
  </si>
  <si>
    <t>Кара Алина Витальевна</t>
  </si>
  <si>
    <t>Пяхкель Анна Андреевна</t>
  </si>
  <si>
    <t>Серов Олег Сергеевич</t>
  </si>
  <si>
    <t>Жерносек Юлия Владимировна</t>
  </si>
  <si>
    <t>Неведрова Мария Андреевна</t>
  </si>
  <si>
    <t>Рассказова Анастасия Юрьевна</t>
  </si>
  <si>
    <t>Пожилкина Дарья Игоревна</t>
  </si>
  <si>
    <t>Левочкина Наталия Сергеевна</t>
  </si>
  <si>
    <t>№ п/п</t>
  </si>
  <si>
    <t>№ студ.</t>
  </si>
  <si>
    <t>Факультет</t>
  </si>
  <si>
    <t>Курс</t>
  </si>
  <si>
    <t>Итоговый балл</t>
  </si>
  <si>
    <t>Учебный показатель               (согласно п.1 Методики)</t>
  </si>
  <si>
    <t>Научный показатель (согласно п.2 Методики)</t>
  </si>
  <si>
    <t>Культурно-творческий показатель (согласно п.4 Методики)</t>
  </si>
  <si>
    <t>Спортивный показатель                             (согласно п.5 Методики)</t>
  </si>
  <si>
    <t>Общественный показатель (согласно п.3 Методики)</t>
  </si>
  <si>
    <t>Бонус руководства                                       (согласно п.6.1 Методики)</t>
  </si>
  <si>
    <t>Штрафные баллы                                        (согласно п.6.2 Методики)</t>
  </si>
  <si>
    <t>Итог за год</t>
  </si>
  <si>
    <t>Участие в открытых лекциях,  доп.курсах и зарубежных стажировках (Таблица 1)</t>
  </si>
  <si>
    <t>Участи в предметных олимпиадах (Таблица 2)</t>
  </si>
  <si>
    <t>Итог</t>
  </si>
  <si>
    <t>Участие в научных конкурсах, грантах (Таблица 2)</t>
  </si>
  <si>
    <t>Выступления на научных конференциях; публикации (Таблица 3)</t>
  </si>
  <si>
    <t>Участие в работе творческих колективов Института (Таблица 4)</t>
  </si>
  <si>
    <t>Участие в организации культурно-творческой деятельности Института (Таблица 5)</t>
  </si>
  <si>
    <t>Выступления на культурно-творческих мероприятиях Института  (Таблица 6)</t>
  </si>
  <si>
    <t>Участие в спортивных командах и секциях (Таблица 4)</t>
  </si>
  <si>
    <t>Участие  (индивидуальное  и/или  в  составе  команды)  в  спортивных  соревнованиях (Таблица 7)</t>
  </si>
  <si>
    <t>Участие в составе сборных команд Института в соревнованиях по командным видам спорта (Таблица 8)</t>
  </si>
  <si>
    <t xml:space="preserve">Выполнение нормативов ГТО (Таблица 9) </t>
  </si>
  <si>
    <t>Показатель общественной нагрузки (Таблица 4.)</t>
  </si>
  <si>
    <t>Факультеты + Студенческие советы факультетов             (Таблица 5)</t>
  </si>
  <si>
    <t>Студенческий совет института, Комиссия по качеству образования (Таблица 5)</t>
  </si>
  <si>
    <t>Общественные объединения (Таблица 5)</t>
  </si>
  <si>
    <t>Участие  в организации и проведении мероприятий  (УРМС, УНР, УМС)                   (Таблица 5)</t>
  </si>
  <si>
    <t xml:space="preserve">Результат участия в конкурсных мероприятиях  (Таблица 6) </t>
  </si>
  <si>
    <t>2019-8-172</t>
  </si>
  <si>
    <t>ФТАБ</t>
  </si>
  <si>
    <t>17-5-077</t>
  </si>
  <si>
    <t>ФМОПИ</t>
  </si>
  <si>
    <t>17-6-226</t>
  </si>
  <si>
    <t>ФСТ</t>
  </si>
  <si>
    <t>17-2-205</t>
  </si>
  <si>
    <t>ФГМУ</t>
  </si>
  <si>
    <t>17-2-039</t>
  </si>
  <si>
    <t>17-3-241</t>
  </si>
  <si>
    <t>ФЭФ</t>
  </si>
  <si>
    <t>2019-8-182</t>
  </si>
  <si>
    <t>2018-8-99</t>
  </si>
  <si>
    <t>18-5-022</t>
  </si>
  <si>
    <t>18-5-005</t>
  </si>
  <si>
    <t>ЮФ</t>
  </si>
  <si>
    <t>18-5-097</t>
  </si>
  <si>
    <t>17-2-002</t>
  </si>
  <si>
    <t>19-3-103</t>
  </si>
  <si>
    <t>18-7-003</t>
  </si>
  <si>
    <t>19-2-133</t>
  </si>
  <si>
    <t>2019-6-19193</t>
  </si>
  <si>
    <t>18-3-214</t>
  </si>
  <si>
    <t>2018-8-15</t>
  </si>
  <si>
    <t>18-5-010</t>
  </si>
  <si>
    <t>17-6-252</t>
  </si>
  <si>
    <t>2018-8-69</t>
  </si>
  <si>
    <t>2018-8-2</t>
  </si>
  <si>
    <t>17-3-008</t>
  </si>
  <si>
    <t>2019-5-137</t>
  </si>
  <si>
    <t>19-3-104</t>
  </si>
  <si>
    <t>2019-6-19014</t>
  </si>
  <si>
    <t>2019-5-141</t>
  </si>
  <si>
    <t>2018-8-110</t>
  </si>
  <si>
    <t>18-3-098</t>
  </si>
  <si>
    <t>20-5-053</t>
  </si>
  <si>
    <t>17-2-254</t>
  </si>
  <si>
    <t>17-5-032</t>
  </si>
  <si>
    <t>17-8-159</t>
  </si>
  <si>
    <t>20-5-033</t>
  </si>
  <si>
    <t>2019-5-123</t>
  </si>
  <si>
    <t>20-5-054</t>
  </si>
  <si>
    <t>17-7-034</t>
  </si>
  <si>
    <t>2020-6-20074</t>
  </si>
  <si>
    <t>17-7-032</t>
  </si>
  <si>
    <t>18-6-308</t>
  </si>
  <si>
    <t>17-8-156</t>
  </si>
  <si>
    <t>2019-6-19247</t>
  </si>
  <si>
    <t>2019-8-10</t>
  </si>
  <si>
    <t>19-5-023</t>
  </si>
  <si>
    <t>19-2-015</t>
  </si>
  <si>
    <t>2018-8-103</t>
  </si>
  <si>
    <t>2018-8-126</t>
  </si>
  <si>
    <t>2020-6-20242</t>
  </si>
  <si>
    <t>18-6-138</t>
  </si>
  <si>
    <t>2019-5-176</t>
  </si>
  <si>
    <t>2020-8-193</t>
  </si>
  <si>
    <t>17-3-086</t>
  </si>
  <si>
    <t>2019-8-187</t>
  </si>
  <si>
    <t>19-2-198</t>
  </si>
  <si>
    <t>2019-8-28</t>
  </si>
  <si>
    <t>18-3-218</t>
  </si>
  <si>
    <t>18-5-073</t>
  </si>
  <si>
    <t>18-6-109</t>
  </si>
  <si>
    <t>2019-6-19357</t>
  </si>
  <si>
    <t>2019-8-94</t>
  </si>
  <si>
    <t>17-5-073</t>
  </si>
  <si>
    <t>19-3-302</t>
  </si>
  <si>
    <t>20-5-176</t>
  </si>
  <si>
    <t>19-2-061</t>
  </si>
  <si>
    <t>2020-6-20030</t>
  </si>
  <si>
    <t>18-6-319</t>
  </si>
  <si>
    <t>20-2-205</t>
  </si>
  <si>
    <t>18-5-063</t>
  </si>
  <si>
    <t>19-5-089</t>
  </si>
  <si>
    <t>2019-8-47</t>
  </si>
  <si>
    <t>2019-5-181</t>
  </si>
  <si>
    <t>2019-6-19037</t>
  </si>
  <si>
    <t>18-3-061</t>
  </si>
  <si>
    <t>17-2-020</t>
  </si>
  <si>
    <t>17-2-067</t>
  </si>
  <si>
    <t>19-3-049</t>
  </si>
  <si>
    <t>17-3-009</t>
  </si>
  <si>
    <t>17-6-028</t>
  </si>
  <si>
    <t>18-6-140</t>
  </si>
  <si>
    <t>17-2-057</t>
  </si>
  <si>
    <t>18-3-139</t>
  </si>
  <si>
    <t>18-6-318</t>
  </si>
  <si>
    <t>20-2-044</t>
  </si>
  <si>
    <t>17-6-013</t>
  </si>
  <si>
    <t>20-2-020</t>
  </si>
  <si>
    <t>2019-6-19115</t>
  </si>
  <si>
    <t>17-6-043</t>
  </si>
  <si>
    <t>18-5-016</t>
  </si>
  <si>
    <t>2019-6-19196</t>
  </si>
  <si>
    <t>2020-8-12</t>
  </si>
  <si>
    <t>2019-6-19053</t>
  </si>
  <si>
    <t>2019-6-19089</t>
  </si>
  <si>
    <t>2019-6-19189</t>
  </si>
  <si>
    <t>19-2-209</t>
  </si>
  <si>
    <t>18-6-116</t>
  </si>
  <si>
    <t>2019-8-165</t>
  </si>
  <si>
    <t>иро</t>
  </si>
  <si>
    <t>17-6-100</t>
  </si>
  <si>
    <t>19-3-319</t>
  </si>
  <si>
    <t>19-6-19428</t>
  </si>
  <si>
    <t>20-3-189</t>
  </si>
  <si>
    <t>20-3-188</t>
  </si>
  <si>
    <t>19-3-152</t>
  </si>
  <si>
    <t>2019-8-171</t>
  </si>
  <si>
    <t>20-2-219</t>
  </si>
  <si>
    <t>19-5-085</t>
  </si>
  <si>
    <t>18-6-206</t>
  </si>
  <si>
    <t>20-5-191</t>
  </si>
  <si>
    <t>18-7-024</t>
  </si>
  <si>
    <t>17-6-240</t>
  </si>
  <si>
    <t>2019-8-134</t>
  </si>
  <si>
    <t>2020-6-20121</t>
  </si>
  <si>
    <t>2019-6-19146</t>
  </si>
  <si>
    <t>17-6-267</t>
  </si>
  <si>
    <t>17-3-137</t>
  </si>
  <si>
    <t>2020-6-20164</t>
  </si>
  <si>
    <t>2019-6-19166</t>
  </si>
  <si>
    <t>2020-6-20029</t>
  </si>
  <si>
    <t>2019-8-98</t>
  </si>
  <si>
    <t>2019-6-19079</t>
  </si>
  <si>
    <t>18-3-058</t>
  </si>
  <si>
    <t>17-6-156</t>
  </si>
  <si>
    <t>20-3-294</t>
  </si>
  <si>
    <t>17-6-237</t>
  </si>
  <si>
    <t>17-6-090</t>
  </si>
  <si>
    <t>20-3-145</t>
  </si>
  <si>
    <t>19-2-150</t>
  </si>
  <si>
    <t>18-7-051</t>
  </si>
  <si>
    <t>2020-6-20139</t>
  </si>
  <si>
    <t>20-2-189</t>
  </si>
  <si>
    <t>2019-6-19050</t>
  </si>
  <si>
    <t>18-3-127</t>
  </si>
  <si>
    <t>2019-6-19078</t>
  </si>
  <si>
    <t>20-5-152</t>
  </si>
  <si>
    <t>2019-6-19348</t>
  </si>
  <si>
    <t>19-3-029</t>
  </si>
  <si>
    <t>17-7-029</t>
  </si>
  <si>
    <t>20-2-227</t>
  </si>
  <si>
    <t>2020-6-20219</t>
  </si>
  <si>
    <t>19-3-155</t>
  </si>
  <si>
    <t>2019-6-19215</t>
  </si>
  <si>
    <t>19-2-192</t>
  </si>
  <si>
    <t>20-3-261</t>
  </si>
  <si>
    <t>19-2-051</t>
  </si>
  <si>
    <t>17-3-206</t>
  </si>
  <si>
    <t>2020-6-20168</t>
  </si>
  <si>
    <t>19-2-103</t>
  </si>
  <si>
    <t>17-6-128</t>
  </si>
  <si>
    <t>19-5-034</t>
  </si>
  <si>
    <t>18-6-345</t>
  </si>
  <si>
    <t>20-2-055</t>
  </si>
  <si>
    <t>18-3-226</t>
  </si>
  <si>
    <t>2019-5-118</t>
  </si>
  <si>
    <t>18-7-012</t>
  </si>
  <si>
    <t>2019-8-16</t>
  </si>
  <si>
    <t>20-2-216</t>
  </si>
  <si>
    <t>17-6-064</t>
  </si>
  <si>
    <t>2020-8-180</t>
  </si>
  <si>
    <t>17-8-001</t>
  </si>
  <si>
    <t>2019-6-19163</t>
  </si>
  <si>
    <t>19-2-095</t>
  </si>
  <si>
    <t>2019-8-183</t>
  </si>
  <si>
    <t>2020-6-20410</t>
  </si>
  <si>
    <t>20-2-122</t>
  </si>
  <si>
    <t>17-6-192</t>
  </si>
  <si>
    <t>2018-8-33</t>
  </si>
  <si>
    <t>19-2-154</t>
  </si>
  <si>
    <t>18-6-039</t>
  </si>
  <si>
    <t>2019-6-19278</t>
  </si>
  <si>
    <t>19-2-060</t>
  </si>
  <si>
    <t>20-5-006</t>
  </si>
  <si>
    <t>19-2-197</t>
  </si>
  <si>
    <t>17-6-004</t>
  </si>
  <si>
    <t>17-7-002</t>
  </si>
  <si>
    <t>2020-6-20264</t>
  </si>
  <si>
    <t>18-6-443</t>
  </si>
  <si>
    <t>18-6-341</t>
  </si>
  <si>
    <t>18-6-243</t>
  </si>
  <si>
    <t>18-3-156</t>
  </si>
  <si>
    <t>18-5-004</t>
  </si>
  <si>
    <t>2020-6-20148</t>
  </si>
  <si>
    <t>19-5-041</t>
  </si>
  <si>
    <t>17-3-226</t>
  </si>
  <si>
    <t>19-2-195</t>
  </si>
  <si>
    <t>19-3-323</t>
  </si>
  <si>
    <t>2020-6-20007</t>
  </si>
  <si>
    <t>17-2-024</t>
  </si>
  <si>
    <t>2019-5-175</t>
  </si>
  <si>
    <t>20-5-004</t>
  </si>
  <si>
    <t>р</t>
  </si>
  <si>
    <t>20-2-086</t>
  </si>
  <si>
    <t>19-3-057</t>
  </si>
  <si>
    <t>2019-6-19336</t>
  </si>
  <si>
    <t>17-7-004</t>
  </si>
  <si>
    <t>2020-6-20208</t>
  </si>
  <si>
    <t>2020-6-20346</t>
  </si>
  <si>
    <t>19-2-164</t>
  </si>
  <si>
    <t>2019-6-19120</t>
  </si>
  <si>
    <t>17-3-248</t>
  </si>
  <si>
    <t>19-3-198</t>
  </si>
  <si>
    <t>2020-6-20220</t>
  </si>
  <si>
    <t>17-8-094</t>
  </si>
  <si>
    <t>17-2-146</t>
  </si>
  <si>
    <t>2019-6-19264</t>
  </si>
  <si>
    <t>17-3-046</t>
  </si>
  <si>
    <t>17-8-189</t>
  </si>
  <si>
    <t>19-5-028</t>
  </si>
  <si>
    <t>2019-8-199</t>
  </si>
  <si>
    <t>2018-8-144</t>
  </si>
  <si>
    <t>17-8-077</t>
  </si>
  <si>
    <t>19-3-291</t>
  </si>
  <si>
    <t>2019-6-19219</t>
  </si>
  <si>
    <t>2020-6-20170</t>
  </si>
  <si>
    <t>19-3-167</t>
  </si>
  <si>
    <t>17-8-162</t>
  </si>
  <si>
    <t>19-2-207</t>
  </si>
  <si>
    <t>19-2-183</t>
  </si>
  <si>
    <t>20-2-072</t>
  </si>
  <si>
    <t>20-5-009</t>
  </si>
  <si>
    <t>20-5-196</t>
  </si>
  <si>
    <t>2020-8-173</t>
  </si>
  <si>
    <t>18-3-075</t>
  </si>
  <si>
    <t>20-3-382</t>
  </si>
  <si>
    <t>19-2-049</t>
  </si>
  <si>
    <t>18-6-240</t>
  </si>
  <si>
    <t>19-2-130</t>
  </si>
  <si>
    <t>19-2-008</t>
  </si>
  <si>
    <t>17-2-110</t>
  </si>
  <si>
    <t>20-3-388</t>
  </si>
  <si>
    <t>20-3-305</t>
  </si>
  <si>
    <t>19-2-064</t>
  </si>
  <si>
    <t>20-3-342</t>
  </si>
  <si>
    <t>20-5-127</t>
  </si>
  <si>
    <t>20-2-208</t>
  </si>
  <si>
    <t>20-2-022</t>
  </si>
  <si>
    <t>2020-8-32</t>
  </si>
  <si>
    <t>18-6-282</t>
  </si>
  <si>
    <t>18-6-252</t>
  </si>
  <si>
    <t>17-2-032</t>
  </si>
  <si>
    <t>2019-6-19308</t>
  </si>
  <si>
    <t>17-8-169</t>
  </si>
  <si>
    <t>20-2-188</t>
  </si>
  <si>
    <t>17-2162</t>
  </si>
  <si>
    <t>18-6-076</t>
  </si>
  <si>
    <t>20-3-357</t>
  </si>
  <si>
    <t>17-3-013</t>
  </si>
  <si>
    <t>20-5-049</t>
  </si>
  <si>
    <t>2019-5-131</t>
  </si>
  <si>
    <t>17-5-003</t>
  </si>
  <si>
    <t>17-5-076</t>
  </si>
  <si>
    <t>20-3-175</t>
  </si>
  <si>
    <t>2020-6-20087</t>
  </si>
  <si>
    <t>2020-6-20391</t>
  </si>
  <si>
    <t>20-5-120</t>
  </si>
  <si>
    <t>2020-6-20125</t>
  </si>
  <si>
    <t>19-3-134</t>
  </si>
  <si>
    <t>2019-8-3</t>
  </si>
  <si>
    <t>20-3-358</t>
  </si>
  <si>
    <t>20-5-134</t>
  </si>
  <si>
    <t>17-2-243</t>
  </si>
  <si>
    <t>2020-6-20163</t>
  </si>
  <si>
    <t>2019-6-19013</t>
  </si>
  <si>
    <t>17-3-118</t>
  </si>
  <si>
    <t>20-2-218</t>
  </si>
  <si>
    <t>2019-6-19144</t>
  </si>
  <si>
    <t>2019-8-51</t>
  </si>
  <si>
    <t>19-3-388</t>
  </si>
  <si>
    <t>19-3-031</t>
  </si>
  <si>
    <t>20-3-084</t>
  </si>
  <si>
    <t>17-2-053</t>
  </si>
  <si>
    <t>20-2-200</t>
  </si>
  <si>
    <t>2020-8-161</t>
  </si>
  <si>
    <t>2020-6-20293</t>
  </si>
  <si>
    <t>2020-6-20080</t>
  </si>
  <si>
    <t>18-7-050</t>
  </si>
  <si>
    <t>17-2-033</t>
  </si>
  <si>
    <t>18-6-001</t>
  </si>
  <si>
    <t>2020-8-135</t>
  </si>
  <si>
    <t>17-5-081</t>
  </si>
  <si>
    <t>2020-6-20202</t>
  </si>
  <si>
    <t>18-6-260</t>
  </si>
  <si>
    <t>17-3-032</t>
  </si>
  <si>
    <t>17-5-075</t>
  </si>
  <si>
    <t>19-2-102</t>
  </si>
  <si>
    <t>2020-6-20355</t>
  </si>
  <si>
    <t>19-5-006</t>
  </si>
  <si>
    <t>2019-8-97</t>
  </si>
  <si>
    <t>17-6-081</t>
  </si>
  <si>
    <t>2020-6-20112</t>
  </si>
  <si>
    <t>2020-8-174</t>
  </si>
  <si>
    <t>18-6-128</t>
  </si>
  <si>
    <t>19-5-010</t>
  </si>
  <si>
    <t>20-3-034</t>
  </si>
  <si>
    <t>19-2-011</t>
  </si>
  <si>
    <t>2020-6-20001</t>
  </si>
  <si>
    <t>20-3-123</t>
  </si>
  <si>
    <t>20-5-090</t>
  </si>
  <si>
    <t>19-3-300</t>
  </si>
  <si>
    <t>2020-8-26</t>
  </si>
  <si>
    <t>19-3-076</t>
  </si>
  <si>
    <t>18-6-348</t>
  </si>
  <si>
    <t>18-6-219</t>
  </si>
  <si>
    <t>17-7-048</t>
  </si>
  <si>
    <t>20-5-130</t>
  </si>
  <si>
    <t>20-5-141</t>
  </si>
  <si>
    <t>2019-5-140</t>
  </si>
  <si>
    <t>2020-8-202</t>
  </si>
  <si>
    <t>20-2-090</t>
  </si>
  <si>
    <t>2019-6-19058</t>
  </si>
  <si>
    <t>17-7-013</t>
  </si>
  <si>
    <t>20-3-410</t>
  </si>
  <si>
    <t>20-5-002</t>
  </si>
  <si>
    <t>20-5-003</t>
  </si>
  <si>
    <t>17-3-002</t>
  </si>
  <si>
    <t>20-3-371</t>
  </si>
  <si>
    <t>18-6-435</t>
  </si>
  <si>
    <t>20-2-107</t>
  </si>
  <si>
    <t>20-2-300</t>
  </si>
  <si>
    <t>17-8-010</t>
  </si>
  <si>
    <t>18-6-096</t>
  </si>
  <si>
    <t>18-6-112</t>
  </si>
  <si>
    <t>17-5-030</t>
  </si>
  <si>
    <t>2019-5-161</t>
  </si>
  <si>
    <t>20-5-119</t>
  </si>
  <si>
    <t>20-5-105</t>
  </si>
  <si>
    <t>20-2-005</t>
  </si>
  <si>
    <t>2018-8-5</t>
  </si>
  <si>
    <t>2019-6-19160</t>
  </si>
  <si>
    <t>17-6-234</t>
  </si>
  <si>
    <t>17-6-148</t>
  </si>
  <si>
    <t>2020-8-240</t>
  </si>
  <si>
    <t>20-2-087</t>
  </si>
  <si>
    <t>20-5-201</t>
  </si>
  <si>
    <t>17-6-158</t>
  </si>
  <si>
    <t>17-7-021</t>
  </si>
  <si>
    <t>19-5-033</t>
  </si>
  <si>
    <t>18-6-334</t>
  </si>
  <si>
    <t>2020-6-20039</t>
  </si>
  <si>
    <t>2019-6-19303</t>
  </si>
  <si>
    <t>20-2-128</t>
  </si>
  <si>
    <t>2020-6-20110</t>
  </si>
  <si>
    <t>20-2-040</t>
  </si>
  <si>
    <t>2020-6-20175</t>
  </si>
  <si>
    <t>17-6-195</t>
  </si>
  <si>
    <t>20-3-231</t>
  </si>
  <si>
    <t>2020-6-20287</t>
  </si>
  <si>
    <t>2018-8-73</t>
  </si>
  <si>
    <t>17-5-006</t>
  </si>
  <si>
    <t>2020-6-20162</t>
  </si>
  <si>
    <t>20-2-078</t>
  </si>
  <si>
    <t>20-2-071</t>
  </si>
  <si>
    <t>2020-6-20263</t>
  </si>
  <si>
    <t>17-8-008</t>
  </si>
  <si>
    <t>17-6-124</t>
  </si>
  <si>
    <t>20-3-306</t>
  </si>
  <si>
    <t>18-3-027</t>
  </si>
  <si>
    <t>19-3-301</t>
  </si>
  <si>
    <t>18-6-342</t>
  </si>
  <si>
    <t>18-5-081</t>
  </si>
  <si>
    <t>17-6-142</t>
  </si>
  <si>
    <t>20-3-308</t>
  </si>
  <si>
    <t>17-3-023</t>
  </si>
  <si>
    <t>20-5-077</t>
  </si>
  <si>
    <t>2018-8-43</t>
  </si>
  <si>
    <t>20-2-109</t>
  </si>
  <si>
    <t>19-3-205</t>
  </si>
  <si>
    <t>20-2-043</t>
  </si>
  <si>
    <t>17-6-269</t>
  </si>
  <si>
    <t>17-2-202</t>
  </si>
  <si>
    <t>17-6-072</t>
  </si>
  <si>
    <t>19-5-050</t>
  </si>
  <si>
    <t>18-5-011</t>
  </si>
  <si>
    <t>18-6-028</t>
  </si>
  <si>
    <t>20-2-145</t>
  </si>
  <si>
    <t>18-6-313</t>
  </si>
  <si>
    <t>20-2-013</t>
  </si>
  <si>
    <t>2020-6-20244</t>
  </si>
  <si>
    <t>19-3-295</t>
  </si>
  <si>
    <t>20-5-142</t>
  </si>
  <si>
    <t>2020-6-20179</t>
  </si>
  <si>
    <t>2018-8-165</t>
  </si>
  <si>
    <t>20-3-345</t>
  </si>
  <si>
    <t>17-2-001</t>
  </si>
  <si>
    <t>18-3-207</t>
  </si>
  <si>
    <t>2020-6-20342</t>
  </si>
  <si>
    <t>18-6-170</t>
  </si>
  <si>
    <t>2019-8-107</t>
  </si>
  <si>
    <t>2020-6-20330</t>
  </si>
  <si>
    <t>2020-6-20111</t>
  </si>
  <si>
    <t>19-3-023</t>
  </si>
  <si>
    <t>2019-6-19183</t>
  </si>
  <si>
    <t>2019-5-129</t>
  </si>
  <si>
    <t>18-6-081</t>
  </si>
  <si>
    <t>17-6-138</t>
  </si>
  <si>
    <t>2020-8-172</t>
  </si>
  <si>
    <t>2020-6-20188</t>
  </si>
  <si>
    <t>2019-6-19052</t>
  </si>
  <si>
    <t>17-6-172</t>
  </si>
  <si>
    <t>18-6-056</t>
  </si>
  <si>
    <t>19-3-003</t>
  </si>
  <si>
    <t>17-3-185</t>
  </si>
  <si>
    <t>17-6-146</t>
  </si>
  <si>
    <t>20-5-206</t>
  </si>
  <si>
    <t>2018-8-97</t>
  </si>
  <si>
    <t>2020-6-20181</t>
  </si>
  <si>
    <t>17-6-097</t>
  </si>
  <si>
    <t>17-6-154</t>
  </si>
  <si>
    <t>2019-6-19191</t>
  </si>
  <si>
    <t>19-3-041</t>
  </si>
  <si>
    <t>20-2-131</t>
  </si>
  <si>
    <t>17-3-128</t>
  </si>
  <si>
    <t>19-5-007</t>
  </si>
  <si>
    <t>20-2-030</t>
  </si>
  <si>
    <t>2019-6-19190</t>
  </si>
  <si>
    <t>2019-6-19159</t>
  </si>
  <si>
    <t>18-3-024</t>
  </si>
  <si>
    <t>20-2-074</t>
  </si>
  <si>
    <t>17-3-136</t>
  </si>
  <si>
    <t>2019-6-19192</t>
  </si>
  <si>
    <t>17-6-184</t>
  </si>
  <si>
    <t>2020-6-20134</t>
  </si>
  <si>
    <t>18-3-052</t>
  </si>
  <si>
    <t>18-3-102</t>
  </si>
  <si>
    <t>2020-6-20144</t>
  </si>
  <si>
    <t>17-3-113</t>
  </si>
  <si>
    <t>2019-6-19161</t>
  </si>
  <si>
    <t>17-2-062</t>
  </si>
  <si>
    <t>20-2-121</t>
  </si>
  <si>
    <t>19-3-039</t>
  </si>
  <si>
    <t>2019-6-19060</t>
  </si>
  <si>
    <t>20-3-264</t>
  </si>
  <si>
    <t>17-3-081</t>
  </si>
  <si>
    <t>20-5-205</t>
  </si>
  <si>
    <t>20-2-062</t>
  </si>
  <si>
    <t>20-2-069</t>
  </si>
  <si>
    <t>18-6-326</t>
  </si>
  <si>
    <t>18-3-143</t>
  </si>
  <si>
    <t>17-3-045</t>
  </si>
  <si>
    <t>17-6-182</t>
  </si>
  <si>
    <t>2019-6-19168</t>
  </si>
  <si>
    <t>2019-8-129</t>
  </si>
  <si>
    <t>17-3-106</t>
  </si>
  <si>
    <t>2019-6-19135</t>
  </si>
  <si>
    <t>17-6-052</t>
  </si>
  <si>
    <t>18-6-137</t>
  </si>
  <si>
    <t>2020-6-20243</t>
  </si>
  <si>
    <t>18-6-312</t>
  </si>
  <si>
    <t>17-6-191</t>
  </si>
  <si>
    <t>19-3-006</t>
  </si>
  <si>
    <t>18-3-055</t>
  </si>
  <si>
    <t>20-2-113</t>
  </si>
  <si>
    <t>2020-8-24</t>
  </si>
  <si>
    <t>20-2-021</t>
  </si>
  <si>
    <t>18-3-054</t>
  </si>
  <si>
    <t>19-3-058</t>
  </si>
  <si>
    <t>17-2-007</t>
  </si>
  <si>
    <t>17-6-050</t>
  </si>
  <si>
    <t>19-3-007</t>
  </si>
  <si>
    <t>20-2-011</t>
  </si>
  <si>
    <t>20-2-154</t>
  </si>
  <si>
    <t>2019-6-19235</t>
  </si>
  <si>
    <t>2019-6-19202</t>
  </si>
  <si>
    <t>17-6-171</t>
  </si>
  <si>
    <t>2020-8-110</t>
  </si>
  <si>
    <t>20-2-134</t>
  </si>
  <si>
    <t>2020-6-20322</t>
  </si>
  <si>
    <t>20-5-132</t>
  </si>
  <si>
    <t>18-6-194</t>
  </si>
  <si>
    <t>19-3-299</t>
  </si>
  <si>
    <t>20-5-169</t>
  </si>
  <si>
    <t>20-5-146</t>
  </si>
  <si>
    <t>19-3-002</t>
  </si>
  <si>
    <t>20-3-109</t>
  </si>
  <si>
    <t>2019-6-19140</t>
  </si>
  <si>
    <t>17-6-232</t>
  </si>
  <si>
    <t>17-6-141</t>
  </si>
  <si>
    <t>17-6-047</t>
  </si>
  <si>
    <t>20-2-012</t>
  </si>
  <si>
    <t>2020-8-17</t>
  </si>
  <si>
    <t>18-5-006</t>
  </si>
  <si>
    <t>18-7-049</t>
  </si>
  <si>
    <t>2019-8-162</t>
  </si>
  <si>
    <t>2019-6-19170</t>
  </si>
  <si>
    <t>20-3-379</t>
  </si>
  <si>
    <t>17-6-159</t>
  </si>
  <si>
    <t>17-2-059</t>
  </si>
  <si>
    <t>18-3-089</t>
  </si>
  <si>
    <t>20-2-135</t>
  </si>
  <si>
    <t>20-5-156</t>
  </si>
  <si>
    <t>18-3-135</t>
  </si>
  <si>
    <t>19-5-048</t>
  </si>
  <si>
    <t>2019-6-19003</t>
  </si>
  <si>
    <t>17-6-174</t>
  </si>
  <si>
    <t>18-7-036</t>
  </si>
  <si>
    <t>17-6-060</t>
  </si>
  <si>
    <t>2020-8-5</t>
  </si>
  <si>
    <t>17-3-031</t>
  </si>
  <si>
    <t>17-2-060</t>
  </si>
  <si>
    <t>17-6-202</t>
  </si>
  <si>
    <t>20-5-104</t>
  </si>
  <si>
    <t>2019-6-19224</t>
  </si>
  <si>
    <t>20-2-095</t>
  </si>
  <si>
    <t>17-6-089</t>
  </si>
  <si>
    <t>18-6-158</t>
  </si>
  <si>
    <t>17-6-152</t>
  </si>
  <si>
    <t>17-6-175</t>
  </si>
  <si>
    <t>19-3-407</t>
  </si>
  <si>
    <t>18-6-057</t>
  </si>
  <si>
    <t>18-3-159</t>
  </si>
  <si>
    <t>2019-6-19157</t>
  </si>
  <si>
    <t>2019-6-19045</t>
  </si>
  <si>
    <t>2020-6-20169</t>
  </si>
  <si>
    <t>17-6-161</t>
  </si>
  <si>
    <t>20-2-220</t>
  </si>
  <si>
    <t>2020-6-20054</t>
  </si>
  <si>
    <t>2019-6-19225</t>
  </si>
  <si>
    <t>2018-8-82</t>
  </si>
  <si>
    <t>20-2-174</t>
  </si>
  <si>
    <t>18-6-253</t>
  </si>
  <si>
    <t>17-6-272</t>
  </si>
  <si>
    <t>2020-6-20286</t>
  </si>
  <si>
    <t>18-3-301</t>
  </si>
  <si>
    <t>20-2-049</t>
  </si>
  <si>
    <t>18-3-137</t>
  </si>
  <si>
    <t>2019-6-19066</t>
  </si>
  <si>
    <t>18-3-223</t>
  </si>
  <si>
    <t>17-6-056</t>
  </si>
  <si>
    <t>2019-6-19221</t>
  </si>
  <si>
    <t>20-5-129</t>
  </si>
  <si>
    <t>2020-6-20114</t>
  </si>
  <si>
    <t>18-6-223</t>
  </si>
  <si>
    <t>17-5-071</t>
  </si>
  <si>
    <t>17-6-034</t>
  </si>
  <si>
    <t>19-3-149</t>
  </si>
  <si>
    <t>17-2-232</t>
  </si>
  <si>
    <t>17-3-025</t>
  </si>
  <si>
    <t>20-5-203</t>
  </si>
  <si>
    <t>17-6-059</t>
  </si>
  <si>
    <t>20-5-137</t>
  </si>
  <si>
    <t>18-3-093</t>
  </si>
  <si>
    <t>17-3-329</t>
  </si>
  <si>
    <t>20-2-130</t>
  </si>
  <si>
    <t>17-6-157</t>
  </si>
  <si>
    <t>17-6-067</t>
  </si>
  <si>
    <t>20-2-065</t>
  </si>
  <si>
    <t>20-5-145</t>
  </si>
  <si>
    <t>20-5-247</t>
  </si>
  <si>
    <t>19-5-106</t>
  </si>
  <si>
    <t>17-3-061</t>
  </si>
  <si>
    <t>2020-6-20392</t>
  </si>
  <si>
    <t>17-2-015</t>
  </si>
  <si>
    <t>2019-8-30</t>
  </si>
  <si>
    <t>17-6-061</t>
  </si>
  <si>
    <t>17-6-113</t>
  </si>
  <si>
    <t>18-6-090</t>
  </si>
  <si>
    <t>20-2-075</t>
  </si>
  <si>
    <t>2020-8-188</t>
  </si>
  <si>
    <t>20-3-291</t>
  </si>
  <si>
    <t>2020-6-20040</t>
  </si>
  <si>
    <t>18-6-234</t>
  </si>
  <si>
    <t>18-6-262</t>
  </si>
  <si>
    <t>17-3-034</t>
  </si>
  <si>
    <t>17-6-166</t>
  </si>
  <si>
    <t>20-3-067</t>
  </si>
  <si>
    <t>2019-6-19141</t>
  </si>
  <si>
    <t>18-3-211</t>
  </si>
  <si>
    <t>17-3-030</t>
  </si>
  <si>
    <t>2019-6-19301</t>
  </si>
  <si>
    <t>2019-6-19211</t>
  </si>
  <si>
    <t>2018-8-67</t>
  </si>
  <si>
    <t>17-3-083</t>
  </si>
  <si>
    <t>2019-5-170</t>
  </si>
  <si>
    <t>17-6-164</t>
  </si>
  <si>
    <t>18-6-198</t>
  </si>
  <si>
    <t>19-5-037</t>
  </si>
  <si>
    <t>20-3-032</t>
  </si>
  <si>
    <t>17-5-068</t>
  </si>
  <si>
    <t>20-2-041</t>
  </si>
  <si>
    <t>20-3-298</t>
  </si>
  <si>
    <t>2020-6-20117</t>
  </si>
  <si>
    <t>18-3-220</t>
  </si>
  <si>
    <t>18-6-148</t>
  </si>
  <si>
    <t>2020-6-20413</t>
  </si>
  <si>
    <t>20-2-042</t>
  </si>
  <si>
    <t>17-6-051</t>
  </si>
  <si>
    <t>17-6-068</t>
  </si>
  <si>
    <t>17-6-163</t>
  </si>
  <si>
    <t>20-5-188</t>
  </si>
  <si>
    <t>19-3-021</t>
  </si>
  <si>
    <t>2020-8-201</t>
  </si>
  <si>
    <t>17-6-200</t>
  </si>
  <si>
    <t>17-6-054</t>
  </si>
  <si>
    <t>17-6-176</t>
  </si>
  <si>
    <t>17-5-026</t>
  </si>
  <si>
    <t>19-2-044</t>
  </si>
  <si>
    <t>2019-6-19330</t>
  </si>
  <si>
    <t>2019-6-19109</t>
  </si>
  <si>
    <t>17-3-124</t>
  </si>
  <si>
    <t>17-6-150</t>
  </si>
  <si>
    <t>17-6-203</t>
  </si>
  <si>
    <t>19-2-204</t>
  </si>
  <si>
    <t>20-3-332</t>
  </si>
  <si>
    <t>2020-6-20167</t>
  </si>
  <si>
    <t>2019-6-19162</t>
  </si>
  <si>
    <t>17-6-241</t>
  </si>
  <si>
    <t>20-3-162</t>
  </si>
  <si>
    <t>ха</t>
  </si>
  <si>
    <t>17-6-190</t>
  </si>
  <si>
    <t>18-6-114</t>
  </si>
  <si>
    <t>17-6-213</t>
  </si>
  <si>
    <t>17-8-186</t>
  </si>
  <si>
    <t>2020-6-20227</t>
  </si>
  <si>
    <t>19-5-099</t>
  </si>
  <si>
    <t>2020-8-185</t>
  </si>
  <si>
    <t>20-5-139</t>
  </si>
  <si>
    <t>17-2-041</t>
  </si>
  <si>
    <t>18-5-076</t>
  </si>
  <si>
    <t>19-3-043</t>
  </si>
  <si>
    <t>2020-6-20190</t>
  </si>
  <si>
    <t>18-6-314</t>
  </si>
  <si>
    <t>2019-6-19132</t>
  </si>
  <si>
    <t>2020-8-307</t>
  </si>
  <si>
    <t>18-3-185</t>
  </si>
  <si>
    <t>18-6-287</t>
  </si>
  <si>
    <t>18-6-102</t>
  </si>
  <si>
    <t>19-2-115</t>
  </si>
  <si>
    <t>2019-8-42</t>
  </si>
  <si>
    <t>17-3-012</t>
  </si>
  <si>
    <t>2019-6-19188</t>
  </si>
  <si>
    <t>18-3-067</t>
  </si>
  <si>
    <t>17-2-145</t>
  </si>
  <si>
    <t>2020-6-20143</t>
  </si>
  <si>
    <t>17-3-255</t>
  </si>
  <si>
    <t>2019-6-19152</t>
  </si>
  <si>
    <t>20-2-010</t>
  </si>
  <si>
    <t>18-6-237</t>
  </si>
  <si>
    <t>18-3-011</t>
  </si>
  <si>
    <t>17-3-152</t>
  </si>
  <si>
    <t>20-2-126</t>
  </si>
  <si>
    <t>17-3-112</t>
  </si>
  <si>
    <t>19-3-229</t>
  </si>
  <si>
    <t>17-6-139</t>
  </si>
  <si>
    <t>2020-8-59</t>
  </si>
  <si>
    <t>20-3-172</t>
  </si>
  <si>
    <t>2020-6-20154</t>
  </si>
  <si>
    <t>18-6-305</t>
  </si>
  <si>
    <t>18-6-343</t>
  </si>
  <si>
    <t>17-2-050</t>
  </si>
  <si>
    <t>19-5-047</t>
  </si>
  <si>
    <t>2020-6-20225</t>
  </si>
  <si>
    <t>17-6-188</t>
  </si>
  <si>
    <t>2020-6-20128</t>
  </si>
  <si>
    <t>2020-6-20071</t>
  </si>
  <si>
    <t>17-6-165</t>
  </si>
  <si>
    <t>18-3-070</t>
  </si>
  <si>
    <t>2018-8-10</t>
  </si>
  <si>
    <t>18-6-165</t>
  </si>
  <si>
    <t>17-6-106</t>
  </si>
  <si>
    <t>20-2-061</t>
  </si>
  <si>
    <t>18-6-098</t>
  </si>
  <si>
    <t>17-5-010</t>
  </si>
  <si>
    <t>2019-8-21</t>
  </si>
  <si>
    <t>18-6-211</t>
  </si>
  <si>
    <t>2019-6-19075</t>
  </si>
  <si>
    <t>17-5-002</t>
  </si>
  <si>
    <t>2019-8-170</t>
  </si>
  <si>
    <t>20-5-019</t>
  </si>
  <si>
    <t>19-3-221</t>
  </si>
  <si>
    <t>17-2-245</t>
  </si>
  <si>
    <t>17-2-061</t>
  </si>
  <si>
    <t>17-3-037</t>
  </si>
  <si>
    <t>19-5-098</t>
  </si>
  <si>
    <t>20-2-175</t>
  </si>
  <si>
    <t>20-2-182</t>
  </si>
  <si>
    <t>2019-8-19</t>
  </si>
  <si>
    <t>20-3-191</t>
  </si>
  <si>
    <t>17-2-332</t>
  </si>
  <si>
    <t>18-6-327</t>
  </si>
  <si>
    <t>18-6-129</t>
  </si>
  <si>
    <t>19-5-011</t>
  </si>
  <si>
    <t>2019-6-19281</t>
  </si>
  <si>
    <t>17-7-030</t>
  </si>
  <si>
    <t>18-7-046</t>
  </si>
  <si>
    <t>20-3-309</t>
  </si>
  <si>
    <t>20-2-197</t>
  </si>
  <si>
    <t>2020-6-20189</t>
  </si>
  <si>
    <t>17-6-160</t>
  </si>
  <si>
    <t>18-3-206</t>
  </si>
  <si>
    <t>2020-8-73</t>
  </si>
  <si>
    <t>18-3-014</t>
  </si>
  <si>
    <t>2020-6-20411</t>
  </si>
  <si>
    <t>17-3-035</t>
  </si>
  <si>
    <t>18-3-505</t>
  </si>
  <si>
    <t>2019-6-19300</t>
  </si>
  <si>
    <t>19-5-020</t>
  </si>
  <si>
    <t>2019-6-19033</t>
  </si>
  <si>
    <t>2019-8-163</t>
  </si>
  <si>
    <t>17-6-009</t>
  </si>
  <si>
    <t>2020-6-20160</t>
  </si>
  <si>
    <t>17-6-180</t>
  </si>
  <si>
    <t>20-2-141</t>
  </si>
  <si>
    <t>20-3-348</t>
  </si>
  <si>
    <t>18-6-190</t>
  </si>
  <si>
    <t>18-6-193</t>
  </si>
  <si>
    <t>18-3-155</t>
  </si>
  <si>
    <t>17-3-022</t>
  </si>
  <si>
    <t>17-6-153</t>
  </si>
  <si>
    <t>20-3-258</t>
  </si>
  <si>
    <t>19-3-185</t>
  </si>
  <si>
    <t>2019-5-132</t>
  </si>
  <si>
    <t>17-6-248</t>
  </si>
  <si>
    <t>17-6-085</t>
  </si>
  <si>
    <t>17-3-211</t>
  </si>
  <si>
    <t>20-3-365</t>
  </si>
  <si>
    <t>18-6-004</t>
  </si>
  <si>
    <t>20-5-187</t>
  </si>
  <si>
    <t>20-3-351</t>
  </si>
  <si>
    <t>20-3-361</t>
  </si>
  <si>
    <t>2018-8-77</t>
  </si>
  <si>
    <t>19-2-023</t>
  </si>
  <si>
    <t>17-2-051</t>
  </si>
  <si>
    <t>19-2-122</t>
  </si>
  <si>
    <t>2020-8-116</t>
  </si>
  <si>
    <t>19-2-014</t>
  </si>
  <si>
    <t>18-6-235</t>
  </si>
  <si>
    <t>2019-8-37</t>
  </si>
  <si>
    <t>18-6-310</t>
  </si>
  <si>
    <t>2019-8-193</t>
  </si>
  <si>
    <t>18-3-101</t>
  </si>
  <si>
    <t>18-3-158</t>
  </si>
  <si>
    <t>20-3-149</t>
  </si>
  <si>
    <t>17-2-118</t>
  </si>
  <si>
    <t>2020-6-20239</t>
  </si>
  <si>
    <t>19-3-304</t>
  </si>
  <si>
    <t>20-3-369</t>
  </si>
  <si>
    <t>20-5-180</t>
  </si>
  <si>
    <t>2020-6-20073</t>
  </si>
  <si>
    <t>17-2-012</t>
  </si>
  <si>
    <t>17-2-009</t>
  </si>
  <si>
    <t>20-5-183</t>
  </si>
  <si>
    <t>2019-6-19134</t>
  </si>
  <si>
    <t>17-6-137</t>
  </si>
  <si>
    <t>18-3-209</t>
  </si>
  <si>
    <t>18-6-297</t>
  </si>
  <si>
    <t>18-6-251</t>
  </si>
  <si>
    <t>2020-6-20172</t>
  </si>
  <si>
    <t>18-6-015</t>
  </si>
  <si>
    <t>18-3-197</t>
  </si>
  <si>
    <t>18-6-275</t>
  </si>
  <si>
    <t>17-7-015</t>
  </si>
  <si>
    <t>2019-8-22</t>
  </si>
  <si>
    <t>18-5-086</t>
  </si>
  <si>
    <t>20-2-202</t>
  </si>
  <si>
    <t>19-3-096</t>
  </si>
  <si>
    <t>17-6-101</t>
  </si>
  <si>
    <t>2019-6-19090</t>
  </si>
  <si>
    <t>20-3-324</t>
  </si>
  <si>
    <t>19-3-161</t>
  </si>
  <si>
    <t>17-8-046</t>
  </si>
  <si>
    <t>18-6-013</t>
  </si>
  <si>
    <t>20-3-349</t>
  </si>
  <si>
    <t>20-3-205</t>
  </si>
  <si>
    <t>19-5-071</t>
  </si>
  <si>
    <t>18-3-053</t>
  </si>
  <si>
    <t>17-6-162</t>
  </si>
  <si>
    <t>2020-6-20291</t>
  </si>
  <si>
    <t>18-6-265</t>
  </si>
  <si>
    <t>17-2-049</t>
  </si>
  <si>
    <t>17-3-227</t>
  </si>
  <si>
    <t>2019-5-122</t>
  </si>
  <si>
    <t>2018-8-96</t>
  </si>
  <si>
    <t>18-6-247</t>
  </si>
  <si>
    <t>2019-6-19114</t>
  </si>
  <si>
    <t>17-6-169</t>
  </si>
  <si>
    <t>2019-6-19062</t>
  </si>
  <si>
    <t>2020-8-86</t>
  </si>
  <si>
    <t>17-2-244</t>
  </si>
  <si>
    <t>20-5-042</t>
  </si>
  <si>
    <t>17-3-024</t>
  </si>
  <si>
    <t>18-6-238</t>
  </si>
  <si>
    <t>17-2-200</t>
  </si>
  <si>
    <t>17-8-016</t>
  </si>
  <si>
    <t>17-6-096</t>
  </si>
  <si>
    <t>18-3-133</t>
  </si>
  <si>
    <t>20-3-393</t>
  </si>
  <si>
    <t>19-5-092</t>
  </si>
  <si>
    <t>2019-6-19171</t>
  </si>
  <si>
    <t>18-5-072</t>
  </si>
  <si>
    <t>17-2-107</t>
  </si>
  <si>
    <t>20-3-355</t>
  </si>
  <si>
    <t>2020-6-20383</t>
  </si>
  <si>
    <t>18-6-329</t>
  </si>
  <si>
    <t>2020-6-20272</t>
  </si>
  <si>
    <t>18-3-163</t>
  </si>
  <si>
    <t>2020-8-181</t>
  </si>
  <si>
    <t>17-6-039</t>
  </si>
  <si>
    <t>2018-8-80</t>
  </si>
  <si>
    <t>19-3-054</t>
  </si>
  <si>
    <t>2019-5-162</t>
  </si>
  <si>
    <t>2019-6-19031</t>
  </si>
  <si>
    <t>17-2-034</t>
  </si>
  <si>
    <t>18-3-065</t>
  </si>
  <si>
    <t>18-3-057</t>
  </si>
  <si>
    <t>17-6-026</t>
  </si>
  <si>
    <t>17-3-122</t>
  </si>
  <si>
    <t>19-5-021</t>
  </si>
  <si>
    <t>18-6-290</t>
  </si>
  <si>
    <t>17-2-063</t>
  </si>
  <si>
    <t>2018-8-4</t>
  </si>
  <si>
    <t>18-6-447</t>
  </si>
  <si>
    <t>17-6-173</t>
  </si>
  <si>
    <t>18-6-150</t>
  </si>
  <si>
    <t>2019-6-19057</t>
  </si>
  <si>
    <t>2019-8-125</t>
  </si>
  <si>
    <t>18-6-276</t>
  </si>
  <si>
    <t>2020-6-20109</t>
  </si>
  <si>
    <t>2019-6-19181</t>
  </si>
  <si>
    <t>2018-8-12</t>
  </si>
  <si>
    <t>20-5-140</t>
  </si>
  <si>
    <t>2020-6-20380</t>
  </si>
  <si>
    <t>18-6-249</t>
  </si>
  <si>
    <t>18-6-069</t>
  </si>
  <si>
    <t>20-2-058</t>
  </si>
  <si>
    <t>20-2-228</t>
  </si>
  <si>
    <t>2019-8-201</t>
  </si>
  <si>
    <t>2018-8-28</t>
  </si>
  <si>
    <t>2019-5-163</t>
  </si>
  <si>
    <t>2019-6-19063</t>
  </si>
  <si>
    <t>17-6-147</t>
  </si>
  <si>
    <t>2020-8-218</t>
  </si>
  <si>
    <t>17-2-264</t>
  </si>
  <si>
    <t>2019-6-19313</t>
  </si>
  <si>
    <t>17-5-054</t>
  </si>
  <si>
    <t>20-3-420</t>
  </si>
  <si>
    <t>17-6-118</t>
  </si>
  <si>
    <t>20-3-078</t>
  </si>
  <si>
    <t>17-3-052</t>
  </si>
  <si>
    <t>20-2-014</t>
  </si>
  <si>
    <t>20-5-017</t>
  </si>
  <si>
    <t>19-3-100</t>
  </si>
  <si>
    <t>20-2-031</t>
  </si>
  <si>
    <t>19-2-047</t>
  </si>
  <si>
    <t>2020-8-16</t>
  </si>
  <si>
    <t>20-5-093</t>
  </si>
  <si>
    <t>18-3-006</t>
  </si>
  <si>
    <t>2020-6-20359</t>
  </si>
  <si>
    <t>2020-8-171</t>
  </si>
  <si>
    <t>17-6-140</t>
  </si>
  <si>
    <t>2020-8-178</t>
  </si>
  <si>
    <t>20-2-094</t>
  </si>
  <si>
    <t>17-2-019</t>
  </si>
  <si>
    <t>19-5-112</t>
  </si>
  <si>
    <t>2019-6-19328</t>
  </si>
  <si>
    <t>19-2-179</t>
  </si>
  <si>
    <t>2019-8-186</t>
  </si>
  <si>
    <t>17-3-189</t>
  </si>
  <si>
    <t>17-3-078</t>
  </si>
  <si>
    <t>18-6-258</t>
  </si>
  <si>
    <t>17-6-229</t>
  </si>
  <si>
    <t>17-6-076</t>
  </si>
  <si>
    <t>2020-8-234</t>
  </si>
  <si>
    <t>18-3-174</t>
  </si>
  <si>
    <t>2020-6-20102</t>
  </si>
  <si>
    <t>17-2-021</t>
  </si>
  <si>
    <t>20-5-168</t>
  </si>
  <si>
    <t>20-2-191</t>
  </si>
  <si>
    <t>2019-6-19304</t>
  </si>
  <si>
    <t>2019-6-19332</t>
  </si>
  <si>
    <t>19-3-378</t>
  </si>
  <si>
    <t>2020-6-20064</t>
  </si>
  <si>
    <t>2020-6-20059</t>
  </si>
  <si>
    <t>2020-6-20311</t>
  </si>
  <si>
    <t>17-2-011</t>
  </si>
  <si>
    <t>20-3-199</t>
  </si>
  <si>
    <t>2020-8-43</t>
  </si>
  <si>
    <t>2020-6-20285</t>
  </si>
  <si>
    <t>19-3-273</t>
  </si>
  <si>
    <t>2019-6-19244</t>
  </si>
  <si>
    <t>2019-6-19076</t>
  </si>
  <si>
    <t>2020-6-20133</t>
  </si>
  <si>
    <t>20-3-029</t>
  </si>
  <si>
    <t>18-6-104</t>
  </si>
  <si>
    <t>17-3-092</t>
  </si>
  <si>
    <t>2019-6-19122</t>
  </si>
  <si>
    <t>18-6-335</t>
  </si>
  <si>
    <t>18-6-027</t>
  </si>
  <si>
    <t>2020-6-20367</t>
  </si>
  <si>
    <t>20-3-221</t>
  </si>
  <si>
    <t>17-2-010</t>
  </si>
  <si>
    <t>2020-6-20177</t>
  </si>
  <si>
    <t>18-6-304</t>
  </si>
  <si>
    <t>17-6-215</t>
  </si>
  <si>
    <t>2019-6-19069</t>
  </si>
  <si>
    <t>2019-6-19130</t>
  </si>
  <si>
    <t>2019-6-19156</t>
  </si>
  <si>
    <t>20-3-011</t>
  </si>
  <si>
    <t>18-6-226</t>
  </si>
  <si>
    <t>2019-6-19203</t>
  </si>
  <si>
    <t>17-8-002</t>
  </si>
  <si>
    <t>17-5-053</t>
  </si>
  <si>
    <t>19-3-035</t>
  </si>
  <si>
    <t>2019-5-171</t>
  </si>
  <si>
    <t>20-3-005</t>
  </si>
  <si>
    <t>2020-6-20339</t>
  </si>
  <si>
    <t>2020-6-20306</t>
  </si>
  <si>
    <t>20-3-427</t>
  </si>
  <si>
    <t>17-6-196</t>
  </si>
  <si>
    <t>2019-8-27</t>
  </si>
  <si>
    <t>19-3-283</t>
  </si>
  <si>
    <t>19-2-022</t>
  </si>
  <si>
    <t>17-2-006</t>
  </si>
  <si>
    <t>2020-6-20145</t>
  </si>
  <si>
    <t>2020-6-20122</t>
  </si>
  <si>
    <t>2020-6-20165</t>
  </si>
  <si>
    <t>17-6-399</t>
  </si>
  <si>
    <t>2020-6-20152</t>
  </si>
  <si>
    <t>2019-6-19092</t>
  </si>
  <si>
    <t>2020-8-182</t>
  </si>
  <si>
    <t>18-6-293</t>
  </si>
  <si>
    <t>18-3-110</t>
  </si>
  <si>
    <t>20-3-303</t>
  </si>
  <si>
    <t>18-3-113</t>
  </si>
  <si>
    <t>2019-8-25</t>
  </si>
  <si>
    <t>2019-6-19229</t>
  </si>
  <si>
    <t>17-6-093</t>
  </si>
  <si>
    <t>17-6-035</t>
  </si>
  <si>
    <t>20-2-104</t>
  </si>
  <si>
    <t>20-2-142</t>
  </si>
  <si>
    <t>17-7-037</t>
  </si>
  <si>
    <t>17-2-236</t>
  </si>
  <si>
    <t>17-2-044</t>
  </si>
  <si>
    <t>2020-8-4</t>
  </si>
  <si>
    <t>17-6-194</t>
  </si>
  <si>
    <t>18-6-185</t>
  </si>
  <si>
    <t>17-3-040</t>
  </si>
  <si>
    <t>17-3-202</t>
  </si>
  <si>
    <t>2019-6-19074</t>
  </si>
  <si>
    <t>2019-6-19142</t>
  </si>
  <si>
    <t>20-2-303</t>
  </si>
  <si>
    <t>17-8-009</t>
  </si>
  <si>
    <t>20-2-016</t>
  </si>
  <si>
    <t>20-2-176</t>
  </si>
  <si>
    <t>19-3-383</t>
  </si>
  <si>
    <t>19-3-222</t>
  </si>
  <si>
    <t>19-5-056</t>
  </si>
  <si>
    <t>2019-6-19228</t>
  </si>
  <si>
    <t>17-6-187</t>
  </si>
  <si>
    <t>20-5-100</t>
  </si>
  <si>
    <t>2018-8-66</t>
  </si>
  <si>
    <t>17-8-112</t>
  </si>
  <si>
    <t>20-2-073</t>
  </si>
  <si>
    <t>20-2-195</t>
  </si>
  <si>
    <t>2020-6-20166</t>
  </si>
  <si>
    <t>17-3-219</t>
  </si>
  <si>
    <t>20-3-095</t>
  </si>
  <si>
    <t>19-3-276</t>
  </si>
  <si>
    <t>2019-8-26</t>
  </si>
  <si>
    <t>2019-8-36</t>
  </si>
  <si>
    <t>19-3-048</t>
  </si>
  <si>
    <t>20-3-378</t>
  </si>
  <si>
    <t>2019-6-19217</t>
  </si>
  <si>
    <t>2019-8-23</t>
  </si>
  <si>
    <t>2019-8-17</t>
  </si>
  <si>
    <t>19-2-093</t>
  </si>
  <si>
    <t>18-6-325</t>
  </si>
  <si>
    <t>17-2-005</t>
  </si>
  <si>
    <t>17-6-006</t>
  </si>
  <si>
    <t>18-3-079</t>
  </si>
  <si>
    <t>2020-8-247</t>
  </si>
  <si>
    <t>20-2-097</t>
  </si>
  <si>
    <t>17-5-007</t>
  </si>
  <si>
    <t>17-6-181</t>
  </si>
  <si>
    <t>17-3-094</t>
  </si>
  <si>
    <t>17-2-043</t>
  </si>
  <si>
    <t>17-2-008</t>
  </si>
  <si>
    <t>20-3-331</t>
  </si>
  <si>
    <t>17-3-085</t>
  </si>
  <si>
    <t>2019-6-19005</t>
  </si>
  <si>
    <t>2018-8-8</t>
  </si>
  <si>
    <t>18-3-291</t>
  </si>
  <si>
    <t>17-3-005</t>
  </si>
  <si>
    <t>2020-6-20083</t>
  </si>
  <si>
    <t>2019-6-19023</t>
  </si>
  <si>
    <t>17-6-250</t>
  </si>
  <si>
    <t>20-2-161</t>
  </si>
  <si>
    <t>2020-8-177</t>
  </si>
  <si>
    <t>17-2-180</t>
  </si>
  <si>
    <t>17-2-335</t>
  </si>
  <si>
    <t>20-5-039</t>
  </si>
  <si>
    <t>19-2-100</t>
  </si>
  <si>
    <t>2020-6-20280</t>
  </si>
  <si>
    <t>19-5-074</t>
  </si>
  <si>
    <t>2020-6-20185</t>
  </si>
  <si>
    <t>18-6-309</t>
  </si>
  <si>
    <t>2020-6-20398</t>
  </si>
  <si>
    <t>2020-6-20093</t>
  </si>
  <si>
    <t>2020-6-20136</t>
  </si>
  <si>
    <t>17-6-313</t>
  </si>
  <si>
    <t>18-6-228</t>
  </si>
  <si>
    <t>2020-6-20138</t>
  </si>
  <si>
    <t>2019-6-19112</t>
  </si>
  <si>
    <t>19-3-086</t>
  </si>
  <si>
    <t>2020-6-20289</t>
  </si>
  <si>
    <t>2019-6-19248</t>
  </si>
  <si>
    <t>19-3-326</t>
  </si>
  <si>
    <t>17-7-014</t>
  </si>
  <si>
    <t>18-6-209</t>
  </si>
  <si>
    <t>17-5-001</t>
  </si>
  <si>
    <t>20-5-096</t>
  </si>
  <si>
    <t>2019-5-158</t>
  </si>
  <si>
    <t>2018-8-17</t>
  </si>
  <si>
    <t>20-2-198</t>
  </si>
  <si>
    <t>2020-8-179</t>
  </si>
  <si>
    <t>18-6-196</t>
  </si>
  <si>
    <t>2020-8-57</t>
  </si>
  <si>
    <t>17-2-052</t>
  </si>
  <si>
    <t>20-2-054</t>
  </si>
  <si>
    <t>17-3-065</t>
  </si>
  <si>
    <t>20-2-070</t>
  </si>
  <si>
    <t>17-2-198</t>
  </si>
  <si>
    <t>2019-6-19086</t>
  </si>
  <si>
    <t>19-2-005</t>
  </si>
  <si>
    <t>19-3-034</t>
  </si>
  <si>
    <t>19-2-125</t>
  </si>
  <si>
    <t>20-5-051</t>
  </si>
  <si>
    <t>2019-6-19291</t>
  </si>
  <si>
    <t>2019-8-24</t>
  </si>
  <si>
    <t>2020-8-226</t>
  </si>
  <si>
    <t>17-8-163</t>
  </si>
  <si>
    <t>18-6-163</t>
  </si>
  <si>
    <t>20-2-179</t>
  </si>
  <si>
    <t>2019-6-19070</t>
  </si>
  <si>
    <t>18-3-017</t>
  </si>
  <si>
    <t>17-2-026</t>
  </si>
  <si>
    <t>18-3-015</t>
  </si>
  <si>
    <t>20-2-454</t>
  </si>
  <si>
    <t>19-3-063</t>
  </si>
  <si>
    <t>18-3-224</t>
  </si>
  <si>
    <t>19-3-258</t>
  </si>
  <si>
    <t>19-5-097</t>
  </si>
  <si>
    <t>20-5-044</t>
  </si>
  <si>
    <t>2020-8-15</t>
  </si>
  <si>
    <t>18-6-266</t>
  </si>
  <si>
    <t>2018-8-45</t>
  </si>
  <si>
    <t>19-3-298</t>
  </si>
  <si>
    <t>19-2-171</t>
  </si>
  <si>
    <t>2019-6-19252</t>
  </si>
  <si>
    <t>18-6-257</t>
  </si>
  <si>
    <t>19-2-146</t>
  </si>
  <si>
    <t>20-5-148</t>
  </si>
  <si>
    <t>20-3-049</t>
  </si>
  <si>
    <t>2020-6-20209</t>
  </si>
  <si>
    <t>2019-6-19027</t>
  </si>
  <si>
    <t>17-6-178</t>
  </si>
  <si>
    <t>2020-6-20015</t>
  </si>
  <si>
    <t>19-3-252</t>
  </si>
  <si>
    <t>2020-8-187</t>
  </si>
  <si>
    <t>18-6-131</t>
  </si>
  <si>
    <t>17-6-208</t>
  </si>
  <si>
    <t>18-3-222</t>
  </si>
  <si>
    <t>20-2-129</t>
  </si>
  <si>
    <t>17-2-130</t>
  </si>
  <si>
    <t>20-3-249</t>
  </si>
  <si>
    <t>18-6-303</t>
  </si>
  <si>
    <t>2020-8-122</t>
  </si>
  <si>
    <t>2018-8-9</t>
  </si>
  <si>
    <t>2020-6-20319</t>
  </si>
  <si>
    <t>2018-8-71</t>
  </si>
  <si>
    <t>20-2-103</t>
  </si>
  <si>
    <t>20-3-321</t>
  </si>
  <si>
    <t>2019-6-19139</t>
  </si>
  <si>
    <t>2019-6-19241</t>
  </si>
  <si>
    <t>19-2-189</t>
  </si>
  <si>
    <t>20-5-200</t>
  </si>
  <si>
    <t>20-3-136</t>
  </si>
  <si>
    <t>17-2-210</t>
  </si>
  <si>
    <t>18-6-135</t>
  </si>
  <si>
    <t>18-6-009</t>
  </si>
  <si>
    <t>17-3-129</t>
  </si>
  <si>
    <t>2020-6-20266</t>
  </si>
  <si>
    <t>20-3-227</t>
  </si>
  <si>
    <t>2018-8-64</t>
  </si>
  <si>
    <t>2020-6-20120</t>
  </si>
  <si>
    <t>17-2-035</t>
  </si>
  <si>
    <t>2020-6-20248</t>
  </si>
  <si>
    <t>17-5-041</t>
  </si>
  <si>
    <t>20-5-124</t>
  </si>
  <si>
    <t>2019-5-124</t>
  </si>
  <si>
    <t>19-3-131</t>
  </si>
  <si>
    <t>20-5-089</t>
  </si>
  <si>
    <t>17-2-018</t>
  </si>
  <si>
    <t>2020-6-20055</t>
  </si>
  <si>
    <t>17-6-199</t>
  </si>
  <si>
    <t>2020-6-20316</t>
  </si>
  <si>
    <t>20-3-518</t>
  </si>
  <si>
    <t>19-3-036</t>
  </si>
  <si>
    <t>2020-6-20418</t>
  </si>
  <si>
    <t>2020-6-20340</t>
  </si>
  <si>
    <t>2019-6-19055</t>
  </si>
  <si>
    <t>17-6-098</t>
  </si>
  <si>
    <t>19-2-184</t>
  </si>
  <si>
    <t>17-8-130</t>
  </si>
  <si>
    <t>18-6-273</t>
  </si>
  <si>
    <t>18-5-042</t>
  </si>
  <si>
    <t>20-2-112</t>
  </si>
  <si>
    <t>20-2-118</t>
  </si>
  <si>
    <t>19-3-028</t>
  </si>
  <si>
    <t>2020-8-184</t>
  </si>
  <si>
    <t>2020-6-20240</t>
  </si>
  <si>
    <t>2020-6-20304</t>
  </si>
  <si>
    <t>20-3-103</t>
  </si>
  <si>
    <t>2020-8-103</t>
  </si>
  <si>
    <t>2020-8-214</t>
  </si>
  <si>
    <t>17-2-013</t>
  </si>
  <si>
    <t>2020-6-20197</t>
  </si>
  <si>
    <t>18-3-191</t>
  </si>
  <si>
    <t>20-2-149</t>
  </si>
  <si>
    <t>20-2-181</t>
  </si>
  <si>
    <t>2020-8-200</t>
  </si>
  <si>
    <t>2020-6-20394</t>
  </si>
  <si>
    <t>17-6-002</t>
  </si>
  <si>
    <t>19-3-282</t>
  </si>
  <si>
    <t>17-7-019</t>
  </si>
  <si>
    <t>17-3-036</t>
  </si>
  <si>
    <t>20-3-390</t>
  </si>
  <si>
    <t>2020-8-68</t>
  </si>
  <si>
    <t>20-3-047</t>
  </si>
  <si>
    <t>19-3-140</t>
  </si>
  <si>
    <t>20-3-110</t>
  </si>
  <si>
    <t>20-3-307</t>
  </si>
  <si>
    <t>17-2-105</t>
  </si>
  <si>
    <t>20-5-181</t>
  </si>
  <si>
    <t>2019-8-13</t>
  </si>
  <si>
    <t>2019-6-19342</t>
  </si>
  <si>
    <t>18-3-131</t>
  </si>
  <si>
    <t>17-8-005</t>
  </si>
  <si>
    <t>20-5-173</t>
  </si>
  <si>
    <t>2018-8-11</t>
  </si>
  <si>
    <t>2020-6-20161</t>
  </si>
  <si>
    <t>2020-6-20176</t>
  </si>
  <si>
    <t>2019-6-19036</t>
  </si>
  <si>
    <t>2020-6-20259</t>
  </si>
  <si>
    <t>17-8-132</t>
  </si>
  <si>
    <t>20-2-004</t>
  </si>
  <si>
    <t>20-2-085</t>
  </si>
  <si>
    <t>17-6-198</t>
  </si>
  <si>
    <t>2020-8-21</t>
  </si>
  <si>
    <t>2018-8-81</t>
  </si>
  <si>
    <t>2020-8-195</t>
  </si>
  <si>
    <t>20-3-405</t>
  </si>
  <si>
    <t>19-3-024</t>
  </si>
  <si>
    <t>17-2-056</t>
  </si>
  <si>
    <t>20-2-123</t>
  </si>
  <si>
    <t>18-6-350</t>
  </si>
  <si>
    <t>20-5-186</t>
  </si>
  <si>
    <t>2020-6-20066</t>
  </si>
  <si>
    <t>2019-6-19136</t>
  </si>
  <si>
    <t>17-6-170</t>
  </si>
  <si>
    <t>19-2-186</t>
  </si>
  <si>
    <t>2019-8-77</t>
  </si>
  <si>
    <t>2020-6-20275</t>
  </si>
  <si>
    <t>20-3-121</t>
  </si>
  <si>
    <t>20-5-111</t>
  </si>
  <si>
    <t>2020-6-20174</t>
  </si>
  <si>
    <t>17-6-044</t>
  </si>
  <si>
    <t>17-8-153</t>
  </si>
  <si>
    <t>17-5-045</t>
  </si>
  <si>
    <t>20-3-338</t>
  </si>
  <si>
    <t>20-5-075</t>
  </si>
  <si>
    <t>2019-8-178</t>
  </si>
  <si>
    <t>17-6-257</t>
  </si>
  <si>
    <t>19-3-074</t>
  </si>
  <si>
    <t>2020-6-20365</t>
  </si>
  <si>
    <t>2019-6-19138</t>
  </si>
  <si>
    <t>18-6-133</t>
  </si>
  <si>
    <t>17-3-054</t>
  </si>
  <si>
    <t>19-2-026</t>
  </si>
  <si>
    <t>20-3-098</t>
  </si>
  <si>
    <t>17-8-011</t>
  </si>
  <si>
    <t>2019-6-19309</t>
  </si>
  <si>
    <t>18-3-221</t>
  </si>
  <si>
    <t>2020-6-20384</t>
  </si>
  <si>
    <t>18-6-204</t>
  </si>
  <si>
    <t>20-3-428</t>
  </si>
  <si>
    <t>2020-6-20085</t>
  </si>
  <si>
    <t>2020-6-20171</t>
  </si>
  <si>
    <t>18-3-161</t>
  </si>
  <si>
    <t>2020-8-78</t>
  </si>
  <si>
    <t>20-3-318</t>
  </si>
  <si>
    <t>2019-8-20</t>
  </si>
  <si>
    <t>2020-6-20193</t>
  </si>
  <si>
    <t>2019-6-19059</t>
  </si>
  <si>
    <t>17-8-150</t>
  </si>
  <si>
    <t>162021</t>
  </si>
  <si>
    <t>18-6-078</t>
  </si>
  <si>
    <t>20-3-101</t>
  </si>
  <si>
    <t>2020-8-219</t>
  </si>
  <si>
    <t>2020-6-20247</t>
  </si>
  <si>
    <t>2018-8-180</t>
  </si>
  <si>
    <t>17-8-176</t>
  </si>
  <si>
    <t>20-3-059</t>
  </si>
  <si>
    <t>2019-8-194</t>
  </si>
  <si>
    <t>20-3-480</t>
  </si>
  <si>
    <t>2020-6-20200</t>
  </si>
  <si>
    <t>2020-6-20269</t>
  </si>
  <si>
    <t>19-2-067</t>
  </si>
  <si>
    <t>18-6-197</t>
  </si>
  <si>
    <t>2019-8-332</t>
  </si>
  <si>
    <t>20-5-174</t>
  </si>
  <si>
    <t>18-3-198</t>
  </si>
  <si>
    <t>2020-6-20334</t>
  </si>
  <si>
    <t>2020-6-20358</t>
  </si>
  <si>
    <t>2020-8-176</t>
  </si>
  <si>
    <t>18-6-263</t>
  </si>
  <si>
    <t>19-2-105</t>
  </si>
  <si>
    <t>2019-6-19195</t>
  </si>
  <si>
    <t>2019-6-19327</t>
  </si>
  <si>
    <t>18-5-001</t>
  </si>
  <si>
    <t>19-2-021</t>
  </si>
  <si>
    <t>17-3-014</t>
  </si>
  <si>
    <t>2019-6-19302</t>
  </si>
  <si>
    <t>20-5-155</t>
  </si>
  <si>
    <t>2020-6-20198</t>
  </si>
  <si>
    <t>20-2-193</t>
  </si>
  <si>
    <t>18-6-105</t>
  </si>
  <si>
    <t>17-2-042</t>
  </si>
  <si>
    <t>17-2-014</t>
  </si>
  <si>
    <t>18-6-281</t>
  </si>
  <si>
    <t>20-2-210</t>
  </si>
  <si>
    <t>18-3-109</t>
  </si>
  <si>
    <t>20-3-352</t>
  </si>
  <si>
    <t>2019-8-166</t>
  </si>
  <si>
    <t>17-3-115</t>
  </si>
  <si>
    <t>2019-6-19210</t>
  </si>
  <si>
    <t>17-8-083</t>
  </si>
  <si>
    <t>18-5-032</t>
  </si>
  <si>
    <t>17-2-109</t>
  </si>
  <si>
    <t>2020-8-191</t>
  </si>
  <si>
    <t>17-6-247</t>
  </si>
  <si>
    <t>2020-8-125</t>
  </si>
  <si>
    <t>2020-6-20353</t>
  </si>
  <si>
    <t>18-6-179</t>
  </si>
  <si>
    <t>20-2-076</t>
  </si>
  <si>
    <t>2020-8-22</t>
  </si>
  <si>
    <t>2019-8-191</t>
  </si>
  <si>
    <t>19-3-188</t>
  </si>
  <si>
    <t>20-3-012</t>
  </si>
  <si>
    <t>20-3-323</t>
  </si>
  <si>
    <t>20-3-419</t>
  </si>
  <si>
    <t>2019-6-19106</t>
  </si>
  <si>
    <t>2019-6-19329</t>
  </si>
  <si>
    <t>19-2-110</t>
  </si>
  <si>
    <t>2018-6-375</t>
  </si>
  <si>
    <t>20-5-184</t>
  </si>
  <si>
    <t>2019-6-19245</t>
  </si>
  <si>
    <t>20-3-325</t>
  </si>
  <si>
    <t>17-6-205</t>
  </si>
  <si>
    <t>2019-8-49</t>
  </si>
  <si>
    <t>2020-6-20341</t>
  </si>
  <si>
    <t>2019-8-173</t>
  </si>
  <si>
    <t>18-3-008</t>
  </si>
  <si>
    <t>2019-6-19011</t>
  </si>
  <si>
    <t>20-2-224</t>
  </si>
  <si>
    <t>20-3-009</t>
  </si>
  <si>
    <t>20-2-226</t>
  </si>
  <si>
    <t>17-5-055</t>
  </si>
  <si>
    <t>18-3-049</t>
  </si>
  <si>
    <t>2020-6-20399</t>
  </si>
  <si>
    <t>20-2-212</t>
  </si>
  <si>
    <t>19-2-020</t>
  </si>
  <si>
    <t>2020-6-20127</t>
  </si>
  <si>
    <t>2019-6-19165</t>
  </si>
  <si>
    <t>2019-6-19331</t>
  </si>
  <si>
    <t>19-3-294</t>
  </si>
  <si>
    <t>2020-6-20123</t>
  </si>
  <si>
    <t>2019-6-19197</t>
  </si>
  <si>
    <t>19-2-004</t>
  </si>
  <si>
    <t>20-5-106</t>
  </si>
  <si>
    <t>17-3-027</t>
  </si>
  <si>
    <t>18-6-095</t>
  </si>
  <si>
    <t>20-5-036</t>
  </si>
  <si>
    <t>17-6-130</t>
  </si>
  <si>
    <t>18-6-242</t>
  </si>
  <si>
    <t>18-6-100</t>
  </si>
  <si>
    <t>19-5-049</t>
  </si>
  <si>
    <t>17-6-266</t>
  </si>
  <si>
    <t>2020-8-8</t>
  </si>
  <si>
    <t>18-6-199</t>
  </si>
  <si>
    <t>2020-6-20221</t>
  </si>
  <si>
    <t>20-3-201</t>
  </si>
  <si>
    <t>19-3-047</t>
  </si>
  <si>
    <t>20-3-102</t>
  </si>
  <si>
    <t>20-5-034</t>
  </si>
  <si>
    <t>2020-6-20116</t>
  </si>
  <si>
    <t>2019-6-19169</t>
  </si>
  <si>
    <t>2020-8-13</t>
  </si>
  <si>
    <t>2018-8-100</t>
  </si>
  <si>
    <t>17-2-176</t>
  </si>
  <si>
    <t>20-5-131</t>
  </si>
  <si>
    <t>19-5-066</t>
  </si>
  <si>
    <t>17-6-258</t>
  </si>
  <si>
    <t>17-8-171</t>
  </si>
  <si>
    <t>19-2-054</t>
  </si>
  <si>
    <t>17-6-016</t>
  </si>
  <si>
    <t>17-6-143</t>
  </si>
  <si>
    <t>20-3-412</t>
  </si>
  <si>
    <t>18-3-195</t>
  </si>
  <si>
    <t>18-3-148</t>
  </si>
  <si>
    <t>20-5-133</t>
  </si>
  <si>
    <t>20-2-017</t>
  </si>
  <si>
    <t>20-2-068</t>
  </si>
  <si>
    <t>20-2-194</t>
  </si>
  <si>
    <t>2020-6-20037</t>
  </si>
  <si>
    <t>2019-6-19205</t>
  </si>
  <si>
    <t>17-6-001</t>
  </si>
  <si>
    <t>19-2-165</t>
  </si>
  <si>
    <t>18-3-187</t>
  </si>
  <si>
    <t>20-3-312</t>
  </si>
  <si>
    <t>2020-6-20094</t>
  </si>
  <si>
    <t>2019-6-19310</t>
  </si>
  <si>
    <t>2019-6-19337</t>
  </si>
  <si>
    <t>2020-8-34</t>
  </si>
  <si>
    <t>19-2-052</t>
  </si>
  <si>
    <t>17-2-172</t>
  </si>
  <si>
    <t>2020-6-20314</t>
  </si>
  <si>
    <t>19-2-046</t>
  </si>
  <si>
    <t>19-3-196</t>
  </si>
  <si>
    <t>19-3-060</t>
  </si>
  <si>
    <t>17-6-254</t>
  </si>
  <si>
    <t>2020-8-49</t>
  </si>
  <si>
    <t>18-6-053</t>
  </si>
  <si>
    <t>20-3-224</t>
  </si>
  <si>
    <t>17-6-010</t>
  </si>
  <si>
    <t>20-3-120</t>
  </si>
  <si>
    <t>2018-8-125</t>
  </si>
  <si>
    <t>17-6-246</t>
  </si>
  <si>
    <t>17-2-169</t>
  </si>
  <si>
    <t>17-2-272</t>
  </si>
  <si>
    <t>20-3-046</t>
  </si>
  <si>
    <t>19-3-242</t>
  </si>
  <si>
    <t>20-5-094</t>
  </si>
  <si>
    <t>20-5-041</t>
  </si>
  <si>
    <t>18-3-501</t>
  </si>
  <si>
    <t>17-5-034</t>
  </si>
  <si>
    <t>18-6-034</t>
  </si>
  <si>
    <t>2019-6-19194</t>
  </si>
  <si>
    <t>2020-6-20140</t>
  </si>
  <si>
    <t>2020-6-20303</t>
  </si>
  <si>
    <t>17-3-210</t>
  </si>
  <si>
    <t>2019-6-19080</t>
  </si>
  <si>
    <t>19-2-127</t>
  </si>
  <si>
    <t>20-3-024</t>
  </si>
  <si>
    <t>18-6-215</t>
  </si>
  <si>
    <t>2019-6-19082</t>
  </si>
  <si>
    <t>2018-8-88</t>
  </si>
  <si>
    <t>20-2-192</t>
  </si>
  <si>
    <t>18-6-032</t>
  </si>
  <si>
    <t>20-3-173</t>
  </si>
  <si>
    <t>2020-6-20217</t>
  </si>
  <si>
    <t>20-2-302</t>
  </si>
  <si>
    <t>18-5-079</t>
  </si>
  <si>
    <t>18-3-292</t>
  </si>
  <si>
    <t>2020-8-132</t>
  </si>
  <si>
    <t>18-6-016</t>
  </si>
  <si>
    <t>19-3-150</t>
  </si>
  <si>
    <t>20-3-211</t>
  </si>
  <si>
    <t>2020-8-227</t>
  </si>
  <si>
    <t>20-3-384</t>
  </si>
  <si>
    <t>18-6-086</t>
  </si>
  <si>
    <t>17-8-181</t>
  </si>
  <si>
    <t>17-2-228</t>
  </si>
  <si>
    <t>20-2-139</t>
  </si>
  <si>
    <t>2020-6-20147</t>
  </si>
  <si>
    <t>17-6-201</t>
  </si>
  <si>
    <t>19-5-101</t>
  </si>
  <si>
    <t>2019-5-156</t>
  </si>
  <si>
    <t>2018-8-159</t>
  </si>
  <si>
    <t>19-5-055</t>
  </si>
  <si>
    <t>2020-6-20012</t>
  </si>
  <si>
    <t>2019-6-19222</t>
  </si>
  <si>
    <t>2019-6-19333</t>
  </si>
  <si>
    <t>2019-8-6</t>
  </si>
  <si>
    <t>20-2-038</t>
  </si>
  <si>
    <t>20-2-211</t>
  </si>
  <si>
    <t>20-2-213</t>
  </si>
  <si>
    <t>20-3-042</t>
  </si>
  <si>
    <t>2019-8-124</t>
  </si>
  <si>
    <t>19-2-084</t>
  </si>
  <si>
    <t>17-8-006</t>
  </si>
  <si>
    <t>17-2-046</t>
  </si>
  <si>
    <t>19-2-117</t>
  </si>
  <si>
    <t>18-6-299</t>
  </si>
  <si>
    <t>19-3-292</t>
  </si>
  <si>
    <t>17-3-251</t>
  </si>
  <si>
    <t>20-2-222</t>
  </si>
  <si>
    <t>20-2-096</t>
  </si>
  <si>
    <t>20-3-354</t>
  </si>
  <si>
    <t>2019-6-19061</t>
  </si>
  <si>
    <t>2019-6-19097</t>
  </si>
  <si>
    <t>2019-6-19274</t>
  </si>
  <si>
    <t>2020-6-20056</t>
  </si>
  <si>
    <t>18-6-060</t>
  </si>
  <si>
    <t>17-7-031</t>
  </si>
  <si>
    <t>2019-6-19054</t>
  </si>
  <si>
    <t>18-6-279</t>
  </si>
  <si>
    <t>20-3-240</t>
  </si>
  <si>
    <t>19-3-209</t>
  </si>
  <si>
    <t>2019-8-190</t>
  </si>
  <si>
    <t>20-3-035</t>
  </si>
  <si>
    <t>20-2-178</t>
  </si>
  <si>
    <t>20-2-019</t>
  </si>
  <si>
    <t>20-3-290</t>
  </si>
  <si>
    <t>19-5-108</t>
  </si>
  <si>
    <t>17-5-008</t>
  </si>
  <si>
    <t>17-2-223</t>
  </si>
  <si>
    <t>19-3-062</t>
  </si>
  <si>
    <t>18-5-027</t>
  </si>
  <si>
    <t>19-5-002</t>
  </si>
  <si>
    <t>18-3-215</t>
  </si>
  <si>
    <t>19-2-178</t>
  </si>
  <si>
    <t>19-2-109</t>
  </si>
  <si>
    <t>18-6-038</t>
  </si>
  <si>
    <t>18-3-078</t>
  </si>
  <si>
    <t>2018-8-109</t>
  </si>
  <si>
    <t>17-2-165</t>
  </si>
  <si>
    <t>19-2-057</t>
  </si>
  <si>
    <t>2020-6-20388</t>
  </si>
  <si>
    <t>20-3-115</t>
  </si>
  <si>
    <t>19-2-030</t>
  </si>
  <si>
    <t>19-2-009</t>
  </si>
  <si>
    <t>2019-6-19182</t>
  </si>
  <si>
    <t>18-5-023</t>
  </si>
  <si>
    <t>19-3-318</t>
  </si>
  <si>
    <t>17-3-150</t>
  </si>
  <si>
    <t>2020-6-20184</t>
  </si>
  <si>
    <t>2020-6-20206</t>
  </si>
  <si>
    <t>2019-6-19164</t>
  </si>
  <si>
    <t>18-6-207</t>
  </si>
  <si>
    <t>18-6-241</t>
  </si>
  <si>
    <t>2018-8-106</t>
  </si>
  <si>
    <t>17-6-032</t>
  </si>
  <si>
    <t>20-3-147</t>
  </si>
  <si>
    <t>18-6-073</t>
  </si>
  <si>
    <t>18-6-301</t>
  </si>
  <si>
    <t>17-2-168</t>
  </si>
  <si>
    <t>17-6-249</t>
  </si>
  <si>
    <t>18-6-239</t>
  </si>
  <si>
    <t>2019-8-120</t>
  </si>
  <si>
    <t>19-5-027</t>
  </si>
  <si>
    <t>19-5-032</t>
  </si>
  <si>
    <t>2020-6-20113</t>
  </si>
  <si>
    <t>20-3-474</t>
  </si>
  <si>
    <t>2019-8-29</t>
  </si>
  <si>
    <t>2019-5-174</t>
  </si>
  <si>
    <t>18-6-087</t>
  </si>
  <si>
    <t>20-3-166</t>
  </si>
  <si>
    <t>17-5-049</t>
  </si>
  <si>
    <t>20-2-114</t>
  </si>
  <si>
    <t>19-3-137</t>
  </si>
  <si>
    <t>17-8-149</t>
  </si>
  <si>
    <t>2019-6-19334</t>
  </si>
  <si>
    <t>2020-6-20360</t>
  </si>
  <si>
    <t>2020-6-20126</t>
  </si>
  <si>
    <t>2020-6-20141</t>
  </si>
  <si>
    <t>20-5-072</t>
  </si>
  <si>
    <t>2020-8-175</t>
  </si>
  <si>
    <t>20-5-097</t>
  </si>
  <si>
    <t>17-6-046</t>
  </si>
  <si>
    <t>18-6-218</t>
  </si>
  <si>
    <t>2019-8-185</t>
  </si>
  <si>
    <t>2020-6-20014</t>
  </si>
  <si>
    <t>19-2-148</t>
  </si>
  <si>
    <t>19-3-310</t>
  </si>
  <si>
    <t>17-2-068</t>
  </si>
  <si>
    <t>2020-6-20292</t>
  </si>
  <si>
    <t>2019-5-136</t>
  </si>
  <si>
    <t>2019-6-19084</t>
  </si>
  <si>
    <t>2019-6-19243</t>
  </si>
  <si>
    <t>2019-6-19322</t>
  </si>
  <si>
    <t>19-3-151</t>
  </si>
  <si>
    <t>20-3-057</t>
  </si>
  <si>
    <t>2020-6-20406</t>
  </si>
  <si>
    <t>19-2-205</t>
  </si>
  <si>
    <t>2020-6-20060</t>
  </si>
  <si>
    <t>19-3-225</t>
  </si>
  <si>
    <t>20-2-008</t>
  </si>
  <si>
    <t>2019-6-19008</t>
  </si>
  <si>
    <t>2019-6-19318</t>
  </si>
  <si>
    <t>17-3-371</t>
  </si>
  <si>
    <t>20-5-071</t>
  </si>
  <si>
    <t>20-2-457</t>
  </si>
  <si>
    <t>2019-8-99</t>
  </si>
  <si>
    <t>20-5-095</t>
  </si>
  <si>
    <t>2020-6-20050</t>
  </si>
  <si>
    <t>2020-6-20078</t>
  </si>
  <si>
    <t>17-6-029</t>
  </si>
  <si>
    <t>2019-6-19007</t>
  </si>
  <si>
    <t>2020-6-20382</t>
  </si>
  <si>
    <t>20-3-157</t>
  </si>
  <si>
    <t>17-2-139</t>
  </si>
  <si>
    <t>17-2-218</t>
  </si>
  <si>
    <t>20-2-091</t>
  </si>
  <si>
    <t>2020-8-7</t>
  </si>
  <si>
    <t>19-2-138</t>
  </si>
  <si>
    <t>2020-6-20216</t>
  </si>
  <si>
    <t>2020-6-20017</t>
  </si>
  <si>
    <t>18-3-005</t>
  </si>
  <si>
    <t>18-6-079</t>
  </si>
  <si>
    <t>18-6-296</t>
  </si>
  <si>
    <t>18-6-094</t>
  </si>
  <si>
    <t>2020-6-20271</t>
  </si>
  <si>
    <t>19-5-114</t>
  </si>
  <si>
    <t>2020-6-20046</t>
  </si>
  <si>
    <t>17-6-134</t>
  </si>
  <si>
    <t>17-3-519</t>
  </si>
  <si>
    <t>2020-6-20378</t>
  </si>
  <si>
    <t>2020-6-20137</t>
  </si>
  <si>
    <t>20-3-489</t>
  </si>
  <si>
    <t>20-5-138</t>
  </si>
  <si>
    <t>19-3-019</t>
  </si>
  <si>
    <t>17-3-205</t>
  </si>
  <si>
    <t>20-3-167</t>
  </si>
  <si>
    <t>20-5-126</t>
  </si>
  <si>
    <t>20-5-175</t>
  </si>
  <si>
    <t>2020-6-20091</t>
  </si>
  <si>
    <t>2018-8-6</t>
  </si>
  <si>
    <t>2019-8-164</t>
  </si>
  <si>
    <t>20-3-022</t>
  </si>
  <si>
    <t>18-7-010</t>
  </si>
  <si>
    <t>17-2-069</t>
  </si>
  <si>
    <t>20-2-168</t>
  </si>
  <si>
    <t>2020-8-1</t>
  </si>
  <si>
    <t>2020-8-168</t>
  </si>
  <si>
    <t>2020-6-20003</t>
  </si>
  <si>
    <t>2020-8-3</t>
  </si>
  <si>
    <t>18-6-250</t>
  </si>
  <si>
    <t>20-5-136</t>
  </si>
  <si>
    <t>20-2-144</t>
  </si>
  <si>
    <t>20-2-177</t>
  </si>
  <si>
    <t>17-2-115</t>
  </si>
  <si>
    <t>18-6-108</t>
  </si>
  <si>
    <t>2019-8-205</t>
  </si>
  <si>
    <t>18-3-108</t>
  </si>
  <si>
    <t>2020-8-146</t>
  </si>
  <si>
    <t>17-3-076</t>
  </si>
  <si>
    <t>2018-6-436</t>
  </si>
  <si>
    <t>20-3-104</t>
  </si>
  <si>
    <t>2020-6-20344</t>
  </si>
  <si>
    <t>2020-8-225</t>
  </si>
  <si>
    <t>19-3-125</t>
  </si>
  <si>
    <t>2019-6-19184</t>
  </si>
  <si>
    <t>2019-6-19242</t>
  </si>
  <si>
    <t>20-3-096</t>
  </si>
  <si>
    <t>20-3-407</t>
  </si>
  <si>
    <t>17-6-021</t>
  </si>
  <si>
    <t>17-2-187</t>
  </si>
  <si>
    <t>2020-6-20315</t>
  </si>
  <si>
    <t>17-3-067</t>
  </si>
  <si>
    <t>2020-6-20396</t>
  </si>
  <si>
    <t>20-3-248</t>
  </si>
  <si>
    <t>19-3-203</t>
  </si>
  <si>
    <t>2019-6-19030</t>
  </si>
  <si>
    <t>20-5-189</t>
  </si>
  <si>
    <t>19-3-032</t>
  </si>
  <si>
    <t>17-8-164</t>
  </si>
  <si>
    <t>20-3-130</t>
  </si>
  <si>
    <t>20-3-242</t>
  </si>
  <si>
    <t>2019-6-19232</t>
  </si>
  <si>
    <t>2020-8-45</t>
  </si>
  <si>
    <t>18-6-259</t>
  </si>
  <si>
    <t>18-3-114</t>
  </si>
  <si>
    <t>2020-6-20180</t>
  </si>
  <si>
    <t>19-3-040</t>
  </si>
  <si>
    <t>20-2-127</t>
  </si>
  <si>
    <t>19-3-265</t>
  </si>
  <si>
    <t>17-8-074</t>
  </si>
  <si>
    <t>19-3-314</t>
  </si>
  <si>
    <t>19-3-255</t>
  </si>
  <si>
    <t>19-5-062</t>
  </si>
  <si>
    <t>17-8-007</t>
  </si>
  <si>
    <t>17-8-134</t>
  </si>
  <si>
    <t>2020-6-20191</t>
  </si>
  <si>
    <t>2019-6-19032</t>
  </si>
  <si>
    <t>18-6-278</t>
  </si>
  <si>
    <t>2019-8-57</t>
  </si>
  <si>
    <t>20-5-162</t>
  </si>
  <si>
    <t>20-5-198</t>
  </si>
  <si>
    <t>17-3-059</t>
  </si>
  <si>
    <t>2020-6-20195</t>
  </si>
  <si>
    <t>2018-8-65</t>
  </si>
  <si>
    <t>19-3-211</t>
  </si>
  <si>
    <t>17-8-129</t>
  </si>
  <si>
    <t>2020-6-20173</t>
  </si>
  <si>
    <t>18-6-042</t>
  </si>
  <si>
    <t>2020-8-190</t>
  </si>
  <si>
    <t>2020-6-20368</t>
  </si>
  <si>
    <t>2020-6-20082</t>
  </si>
  <si>
    <t>20-3-320</t>
  </si>
  <si>
    <t>20-2-147</t>
  </si>
  <si>
    <t>18-6-192</t>
  </si>
  <si>
    <t>2020-6-20068</t>
  </si>
  <si>
    <t>18-6-068</t>
  </si>
  <si>
    <t>2020-6-20218</t>
  </si>
  <si>
    <t>17-5-058</t>
  </si>
  <si>
    <t>20-2-215</t>
  </si>
  <si>
    <t>20-3-151</t>
  </si>
  <si>
    <t>2020-6-20241</t>
  </si>
  <si>
    <t>2020-6-20052</t>
  </si>
  <si>
    <t>2019-8-197</t>
  </si>
  <si>
    <t>19-2-028</t>
  </si>
  <si>
    <t>19-2-091</t>
  </si>
  <si>
    <t>20-2-196</t>
  </si>
  <si>
    <t>19-3-108</t>
  </si>
  <si>
    <t>2020-6-20196</t>
  </si>
  <si>
    <t>19-2-007</t>
  </si>
  <si>
    <t>17-2-235</t>
  </si>
  <si>
    <t>17-3-071</t>
  </si>
  <si>
    <t>2020-6-20088</t>
  </si>
  <si>
    <t>2020-8-196</t>
  </si>
  <si>
    <t>19-2-182</t>
  </si>
  <si>
    <t>2019-8-53</t>
  </si>
  <si>
    <t>2019-6-19119</t>
  </si>
  <si>
    <t>2019-6-19012</t>
  </si>
  <si>
    <t>17-6-135</t>
  </si>
  <si>
    <t>17-7-046</t>
  </si>
  <si>
    <t>18-5-087</t>
  </si>
  <si>
    <t>2020-6-20119</t>
  </si>
  <si>
    <t>2019-6-19223</t>
  </si>
  <si>
    <t>18-6-208</t>
  </si>
  <si>
    <t>20-3-233</t>
  </si>
  <si>
    <t>2019-6-19110</t>
  </si>
  <si>
    <t>2019-8-43</t>
  </si>
  <si>
    <t>20-3-372</t>
  </si>
  <si>
    <t>18-6-155</t>
  </si>
  <si>
    <t>2020-6-20302</t>
  </si>
  <si>
    <t>2019-6-19305</t>
  </si>
  <si>
    <t>2020-8-64</t>
  </si>
  <si>
    <t>2020-8-183</t>
  </si>
  <si>
    <t>17-8-107</t>
  </si>
  <si>
    <t>2019-8-169</t>
  </si>
  <si>
    <t>20-3-401</t>
  </si>
  <si>
    <t>2020-6-20401</t>
  </si>
  <si>
    <t>18-6-212</t>
  </si>
  <si>
    <t>18-3-144</t>
  </si>
  <si>
    <t>19-5-080</t>
  </si>
  <si>
    <t>2020-6-20069</t>
  </si>
  <si>
    <t>2019-6-19253</t>
  </si>
  <si>
    <t>2019-6-19288</t>
  </si>
  <si>
    <t>17-8-025</t>
  </si>
  <si>
    <t>18-6-271</t>
  </si>
  <si>
    <t>19-2-202</t>
  </si>
  <si>
    <t>20-3-397</t>
  </si>
  <si>
    <t>2020-6-20204</t>
  </si>
  <si>
    <t>2018-8-41</t>
  </si>
  <si>
    <t>18-3-210</t>
  </si>
  <si>
    <t>19-2-092</t>
  </si>
  <si>
    <t>17-3-050</t>
  </si>
  <si>
    <t>19-3-090</t>
  </si>
  <si>
    <t>18-6-045</t>
  </si>
  <si>
    <t>17-3-011</t>
  </si>
  <si>
    <t>17-2-030</t>
  </si>
  <si>
    <t>18-6-005</t>
  </si>
  <si>
    <t>2020-6-20290</t>
  </si>
  <si>
    <t>18-6-077</t>
  </si>
  <si>
    <t>20-3-117</t>
  </si>
  <si>
    <t>2019-8-202</t>
  </si>
  <si>
    <t>17-6-070</t>
  </si>
  <si>
    <t>18-6-280</t>
  </si>
  <si>
    <t>17-2-048</t>
  </si>
  <si>
    <t>19-5-013</t>
  </si>
  <si>
    <t>2019-6-19096</t>
  </si>
  <si>
    <t>2019-6-19041</t>
  </si>
  <si>
    <t>2019-6-19113</t>
  </si>
  <si>
    <t>2020-6-20099</t>
  </si>
  <si>
    <t>18-6-172</t>
  </si>
  <si>
    <t>20-5-147</t>
  </si>
  <si>
    <t>20-3-089</t>
  </si>
  <si>
    <t>2018-8-58</t>
  </si>
  <si>
    <t>17-2-003</t>
  </si>
  <si>
    <t>18-5-058</t>
  </si>
  <si>
    <t>19-3-101</t>
  </si>
  <si>
    <t>18-7-047</t>
  </si>
  <si>
    <t>19-2-141</t>
  </si>
  <si>
    <t>20-2-100</t>
  </si>
  <si>
    <t>2020-6-20278</t>
  </si>
  <si>
    <t>2020-6-20034</t>
  </si>
  <si>
    <t>19-2-094</t>
  </si>
  <si>
    <t>17-2-257</t>
  </si>
  <si>
    <t>19-2-002</t>
  </si>
  <si>
    <t>17-3-079</t>
  </si>
  <si>
    <t>17-6-260</t>
  </si>
  <si>
    <t>2018-8-74</t>
  </si>
  <si>
    <t>20-5-193</t>
  </si>
  <si>
    <t>2019-6-19279</t>
  </si>
  <si>
    <t>2020-6-20387</t>
  </si>
  <si>
    <t>2020-6-20400</t>
  </si>
  <si>
    <t>2020-8-90</t>
  </si>
  <si>
    <t>19-5-082</t>
  </si>
  <si>
    <t>2020-8-14</t>
  </si>
  <si>
    <t>20-3-113</t>
  </si>
  <si>
    <t>2019-6-19321</t>
  </si>
  <si>
    <t>2019-8-153</t>
  </si>
  <si>
    <t>2020-6-20232</t>
  </si>
  <si>
    <t>17-2-274</t>
  </si>
  <si>
    <t>20-5-161</t>
  </si>
  <si>
    <t>19-3-059</t>
  </si>
  <si>
    <t>18-3-004</t>
  </si>
  <si>
    <t>18-6-330</t>
  </si>
  <si>
    <t>2020-6-20231</t>
  </si>
  <si>
    <t>2019-6-19262</t>
  </si>
  <si>
    <t>17-2-070</t>
  </si>
  <si>
    <t>20-3-213</t>
  </si>
  <si>
    <t>2018-8-56</t>
  </si>
  <si>
    <t>18-6-205</t>
  </si>
  <si>
    <t>2020-8-208</t>
  </si>
  <si>
    <t>17-2-004</t>
  </si>
  <si>
    <t>20-2-057</t>
  </si>
  <si>
    <t>2020-6-20393</t>
  </si>
  <si>
    <t>2019-6-19016</t>
  </si>
  <si>
    <t>2019-6-19314</t>
  </si>
  <si>
    <t>17-2-258</t>
  </si>
  <si>
    <t>2020-8-70</t>
  </si>
  <si>
    <t>18-6-225</t>
  </si>
  <si>
    <t>17-5-035</t>
  </si>
  <si>
    <t>19-5-001</t>
  </si>
  <si>
    <t>20-5-001</t>
  </si>
  <si>
    <t>2020-6-20183</t>
  </si>
  <si>
    <t>20-2-117</t>
  </si>
  <si>
    <t>19-2-187</t>
  </si>
  <si>
    <t>2020-6-20063</t>
  </si>
  <si>
    <t>2020-6-20201</t>
  </si>
  <si>
    <t>17-2-106</t>
  </si>
  <si>
    <t>18-6-222</t>
  </si>
  <si>
    <t>2020-6-20178</t>
  </si>
  <si>
    <t>18-5-091</t>
  </si>
  <si>
    <t>19-5-054</t>
  </si>
  <si>
    <t>2019-6-19338</t>
  </si>
  <si>
    <t>19-2-070</t>
  </si>
  <si>
    <t>2020-8-53</t>
  </si>
  <si>
    <t>2020-6-20067</t>
  </si>
  <si>
    <t>17-6-204</t>
  </si>
  <si>
    <t>2020-6-20009</t>
  </si>
  <si>
    <t>17-5-074</t>
  </si>
  <si>
    <t>20-3-153</t>
  </si>
  <si>
    <t>19-2-076</t>
  </si>
  <si>
    <t>2020-6-20274</t>
  </si>
  <si>
    <t>2020-6-20298</t>
  </si>
  <si>
    <t>19-3-197</t>
  </si>
  <si>
    <t>19-2-191</t>
  </si>
  <si>
    <t>2020-8-40</t>
  </si>
  <si>
    <t>20-3-159</t>
  </si>
  <si>
    <t>17-8-190</t>
  </si>
  <si>
    <t>17-2-037</t>
  </si>
  <si>
    <t>20-5-118</t>
  </si>
  <si>
    <t>20-2-183</t>
  </si>
  <si>
    <t>18-3-064</t>
  </si>
  <si>
    <t>19-3-010</t>
  </si>
  <si>
    <t>2020-8-205</t>
  </si>
  <si>
    <t>17-2-179</t>
  </si>
  <si>
    <t>17-2-031</t>
  </si>
  <si>
    <t>20-3-056</t>
  </si>
  <si>
    <t>2020-6-20267</t>
  </si>
  <si>
    <t>20-3-080</t>
  </si>
  <si>
    <t>2020-6-20402</t>
  </si>
  <si>
    <t>18-5-047</t>
  </si>
  <si>
    <t>18-6-115</t>
  </si>
  <si>
    <t>17-2-337</t>
  </si>
  <si>
    <t>2019-5-145</t>
  </si>
  <si>
    <t>20-2-170</t>
  </si>
  <si>
    <t>17-2-263</t>
  </si>
  <si>
    <t>18-6-117</t>
  </si>
  <si>
    <t>18-6-111</t>
  </si>
  <si>
    <t>19-2-059</t>
  </si>
  <si>
    <t>20-3-288</t>
  </si>
  <si>
    <t>18-5-007</t>
  </si>
  <si>
    <t>20-3-124</t>
  </si>
  <si>
    <t>17-6-242</t>
  </si>
  <si>
    <t>17-6-284</t>
  </si>
  <si>
    <t>19-2-089</t>
  </si>
  <si>
    <t>17-2-273</t>
  </si>
  <si>
    <t>20-3-245</t>
  </si>
  <si>
    <t>2020-6-20005</t>
  </si>
  <si>
    <t>18-6-272</t>
  </si>
  <si>
    <t>2020-6-20345</t>
  </si>
  <si>
    <t>2020-6-20013</t>
  </si>
  <si>
    <t>2019-6-19265</t>
  </si>
  <si>
    <t>2019-8-7</t>
  </si>
  <si>
    <t>17-2-207</t>
  </si>
  <si>
    <t>17-2-040</t>
  </si>
  <si>
    <t>19-3-305</t>
  </si>
  <si>
    <t>2020-6-20045</t>
  </si>
  <si>
    <t>2020-6-20414</t>
  </si>
  <si>
    <t>20-5-194</t>
  </si>
  <si>
    <t>20-2-052</t>
  </si>
  <si>
    <t>2020-8-235</t>
  </si>
  <si>
    <t>18-6-024</t>
  </si>
  <si>
    <t>2020-6-20142</t>
  </si>
  <si>
    <t>2019-6-19158</t>
  </si>
  <si>
    <t>20-3-343</t>
  </si>
  <si>
    <t>17-3-233</t>
  </si>
  <si>
    <t>19-2-144</t>
  </si>
  <si>
    <t>19-5-025</t>
  </si>
  <si>
    <t>2019-6-19025</t>
  </si>
  <si>
    <t>19-3-231</t>
  </si>
  <si>
    <t>19-3-287</t>
  </si>
  <si>
    <t>20-3-058</t>
  </si>
  <si>
    <t>2019-6-19042</t>
  </si>
  <si>
    <t>2020-8-62</t>
  </si>
  <si>
    <t>19-3-270</t>
  </si>
  <si>
    <t>17-8-050</t>
  </si>
  <si>
    <t>2020-6-20095</t>
  </si>
  <si>
    <t>20-3-360</t>
  </si>
  <si>
    <t>2020-6-20236</t>
  </si>
  <si>
    <t>17-8-184</t>
  </si>
  <si>
    <t>2020-6-20062</t>
  </si>
  <si>
    <t>17-6-049</t>
  </si>
  <si>
    <t>17-2-027</t>
  </si>
  <si>
    <t>19-5-057</t>
  </si>
  <si>
    <t>18-6-230</t>
  </si>
  <si>
    <t>19-2-038</t>
  </si>
  <si>
    <t>20-3-086</t>
  </si>
  <si>
    <t>2019-5-149</t>
  </si>
  <si>
    <t>2019-6-19246</t>
  </si>
  <si>
    <t>20-3-317</t>
  </si>
  <si>
    <t>18-6-274</t>
  </si>
  <si>
    <t>18-3-013</t>
  </si>
  <si>
    <t>20-2-166</t>
  </si>
  <si>
    <t>19-3-162</t>
  </si>
  <si>
    <t>2020-6-20097</t>
  </si>
  <si>
    <t>2019-6-19029</t>
  </si>
  <si>
    <t>2020-6-20362</t>
  </si>
  <si>
    <t>2019-5-179</t>
  </si>
  <si>
    <t>2020-6-20084</t>
  </si>
  <si>
    <t>2020-8-19</t>
  </si>
  <si>
    <t>17-6-057</t>
  </si>
  <si>
    <t>2018-8-20</t>
  </si>
  <si>
    <t>20-2-102</t>
  </si>
  <si>
    <t>2020-6-20048</t>
  </si>
  <si>
    <t>20-3-292</t>
  </si>
  <si>
    <t>2018-8-104</t>
  </si>
  <si>
    <t>18-6-139</t>
  </si>
  <si>
    <t>18-6-173</t>
  </si>
  <si>
    <t>2020-8-169</t>
  </si>
  <si>
    <t>18-3-016</t>
  </si>
  <si>
    <t>2020-6-20395</t>
  </si>
  <si>
    <t>2019-6-19107</t>
  </si>
  <si>
    <t>18-6-328</t>
  </si>
  <si>
    <t>18-5-050</t>
  </si>
  <si>
    <t>18-6-047</t>
  </si>
  <si>
    <t>17-6-220</t>
  </si>
  <si>
    <t>20-5-185</t>
  </si>
  <si>
    <t>2020-6-20224</t>
  </si>
  <si>
    <t>19-3-240</t>
  </si>
  <si>
    <t>2020-6-20079</t>
  </si>
  <si>
    <t>2019-6-19311</t>
  </si>
  <si>
    <t>19-3-207</t>
  </si>
  <si>
    <t>19-3-182</t>
  </si>
  <si>
    <t>2020-8-28</t>
  </si>
  <si>
    <t>2019-6-19346</t>
  </si>
  <si>
    <t>2020-6-20008</t>
  </si>
  <si>
    <t>2020-6-20011</t>
  </si>
  <si>
    <t>2020-8-111</t>
  </si>
  <si>
    <t>20-2-099</t>
  </si>
  <si>
    <t>2020-6-20237</t>
  </si>
  <si>
    <t>2019-8-200</t>
  </si>
  <si>
    <t>2020-6-20042</t>
  </si>
  <si>
    <t>2019-6-19047</t>
  </si>
  <si>
    <t>20-3-017</t>
  </si>
  <si>
    <t>2020-6-20268</t>
  </si>
  <si>
    <t>20-5-083</t>
  </si>
  <si>
    <t>2020-6-20203</t>
  </si>
  <si>
    <t>18-6-333</t>
  </si>
  <si>
    <t>17-3-176</t>
  </si>
  <si>
    <t>19-2-169</t>
  </si>
  <si>
    <t>2020-6-20403</t>
  </si>
  <si>
    <t>20-2-180</t>
  </si>
  <si>
    <t>18-6-167</t>
  </si>
  <si>
    <t>20-2-209</t>
  </si>
  <si>
    <t>20-3-129</t>
  </si>
  <si>
    <t>20-3-377</t>
  </si>
  <si>
    <t>2019-8-198</t>
  </si>
  <si>
    <t>17-3-240</t>
  </si>
  <si>
    <t>19-2-118</t>
  </si>
  <si>
    <t>2020-6-20332</t>
  </si>
  <si>
    <t>20-3-336</t>
  </si>
  <si>
    <t>20-2-047</t>
  </si>
  <si>
    <t>20-2-003</t>
  </si>
  <si>
    <t>2019-6-19271</t>
  </si>
  <si>
    <t>17-3-075</t>
  </si>
  <si>
    <t>2019-6-19021</t>
  </si>
  <si>
    <t>2020-8-6</t>
  </si>
  <si>
    <t>2019-8-9</t>
  </si>
  <si>
    <t>20-5-121</t>
  </si>
  <si>
    <t>17-3-171</t>
  </si>
  <si>
    <t>2020-6-20016</t>
  </si>
  <si>
    <t>17-2-047</t>
  </si>
  <si>
    <t>18-3-227</t>
  </si>
  <si>
    <t>20-2-064</t>
  </si>
  <si>
    <t>2019-6-19251</t>
  </si>
  <si>
    <t>2019-6-19280</t>
  </si>
  <si>
    <t>20-2-027</t>
  </si>
  <si>
    <t>20-2-162</t>
  </si>
  <si>
    <t>20-3-422</t>
  </si>
  <si>
    <t>18-6-264</t>
  </si>
  <si>
    <t>2019-8-45</t>
  </si>
  <si>
    <t>20-3-077</t>
  </si>
  <si>
    <t>2019-6-19263</t>
  </si>
  <si>
    <t>20-3-322</t>
  </si>
  <si>
    <t>20-2-098</t>
  </si>
  <si>
    <t>18-6-346</t>
  </si>
  <si>
    <t>20-2-150</t>
  </si>
  <si>
    <t>19-2-163</t>
  </si>
  <si>
    <t>20-5-128</t>
  </si>
  <si>
    <t>2020-8-120</t>
  </si>
  <si>
    <t>18-6-178</t>
  </si>
  <si>
    <t>2020-6-20324</t>
  </si>
  <si>
    <t>18-6-200</t>
  </si>
  <si>
    <t>18-6-101</t>
  </si>
  <si>
    <t>19-5-045</t>
  </si>
  <si>
    <t>2020-6-20354</t>
  </si>
  <si>
    <t>19-3-170</t>
  </si>
  <si>
    <t>2019-6-19218</t>
  </si>
  <si>
    <t>2019-6-19345</t>
  </si>
  <si>
    <t>2018-8-175</t>
  </si>
  <si>
    <t>18-6-261</t>
  </si>
  <si>
    <t>19-2-201</t>
  </si>
  <si>
    <t>20-3-476</t>
  </si>
  <si>
    <t>20-2-009</t>
  </si>
  <si>
    <t>19-3-251</t>
  </si>
  <si>
    <t>19-2-136</t>
  </si>
  <si>
    <t>17-8-120</t>
  </si>
  <si>
    <t>17-8-003</t>
  </si>
  <si>
    <t>19-3-272</t>
  </si>
  <si>
    <t>2020-8-18</t>
  </si>
  <si>
    <t>2018-8-30</t>
  </si>
  <si>
    <t>2019-6-19035</t>
  </si>
  <si>
    <t>2019-6-19039</t>
  </si>
  <si>
    <t>19-3-083</t>
  </si>
  <si>
    <t>19-3-089</t>
  </si>
  <si>
    <t>19-3-160</t>
  </si>
  <si>
    <t>2019-8-167</t>
  </si>
  <si>
    <t>18-5-061</t>
  </si>
  <si>
    <t>20-3-263</t>
  </si>
  <si>
    <t>19-5-070</t>
  </si>
  <si>
    <t>18-6-216</t>
  </si>
  <si>
    <t>20-5-112</t>
  </si>
  <si>
    <t>2020-6-20057</t>
  </si>
  <si>
    <t>19-3-279</t>
  </si>
  <si>
    <t>2020-6-20309</t>
  </si>
  <si>
    <t>19-2-055</t>
  </si>
  <si>
    <t>2019-8-138</t>
  </si>
  <si>
    <t>20-3-253</t>
  </si>
  <si>
    <t>20-2-060</t>
  </si>
  <si>
    <t>17-5-069</t>
  </si>
  <si>
    <t>20-5-040</t>
  </si>
  <si>
    <t>17-3-157</t>
  </si>
  <si>
    <t>2020-6-20070</t>
  </si>
  <si>
    <t>2020-8-246</t>
  </si>
  <si>
    <t>2020-6-20186</t>
  </si>
  <si>
    <t>2020-6-20230</t>
  </si>
  <si>
    <t>20-3-222</t>
  </si>
  <si>
    <t>2020-6-20366</t>
  </si>
  <si>
    <t>19-2-174</t>
  </si>
  <si>
    <t>17-6-116</t>
  </si>
  <si>
    <t>2018-8-75</t>
  </si>
  <si>
    <t>2019-5-166</t>
  </si>
  <si>
    <t>20-3-282</t>
  </si>
  <si>
    <t>20-3-150</t>
  </si>
  <si>
    <t>20-5-150</t>
  </si>
  <si>
    <t>19-2-041</t>
  </si>
  <si>
    <t>17-8-188</t>
  </si>
  <si>
    <t>2019-8-46</t>
  </si>
  <si>
    <t>2019-6-19325</t>
  </si>
  <si>
    <t>2020-6-20036</t>
  </si>
  <si>
    <t>2020-6-20004</t>
  </si>
  <si>
    <t>2020-8-192</t>
  </si>
  <si>
    <t>20-3-014</t>
  </si>
  <si>
    <t>19-2-200</t>
  </si>
  <si>
    <t>17-8-034</t>
  </si>
  <si>
    <t>2018-8-206</t>
  </si>
  <si>
    <t>19-5-111</t>
  </si>
  <si>
    <t>19-3-316</t>
  </si>
  <si>
    <t>2020-6-20276</t>
  </si>
  <si>
    <t>19-2-098</t>
  </si>
  <si>
    <t>2019-6-19091</t>
  </si>
  <si>
    <t>2019-6-19347</t>
  </si>
  <si>
    <t>20-2-034</t>
  </si>
  <si>
    <t>20-2-156</t>
  </si>
  <si>
    <t>20-2-171</t>
  </si>
  <si>
    <t>2020-6-20321</t>
  </si>
  <si>
    <t>2020-6-20352</t>
  </si>
  <si>
    <t>2020-6-20404</t>
  </si>
  <si>
    <t>17-8-040</t>
  </si>
  <si>
    <t>19-5-077</t>
  </si>
  <si>
    <t>2020-6-20041</t>
  </si>
  <si>
    <t>2019-6-19239</t>
  </si>
  <si>
    <t>2019-6-19339</t>
  </si>
  <si>
    <t>18-3-063</t>
  </si>
  <si>
    <t>20-2-110</t>
  </si>
  <si>
    <t>18-6-256</t>
  </si>
  <si>
    <t>19-5-059</t>
  </si>
  <si>
    <t>2020-6-20377</t>
  </si>
  <si>
    <t>20-3-364</t>
  </si>
  <si>
    <t>18-5-049</t>
  </si>
  <si>
    <t>20-3-256</t>
  </si>
  <si>
    <t>19-5-039</t>
  </si>
  <si>
    <t>19-5-042</t>
  </si>
  <si>
    <t>2020-6-20103</t>
  </si>
  <si>
    <t>17-2-154</t>
  </si>
  <si>
    <t>17-2-242</t>
  </si>
  <si>
    <t>2018-8-7</t>
  </si>
  <si>
    <t>2020-6-20246</t>
  </si>
  <si>
    <t>19-5-018</t>
  </si>
  <si>
    <t>19-5-100</t>
  </si>
  <si>
    <t>2019-6-19204</t>
  </si>
  <si>
    <t>19-2-112</t>
  </si>
  <si>
    <t>20-2-001</t>
  </si>
  <si>
    <t>19-3-187</t>
  </si>
  <si>
    <t>20-2-160</t>
  </si>
  <si>
    <t>20-3-141</t>
  </si>
  <si>
    <t>18-3-032</t>
  </si>
  <si>
    <t>2020-6-20027</t>
  </si>
  <si>
    <t>2020-6-20187</t>
  </si>
  <si>
    <t>2020-6-20031</t>
  </si>
  <si>
    <t>2020-6-20389</t>
  </si>
  <si>
    <t>2020-6-20194</t>
  </si>
  <si>
    <t>2019-6-19019</t>
  </si>
  <si>
    <t>2020-6-20044</t>
  </si>
  <si>
    <t>2019-8-203</t>
  </si>
  <si>
    <t>20-3-165</t>
  </si>
  <si>
    <t>20-3-097</t>
  </si>
  <si>
    <t>17-3-359</t>
  </si>
  <si>
    <t>20-2-033</t>
  </si>
  <si>
    <t>20-2-083</t>
  </si>
  <si>
    <t>2020-6-20025</t>
  </si>
  <si>
    <t>20-3-105</t>
  </si>
  <si>
    <t>20-3-083</t>
  </si>
  <si>
    <t>18-6-084</t>
  </si>
  <si>
    <t>2020-6-20131</t>
  </si>
  <si>
    <t>2020-6-20002</t>
  </si>
  <si>
    <t>2019-6-19266</t>
  </si>
  <si>
    <t>2020-8-50</t>
  </si>
  <si>
    <t>18-6-161</t>
  </si>
  <si>
    <t>20-5-179</t>
  </si>
  <si>
    <t>2019-8-195</t>
  </si>
  <si>
    <t>20-3-278</t>
  </si>
  <si>
    <t>20-3-252</t>
  </si>
  <si>
    <t>19-3-246</t>
  </si>
  <si>
    <t>2020-6-20118</t>
  </si>
  <si>
    <t>2019-6-19147</t>
  </si>
  <si>
    <t>17-8-166</t>
  </si>
  <si>
    <t>2019-6-19111</t>
  </si>
  <si>
    <t>18-5-128</t>
  </si>
  <si>
    <t>2020-6-20223</t>
  </si>
  <si>
    <t>2018-8-46</t>
  </si>
  <si>
    <t>19-2-085</t>
  </si>
  <si>
    <t>17-3-047</t>
  </si>
  <si>
    <t>17-2-259</t>
  </si>
  <si>
    <t>2020-6-20047</t>
  </si>
  <si>
    <t>2019-6-19068</t>
  </si>
  <si>
    <t>2019-6-19151</t>
  </si>
  <si>
    <t>2020-6-20192</t>
  </si>
  <si>
    <t>18-3-154</t>
  </si>
  <si>
    <t>2018-8-108</t>
  </si>
  <si>
    <t>19-3-257</t>
  </si>
  <si>
    <t>2019-8-39</t>
  </si>
  <si>
    <t>2018-8-29</t>
  </si>
  <si>
    <t>20-2-093</t>
  </si>
  <si>
    <t>18-5-017</t>
  </si>
  <si>
    <t>17-8-179</t>
  </si>
  <si>
    <t>19-5-058</t>
  </si>
  <si>
    <t>17-5-018</t>
  </si>
  <si>
    <t>2020-6-20329</t>
  </si>
  <si>
    <t>20-3-093</t>
  </si>
  <si>
    <t>19-5-079</t>
  </si>
  <si>
    <t>18-5-025</t>
  </si>
  <si>
    <t>17-3-244</t>
  </si>
  <si>
    <t>2019-6-19250</t>
  </si>
  <si>
    <t>20-2-229</t>
  </si>
  <si>
    <t>17-3-335</t>
  </si>
  <si>
    <t>2019-6-19067</t>
  </si>
  <si>
    <t>2019-6-19085</t>
  </si>
  <si>
    <t>2019-8-208</t>
  </si>
  <si>
    <t>2020-8-55</t>
  </si>
  <si>
    <t>20-3-329</t>
  </si>
  <si>
    <t>2019-6-19123</t>
  </si>
  <si>
    <t>17-2-045</t>
  </si>
  <si>
    <t>18-5-100</t>
  </si>
  <si>
    <t>2019-8-35</t>
  </si>
  <si>
    <t>20-2-002</t>
  </si>
  <si>
    <t>2019-6-19105</t>
  </si>
  <si>
    <t>2018-8-13</t>
  </si>
  <si>
    <t>2020-6-20245</t>
  </si>
  <si>
    <t>17-5-005</t>
  </si>
  <si>
    <t>20-5-182</t>
  </si>
  <si>
    <t>17-6-122</t>
  </si>
  <si>
    <t>18-6-213</t>
  </si>
  <si>
    <t>2019-6-19259</t>
  </si>
  <si>
    <t>19-2-071</t>
  </si>
  <si>
    <t>2019-8-34</t>
  </si>
  <si>
    <t>19-3-045</t>
  </si>
  <si>
    <t>2020-6-20326</t>
  </si>
  <si>
    <t>2019-6-19261</t>
  </si>
  <si>
    <t>20-3-262</t>
  </si>
  <si>
    <t>18-6-132</t>
  </si>
  <si>
    <t>18-6-091</t>
  </si>
  <si>
    <t>17-7-041</t>
  </si>
  <si>
    <t>17-8-266</t>
  </si>
  <si>
    <t>20-2-184</t>
  </si>
  <si>
    <t>19-3-099</t>
  </si>
  <si>
    <t>18-3-056</t>
  </si>
  <si>
    <t>2020-6-20301</t>
  </si>
  <si>
    <t>17-2-309</t>
  </si>
  <si>
    <t>19-6-390</t>
  </si>
  <si>
    <t>20-2-036</t>
  </si>
  <si>
    <t>18-3-141</t>
  </si>
  <si>
    <t>18-3-172</t>
  </si>
  <si>
    <t>18-3-104</t>
  </si>
  <si>
    <t>17-6-243</t>
  </si>
  <si>
    <t>20-3-239</t>
  </si>
  <si>
    <t>19-5-051</t>
  </si>
  <si>
    <t>2020-8-249</t>
  </si>
  <si>
    <t>19-5-225</t>
  </si>
  <si>
    <t>20-3-002</t>
  </si>
  <si>
    <t>2020-6-20077</t>
  </si>
  <si>
    <t>2019-6-19226</t>
  </si>
  <si>
    <t>2019-6-19273</t>
  </si>
  <si>
    <t>17-3-180</t>
  </si>
  <si>
    <t>19-3-284</t>
  </si>
  <si>
    <t>17-2-029</t>
  </si>
  <si>
    <t>2020-6-20407</t>
  </si>
  <si>
    <t>18-6-268</t>
  </si>
  <si>
    <t>20-2-146</t>
  </si>
  <si>
    <t>17-2-328</t>
  </si>
  <si>
    <t>18-3-212</t>
  </si>
  <si>
    <t>2018-8-201</t>
  </si>
  <si>
    <t>20-5-164</t>
  </si>
  <si>
    <t>19-5-117</t>
  </si>
  <si>
    <t>20-5-079</t>
  </si>
  <si>
    <t>2020-6-20408</t>
  </si>
  <si>
    <t>20-3-367</t>
  </si>
  <si>
    <t>2019-5-178</t>
  </si>
  <si>
    <t>2020-6-20107</t>
  </si>
  <si>
    <t>2020-6-20130</t>
  </si>
  <si>
    <t>2020-6-20100</t>
  </si>
  <si>
    <t>20-3-311</t>
  </si>
  <si>
    <t>20-5-088</t>
  </si>
  <si>
    <t>18-3-051</t>
  </si>
  <si>
    <t>18-3-085</t>
  </si>
  <si>
    <t>19-2-194</t>
  </si>
  <si>
    <t>2020-6-20006</t>
  </si>
  <si>
    <t>20-3-284</t>
  </si>
  <si>
    <t>2018-8-24</t>
  </si>
  <si>
    <t>2020-6-20033</t>
  </si>
  <si>
    <t>2019-6-19307</t>
  </si>
  <si>
    <t>17-3-123</t>
  </si>
  <si>
    <t>20-3-404</t>
  </si>
  <si>
    <t>18-3-003</t>
  </si>
  <si>
    <t>2019-8-101</t>
  </si>
  <si>
    <t>19-5-060</t>
  </si>
  <si>
    <t>20-3-027</t>
  </si>
  <si>
    <t>20-2-456</t>
  </si>
  <si>
    <t>20-3-106</t>
  </si>
  <si>
    <t>2020-6-20372</t>
  </si>
  <si>
    <t>17-3-352</t>
  </si>
  <si>
    <t>20-3-478</t>
  </si>
  <si>
    <t>18-5-095</t>
  </si>
  <si>
    <t>18-5-062</t>
  </si>
  <si>
    <t>2019-6-19312</t>
  </si>
  <si>
    <t>2020-8-212</t>
  </si>
  <si>
    <t>17-3-196</t>
  </si>
  <si>
    <t>19-2-068</t>
  </si>
  <si>
    <t>19-5-102</t>
  </si>
  <si>
    <t>2020-6-20061</t>
  </si>
  <si>
    <t>17-6-245</t>
  </si>
  <si>
    <t>17-8-111</t>
  </si>
  <si>
    <t>20-3-304</t>
  </si>
  <si>
    <t>18-3-107</t>
  </si>
  <si>
    <t>2019-6-19335</t>
  </si>
  <si>
    <t>20-2-023</t>
  </si>
  <si>
    <t>2020-8-241</t>
  </si>
  <si>
    <t>17-2-178</t>
  </si>
  <si>
    <t>17-2-141</t>
  </si>
  <si>
    <t>18-6-349</t>
  </si>
  <si>
    <t>2019-6-19178</t>
  </si>
  <si>
    <t>2019-6-19343</t>
  </si>
  <si>
    <t>19-2-101</t>
  </si>
  <si>
    <t>2020-6-20215</t>
  </si>
  <si>
    <t>2020-8-58</t>
  </si>
  <si>
    <t>2020-8-89</t>
  </si>
  <si>
    <t>18-6-283</t>
  </si>
  <si>
    <t>17-2-230</t>
  </si>
  <si>
    <t>2020-6-20228</t>
  </si>
  <si>
    <t>19-5-069</t>
  </si>
  <si>
    <t>17-3-237</t>
  </si>
  <si>
    <t>2020-6-20214</t>
  </si>
  <si>
    <t>2019-6-19017</t>
  </si>
  <si>
    <t>20-3-402</t>
  </si>
  <si>
    <t>20-3-045</t>
  </si>
  <si>
    <t>18-7-001</t>
  </si>
  <si>
    <t>2019-5-144</t>
  </si>
  <si>
    <t>20-3-220</t>
  </si>
  <si>
    <t>20-3-190</t>
  </si>
  <si>
    <t>18-6-008</t>
  </si>
  <si>
    <t>20-3-421</t>
  </si>
  <si>
    <t>20-5-046</t>
  </si>
  <si>
    <t>20-3-396</t>
  </si>
  <si>
    <t>20-2-140</t>
  </si>
  <si>
    <t>19-3-156</t>
  </si>
  <si>
    <t>17-6-155</t>
  </si>
  <si>
    <t>2019-6-19038</t>
  </si>
  <si>
    <t>2020-6-20300</t>
  </si>
  <si>
    <t>20-3-414</t>
  </si>
  <si>
    <t>20-3-008</t>
  </si>
  <si>
    <t>2018-8-157</t>
  </si>
  <si>
    <t>18-6-010</t>
  </si>
  <si>
    <t>19-5-226</t>
  </si>
  <si>
    <t>17-3-039</t>
  </si>
  <si>
    <t>18-3-120</t>
  </si>
  <si>
    <t>20-2-165</t>
  </si>
  <si>
    <t>2020-6-20310</t>
  </si>
  <si>
    <t>2018-8-14</t>
  </si>
  <si>
    <t>19-2-078</t>
  </si>
  <si>
    <t>2020-6-20233</t>
  </si>
  <si>
    <t>18-5-048</t>
  </si>
  <si>
    <t>20-3-359</t>
  </si>
  <si>
    <t>2019-8-177</t>
  </si>
  <si>
    <t>2020-6-20021</t>
  </si>
  <si>
    <t>2020-8-79</t>
  </si>
  <si>
    <t>18-6-048</t>
  </si>
  <si>
    <t>2019-6-19268</t>
  </si>
  <si>
    <t>20-2-120</t>
  </si>
  <si>
    <t>20-2-157</t>
  </si>
  <si>
    <t>20-2-187</t>
  </si>
  <si>
    <t>20-3-243</t>
  </si>
  <si>
    <t>19-2-435</t>
  </si>
  <si>
    <t>20-3-285</t>
  </si>
  <si>
    <t>18-6-121</t>
  </si>
  <si>
    <t>2020-6-20086</t>
  </si>
  <si>
    <t>17-3-132</t>
  </si>
  <si>
    <t>17-2-064</t>
  </si>
  <si>
    <t>2020-6-20254</t>
  </si>
  <si>
    <t>2019-6-19306</t>
  </si>
  <si>
    <t>19-2-173</t>
  </si>
  <si>
    <t>18-3-216</t>
  </si>
  <si>
    <t>19-3-311</t>
  </si>
  <si>
    <t>18-3-208</t>
  </si>
  <si>
    <t>2020-6-20038</t>
  </si>
  <si>
    <t>2019-6-19100</t>
  </si>
  <si>
    <t>2018-8-68</t>
  </si>
  <si>
    <t>2019-8-149</t>
  </si>
  <si>
    <t>18-3-267</t>
  </si>
  <si>
    <t>18-5-060</t>
  </si>
  <si>
    <t>2020-6-20299</t>
  </si>
  <si>
    <t>17-7-047</t>
  </si>
  <si>
    <t>20-2-056</t>
  </si>
  <si>
    <t>2020-6-20473</t>
  </si>
  <si>
    <t>19-5-076</t>
  </si>
  <si>
    <t>17-8-092</t>
  </si>
  <si>
    <t>20-3-373</t>
  </si>
  <si>
    <t>20-5-080</t>
  </si>
  <si>
    <t>20-3-053</t>
  </si>
  <si>
    <t>2020-8-95</t>
  </si>
  <si>
    <t>20-5-103</t>
  </si>
  <si>
    <t>18-5-029</t>
  </si>
  <si>
    <t>2020-8-236</t>
  </si>
  <si>
    <t>19-5-072</t>
  </si>
  <si>
    <t>19-2-170</t>
  </si>
  <si>
    <t>18-6-284</t>
  </si>
  <si>
    <t>18-3-219</t>
  </si>
  <si>
    <t>2019-5-135</t>
  </si>
  <si>
    <t>2019-6-19234</t>
  </si>
  <si>
    <t>18-6-063</t>
  </si>
  <si>
    <t>2019-8-196</t>
  </si>
  <si>
    <t>2019-8-112</t>
  </si>
  <si>
    <t>2020-6-20158</t>
  </si>
  <si>
    <t>18-5-039</t>
  </si>
  <si>
    <t>20-5-098</t>
  </si>
  <si>
    <t>20-3-356</t>
  </si>
  <si>
    <t>20-3-269</t>
  </si>
  <si>
    <t>17-6-108</t>
  </si>
  <si>
    <t>17-2-102</t>
  </si>
  <si>
    <t>20-5-073</t>
  </si>
  <si>
    <t>20-3-310</t>
  </si>
  <si>
    <t>2020-6-20357</t>
  </si>
  <si>
    <t>18-6-020</t>
  </si>
  <si>
    <t>2019-8-59</t>
  </si>
  <si>
    <t>2019-6-19277</t>
  </si>
  <si>
    <t>17-6-041</t>
  </si>
  <si>
    <t>2018-8-83</t>
  </si>
  <si>
    <t>2018-8-63</t>
  </si>
  <si>
    <t>18-5-053</t>
  </si>
  <si>
    <t>17-2-196</t>
  </si>
  <si>
    <t>2019-8-113</t>
  </si>
  <si>
    <t>18-6-044</t>
  </si>
  <si>
    <t>2020-8-94</t>
  </si>
  <si>
    <t>2020-8-211</t>
  </si>
  <si>
    <t>2020-6-20350</t>
  </si>
  <si>
    <t>2020-6-20238</t>
  </si>
  <si>
    <t>19-3-267</t>
  </si>
  <si>
    <t>2019-6-19317</t>
  </si>
  <si>
    <t>19-2-400</t>
  </si>
  <si>
    <t>19-3-081</t>
  </si>
  <si>
    <t>2018-8-79</t>
  </si>
  <si>
    <t>20-2-108</t>
  </si>
  <si>
    <t>18-3-138</t>
  </si>
  <si>
    <t>2018-8-95</t>
  </si>
  <si>
    <t>17-3-108</t>
  </si>
  <si>
    <t>2019-5-142</t>
  </si>
  <si>
    <t>19-3-044</t>
  </si>
  <si>
    <t>18-6-339</t>
  </si>
  <si>
    <t>18-6-434</t>
  </si>
  <si>
    <t>2020-8-11</t>
  </si>
  <si>
    <t>18-6-195</t>
  </si>
  <si>
    <t>19-2-166</t>
  </si>
  <si>
    <t>19-2-140</t>
  </si>
  <si>
    <t>19-2-869</t>
  </si>
  <si>
    <t>2020-6-20317</t>
  </si>
  <si>
    <t>19-5-012</t>
  </si>
  <si>
    <t>2018-8-105</t>
  </si>
  <si>
    <t>20-3-254</t>
  </si>
  <si>
    <t>2020-6-20333</t>
  </si>
  <si>
    <t>2019-6-19087</t>
  </si>
  <si>
    <t>19-3-085</t>
  </si>
  <si>
    <t>20-3-210</t>
  </si>
  <si>
    <t>19-3-307</t>
  </si>
  <si>
    <t>20-2-153</t>
  </si>
  <si>
    <t>17-3-231</t>
  </si>
  <si>
    <t>2020-6-20018</t>
  </si>
  <si>
    <t>2019-6-19172</t>
  </si>
  <si>
    <t>2018-8-209</t>
  </si>
  <si>
    <t>20-3-185</t>
  </si>
  <si>
    <t>19-2-058</t>
  </si>
  <si>
    <t>2019-6-19104</t>
  </si>
  <si>
    <t>18-6-248</t>
  </si>
  <si>
    <t>18-6-201</t>
  </si>
  <si>
    <t>20-2-223</t>
  </si>
  <si>
    <t>2020-6-20210</t>
  </si>
  <si>
    <t>2020-8-41</t>
  </si>
  <si>
    <t>2018-8-196</t>
  </si>
  <si>
    <t>2020-6-20277</t>
  </si>
  <si>
    <t>18-5-035</t>
  </si>
  <si>
    <t>20-2-455</t>
  </si>
  <si>
    <t>17-3-224</t>
  </si>
  <si>
    <t>17-3-049</t>
  </si>
  <si>
    <t>2020-8-186</t>
  </si>
  <si>
    <t>20-5-092</t>
  </si>
  <si>
    <t>2020-6-20026</t>
  </si>
  <si>
    <t>2019-6-19287</t>
  </si>
  <si>
    <t>17-2-065</t>
  </si>
  <si>
    <t>20-5-101</t>
  </si>
  <si>
    <t>2020-6-20361</t>
  </si>
  <si>
    <t>2020-8-139</t>
  </si>
  <si>
    <t>2020-6-20226</t>
  </si>
  <si>
    <t>17-8-268</t>
  </si>
  <si>
    <t>2020-6-20072</t>
  </si>
  <si>
    <t>20-3-299</t>
  </si>
  <si>
    <t>18-6-082</t>
  </si>
  <si>
    <t>2019-6-19081</t>
  </si>
  <si>
    <t>19-3-016</t>
  </si>
  <si>
    <t>20-3-406</t>
  </si>
  <si>
    <t>2019-5-177</t>
  </si>
  <si>
    <t>20-3-202</t>
  </si>
  <si>
    <t>20-3-492</t>
  </si>
  <si>
    <t>2019-8-62</t>
  </si>
  <si>
    <t>17-3-104</t>
  </si>
  <si>
    <t>19-5-005</t>
  </si>
  <si>
    <t>2020-6-20135</t>
  </si>
  <si>
    <t>2019-6-19009</t>
  </si>
  <si>
    <t>2020-6-20284</t>
  </si>
  <si>
    <t>2020-6-20010</t>
  </si>
  <si>
    <t>17-5-028</t>
  </si>
  <si>
    <t>18-3-507</t>
  </si>
  <si>
    <t>20-3-139</t>
  </si>
  <si>
    <t>18-7-037</t>
  </si>
  <si>
    <t>2019-5-180</t>
  </si>
  <si>
    <t>2020-8-82</t>
  </si>
  <si>
    <t>17-7-017</t>
  </si>
  <si>
    <t>20-2-151</t>
  </si>
  <si>
    <t>2020-6-20385</t>
  </si>
  <si>
    <t>2020-6-20320</t>
  </si>
  <si>
    <t>19-5-095</t>
  </si>
  <si>
    <t>2019-6-19315</t>
  </si>
  <si>
    <t>19-3-320</t>
  </si>
  <si>
    <t>20-3-267</t>
  </si>
  <si>
    <t>2020-6-20076</t>
  </si>
  <si>
    <t>20-2-059</t>
  </si>
  <si>
    <t>2018-8-183</t>
  </si>
  <si>
    <t>18-3-007</t>
  </si>
  <si>
    <t>18-3-094</t>
  </si>
  <si>
    <t>19-5-078</t>
  </si>
  <si>
    <t>20-5-163</t>
  </si>
  <si>
    <t>17-2-252</t>
  </si>
  <si>
    <t>20-5-084</t>
  </si>
  <si>
    <t>20-5-172</t>
  </si>
  <si>
    <t>17-3-131</t>
  </si>
  <si>
    <t>19-2-016</t>
  </si>
  <si>
    <t>20-5-102</t>
  </si>
  <si>
    <t>0.9</t>
  </si>
  <si>
    <t>2019-5-119</t>
  </si>
  <si>
    <t>17-8-177</t>
  </si>
  <si>
    <t>2020-6-20150</t>
  </si>
  <si>
    <t>17-3-341</t>
  </si>
  <si>
    <t>2018-8-112</t>
  </si>
  <si>
    <t>2020-6-20312</t>
  </si>
  <si>
    <t>17-3-178</t>
  </si>
  <si>
    <t>2019-8-12</t>
  </si>
  <si>
    <t>17-3-051</t>
  </si>
  <si>
    <t>2019-8-207</t>
  </si>
  <si>
    <t>20-3-207</t>
  </si>
  <si>
    <t>2019-6-19283</t>
  </si>
  <si>
    <t>19-2-142</t>
  </si>
  <si>
    <t>17-5-037</t>
  </si>
  <si>
    <t>2020-6-20108</t>
  </si>
  <si>
    <t>19-2-153</t>
  </si>
  <si>
    <t>17-8-082</t>
  </si>
  <si>
    <t>2019-8-48</t>
  </si>
  <si>
    <t>20-3-171</t>
  </si>
  <si>
    <t>17-3-029</t>
  </si>
  <si>
    <t>17-2-108</t>
  </si>
  <si>
    <t>17-2-185</t>
  </si>
  <si>
    <t>19-2-132</t>
  </si>
  <si>
    <t>17-2-247</t>
  </si>
  <si>
    <t>17-3-006</t>
  </si>
  <si>
    <t>2019-6-19073</t>
  </si>
  <si>
    <t>2019-6-19002</t>
  </si>
  <si>
    <t>20-3-168</t>
  </si>
  <si>
    <t>18-3-204</t>
  </si>
  <si>
    <t>17-5-042</t>
  </si>
  <si>
    <t>2020-6-20043</t>
  </si>
  <si>
    <t>2020-6-20282</t>
  </si>
  <si>
    <t>18-3-176</t>
  </si>
  <si>
    <t>20-3-333</t>
  </si>
  <si>
    <t>20-3-066</t>
  </si>
  <si>
    <t>2020-6-20065</t>
  </si>
  <si>
    <t>20-3-234</t>
  </si>
  <si>
    <t>19-3-121</t>
  </si>
  <si>
    <t>17-3-228</t>
  </si>
  <si>
    <t>19-3-244</t>
  </si>
  <si>
    <t>17-8-172</t>
  </si>
  <si>
    <t>20-3-399</t>
  </si>
  <si>
    <t>19-5-017</t>
  </si>
  <si>
    <t>2019-6-19320</t>
  </si>
  <si>
    <t>17-3-334</t>
  </si>
  <si>
    <t>20-3-016</t>
  </si>
  <si>
    <t>2020-6-20279</t>
  </si>
  <si>
    <t>2018-8-27</t>
  </si>
  <si>
    <t>19-3-065</t>
  </si>
  <si>
    <t>2020-8-217</t>
  </si>
  <si>
    <t>2018-8-76</t>
  </si>
  <si>
    <t>18-5-080</t>
  </si>
  <si>
    <t>20-2-039</t>
  </si>
  <si>
    <t>20-5-122</t>
  </si>
  <si>
    <t>18-3-508</t>
  </si>
  <si>
    <t>17-6-218</t>
  </si>
  <si>
    <t>18-6-286</t>
  </si>
  <si>
    <t>20-3-025</t>
  </si>
  <si>
    <t>2019-6-19356</t>
  </si>
  <si>
    <t>2019-5-133</t>
  </si>
  <si>
    <t>20-2-138</t>
  </si>
  <si>
    <t>2019-8-8</t>
  </si>
  <si>
    <t>17-8-155</t>
  </si>
  <si>
    <t>20-5-074</t>
  </si>
  <si>
    <t>2019-6-19214</t>
  </si>
  <si>
    <t>20-2-015</t>
  </si>
  <si>
    <t>18-6-277</t>
  </si>
  <si>
    <t>2018-8-122</t>
  </si>
  <si>
    <t>17-2-124</t>
  </si>
  <si>
    <t>18-5-064</t>
  </si>
  <si>
    <t>18-7-008</t>
  </si>
  <si>
    <t>17-2-114</t>
  </si>
  <si>
    <t>20-3-232</t>
  </si>
  <si>
    <t>20-2-148</t>
  </si>
  <si>
    <t>18-6-106</t>
  </si>
  <si>
    <t>18-6-061</t>
  </si>
  <si>
    <t>2018-8-174</t>
  </si>
  <si>
    <t>19-2-012</t>
  </si>
  <si>
    <t>17-2-116</t>
  </si>
  <si>
    <t>20-5-050</t>
  </si>
  <si>
    <t>2018-8-47</t>
  </si>
  <si>
    <t>19-2-349</t>
  </si>
  <si>
    <t>17-6-040</t>
  </si>
  <si>
    <t>2020-8-140</t>
  </si>
  <si>
    <t>2020-8-63</t>
  </si>
  <si>
    <t>20-2-163</t>
  </si>
  <si>
    <t>19-3-463</t>
  </si>
  <si>
    <t>17-8-183</t>
  </si>
  <si>
    <t>2019-6-19220</t>
  </si>
  <si>
    <t>17-6-065</t>
  </si>
  <si>
    <t>17-3-177</t>
  </si>
  <si>
    <t>2019-8-103</t>
  </si>
  <si>
    <t>2020-8-308</t>
  </si>
  <si>
    <t>20-3-270</t>
  </si>
  <si>
    <t>20-2-301</t>
  </si>
  <si>
    <t>2020-8-209</t>
  </si>
  <si>
    <t>17-8-151</t>
  </si>
  <si>
    <t>19-3-465</t>
  </si>
  <si>
    <t>19-3-215</t>
  </si>
  <si>
    <t>2020-6-20019</t>
  </si>
  <si>
    <t>2018-8-138</t>
  </si>
  <si>
    <t>20-5-144</t>
  </si>
  <si>
    <t>20-5-243</t>
  </si>
  <si>
    <t>2020-6-20336</t>
  </si>
  <si>
    <t>18-6-168</t>
  </si>
  <si>
    <t>2019-6-19026</t>
  </si>
  <si>
    <t>17-2-191</t>
  </si>
  <si>
    <t>20-3-408</t>
  </si>
  <si>
    <t>17-8-142</t>
  </si>
  <si>
    <t>2019-8-41</t>
  </si>
  <si>
    <t>2020-6-20348</t>
  </si>
  <si>
    <t>20-5-190</t>
  </si>
  <si>
    <t>20-3-276</t>
  </si>
  <si>
    <t>20-2-190</t>
  </si>
  <si>
    <t>20-3-181</t>
  </si>
  <si>
    <t>17-6-074</t>
  </si>
  <si>
    <t>2020-6-20115</t>
  </si>
  <si>
    <t>2020-8-27</t>
  </si>
  <si>
    <t>2019-8-90</t>
  </si>
  <si>
    <t>2018-8-127</t>
  </si>
  <si>
    <t>2020-6-20261</t>
  </si>
  <si>
    <t>17-2-055</t>
  </si>
  <si>
    <t>2020-6-20252</t>
  </si>
  <si>
    <t>2020-8-128</t>
  </si>
  <si>
    <t>20-3-039</t>
  </si>
  <si>
    <t>18-3-068</t>
  </si>
  <si>
    <t>2019-6-19353</t>
  </si>
  <si>
    <t>18-6-040</t>
  </si>
  <si>
    <t>2019-6-19099</t>
  </si>
  <si>
    <t>19-2-190</t>
  </si>
  <si>
    <t>19-3-306</t>
  </si>
  <si>
    <t>19-5-223</t>
  </si>
  <si>
    <t>2020-6-20032</t>
  </si>
  <si>
    <t>2019-6-19044</t>
  </si>
  <si>
    <t>20-3-413</t>
  </si>
  <si>
    <t>19-3-098</t>
  </si>
  <si>
    <t>18-7-027</t>
  </si>
  <si>
    <t>2019-6-19260</t>
  </si>
  <si>
    <t>20-3-411</t>
  </si>
  <si>
    <t>17-2-251</t>
  </si>
  <si>
    <t>17-5-040</t>
  </si>
  <si>
    <t>20-3-228</t>
  </si>
  <si>
    <t>2018-8-178</t>
  </si>
  <si>
    <t>17-2-148</t>
  </si>
  <si>
    <t>2018-8-44</t>
  </si>
  <si>
    <t>17-8-032</t>
  </si>
  <si>
    <t>17-5-051</t>
  </si>
  <si>
    <t>20-3-088</t>
  </si>
  <si>
    <t>2019-5-172</t>
  </si>
  <si>
    <t>2018-8-23</t>
  </si>
  <si>
    <t>2020-6-20146</t>
  </si>
  <si>
    <t>18-6-041</t>
  </si>
  <si>
    <t>18-6-153</t>
  </si>
  <si>
    <t>18-3-230</t>
  </si>
  <si>
    <t>19-5-003</t>
  </si>
  <si>
    <t>2019-6-19186</t>
  </si>
  <si>
    <t>19-2-176</t>
  </si>
  <si>
    <t>17-8-080</t>
  </si>
  <si>
    <t>17-2-177</t>
  </si>
  <si>
    <t>2020-8-102</t>
  </si>
  <si>
    <t>18-6-033</t>
  </si>
  <si>
    <t>20-2-032</t>
  </si>
  <si>
    <t>17-2-323</t>
  </si>
  <si>
    <t>19-3-213</t>
  </si>
  <si>
    <t>2020-6-20159</t>
  </si>
  <si>
    <t>2020-6-20213</t>
  </si>
  <si>
    <t>2020-6-20295</t>
  </si>
  <si>
    <t>2019-5-150</t>
  </si>
  <si>
    <t>2018-8-36</t>
  </si>
  <si>
    <t>18-6-089</t>
  </si>
  <si>
    <t>2020-8-42</t>
  </si>
  <si>
    <t>2020-6-20273</t>
  </si>
  <si>
    <t>2019-8-67</t>
  </si>
  <si>
    <t>20-3-363</t>
  </si>
  <si>
    <t>20-5-151</t>
  </si>
  <si>
    <t>19-5-046</t>
  </si>
  <si>
    <t>19-3-177</t>
  </si>
  <si>
    <t>2020-6-20327</t>
  </si>
  <si>
    <t>2020-6-20347</t>
  </si>
  <si>
    <t>20-3-196</t>
  </si>
  <si>
    <t>2018-8-57</t>
  </si>
  <si>
    <t>19-5-035</t>
  </si>
  <si>
    <t>2020-6-20441</t>
  </si>
  <si>
    <t>2020-6-20371</t>
  </si>
  <si>
    <t>17-8-037</t>
  </si>
  <si>
    <t>17-5-048</t>
  </si>
  <si>
    <t>20-3-350</t>
  </si>
  <si>
    <t>17-6-071</t>
  </si>
  <si>
    <t>2020-6-20132</t>
  </si>
  <si>
    <t>20-3-341</t>
  </si>
  <si>
    <t>2019-5-128</t>
  </si>
  <si>
    <t>20-5-204</t>
  </si>
  <si>
    <t>2020-6-20098</t>
  </si>
  <si>
    <t>20-3-296</t>
  </si>
  <si>
    <t>17-2-140</t>
  </si>
  <si>
    <t>17-2-227</t>
  </si>
  <si>
    <t>20-3-073</t>
  </si>
  <si>
    <t>2018-8-128</t>
  </si>
  <si>
    <t>19-3-015</t>
  </si>
  <si>
    <t>20-3-398</t>
  </si>
  <si>
    <t>2020-6-20182</t>
  </si>
  <si>
    <t>2019-6-19207</t>
  </si>
  <si>
    <t>19-2-172</t>
  </si>
  <si>
    <t>20-2-185</t>
  </si>
  <si>
    <t>2018-8-19</t>
  </si>
  <si>
    <t>19-2-114</t>
  </si>
  <si>
    <t>20-2-225</t>
  </si>
  <si>
    <t>2019-6-19124</t>
  </si>
  <si>
    <t>18-6-233</t>
  </si>
  <si>
    <t>2019-8-157</t>
  </si>
  <si>
    <t>2018-8-156</t>
  </si>
  <si>
    <t>20-3-259</t>
  </si>
  <si>
    <t>20-3-055</t>
  </si>
  <si>
    <t>17-2-219</t>
  </si>
  <si>
    <t>2019-5-169</t>
  </si>
  <si>
    <t>2020-6-20262</t>
  </si>
  <si>
    <t>2020-8-65</t>
  </si>
  <si>
    <t>2020-8-91</t>
  </si>
  <si>
    <t>2019-8-160</t>
  </si>
  <si>
    <t>17-5-011</t>
  </si>
  <si>
    <t>2020-6-20024</t>
  </si>
  <si>
    <t>2019-6-19208</t>
  </si>
  <si>
    <t>18-6-052</t>
  </si>
  <si>
    <t>2020-6-20124</t>
  </si>
  <si>
    <t>20-3-204</t>
  </si>
  <si>
    <t>19-3-217</t>
  </si>
  <si>
    <t>20-5-069</t>
  </si>
  <si>
    <t>20-5-135</t>
  </si>
  <si>
    <t>17-3-063</t>
  </si>
  <si>
    <t>18-3-179</t>
  </si>
  <si>
    <t>2020-6-20265</t>
  </si>
  <si>
    <t>19-2-446</t>
  </si>
  <si>
    <t>20-2-007</t>
  </si>
  <si>
    <t>20-2-143</t>
  </si>
  <si>
    <t>2018-8-90</t>
  </si>
  <si>
    <t>19-2-066</t>
  </si>
  <si>
    <t>2020-6-20416</t>
  </si>
  <si>
    <t>20-5-160</t>
  </si>
  <si>
    <t>17-8-185</t>
  </si>
  <si>
    <t>2019-6-19043</t>
  </si>
  <si>
    <t>17-3-333</t>
  </si>
  <si>
    <t>17-8-056</t>
  </si>
  <si>
    <t>19-2-341</t>
  </si>
  <si>
    <t>18-6-074</t>
  </si>
  <si>
    <t>2019-5-160</t>
  </si>
  <si>
    <t>20-5-108</t>
  </si>
  <si>
    <t>2020-6-20370</t>
  </si>
  <si>
    <t>18-3-506</t>
  </si>
  <si>
    <t>19-3-005</t>
  </si>
  <si>
    <t>2018-8-198</t>
  </si>
  <si>
    <t>2019-6-19154</t>
  </si>
  <si>
    <t>19-3-477</t>
  </si>
  <si>
    <t>20-5-109</t>
  </si>
  <si>
    <t>19-3-027</t>
  </si>
  <si>
    <t>20-3-297</t>
  </si>
  <si>
    <t>2020-6-20156</t>
  </si>
  <si>
    <t>17-7-026</t>
  </si>
  <si>
    <t>2020-6-20364</t>
  </si>
  <si>
    <t>20-3-483</t>
  </si>
  <si>
    <t>2020-6-20325</t>
  </si>
  <si>
    <t>20-2-045</t>
  </si>
  <si>
    <t>2019-8-136</t>
  </si>
  <si>
    <t>20-3-409</t>
  </si>
  <si>
    <t>19-3-087</t>
  </si>
  <si>
    <t>17-5-015</t>
  </si>
  <si>
    <t>18-3-184</t>
  </si>
  <si>
    <t>18-6-288</t>
  </si>
  <si>
    <t>17-8-024</t>
  </si>
  <si>
    <t>17-3-326</t>
  </si>
  <si>
    <t>20-3-094</t>
  </si>
  <si>
    <t>20-2-136</t>
  </si>
  <si>
    <t>18-3-152</t>
  </si>
  <si>
    <t>17-6-222</t>
  </si>
  <si>
    <t>2020-8-244</t>
  </si>
  <si>
    <t>20-3-107</t>
  </si>
  <si>
    <t>2019-8-58</t>
  </si>
  <si>
    <t>20-3-036</t>
  </si>
  <si>
    <t>20-5-115</t>
  </si>
  <si>
    <t>17-6-144</t>
  </si>
  <si>
    <t>20-3-108</t>
  </si>
  <si>
    <t>2019-6-19230</t>
  </si>
  <si>
    <t>19-5-109</t>
  </si>
  <si>
    <t>2019-8-70</t>
  </si>
  <si>
    <t>20-5-192</t>
  </si>
  <si>
    <t>18-6-177</t>
  </si>
  <si>
    <t>20-3-389</t>
  </si>
  <si>
    <t>2020-8-126</t>
  </si>
  <si>
    <t>17-2-058</t>
  </si>
  <si>
    <t>2020-6-20205</t>
  </si>
  <si>
    <t>2019-6-19126</t>
  </si>
  <si>
    <t>2019-6-19004</t>
  </si>
  <si>
    <t>2018-8-149</t>
  </si>
  <si>
    <t>2019-8-76</t>
  </si>
  <si>
    <t>19-5-091</t>
  </si>
  <si>
    <t>20-5-149</t>
  </si>
  <si>
    <t>20-5-171</t>
  </si>
  <si>
    <t>2019-6-19049</t>
  </si>
  <si>
    <t>17-6-149</t>
  </si>
  <si>
    <t>19-2-075</t>
  </si>
  <si>
    <t>2018-8-185</t>
  </si>
  <si>
    <t>20-2-199</t>
  </si>
  <si>
    <t>18-5-094</t>
  </si>
  <si>
    <t>19-2-180</t>
  </si>
  <si>
    <t>2019-8-31</t>
  </si>
  <si>
    <t>17-3-026</t>
  </si>
  <si>
    <t>2018-8-136</t>
  </si>
  <si>
    <t>19-5-026</t>
  </si>
  <si>
    <t>17-3-229</t>
  </si>
  <si>
    <t>20-3-283</t>
  </si>
  <si>
    <t>2020-6-20257</t>
  </si>
  <si>
    <t>2020-8-245</t>
  </si>
  <si>
    <t>20-3-316</t>
  </si>
  <si>
    <t>17-6-017</t>
  </si>
  <si>
    <t>19-3-308</t>
  </si>
  <si>
    <t>20-5-086</t>
  </si>
  <si>
    <t>17-8-023</t>
  </si>
  <si>
    <t>20-5-110</t>
  </si>
  <si>
    <t>20-3-004</t>
  </si>
  <si>
    <t>2020-6-20081</t>
  </si>
  <si>
    <t>17-6-011</t>
  </si>
  <si>
    <t>19-2-188</t>
  </si>
  <si>
    <t>2018-8-325</t>
  </si>
  <si>
    <t>17-2-322</t>
  </si>
  <si>
    <t>20-2-077</t>
  </si>
  <si>
    <t>20-5-116</t>
  </si>
  <si>
    <t>2020-6-20375</t>
  </si>
  <si>
    <t>17-6-239</t>
  </si>
  <si>
    <t>18-5-127</t>
  </si>
  <si>
    <t>20-5-114</t>
  </si>
  <si>
    <t>19-5-087</t>
  </si>
  <si>
    <t>2020-8-149</t>
  </si>
  <si>
    <t>17-5-021</t>
  </si>
  <si>
    <t>20-3-064</t>
  </si>
  <si>
    <t>2019-6-19282</t>
  </si>
  <si>
    <t>19-2-010</t>
  </si>
  <si>
    <t>18-6-176</t>
  </si>
  <si>
    <t>19-3-313</t>
  </si>
  <si>
    <t>20-3-065</t>
  </si>
  <si>
    <t>20-3-416</t>
  </si>
  <si>
    <t>18-6-012</t>
  </si>
  <si>
    <t>17-8-041</t>
  </si>
  <si>
    <t>19-2-107</t>
  </si>
  <si>
    <t>18-3-271</t>
  </si>
  <si>
    <t>19-3-052</t>
  </si>
  <si>
    <t>20-3-274</t>
  </si>
  <si>
    <t>20-3-164</t>
  </si>
  <si>
    <t>2020-6-20255</t>
  </si>
  <si>
    <t>2019-5-134</t>
  </si>
  <si>
    <t>19-3-164</t>
  </si>
  <si>
    <t>2020-8-147</t>
  </si>
  <si>
    <t>17-2-294</t>
  </si>
  <si>
    <t>18-6-058</t>
  </si>
  <si>
    <t>20-2-006</t>
  </si>
  <si>
    <t>19-2-074</t>
  </si>
  <si>
    <t>19-5-067</t>
  </si>
  <si>
    <t>2019-6-19267</t>
  </si>
  <si>
    <t>2020-8-56</t>
  </si>
  <si>
    <t>20-5-143</t>
  </si>
  <si>
    <t>17-3-018</t>
  </si>
  <si>
    <t>2020-6-20337</t>
  </si>
  <si>
    <t>17-2-194</t>
  </si>
  <si>
    <t>2020-6-20356</t>
  </si>
  <si>
    <t>17-2-319</t>
  </si>
  <si>
    <t>2019-6-19323</t>
  </si>
  <si>
    <t>18-6-119</t>
  </si>
  <si>
    <t>19-3-201</t>
  </si>
  <si>
    <t>17-2-234</t>
  </si>
  <si>
    <t>2019-6-19249</t>
  </si>
  <si>
    <t>2019-8-156</t>
  </si>
  <si>
    <t>20-3-062</t>
  </si>
  <si>
    <t>17-5-024</t>
  </si>
  <si>
    <t>20-3-347</t>
  </si>
  <si>
    <t>20-3-041</t>
  </si>
  <si>
    <t>2018-8-141</t>
  </si>
  <si>
    <t>20-2-048</t>
  </si>
  <si>
    <t>2020-8-107</t>
  </si>
  <si>
    <t>19-2-325</t>
  </si>
  <si>
    <t>17-6-265</t>
  </si>
  <si>
    <t>20-2-092</t>
  </si>
  <si>
    <t>17-2-201</t>
  </si>
  <si>
    <t>20-2-221</t>
  </si>
  <si>
    <t>19-5-043</t>
  </si>
  <si>
    <t>20-5-052</t>
  </si>
  <si>
    <t>2020-8-54</t>
  </si>
  <si>
    <t>2019-8-130</t>
  </si>
  <si>
    <t>20-3-152</t>
  </si>
  <si>
    <t>19-3-269</t>
  </si>
  <si>
    <t>2020-6-20151</t>
  </si>
  <si>
    <t>2019-6-19231</t>
  </si>
  <si>
    <t>20-5-178</t>
  </si>
  <si>
    <t>2019-8-192</t>
  </si>
  <si>
    <t>17-8-036</t>
  </si>
  <si>
    <t>17-5-052</t>
  </si>
  <si>
    <t>19-5-038</t>
  </si>
  <si>
    <t>17-8-049</t>
  </si>
  <si>
    <t>18-3-038</t>
  </si>
  <si>
    <t>19-2-034</t>
  </si>
  <si>
    <t>2020-6-20417</t>
  </si>
  <si>
    <t>19-2-181</t>
  </si>
  <si>
    <t>20-3-198</t>
  </si>
  <si>
    <t>159012</t>
  </si>
  <si>
    <t>2020-6-20235</t>
  </si>
  <si>
    <t>18-3-273</t>
  </si>
  <si>
    <t>20-3-425</t>
  </si>
  <si>
    <t>17-3-533</t>
  </si>
  <si>
    <t>2019-8-114</t>
  </si>
  <si>
    <t>20-2-029</t>
  </si>
  <si>
    <t>18-3-012</t>
  </si>
  <si>
    <t>17-7-022</t>
  </si>
  <si>
    <t>20-3-170</t>
  </si>
  <si>
    <t>2019-8-337</t>
  </si>
  <si>
    <t>2020-6-20363</t>
  </si>
  <si>
    <t>2019-6-19098</t>
  </si>
  <si>
    <t>20-2-101</t>
  </si>
  <si>
    <t>20-5-154</t>
  </si>
  <si>
    <t>18-6-029</t>
  </si>
  <si>
    <t>19-2-159</t>
  </si>
  <si>
    <t>2018-8-288</t>
  </si>
  <si>
    <t>19-2-077</t>
  </si>
  <si>
    <t>2019-8-141</t>
  </si>
  <si>
    <t>20-5-010</t>
  </si>
  <si>
    <t>17-6-197</t>
  </si>
  <si>
    <t>20-3-273</t>
  </si>
  <si>
    <t>20-2-119</t>
  </si>
  <si>
    <t>2020-8-138</t>
  </si>
  <si>
    <t>18-5-024</t>
  </si>
  <si>
    <t>17-3-160</t>
  </si>
  <si>
    <t>17-5-057</t>
  </si>
  <si>
    <t>19-3-181</t>
  </si>
  <si>
    <t>20-3-212</t>
  </si>
  <si>
    <t>2020-6-20149</t>
  </si>
  <si>
    <t>2019-6-19269</t>
  </si>
  <si>
    <t>17-5-047</t>
  </si>
  <si>
    <t>17-6-320</t>
  </si>
  <si>
    <t>19-5-040</t>
  </si>
  <si>
    <t>2020-6-20373</t>
  </si>
  <si>
    <t>20-3-037</t>
  </si>
  <si>
    <t>2020-6-20153</t>
  </si>
  <si>
    <t>18-5-045</t>
  </si>
  <si>
    <t>18-6-031</t>
  </si>
  <si>
    <t>20-3-026</t>
  </si>
  <si>
    <t>2020-6-20249</t>
  </si>
  <si>
    <t>2020-8-96</t>
  </si>
  <si>
    <t>20-2-459</t>
  </si>
  <si>
    <t>18-6-220</t>
  </si>
  <si>
    <t>2020-8-39</t>
  </si>
  <si>
    <t>19-3-232</t>
  </si>
  <si>
    <t>17-3-193</t>
  </si>
  <si>
    <t>17-6-018</t>
  </si>
  <si>
    <t>2020-8-150</t>
  </si>
  <si>
    <t>19-3-142</t>
  </si>
  <si>
    <t>20-3-392</t>
  </si>
  <si>
    <t>17-8-160</t>
  </si>
  <si>
    <t>18-5-056</t>
  </si>
  <si>
    <t>18-5-096</t>
  </si>
  <si>
    <t>2020-6-20104</t>
  </si>
  <si>
    <t>20-3-135</t>
  </si>
  <si>
    <t>17-2-016</t>
  </si>
  <si>
    <t>18-3-040</t>
  </si>
  <si>
    <t>20-5-081</t>
  </si>
  <si>
    <t>17-8-084</t>
  </si>
  <si>
    <t>17-3-156</t>
  </si>
  <si>
    <t>19-2-185</t>
  </si>
  <si>
    <t>2018-8-167</t>
  </si>
  <si>
    <t>19-3-268</t>
  </si>
  <si>
    <t>18-5-052</t>
  </si>
  <si>
    <t>2020-8-44</t>
  </si>
  <si>
    <t>2020-6-20338</t>
  </si>
  <si>
    <t>20-3-111</t>
  </si>
  <si>
    <t>2018-8-191</t>
  </si>
  <si>
    <t>18-3-202</t>
  </si>
  <si>
    <t>2019-8-84</t>
  </si>
  <si>
    <t>2019-8-64</t>
  </si>
  <si>
    <t>2019-8-110</t>
  </si>
  <si>
    <t>18-5-092</t>
  </si>
  <si>
    <t>17-3-187</t>
  </si>
  <si>
    <t>20-3-215</t>
  </si>
  <si>
    <t>20-2-051</t>
  </si>
  <si>
    <t>20-2-137</t>
  </si>
  <si>
    <t>18-5-070</t>
  </si>
  <si>
    <t>2020-6-20250</t>
  </si>
  <si>
    <t>2019-6-19275</t>
  </si>
  <si>
    <t>2018-8-150</t>
  </si>
  <si>
    <t>2018-8-59</t>
  </si>
  <si>
    <t>17-3-044</t>
  </si>
  <si>
    <t>18-6-254</t>
  </si>
  <si>
    <t>19-5-104</t>
  </si>
  <si>
    <t>17-6-022</t>
  </si>
  <si>
    <t>20-3-383</t>
  </si>
  <si>
    <t>20-3-203</t>
  </si>
  <si>
    <t>2020-8-117</t>
  </si>
  <si>
    <t>19-2-437</t>
  </si>
  <si>
    <t>2019-8-96</t>
  </si>
  <si>
    <t>2018-8-51</t>
  </si>
  <si>
    <t>19-2-019</t>
  </si>
  <si>
    <t>2020-8-83</t>
  </si>
  <si>
    <t>2018-8-203</t>
  </si>
  <si>
    <t>2020-6-20101</t>
  </si>
  <si>
    <t>19-3-317</t>
  </si>
  <si>
    <t>2020-8-33</t>
  </si>
  <si>
    <t>17-8-055</t>
  </si>
  <si>
    <t>20-2-460</t>
  </si>
  <si>
    <t>18-7-014</t>
  </si>
  <si>
    <t>2020-8-36</t>
  </si>
  <si>
    <t>20-3-179</t>
  </si>
  <si>
    <t>17-2-220</t>
  </si>
  <si>
    <t>19-3-189</t>
  </si>
  <si>
    <t>2019-6-19319</t>
  </si>
  <si>
    <t>20-5-085</t>
  </si>
  <si>
    <t>19-2-367</t>
  </si>
  <si>
    <t>20-2-115</t>
  </si>
  <si>
    <t>17-2-017</t>
  </si>
  <si>
    <t>17-8-013</t>
  </si>
  <si>
    <t>19-3-263</t>
  </si>
  <si>
    <t>19-3-248</t>
  </si>
  <si>
    <t>20-3-076</t>
  </si>
  <si>
    <t>2018-8-160</t>
  </si>
  <si>
    <t>20-3-118</t>
  </si>
  <si>
    <t>19-5-075</t>
  </si>
  <si>
    <t>2018-8-39</t>
  </si>
  <si>
    <t>19-5-064</t>
  </si>
  <si>
    <t>2020-8-108</t>
  </si>
  <si>
    <t>18-5-085</t>
  </si>
  <si>
    <t>20-3-193</t>
  </si>
  <si>
    <t>2020-6-20155</t>
  </si>
  <si>
    <t>2019-8-18</t>
  </si>
  <si>
    <t>19-3-011</t>
  </si>
  <si>
    <t>19-5-228</t>
  </si>
  <si>
    <t>17-8-152</t>
  </si>
  <si>
    <t>2020-8-25</t>
  </si>
  <si>
    <t>20-5-197</t>
  </si>
  <si>
    <t>2020-8-67</t>
  </si>
  <si>
    <t>2020-8-148</t>
  </si>
  <si>
    <t>18-7-035</t>
  </si>
  <si>
    <t>2020-6-20307</t>
  </si>
  <si>
    <t>18-6-126</t>
  </si>
  <si>
    <t>17-3--336</t>
  </si>
  <si>
    <t>20-5-260</t>
  </si>
  <si>
    <t>2020-6-20020</t>
  </si>
  <si>
    <t>2019-6-19148</t>
  </si>
  <si>
    <t>17-2-036</t>
  </si>
  <si>
    <t>20-3-279</t>
  </si>
  <si>
    <t>2019-8-54</t>
  </si>
  <si>
    <t>2019-8-118</t>
  </si>
  <si>
    <t>19-3-088</t>
  </si>
  <si>
    <t>2019-8-40</t>
  </si>
  <si>
    <t>17-2-111</t>
  </si>
  <si>
    <t>20-3-370</t>
  </si>
  <si>
    <t>20-5-153</t>
  </si>
  <si>
    <t>19-2-024</t>
  </si>
  <si>
    <t>17-3279</t>
  </si>
  <si>
    <t>19-3-077</t>
  </si>
  <si>
    <t>19-2-036</t>
  </si>
  <si>
    <t>2018-8-164</t>
  </si>
  <si>
    <t>2020-8-20</t>
  </si>
  <si>
    <t>2019-8-115</t>
  </si>
  <si>
    <t>18-5-075</t>
  </si>
  <si>
    <t>17-5-009</t>
  </si>
  <si>
    <t>18-3-010</t>
  </si>
  <si>
    <t>2020-6-20229</t>
  </si>
  <si>
    <t>2020-6-20049</t>
  </si>
  <si>
    <t>18-6-448</t>
  </si>
  <si>
    <t>17-8-141</t>
  </si>
  <si>
    <t>18-5-043</t>
  </si>
  <si>
    <t>18-6-337</t>
  </si>
  <si>
    <t>17-5-012</t>
  </si>
  <si>
    <t>20-3-275</t>
  </si>
  <si>
    <t>18-6-175</t>
  </si>
  <si>
    <t>2020-6-20253</t>
  </si>
  <si>
    <t>17-3-019</t>
  </si>
  <si>
    <t>20-5-248</t>
  </si>
  <si>
    <t>2020-6-20405</t>
  </si>
  <si>
    <t>17-2-396</t>
  </si>
  <si>
    <t>20-5-029</t>
  </si>
  <si>
    <t>17-8-109</t>
  </si>
  <si>
    <t>19-2-199</t>
  </si>
  <si>
    <t>20-3-417</t>
  </si>
  <si>
    <t>20-2-173</t>
  </si>
  <si>
    <t>18-5-051</t>
  </si>
  <si>
    <t>19-2-037</t>
  </si>
  <si>
    <t>18-7-039</t>
  </si>
  <si>
    <t>19-3-026</t>
  </si>
  <si>
    <t>20-5-058</t>
  </si>
  <si>
    <t>2019-6-19290</t>
  </si>
  <si>
    <t>2020-8-127</t>
  </si>
  <si>
    <t>2020-8-165</t>
  </si>
  <si>
    <t>20-2-035</t>
  </si>
  <si>
    <t>18-7-038</t>
  </si>
  <si>
    <t>2018-8-154</t>
  </si>
  <si>
    <t>2020-8-104</t>
  </si>
  <si>
    <t>17-5-025</t>
  </si>
  <si>
    <t>2019-8-143</t>
  </si>
  <si>
    <t>20-3-158</t>
  </si>
  <si>
    <t>17-2-023</t>
  </si>
  <si>
    <t>17-3-010</t>
  </si>
  <si>
    <t>2020-6-20318</t>
  </si>
  <si>
    <t>18-3-162</t>
  </si>
  <si>
    <t>2020-6-20260</t>
  </si>
  <si>
    <t>20-3-087</t>
  </si>
  <si>
    <t>20-5-064</t>
  </si>
  <si>
    <t>18-7-016</t>
  </si>
  <si>
    <t>17-6-082</t>
  </si>
  <si>
    <t>2018-8-199</t>
  </si>
  <si>
    <t>20-5-199</t>
  </si>
  <si>
    <t>17-8-088</t>
  </si>
  <si>
    <t>20-3-223</t>
  </si>
  <si>
    <t>20-5-035</t>
  </si>
  <si>
    <t>20-3-010</t>
  </si>
  <si>
    <t>19-2-053</t>
  </si>
  <si>
    <t>19-2-079</t>
  </si>
  <si>
    <t>2019-8-86</t>
  </si>
  <si>
    <t>17-8-110</t>
  </si>
  <si>
    <t>19-3-012</t>
  </si>
  <si>
    <t>19-3-204</t>
  </si>
  <si>
    <t>2019-8-50</t>
  </si>
  <si>
    <t>2019-8-14</t>
  </si>
  <si>
    <t>2019-8-93</t>
  </si>
  <si>
    <t>2018-8-153</t>
  </si>
  <si>
    <t>20-3-128</t>
  </si>
  <si>
    <t>2019-8-33</t>
  </si>
  <si>
    <t>2019-8-158</t>
  </si>
  <si>
    <t>18-3-203</t>
  </si>
  <si>
    <t>17-2-022</t>
  </si>
  <si>
    <t>19-3-868</t>
  </si>
  <si>
    <t>20-3-134</t>
  </si>
  <si>
    <t>20-2-046</t>
  </si>
  <si>
    <t>20-3-236</t>
  </si>
  <si>
    <t>18-7-028</t>
  </si>
  <si>
    <t>20-3-395</t>
  </si>
  <si>
    <t>2019-6-19324</t>
  </si>
  <si>
    <t>17-5-046</t>
  </si>
  <si>
    <t>2020-8-29</t>
  </si>
  <si>
    <t>2019-8-15</t>
  </si>
  <si>
    <t>20-5-065</t>
  </si>
  <si>
    <t>17-6-231</t>
  </si>
  <si>
    <t>2020-8-52</t>
  </si>
  <si>
    <t>18-6-023</t>
  </si>
  <si>
    <t>18-3-205</t>
  </si>
  <si>
    <t>20-2-111</t>
  </si>
  <si>
    <t>20-2-116</t>
  </si>
  <si>
    <t>20-2-124</t>
  </si>
  <si>
    <t>19-3-168</t>
  </si>
  <si>
    <t>18-3-293</t>
  </si>
  <si>
    <t>19-2-867</t>
  </si>
  <si>
    <t>2020-6-20294</t>
  </si>
  <si>
    <t>19-3-120</t>
  </si>
  <si>
    <t>2018-8-322</t>
  </si>
  <si>
    <t>20-3-079</t>
  </si>
  <si>
    <t>19-2-062</t>
  </si>
  <si>
    <t>2019-8-73</t>
  </si>
  <si>
    <t>18-3-042</t>
  </si>
  <si>
    <t>20-2-080</t>
  </si>
  <si>
    <t>2019-8-89</t>
  </si>
  <si>
    <t>19-2-073</t>
  </si>
  <si>
    <t>19-2-119</t>
  </si>
  <si>
    <t>17-2-265</t>
  </si>
  <si>
    <t>2019-6-19145</t>
  </si>
  <si>
    <t>20-5-166</t>
  </si>
  <si>
    <t>19-2-376</t>
  </si>
  <si>
    <t>20-2-024</t>
  </si>
  <si>
    <t>2020-6-20096</t>
  </si>
  <si>
    <t>19-2-043</t>
  </si>
  <si>
    <t>2020-8-242</t>
  </si>
  <si>
    <t>2020-8-156</t>
  </si>
  <si>
    <t>2020-8-92</t>
  </si>
  <si>
    <t>2020-6-20351</t>
  </si>
  <si>
    <t>17-7-001</t>
  </si>
  <si>
    <t>19-3-115</t>
  </si>
  <si>
    <t>17-3-021</t>
  </si>
  <si>
    <t>20-3-281</t>
  </si>
  <si>
    <t>18-7-043</t>
  </si>
  <si>
    <t>2019-6-19116</t>
  </si>
  <si>
    <t>2019-8-63</t>
  </si>
  <si>
    <t>20-3-241</t>
  </si>
  <si>
    <t>17-8-178</t>
  </si>
  <si>
    <t>20-2-133</t>
  </si>
  <si>
    <t>19-2-106</t>
  </si>
  <si>
    <t>20-3-400</t>
  </si>
  <si>
    <t>19-2-196</t>
  </si>
  <si>
    <t>2020-8-61</t>
  </si>
  <si>
    <t>17-8-131</t>
  </si>
  <si>
    <t>19-3-093</t>
  </si>
  <si>
    <t>19-3-262</t>
  </si>
  <si>
    <t>18-3-164</t>
  </si>
  <si>
    <t>17-8-174</t>
  </si>
  <si>
    <t>18-6-289</t>
  </si>
  <si>
    <t>2019-5-151</t>
  </si>
  <si>
    <t>2020-6-20386</t>
  </si>
  <si>
    <t>2019-8-116</t>
  </si>
  <si>
    <t>20-3-519</t>
  </si>
  <si>
    <t>2019-8-44</t>
  </si>
  <si>
    <t>18-7-005</t>
  </si>
  <si>
    <t>17-3-017</t>
  </si>
  <si>
    <t>2020-8-60</t>
  </si>
  <si>
    <t>20-3-225</t>
  </si>
  <si>
    <t>2019-8-71</t>
  </si>
  <si>
    <t>2020-6-20256</t>
  </si>
  <si>
    <t>17-7-006</t>
  </si>
  <si>
    <t>19-2-145</t>
  </si>
  <si>
    <t>2019-6-19064</t>
  </si>
  <si>
    <t>2020-8-76</t>
  </si>
  <si>
    <t>20-2-152</t>
  </si>
  <si>
    <t>20-3-133</t>
  </si>
  <si>
    <t>2020-6-20305</t>
  </si>
  <si>
    <t>19-3-194</t>
  </si>
  <si>
    <t>20-2-458</t>
  </si>
  <si>
    <t>2018-8-92</t>
  </si>
  <si>
    <t>17-8-042</t>
  </si>
  <si>
    <t>17-6-003</t>
  </si>
  <si>
    <t>19-5-030</t>
  </si>
  <si>
    <t>17-6-261</t>
  </si>
  <si>
    <t>17-8-219</t>
  </si>
  <si>
    <t>2019-8-179</t>
  </si>
  <si>
    <t>2020-8-123</t>
  </si>
  <si>
    <t>2020-8-158</t>
  </si>
  <si>
    <t>20-5-157</t>
  </si>
  <si>
    <t>20-3-090</t>
  </si>
  <si>
    <t>20-2-206</t>
  </si>
  <si>
    <t>17-2-275</t>
  </si>
  <si>
    <t>2019-8-109</t>
  </si>
  <si>
    <t>20-3-195</t>
  </si>
  <si>
    <t>20-5-057</t>
  </si>
  <si>
    <t>17-3-114</t>
  </si>
  <si>
    <t>18-6-130</t>
  </si>
  <si>
    <t>19-3-387</t>
  </si>
  <si>
    <t>17-8-030</t>
  </si>
  <si>
    <t>18-3-225</t>
  </si>
  <si>
    <t>18-3-115</t>
  </si>
  <si>
    <t>18-5-071</t>
  </si>
  <si>
    <t>17-3-342</t>
  </si>
  <si>
    <t>2019-5-173</t>
  </si>
  <si>
    <t>2019-8-206</t>
  </si>
  <si>
    <t>20-2-158</t>
  </si>
  <si>
    <t>2019-8-87</t>
  </si>
  <si>
    <t>2020-8-231</t>
  </si>
  <si>
    <t>19-2-013</t>
  </si>
  <si>
    <t>18-6-125</t>
  </si>
  <si>
    <t>19-2-003</t>
  </si>
  <si>
    <t xml:space="preserve"> 20-5-067</t>
  </si>
  <si>
    <t>18-3-190</t>
  </si>
  <si>
    <t>2020-6-20328</t>
  </si>
  <si>
    <t>20-3-353</t>
  </si>
  <si>
    <t>20-2-053</t>
  </si>
  <si>
    <t>19-3-166</t>
  </si>
  <si>
    <t>2020-6-20053</t>
  </si>
  <si>
    <t>2020-8-48</t>
  </si>
  <si>
    <t>2019-8-168</t>
  </si>
  <si>
    <t>17-2-136</t>
  </si>
  <si>
    <t>20-2-201</t>
  </si>
  <si>
    <t>17-8-067</t>
  </si>
  <si>
    <t>20-3-314</t>
  </si>
  <si>
    <t>20-3-051</t>
  </si>
  <si>
    <t>20-2-025</t>
  </si>
  <si>
    <t>20-3-230</t>
  </si>
  <si>
    <t>19-3-004</t>
  </si>
  <si>
    <t>2020-6-20313</t>
  </si>
  <si>
    <t>19-2-081</t>
  </si>
  <si>
    <t>2020-6-20297</t>
  </si>
  <si>
    <t>20-5-005</t>
  </si>
  <si>
    <t>20-5-031</t>
  </si>
  <si>
    <t>20-2-186</t>
  </si>
  <si>
    <t>2019-8-55</t>
  </si>
  <si>
    <t>20-3-075</t>
  </si>
  <si>
    <t>18-5-019</t>
  </si>
  <si>
    <t>2019-5-127</t>
  </si>
  <si>
    <t>2020-6-20369</t>
  </si>
  <si>
    <t>17-3-280</t>
  </si>
  <si>
    <t>2020-6-20157</t>
  </si>
  <si>
    <t>20-3-344</t>
  </si>
  <si>
    <t>19-3-157</t>
  </si>
  <si>
    <t>19-2-099</t>
  </si>
  <si>
    <t>2018-8-197</t>
  </si>
  <si>
    <t>20-5-022</t>
  </si>
  <si>
    <t>19-5-065</t>
  </si>
  <si>
    <t>17-8-100</t>
  </si>
  <si>
    <t>2020-8-129</t>
  </si>
  <si>
    <t>17-8-161</t>
  </si>
  <si>
    <t>20-3-200</t>
  </si>
  <si>
    <t>20-5-159</t>
  </si>
  <si>
    <t>17-8-133</t>
  </si>
  <si>
    <t>19-3-009</t>
  </si>
  <si>
    <t>20-2-084</t>
  </si>
  <si>
    <t>17-6-024</t>
  </si>
  <si>
    <t>19-2-128</t>
  </si>
  <si>
    <t>17-2-224</t>
  </si>
  <si>
    <t>17-2-098</t>
  </si>
  <si>
    <t>17-5-064</t>
  </si>
  <si>
    <t>19-2-337</t>
  </si>
  <si>
    <t>2019-6-19257</t>
  </si>
  <si>
    <t>2020-8-66</t>
  </si>
  <si>
    <t>2018-8-190</t>
  </si>
  <si>
    <t>2019-8-180</t>
  </si>
  <si>
    <t>17-8-137</t>
  </si>
  <si>
    <t>2019-8-38</t>
  </si>
  <si>
    <t>2020-8-164</t>
  </si>
  <si>
    <t>2019-8-85</t>
  </si>
  <si>
    <t>2019-8-174</t>
  </si>
  <si>
    <t>19-3-020</t>
  </si>
  <si>
    <t>2020-8-88</t>
  </si>
  <si>
    <t>18-5-066</t>
  </si>
  <si>
    <t>2020-8-141</t>
  </si>
  <si>
    <t>2019-5-159</t>
  </si>
  <si>
    <t>17-8-105</t>
  </si>
  <si>
    <t>2018-8-129</t>
  </si>
  <si>
    <t>19-2-065</t>
  </si>
  <si>
    <t>20-3-125</t>
  </si>
  <si>
    <t>18-7-044</t>
  </si>
  <si>
    <t>2020-8-119</t>
  </si>
  <si>
    <t>17-8-062</t>
  </si>
  <si>
    <t>18-3-096</t>
  </si>
  <si>
    <t>17-8-165</t>
  </si>
  <si>
    <t>18-5-013</t>
  </si>
  <si>
    <t>2020-6-20106</t>
  </si>
  <si>
    <t>17-6-255</t>
  </si>
  <si>
    <t>20-5-241</t>
  </si>
  <si>
    <t>19-2-069</t>
  </si>
  <si>
    <t>20-3-160</t>
  </si>
  <si>
    <t>19-5-093</t>
  </si>
  <si>
    <t>19-2-048</t>
  </si>
  <si>
    <t>19-5-088</t>
  </si>
  <si>
    <t>2020-8-130</t>
  </si>
  <si>
    <t>19-2-056</t>
  </si>
  <si>
    <t>19-3-084</t>
  </si>
  <si>
    <t>20-3-072</t>
  </si>
  <si>
    <t>17-8-140</t>
  </si>
  <si>
    <t>17-2-325</t>
  </si>
  <si>
    <t>20-3-192</t>
  </si>
  <si>
    <t>2018-8-54</t>
  </si>
  <si>
    <t>2020-8-167</t>
  </si>
  <si>
    <t>18-3-018</t>
  </si>
  <si>
    <t>2020-6-20349</t>
  </si>
  <si>
    <t>18-5-028</t>
  </si>
  <si>
    <t>19-3-184</t>
  </si>
  <si>
    <t>20-5-087</t>
  </si>
  <si>
    <t>2019-8-142</t>
  </si>
  <si>
    <t>2020-8-224</t>
  </si>
  <si>
    <t>2020-8-216</t>
  </si>
  <si>
    <t>2020-8-152</t>
  </si>
  <si>
    <t>18-7-025</t>
  </si>
  <si>
    <t>2019-8-176</t>
  </si>
  <si>
    <t>2020-6-20089</t>
  </si>
  <si>
    <t>18-6-035</t>
  </si>
  <si>
    <t>17-3-125</t>
  </si>
  <si>
    <t>2020-8-311</t>
  </si>
  <si>
    <t>17-7-012</t>
  </si>
  <si>
    <t>2020-8-243</t>
  </si>
  <si>
    <t>19-5-113</t>
  </si>
  <si>
    <t>2020-6-20343</t>
  </si>
  <si>
    <t>17-2-297</t>
  </si>
  <si>
    <t>20-3-340</t>
  </si>
  <si>
    <t>20-5-037</t>
  </si>
  <si>
    <t>18-6-064</t>
  </si>
  <si>
    <t>19-5-053</t>
  </si>
  <si>
    <t>19-3-285</t>
  </si>
  <si>
    <t>2018-8-116</t>
  </si>
  <si>
    <t>2020-8-137</t>
  </si>
  <si>
    <t>18-5-131</t>
  </si>
  <si>
    <t>2018-8-31</t>
  </si>
  <si>
    <t>20-2-079</t>
  </si>
  <si>
    <t>19-2-312</t>
  </si>
  <si>
    <t>20-5-125</t>
  </si>
  <si>
    <t>19-3-055</t>
  </si>
  <si>
    <t>18-7-026</t>
  </si>
  <si>
    <t>19-3-123</t>
  </si>
  <si>
    <t>20-5-259</t>
  </si>
  <si>
    <t>18-3-180</t>
  </si>
  <si>
    <t>19-3-180</t>
  </si>
  <si>
    <t>17-8-098</t>
  </si>
  <si>
    <t>19-2-031</t>
  </si>
  <si>
    <t>19-5-084</t>
  </si>
  <si>
    <t>18-7-029</t>
  </si>
  <si>
    <t>2020-6-20376</t>
  </si>
  <si>
    <t>19-2-175</t>
  </si>
  <si>
    <t>17-3-126</t>
  </si>
  <si>
    <t>2019-5-167</t>
  </si>
  <si>
    <t>2019-6-19237</t>
  </si>
  <si>
    <t>17-3-246</t>
  </si>
  <si>
    <t>2019-8-137</t>
  </si>
  <si>
    <t>18-5-031</t>
  </si>
  <si>
    <t>18-5-033</t>
  </si>
  <si>
    <t>17-5-066</t>
  </si>
  <si>
    <t>19-3-075</t>
  </si>
  <si>
    <t>19003-ЭиФ</t>
  </si>
  <si>
    <t>20-3-250</t>
  </si>
  <si>
    <t>17-2-122</t>
  </si>
  <si>
    <t>19-3-139</t>
  </si>
  <si>
    <t>20-3-472</t>
  </si>
  <si>
    <t>17-3-100</t>
  </si>
  <si>
    <t>18-7-041</t>
  </si>
  <si>
    <t>20-5-021</t>
  </si>
  <si>
    <t>2020-6-20251</t>
  </si>
  <si>
    <t>19-2-158</t>
  </si>
  <si>
    <t>2020-8-74</t>
  </si>
  <si>
    <t>18-6-080</t>
  </si>
  <si>
    <t>17-8-091</t>
  </si>
  <si>
    <t>20-2-169</t>
  </si>
  <si>
    <t>17-2-312</t>
  </si>
  <si>
    <t>2018-8-152</t>
  </si>
  <si>
    <t>19-3-190</t>
  </si>
  <si>
    <t>2018-8-195</t>
  </si>
  <si>
    <t>18-5-026</t>
  </si>
  <si>
    <t>2018-8-133</t>
  </si>
  <si>
    <t>2020-8-30</t>
  </si>
  <si>
    <t>19-3-014</t>
  </si>
  <si>
    <t>20-5-170</t>
  </si>
  <si>
    <t>17-7-043</t>
  </si>
  <si>
    <t>2020-8-215</t>
  </si>
  <si>
    <t>2018-8-177</t>
  </si>
  <si>
    <t>20-5-236</t>
  </si>
  <si>
    <t>2019-8-69</t>
  </si>
  <si>
    <t>19-3-072</t>
  </si>
  <si>
    <t>18-6-059</t>
  </si>
  <si>
    <t>2019-8-56</t>
  </si>
  <si>
    <t>2020-8-145</t>
  </si>
  <si>
    <t>20-3-394</t>
  </si>
  <si>
    <t>19-3-178</t>
  </si>
  <si>
    <t>19-2-042</t>
  </si>
  <si>
    <t>2018-8-72</t>
  </si>
  <si>
    <t>19-3-061</t>
  </si>
  <si>
    <t>2020-8-143</t>
  </si>
  <si>
    <t>17-3-066</t>
  </si>
  <si>
    <t>2020-8-223</t>
  </si>
  <si>
    <t>20-3-375</t>
  </si>
  <si>
    <t>20-2-050</t>
  </si>
  <si>
    <t>2018-8-91</t>
  </si>
  <si>
    <t>20-3-268</t>
  </si>
  <si>
    <t>17-6-123</t>
  </si>
  <si>
    <t>17-8-136</t>
  </si>
  <si>
    <t>17-6-256</t>
  </si>
  <si>
    <t>19-5-107</t>
  </si>
  <si>
    <t>18-7-002</t>
  </si>
  <si>
    <t>2020-6-20028</t>
  </si>
  <si>
    <t>20-2-132</t>
  </si>
  <si>
    <t>17-8-147</t>
  </si>
  <si>
    <t>18-3-516</t>
  </si>
  <si>
    <t>20-3-266</t>
  </si>
  <si>
    <t>19-2-333</t>
  </si>
  <si>
    <t>17-2-287</t>
  </si>
  <si>
    <t>19-3-053</t>
  </si>
  <si>
    <t>18-7-030</t>
  </si>
  <si>
    <t>20-2-525</t>
  </si>
  <si>
    <t>17-5-061</t>
  </si>
  <si>
    <t>2020-8-100</t>
  </si>
  <si>
    <t>18-3-229</t>
  </si>
  <si>
    <t>2019-8-133</t>
  </si>
  <si>
    <t>17-6-127</t>
  </si>
  <si>
    <t>17-8-060</t>
  </si>
  <si>
    <t>20-2-155</t>
  </si>
  <si>
    <t>20-5-020</t>
  </si>
  <si>
    <t>20-5-082</t>
  </si>
  <si>
    <t>19-5-031</t>
  </si>
  <si>
    <t>19-5-105</t>
  </si>
  <si>
    <t>17-8-175</t>
  </si>
  <si>
    <t>2020-6-20390</t>
  </si>
  <si>
    <t>17-2-158</t>
  </si>
  <si>
    <t>19-3-138</t>
  </si>
  <si>
    <t>2019-8-72</t>
  </si>
  <si>
    <t>18-5-078</t>
  </si>
  <si>
    <t>17-2-267</t>
  </si>
  <si>
    <t>2020-8-80</t>
  </si>
  <si>
    <t>2019-8-100</t>
  </si>
  <si>
    <t>19-3-033</t>
  </si>
  <si>
    <t>19-2-124</t>
  </si>
  <si>
    <t>19-2-149</t>
  </si>
  <si>
    <t>19-3-153</t>
  </si>
  <si>
    <t>2019-8-144</t>
  </si>
  <si>
    <t>17-2-153</t>
  </si>
  <si>
    <t>17-5-020</t>
  </si>
  <si>
    <t>2020-8-81</t>
  </si>
  <si>
    <t>2018-8-145</t>
  </si>
  <si>
    <t>20-3-487</t>
  </si>
  <si>
    <t>18-5-012</t>
  </si>
  <si>
    <t>18-3-097</t>
  </si>
  <si>
    <t>18-7-040</t>
  </si>
  <si>
    <t>20-3-289</t>
  </si>
  <si>
    <t>20-2-089</t>
  </si>
  <si>
    <t>2018-8-102</t>
  </si>
  <si>
    <t>19-3-312</t>
  </si>
  <si>
    <t>19-5-096</t>
  </si>
  <si>
    <t>20-5-068</t>
  </si>
  <si>
    <t>17-8-167</t>
  </si>
  <si>
    <t>17-3-110</t>
  </si>
  <si>
    <t>19-3-008</t>
  </si>
  <si>
    <t>19-3-195</t>
  </si>
  <si>
    <t>2019-5-155</t>
  </si>
  <si>
    <t>18-6-088</t>
  </si>
  <si>
    <t>17-8-250</t>
  </si>
  <si>
    <t>17-3-148</t>
  </si>
  <si>
    <t>19-5-029</t>
  </si>
  <si>
    <t>20-3-415</t>
  </si>
  <si>
    <t>19-3-038</t>
  </si>
  <si>
    <t>17-6-023</t>
  </si>
  <si>
    <t>17-6-111</t>
  </si>
  <si>
    <t>17-8-087</t>
  </si>
  <si>
    <t>2019-6-19240</t>
  </si>
  <si>
    <t>20-5-244</t>
  </si>
  <si>
    <t>17-8-059</t>
  </si>
  <si>
    <t>19-3-163</t>
  </si>
  <si>
    <t>18-5-021</t>
  </si>
  <si>
    <t>19-2-086</t>
  </si>
  <si>
    <t>20-3-319</t>
  </si>
  <si>
    <t>19-2-157</t>
  </si>
  <si>
    <t>2019-6-19176</t>
  </si>
  <si>
    <t>20-5-048</t>
  </si>
  <si>
    <t>20-3-127</t>
  </si>
  <si>
    <t>19-3-464</t>
  </si>
  <si>
    <t>17-2-054</t>
  </si>
  <si>
    <t>2018-8-18</t>
  </si>
  <si>
    <t>17-2-238</t>
  </si>
  <si>
    <t>2020-6-20308</t>
  </si>
  <si>
    <t>18-6-124</t>
  </si>
  <si>
    <t>19-2-160</t>
  </si>
  <si>
    <t>17-8-069</t>
  </si>
  <si>
    <t>2018-8-168</t>
  </si>
  <si>
    <t>20-2-088</t>
  </si>
  <si>
    <t>19-2-134</t>
  </si>
  <si>
    <t>18-3-217</t>
  </si>
  <si>
    <t>17-5-014</t>
  </si>
  <si>
    <t>2019-8-74</t>
  </si>
  <si>
    <t>20-5-045</t>
  </si>
  <si>
    <t>18-5-054</t>
  </si>
  <si>
    <t>18-3-269</t>
  </si>
  <si>
    <t>18-5-082</t>
  </si>
  <si>
    <t>20-2-067</t>
  </si>
  <si>
    <t>18-5-090</t>
  </si>
  <si>
    <t>19-2-369</t>
  </si>
  <si>
    <t>2019-8-78</t>
  </si>
  <si>
    <t>2020-8-154</t>
  </si>
  <si>
    <t>2019-8-117</t>
  </si>
  <si>
    <t>17-8-061</t>
  </si>
  <si>
    <t>17-8-117</t>
  </si>
  <si>
    <t>2019-8-204</t>
  </si>
  <si>
    <t>18-7-034</t>
  </si>
  <si>
    <t>20-2-106</t>
  </si>
  <si>
    <t>17-8-078</t>
  </si>
  <si>
    <t>2019-8-80</t>
  </si>
  <si>
    <t>17-7-035</t>
  </si>
  <si>
    <t>17-8-052</t>
  </si>
  <si>
    <t>17-8-079</t>
  </si>
  <si>
    <t>2020-8-131</t>
  </si>
  <si>
    <t>19-5-061</t>
  </si>
  <si>
    <t>2020-8-151</t>
  </si>
  <si>
    <t>2018-8-132</t>
  </si>
  <si>
    <t>2019-6-19174</t>
  </si>
  <si>
    <t>2018-8-114</t>
  </si>
  <si>
    <t>20-5-078</t>
  </si>
  <si>
    <t>19-3-389</t>
  </si>
  <si>
    <t>18-6-143</t>
  </si>
  <si>
    <t>2020-6-20211</t>
  </si>
  <si>
    <t>19-3-176</t>
  </si>
  <si>
    <t>20-5-062</t>
  </si>
  <si>
    <t>2018-8-42</t>
  </si>
  <si>
    <t>2019-6-19094</t>
  </si>
  <si>
    <t>20-3-061</t>
  </si>
  <si>
    <t>20-3-216</t>
  </si>
  <si>
    <t>17-8-101</t>
  </si>
  <si>
    <t>19-5-008</t>
  </si>
  <si>
    <t>18-3-228</t>
  </si>
  <si>
    <t>2020-8-157</t>
  </si>
  <si>
    <t>2018-8-162</t>
  </si>
  <si>
    <t>19-2-032</t>
  </si>
  <si>
    <t>20-3-186</t>
  </si>
  <si>
    <t>18-4-040</t>
  </si>
  <si>
    <t>2018-8-213</t>
  </si>
  <si>
    <t>3.17.-66</t>
  </si>
  <si>
    <t>17-3-151</t>
  </si>
  <si>
    <t>17-6-151</t>
  </si>
  <si>
    <t>20-3-060</t>
  </si>
  <si>
    <t>2019-6-19071</t>
  </si>
  <si>
    <t>19-2-346</t>
  </si>
  <si>
    <t>17-8-070</t>
  </si>
  <si>
    <t>20-3-346</t>
  </si>
  <si>
    <t>19-3-118</t>
  </si>
  <si>
    <t>19-2-097</t>
  </si>
  <si>
    <t>17-5-070</t>
  </si>
  <si>
    <t>20-5-165</t>
  </si>
  <si>
    <t>19-3-013</t>
  </si>
  <si>
    <t>2018-8-120</t>
  </si>
  <si>
    <t>19-2-291</t>
  </si>
  <si>
    <t>18-7-011</t>
  </si>
  <si>
    <t>17-3-163</t>
  </si>
  <si>
    <t>16-3-215</t>
  </si>
  <si>
    <t>17-2-317</t>
  </si>
  <si>
    <t>17-2-327</t>
  </si>
  <si>
    <t>139066</t>
  </si>
  <si>
    <t>17-8-121</t>
  </si>
  <si>
    <t>19-2-193</t>
  </si>
  <si>
    <t>18-7-006</t>
  </si>
  <si>
    <t>17-8-106</t>
  </si>
  <si>
    <t>2018-8-181</t>
  </si>
  <si>
    <t>2020-6-20381</t>
  </si>
  <si>
    <t>20-2-105</t>
  </si>
  <si>
    <t>19-3-303</t>
  </si>
  <si>
    <t>17-7-025</t>
  </si>
  <si>
    <t>20-3-131</t>
  </si>
  <si>
    <t>19-3-208</t>
  </si>
  <si>
    <t>20-3-206</t>
  </si>
  <si>
    <t>17-7-038</t>
  </si>
  <si>
    <t>17-8-064</t>
  </si>
  <si>
    <t>20-3-180</t>
  </si>
  <si>
    <t>20-3-144</t>
  </si>
  <si>
    <t>17-8-047</t>
  </si>
  <si>
    <t>2020-6-20023</t>
  </si>
  <si>
    <t>18-3-105</t>
  </si>
  <si>
    <t>2020-6-20129</t>
  </si>
  <si>
    <t>2019-6-19316</t>
  </si>
  <si>
    <t>20-2-167</t>
  </si>
  <si>
    <t>19-5-044</t>
  </si>
  <si>
    <t>2018-8-117</t>
  </si>
  <si>
    <t>17-8-065</t>
  </si>
  <si>
    <t>18-3-231</t>
  </si>
  <si>
    <t>18-5-046</t>
  </si>
  <si>
    <t>20-3-403</t>
  </si>
  <si>
    <t>17-3-222</t>
  </si>
  <si>
    <t>17-6-211</t>
  </si>
  <si>
    <t>2019-6-19117</t>
  </si>
  <si>
    <t>20-3-019</t>
  </si>
  <si>
    <t>2019-6-19352</t>
  </si>
  <si>
    <t>19-3-110</t>
  </si>
  <si>
    <t>20-3-362</t>
  </si>
  <si>
    <t>20-2-204</t>
  </si>
  <si>
    <t>2020-8-166</t>
  </si>
  <si>
    <t>17-7-020</t>
  </si>
  <si>
    <t>19-2-135</t>
  </si>
  <si>
    <t>20-3-229</t>
  </si>
  <si>
    <t>18-5-098</t>
  </si>
  <si>
    <t>20-3-226</t>
  </si>
  <si>
    <t>17-6-005</t>
  </si>
  <si>
    <t>20-5-013</t>
  </si>
  <si>
    <t>17-7-042</t>
  </si>
  <si>
    <t>20-3-142</t>
  </si>
  <si>
    <t>20-3-137</t>
  </si>
  <si>
    <t>2019-8-66</t>
  </si>
  <si>
    <t>2018-8-130</t>
  </si>
  <si>
    <t>17-5-067</t>
  </si>
  <si>
    <t>20-3-517</t>
  </si>
  <si>
    <t>17-6-107</t>
  </si>
  <si>
    <t>20-3-255</t>
  </si>
  <si>
    <t>18-5-014</t>
  </si>
  <si>
    <t>2019-8-105</t>
  </si>
  <si>
    <t>20-2-172</t>
  </si>
  <si>
    <t>2020-8-213</t>
  </si>
  <si>
    <t>2018-8-107</t>
  </si>
  <si>
    <t>2019-8-81</t>
  </si>
  <si>
    <t>2018-8-194</t>
  </si>
  <si>
    <t>20-3-424</t>
  </si>
  <si>
    <t>2019-8-1</t>
  </si>
  <si>
    <t>19-2-088</t>
  </si>
  <si>
    <t>20-5-060</t>
  </si>
  <si>
    <t>17-3-235</t>
  </si>
  <si>
    <t>2020-8-115</t>
  </si>
  <si>
    <t>20-3-043</t>
  </si>
  <si>
    <t>2019-8-152</t>
  </si>
  <si>
    <t>20-3-050</t>
  </si>
  <si>
    <t>18-7-009</t>
  </si>
  <si>
    <t>2020-6-20442</t>
  </si>
  <si>
    <t>17-3-103</t>
  </si>
  <si>
    <t>2020-6-20374</t>
  </si>
  <si>
    <t>18-5-129</t>
  </si>
  <si>
    <t>2020-8-69</t>
  </si>
  <si>
    <t>20-2-081</t>
  </si>
  <si>
    <t>20-2-164</t>
  </si>
  <si>
    <t>2018-8-70</t>
  </si>
  <si>
    <t>20-3-114</t>
  </si>
  <si>
    <t>2020-8-220</t>
  </si>
  <si>
    <t>20-3-301</t>
  </si>
  <si>
    <t>20-3-143</t>
  </si>
  <si>
    <t>20-5-025</t>
  </si>
  <si>
    <t>20-3-116</t>
  </si>
  <si>
    <t>18-7-017</t>
  </si>
  <si>
    <t>2019-8-95</t>
  </si>
  <si>
    <t>20-3-163</t>
  </si>
  <si>
    <t>18-3-272</t>
  </si>
  <si>
    <t>19-3-210</t>
  </si>
  <si>
    <t>2019-5-130</t>
  </si>
  <si>
    <t>20-3-488</t>
  </si>
  <si>
    <t>17-8-114</t>
  </si>
  <si>
    <t>19-2-421</t>
  </si>
  <si>
    <t>17-6-084</t>
  </si>
  <si>
    <t>2020-8-31</t>
  </si>
  <si>
    <t>20-3-082</t>
  </si>
  <si>
    <t>17-3-239</t>
  </si>
  <si>
    <t>17-3-256</t>
  </si>
  <si>
    <t>2020-8-310</t>
  </si>
  <si>
    <t>18-5-083</t>
  </si>
  <si>
    <t>19-3-172</t>
  </si>
  <si>
    <t>17-3-330</t>
  </si>
  <si>
    <t>2019-8-79</t>
  </si>
  <si>
    <t>17-7-008</t>
  </si>
  <si>
    <t>20-5-167</t>
  </si>
  <si>
    <t>18-5-036</t>
  </si>
  <si>
    <t>18-6-317</t>
  </si>
  <si>
    <t>19-3-296</t>
  </si>
  <si>
    <t>19-3-064</t>
  </si>
  <si>
    <t>2020-8-106</t>
  </si>
  <si>
    <t>16-3-171</t>
  </si>
  <si>
    <t>2020-8-136</t>
  </si>
  <si>
    <t>19-2-104</t>
  </si>
  <si>
    <t>2020-8-163</t>
  </si>
  <si>
    <t>2018-8-317</t>
  </si>
  <si>
    <t>2020-8-142</t>
  </si>
  <si>
    <t>17-6-086</t>
  </si>
  <si>
    <t>17-8-143</t>
  </si>
  <si>
    <t>2020-8-101</t>
  </si>
  <si>
    <t>2019-6-19177</t>
  </si>
  <si>
    <t>17-8-116</t>
  </si>
  <si>
    <t>2019-8-108</t>
  </si>
  <si>
    <t>18-3-031</t>
  </si>
  <si>
    <t>19-2-429</t>
  </si>
  <si>
    <t>2018-8-135</t>
  </si>
  <si>
    <t>17-2-211</t>
  </si>
  <si>
    <t>17-6-219</t>
  </si>
  <si>
    <t>2020-8-232</t>
  </si>
  <si>
    <t>19-2-167</t>
  </si>
  <si>
    <t>17-2-096</t>
  </si>
  <si>
    <t>20-5-056</t>
  </si>
  <si>
    <t>18-7-048</t>
  </si>
  <si>
    <t>2020-6-20234</t>
  </si>
  <si>
    <t>18-3-165</t>
  </si>
  <si>
    <t>20-2-125</t>
  </si>
  <si>
    <t>20-5-014</t>
  </si>
  <si>
    <t>2019-8-60</t>
  </si>
  <si>
    <t>20-3-426</t>
  </si>
  <si>
    <t>17-8-058</t>
  </si>
  <si>
    <t>2019-8-88</t>
  </si>
  <si>
    <t>19-2-211</t>
  </si>
  <si>
    <t>2019-8-131</t>
  </si>
  <si>
    <t>2019-6-19173</t>
  </si>
  <si>
    <t>2020-8-114</t>
  </si>
  <si>
    <t>2019-6-19175</t>
  </si>
  <si>
    <t>19-2-315</t>
  </si>
  <si>
    <t>20-3-194</t>
  </si>
  <si>
    <t>19-3-106</t>
  </si>
  <si>
    <t>20-3-044</t>
  </si>
  <si>
    <t>18-5-065</t>
  </si>
  <si>
    <t>18-5-003</t>
  </si>
  <si>
    <t>20-3-208</t>
  </si>
  <si>
    <t>20-5-032</t>
  </si>
  <si>
    <t>2018-8-34</t>
  </si>
  <si>
    <t>20-3-187</t>
  </si>
  <si>
    <t>2019-8-111</t>
  </si>
  <si>
    <t>2020-8-85</t>
  </si>
  <si>
    <t>2019-6-19212</t>
  </si>
  <si>
    <t>20-3-013</t>
  </si>
  <si>
    <t>20-5-030</t>
  </si>
  <si>
    <t>2019-6-19209</t>
  </si>
  <si>
    <t>2019-8-272</t>
  </si>
  <si>
    <t>2018-8-37</t>
  </si>
  <si>
    <t>18-6-019</t>
  </si>
  <si>
    <t>19-2-431</t>
  </si>
  <si>
    <t>2018-8-115</t>
  </si>
  <si>
    <t>2019-6-19238</t>
  </si>
  <si>
    <t>18-3-194</t>
  </si>
  <si>
    <t>2019-8-123</t>
  </si>
  <si>
    <t>2018-8-193</t>
  </si>
  <si>
    <t>18-5-018</t>
  </si>
  <si>
    <t>2019-8-181</t>
  </si>
  <si>
    <t>2019-8-119</t>
  </si>
  <si>
    <t>18-5-125</t>
  </si>
  <si>
    <t>2019-8-161</t>
  </si>
  <si>
    <t>18-5-077</t>
  </si>
  <si>
    <t>2019-8-61</t>
  </si>
  <si>
    <t>19-5-009</t>
  </si>
  <si>
    <t>20-3-237</t>
  </si>
  <si>
    <t>17-3-327</t>
  </si>
  <si>
    <t>20-3-271</t>
  </si>
  <si>
    <t>17-6-083</t>
  </si>
  <si>
    <t>20-5-023</t>
  </si>
  <si>
    <t>17-3--161</t>
  </si>
  <si>
    <t>18-6-306</t>
  </si>
  <si>
    <t>18-3-043</t>
  </si>
  <si>
    <t>19-2-006</t>
  </si>
  <si>
    <t>17-3-214</t>
  </si>
  <si>
    <t>20-5-063</t>
  </si>
  <si>
    <t>2019-6-19180</t>
  </si>
  <si>
    <t>20-5-018</t>
  </si>
  <si>
    <t>18-3-494</t>
  </si>
  <si>
    <t>20-5-258</t>
  </si>
  <si>
    <t>20-5-024</t>
  </si>
  <si>
    <t>2020-8-2</t>
  </si>
  <si>
    <t>18-7-054</t>
  </si>
  <si>
    <t>20-5-059</t>
  </si>
  <si>
    <t>19-2-208</t>
  </si>
  <si>
    <t>17-2-126</t>
  </si>
  <si>
    <t>19-3-107</t>
  </si>
  <si>
    <t>18-6-118</t>
  </si>
  <si>
    <t>17-8-122</t>
  </si>
  <si>
    <t>20-3-169</t>
  </si>
  <si>
    <t>19-3-200</t>
  </si>
  <si>
    <t>17-3-089</t>
  </si>
  <si>
    <t>2018-8-173</t>
  </si>
  <si>
    <t>17-6-062</t>
  </si>
  <si>
    <t>18-5-057</t>
  </si>
  <si>
    <t>20-3-063</t>
  </si>
  <si>
    <t>2019-8-344</t>
  </si>
  <si>
    <t>20-5-061</t>
  </si>
  <si>
    <t>20-5-026</t>
  </si>
  <si>
    <t>2019-8-145</t>
  </si>
  <si>
    <t>17-8-018</t>
  </si>
  <si>
    <t>2020-6-20075</t>
  </si>
  <si>
    <t>20-3-217</t>
  </si>
  <si>
    <t>18-3-002</t>
  </si>
  <si>
    <t>19-3-239</t>
  </si>
  <si>
    <t>20-5-091</t>
  </si>
  <si>
    <t>18-6-018</t>
  </si>
  <si>
    <t>19-2-351</t>
  </si>
  <si>
    <t>2020-8-38</t>
  </si>
  <si>
    <t>18-3-130</t>
  </si>
  <si>
    <t>17-6-183</t>
  </si>
  <si>
    <t>18-5-055</t>
  </si>
  <si>
    <t>19-5-073</t>
  </si>
  <si>
    <t>20-5-055</t>
  </si>
  <si>
    <t>19-3-113</t>
  </si>
  <si>
    <t>2019-8-147</t>
  </si>
  <si>
    <t>17-6-115</t>
  </si>
  <si>
    <t>19-3-278</t>
  </si>
  <si>
    <t>2020-6-20283</t>
  </si>
  <si>
    <t>17-3-276</t>
  </si>
  <si>
    <t>2019-8-211</t>
  </si>
  <si>
    <t>17-5-059</t>
  </si>
  <si>
    <t>18-3-048</t>
  </si>
  <si>
    <t>17-8-068</t>
  </si>
  <si>
    <t>17-8-103</t>
  </si>
  <si>
    <t>17-5-065</t>
  </si>
  <si>
    <t>20-3-280</t>
  </si>
  <si>
    <t>17-7-009</t>
  </si>
  <si>
    <t>2019-8-121</t>
  </si>
  <si>
    <t>18-6-159</t>
  </si>
  <si>
    <t>20-3-161</t>
  </si>
  <si>
    <t>19-3-112</t>
  </si>
  <si>
    <t>2019-6-19289</t>
  </si>
  <si>
    <t>17-8-336</t>
  </si>
  <si>
    <t>20-2-159</t>
  </si>
  <si>
    <t>20-5-043</t>
  </si>
  <si>
    <t>17-3-087</t>
  </si>
  <si>
    <t>18-3-234</t>
  </si>
  <si>
    <t>2020-6-20022</t>
  </si>
  <si>
    <t>18-5-020</t>
  </si>
  <si>
    <t>19-3-128</t>
  </si>
  <si>
    <t>17-8-085</t>
  </si>
  <si>
    <t>18-6-157</t>
  </si>
  <si>
    <t>2018-8-248</t>
  </si>
  <si>
    <t>2019-8-338</t>
  </si>
  <si>
    <t>2020-8-319</t>
  </si>
  <si>
    <t>2019-6-19129</t>
  </si>
  <si>
    <t>19-5-110</t>
  </si>
  <si>
    <t>18-5-124</t>
  </si>
  <si>
    <t>18-3-515</t>
  </si>
  <si>
    <t>19-3-281</t>
  </si>
  <si>
    <t>20-3-146</t>
  </si>
  <si>
    <t>19-2-327</t>
  </si>
  <si>
    <t>2020-6-20281</t>
  </si>
  <si>
    <t>17-8-076</t>
  </si>
  <si>
    <t>17-5-027</t>
  </si>
  <si>
    <t>17-5-080</t>
  </si>
  <si>
    <t>2018-8-93</t>
  </si>
  <si>
    <t>2020-8-160</t>
  </si>
  <si>
    <t>18-3-201</t>
  </si>
  <si>
    <t>19-5-016</t>
  </si>
  <si>
    <t>2020-8-71</t>
  </si>
  <si>
    <t>17-8-081</t>
  </si>
  <si>
    <t>19-3-126</t>
  </si>
  <si>
    <t>18-3-186</t>
  </si>
  <si>
    <t>18-6-051</t>
  </si>
  <si>
    <t>19-3-141</t>
  </si>
  <si>
    <t>20-3-054</t>
  </si>
  <si>
    <t>2018-8-176</t>
  </si>
  <si>
    <t>20-3-515</t>
  </si>
  <si>
    <t>20-3-126</t>
  </si>
  <si>
    <t>17-3-242</t>
  </si>
  <si>
    <t>2019-8-91</t>
  </si>
  <si>
    <t>2020-8-315</t>
  </si>
  <si>
    <t>2019-8-52</t>
  </si>
  <si>
    <t>17-6-058</t>
  </si>
  <si>
    <t>19-2-063</t>
  </si>
  <si>
    <t>17-5-056</t>
  </si>
  <si>
    <t>18-5-041</t>
  </si>
  <si>
    <t>17-8-113</t>
  </si>
  <si>
    <t>2018-8-119</t>
  </si>
  <si>
    <t>2020-8-10</t>
  </si>
  <si>
    <t>2020-8-47</t>
  </si>
  <si>
    <t>20-5-237</t>
  </si>
  <si>
    <t>2018-8-189</t>
  </si>
  <si>
    <t>18-3-047</t>
  </si>
  <si>
    <t>2019-8-11</t>
  </si>
  <si>
    <t>20-3-069</t>
  </si>
  <si>
    <t>17-3-520</t>
  </si>
  <si>
    <t>19-2-866</t>
  </si>
  <si>
    <t>17-8-333</t>
  </si>
  <si>
    <t>2019-5-152</t>
  </si>
  <si>
    <t>2018-8-170</t>
  </si>
  <si>
    <t>2019-8-159</t>
  </si>
  <si>
    <t>17-8-014</t>
  </si>
  <si>
    <t>2020-6-20331</t>
  </si>
  <si>
    <t>2020-8-99</t>
  </si>
  <si>
    <t>19-3-154</t>
  </si>
  <si>
    <t>17-6-015</t>
  </si>
  <si>
    <t>19-2-090</t>
  </si>
  <si>
    <t>17-3-121</t>
  </si>
  <si>
    <t>18-6-072</t>
  </si>
  <si>
    <t>18-3-264</t>
  </si>
  <si>
    <t>20-3-033</t>
  </si>
  <si>
    <t>18-6-214</t>
  </si>
  <si>
    <t>17-3-111</t>
  </si>
  <si>
    <t>20-3-479</t>
  </si>
  <si>
    <t>2019-8-329</t>
  </si>
  <si>
    <t>2019-6-19292</t>
  </si>
  <si>
    <t>2019-8-92</t>
  </si>
  <si>
    <t>17-6-119</t>
  </si>
  <si>
    <t>20-5-016</t>
  </si>
  <si>
    <t>19-3-135</t>
  </si>
  <si>
    <t>2020-8-37</t>
  </si>
  <si>
    <t>18-6-120</t>
  </si>
  <si>
    <t>2019-6-19233</t>
  </si>
  <si>
    <t>17-6-104</t>
  </si>
  <si>
    <t>2019-6-19088</t>
  </si>
  <si>
    <t>17-8-075</t>
  </si>
  <si>
    <t>20-2-082</t>
  </si>
  <si>
    <t>2019-8-132</t>
  </si>
  <si>
    <t>18-3-294</t>
  </si>
  <si>
    <t>20-5-117</t>
  </si>
  <si>
    <t>2019-6-19048</t>
  </si>
  <si>
    <t>17-3-234</t>
  </si>
  <si>
    <t>20-3-070</t>
  </si>
  <si>
    <t>2020-8-87</t>
  </si>
  <si>
    <t>18-5-089</t>
  </si>
  <si>
    <t>18-3-265</t>
  </si>
  <si>
    <t>19-2-310</t>
  </si>
  <si>
    <t>19-3-159</t>
  </si>
  <si>
    <t>18-7-033</t>
  </si>
  <si>
    <t>18-5-009</t>
  </si>
  <si>
    <t>19-2-126</t>
  </si>
  <si>
    <t>20-5-070</t>
  </si>
  <si>
    <t>18-3-189</t>
  </si>
  <si>
    <t>20-3-315</t>
  </si>
  <si>
    <t>17-3-099</t>
  </si>
  <si>
    <t>17-5-062</t>
  </si>
  <si>
    <t>2019-6-19127</t>
  </si>
  <si>
    <t>2018-8-161</t>
  </si>
  <si>
    <t>17-3-182</t>
  </si>
  <si>
    <t>18-3-270</t>
  </si>
  <si>
    <t>19-6-19425</t>
  </si>
  <si>
    <t>17-8-119</t>
  </si>
  <si>
    <t>17-8-044</t>
  </si>
  <si>
    <t>19-3-183</t>
  </si>
  <si>
    <t>17-5-019</t>
  </si>
  <si>
    <t>2018-8-208</t>
  </si>
  <si>
    <t>19-2-139</t>
  </si>
  <si>
    <t>19-3-129</t>
  </si>
  <si>
    <t>17-3-091</t>
  </si>
  <si>
    <t>19-2-137</t>
  </si>
  <si>
    <t>20-3-176</t>
  </si>
  <si>
    <t>20-2-028</t>
  </si>
  <si>
    <t>17-3-194</t>
  </si>
  <si>
    <t>18-5-126</t>
  </si>
  <si>
    <t>17-6-055</t>
  </si>
  <si>
    <t>2019-5-138</t>
  </si>
  <si>
    <t>19-3-091</t>
  </si>
  <si>
    <t>2019-6-19040</t>
  </si>
  <si>
    <t>20-3-048</t>
  </si>
  <si>
    <t>18-3-021</t>
  </si>
  <si>
    <t>2018-8-179</t>
  </si>
  <si>
    <t>19-5-004</t>
  </si>
  <si>
    <t>2018-8-200</t>
  </si>
  <si>
    <t>17-6-036</t>
  </si>
  <si>
    <t>20-5-038</t>
  </si>
  <si>
    <t>2020-8-105</t>
  </si>
  <si>
    <t>2018-8-137</t>
  </si>
  <si>
    <t>18-6-049</t>
  </si>
  <si>
    <t>19-3-144</t>
  </si>
  <si>
    <t>18-3-493</t>
  </si>
  <si>
    <t>18-3-039</t>
  </si>
  <si>
    <t>18-5-015</t>
  </si>
  <si>
    <t>2019-6-19006</t>
  </si>
  <si>
    <t>2019-6-19137</t>
  </si>
  <si>
    <t>2019-8-212</t>
  </si>
  <si>
    <t>17-8-115</t>
  </si>
  <si>
    <t>17-8-139</t>
  </si>
  <si>
    <t>2019-6-19200</t>
  </si>
  <si>
    <t>2020-8-309</t>
  </si>
  <si>
    <t>2018-8-187</t>
  </si>
  <si>
    <t>20-3-174</t>
  </si>
  <si>
    <t>19-2-865</t>
  </si>
  <si>
    <t>17-8-072</t>
  </si>
  <si>
    <t>2019-8-333</t>
  </si>
  <si>
    <t>20-3-074</t>
  </si>
  <si>
    <t>17-3-188</t>
  </si>
  <si>
    <t>19-2-329</t>
  </si>
  <si>
    <t>2019-6-19103</t>
  </si>
  <si>
    <t>3.16.-44</t>
  </si>
  <si>
    <t>2019-8-68</t>
  </si>
  <si>
    <t>17-8-015</t>
  </si>
  <si>
    <t>17-8-033</t>
  </si>
  <si>
    <t>18-3-060</t>
  </si>
  <si>
    <t>18-6-070</t>
  </si>
  <si>
    <t>2020-8-113</t>
  </si>
  <si>
    <t>18-3-001</t>
  </si>
  <si>
    <t>2020-6-20409</t>
  </si>
  <si>
    <t>19-3-148</t>
  </si>
  <si>
    <t>2020-8-75</t>
  </si>
  <si>
    <t>19-3-067</t>
  </si>
  <si>
    <t>20-5-028</t>
  </si>
  <si>
    <t>2019-8-140</t>
  </si>
  <si>
    <t>17-8-124</t>
  </si>
  <si>
    <t>19-3-092</t>
  </si>
  <si>
    <t>2019-6-19270</t>
  </si>
  <si>
    <t>20-3-119</t>
  </si>
  <si>
    <t>19-3-119</t>
  </si>
  <si>
    <t>17-6-092</t>
  </si>
  <si>
    <t>19-2-111</t>
  </si>
  <si>
    <t>17-3-134</t>
  </si>
  <si>
    <t>19-2-864</t>
  </si>
  <si>
    <t>18-3-059</t>
  </si>
  <si>
    <t>19-2-342</t>
  </si>
  <si>
    <t>17-8-026</t>
  </si>
  <si>
    <t>18-3-153</t>
  </si>
  <si>
    <t>19-3-413</t>
  </si>
  <si>
    <t>18-5-068</t>
  </si>
  <si>
    <t>2020-6-20212</t>
  </si>
  <si>
    <t>19-2-162</t>
  </si>
  <si>
    <t>18-3-266</t>
  </si>
  <si>
    <t>20-3-251</t>
  </si>
  <si>
    <t>17-7-040</t>
  </si>
  <si>
    <t>18-6-136</t>
  </si>
  <si>
    <t>18-6-026</t>
  </si>
  <si>
    <t>19-3-130</t>
  </si>
  <si>
    <t>2019-8-106</t>
  </si>
  <si>
    <t>20-5-250</t>
  </si>
  <si>
    <t>2020-8-46</t>
  </si>
  <si>
    <t>162007</t>
  </si>
  <si>
    <t>2020-8-118</t>
  </si>
  <si>
    <t>19-3-191</t>
  </si>
  <si>
    <t>20-5-242</t>
  </si>
  <si>
    <t>17-3-232</t>
  </si>
  <si>
    <t>19-2-080</t>
  </si>
  <si>
    <t>19-3-109</t>
  </si>
  <si>
    <t>17-3-198</t>
  </si>
  <si>
    <t>17-6-031</t>
  </si>
  <si>
    <t>19-3-018</t>
  </si>
  <si>
    <t>17-7-052</t>
  </si>
  <si>
    <t>19-2-381</t>
  </si>
  <si>
    <t>17-5-078</t>
  </si>
  <si>
    <t>20-3-177</t>
  </si>
  <si>
    <t>18-6-322</t>
  </si>
  <si>
    <t>17-5-079</t>
  </si>
  <si>
    <t>17-6-020</t>
  </si>
  <si>
    <t>2018-8-166</t>
  </si>
  <si>
    <t>2018-8-169</t>
  </si>
  <si>
    <t>2019-6-19293</t>
  </si>
  <si>
    <t>2018-8-140</t>
  </si>
  <si>
    <t>19-2-345</t>
  </si>
  <si>
    <t>18-3-274</t>
  </si>
  <si>
    <t>17-6-099</t>
  </si>
  <si>
    <t>19-2-040</t>
  </si>
  <si>
    <t>19-3-264</t>
  </si>
  <si>
    <t>2020-8-153</t>
  </si>
  <si>
    <t>17-3-528</t>
  </si>
  <si>
    <t>17-6-079</t>
  </si>
  <si>
    <t>2019-8-150</t>
  </si>
  <si>
    <t>17-6-131</t>
  </si>
  <si>
    <t>2019-6-19167</t>
  </si>
  <si>
    <t>19-5-207</t>
  </si>
  <si>
    <t>18-6-351</t>
  </si>
  <si>
    <t>19-2-017</t>
  </si>
  <si>
    <t>19-3-105</t>
  </si>
  <si>
    <t>19-3-324</t>
  </si>
  <si>
    <t>17-8-125</t>
  </si>
  <si>
    <t>20-5-076</t>
  </si>
  <si>
    <t>17-6-244</t>
  </si>
  <si>
    <t>18-7-023</t>
  </si>
  <si>
    <t>18-3-050</t>
  </si>
  <si>
    <t>2019-8-209</t>
  </si>
  <si>
    <t>20-5-202</t>
  </si>
  <si>
    <t>19-3-127</t>
  </si>
  <si>
    <t>17-3-254</t>
  </si>
  <si>
    <t>17-6-103</t>
  </si>
  <si>
    <t>2020-8-159</t>
  </si>
  <si>
    <t>18-3-022</t>
  </si>
  <si>
    <t>17-3-259</t>
  </si>
  <si>
    <t>2020-8-144</t>
  </si>
  <si>
    <t>17-3-042</t>
  </si>
  <si>
    <t>17-3-212</t>
  </si>
  <si>
    <t>2018-8-293</t>
  </si>
  <si>
    <t>19-2-368</t>
  </si>
  <si>
    <t>19-2-206</t>
  </si>
  <si>
    <t>18-3-023</t>
  </si>
  <si>
    <t>17-7-027</t>
  </si>
  <si>
    <t>19-3-325</t>
  </si>
  <si>
    <t>20-3-020</t>
  </si>
  <si>
    <t>19-2-354</t>
  </si>
  <si>
    <t>17-6-102</t>
  </si>
  <si>
    <t>19-3-386</t>
  </si>
  <si>
    <t>17-8-126</t>
  </si>
  <si>
    <t>17-3-145</t>
  </si>
  <si>
    <t>17-3-332</t>
  </si>
  <si>
    <t>20-3-154</t>
  </si>
  <si>
    <t>20-3-052</t>
  </si>
  <si>
    <t>19-3-111</t>
  </si>
  <si>
    <t>19-2-120</t>
  </si>
  <si>
    <t>2020-6-20207</t>
  </si>
  <si>
    <t>18-6-221</t>
  </si>
  <si>
    <t>2020-8-9</t>
  </si>
  <si>
    <t>2018-8-143</t>
  </si>
  <si>
    <t>17-3-191</t>
  </si>
  <si>
    <t>17-6-262</t>
  </si>
  <si>
    <t>20-2-214</t>
  </si>
  <si>
    <t>19-2-210</t>
  </si>
  <si>
    <t>17-8-145</t>
  </si>
  <si>
    <t>18-6-123</t>
  </si>
  <si>
    <t>2020-8-84</t>
  </si>
  <si>
    <t>17-3-179</t>
  </si>
  <si>
    <t>2018-8-326</t>
  </si>
  <si>
    <t>2019-8-343</t>
  </si>
  <si>
    <t>17-3-062</t>
  </si>
  <si>
    <t>20-5-240</t>
  </si>
  <si>
    <t>2019-6-19101</t>
  </si>
  <si>
    <t>17-8-093</t>
  </si>
  <si>
    <t>2020-6-20051</t>
  </si>
  <si>
    <t>18-3-295</t>
  </si>
  <si>
    <t>17-3-141</t>
  </si>
  <si>
    <t>18-6-006</t>
  </si>
  <si>
    <t>18-6-110</t>
  </si>
  <si>
    <t>20-3-477</t>
  </si>
  <si>
    <t>19-3-322</t>
  </si>
  <si>
    <t>19-2-382</t>
  </si>
  <si>
    <t>19-3-193</t>
  </si>
  <si>
    <t>17-3-056</t>
  </si>
  <si>
    <t>18-3-073</t>
  </si>
  <si>
    <t>18-3-034</t>
  </si>
  <si>
    <t>20-3-385</t>
  </si>
  <si>
    <t>17-7-036</t>
  </si>
  <si>
    <t>19-3-079</t>
  </si>
  <si>
    <t>2020-8-134</t>
  </si>
  <si>
    <t>18-3-193</t>
  </si>
  <si>
    <t>20-5-027</t>
  </si>
  <si>
    <t>19-3-069</t>
  </si>
  <si>
    <t>2019-5-168</t>
  </si>
  <si>
    <t>20-5-246</t>
  </si>
  <si>
    <t>17-6-396</t>
  </si>
  <si>
    <t>2020-6-20397</t>
  </si>
  <si>
    <t>19-2-338</t>
  </si>
  <si>
    <t>18-6-307</t>
  </si>
  <si>
    <t>20-5-066</t>
  </si>
  <si>
    <t>17-3-197</t>
  </si>
  <si>
    <t>17-3-147</t>
  </si>
  <si>
    <t>18-5-034</t>
  </si>
  <si>
    <t>20-5-008</t>
  </si>
  <si>
    <t>2019-6-19051</t>
  </si>
  <si>
    <t>19-5-068</t>
  </si>
  <si>
    <t>2019-6-19149</t>
  </si>
  <si>
    <t>2019-5-147</t>
  </si>
  <si>
    <t>19-2-018</t>
  </si>
  <si>
    <t>20-2-063</t>
  </si>
  <si>
    <t>18-3-233</t>
  </si>
  <si>
    <t>18-6-093</t>
  </si>
  <si>
    <t>20-5-158</t>
  </si>
  <si>
    <t>18-3-112</t>
  </si>
  <si>
    <t>18-3-119</t>
  </si>
  <si>
    <t>17-3-277</t>
  </si>
  <si>
    <t>20-3-287</t>
  </si>
  <si>
    <t>20-3-156</t>
  </si>
  <si>
    <t>2019-5-139</t>
  </si>
  <si>
    <t>19-2-212</t>
  </si>
  <si>
    <t>17-6-042</t>
  </si>
  <si>
    <t>18-3-196</t>
  </si>
  <si>
    <t>19-2-083</t>
  </si>
  <si>
    <t>17-7-045</t>
  </si>
  <si>
    <t>18-3-491</t>
  </si>
  <si>
    <t>18-6-217</t>
  </si>
  <si>
    <t>18-6-320</t>
  </si>
  <si>
    <t>2019-6-19340</t>
  </si>
  <si>
    <t>17-7-028</t>
  </si>
  <si>
    <t>20-3-031</t>
  </si>
  <si>
    <t>17-3-109</t>
  </si>
  <si>
    <t>152074</t>
  </si>
  <si>
    <t>2019-5-125</t>
  </si>
  <si>
    <t>18-6-149</t>
  </si>
  <si>
    <t>20-3-374</t>
  </si>
  <si>
    <t>19-5-036</t>
  </si>
  <si>
    <t>19-3-143</t>
  </si>
  <si>
    <t>18-3-232</t>
  </si>
  <si>
    <t>2020-6-20105</t>
  </si>
  <si>
    <t>19-3-289</t>
  </si>
  <si>
    <t>2019-6-19102</t>
  </si>
  <si>
    <t>17-3-230</t>
  </si>
  <si>
    <t>17-3-200</t>
  </si>
  <si>
    <t>17-7-050</t>
  </si>
  <si>
    <t>19-2-155</t>
  </si>
  <si>
    <t>17-3-199</t>
  </si>
  <si>
    <t>2019-6-19095</t>
  </si>
  <si>
    <t>2019-6-19010</t>
  </si>
  <si>
    <t>19-2-445</t>
  </si>
  <si>
    <t>19-2-408</t>
  </si>
  <si>
    <t>19-2-039</t>
  </si>
  <si>
    <t>19-2-358</t>
  </si>
  <si>
    <t>19-2-113</t>
  </si>
  <si>
    <t>19-2-378</t>
  </si>
  <si>
    <t>18-5-169</t>
  </si>
  <si>
    <t>20-5-239</t>
  </si>
  <si>
    <t>18-5-038</t>
  </si>
  <si>
    <t>20-5-257</t>
  </si>
  <si>
    <t>169034</t>
  </si>
  <si>
    <t>18-3-300</t>
  </si>
  <si>
    <t>17-3-250</t>
  </si>
  <si>
    <t>17-3-247</t>
  </si>
  <si>
    <t>17-6-227</t>
  </si>
  <si>
    <t>19-3-030</t>
  </si>
  <si>
    <t>17-3-007</t>
  </si>
  <si>
    <t>20-3-178</t>
  </si>
  <si>
    <t>18-3-290</t>
  </si>
  <si>
    <t>20-3-516</t>
  </si>
  <si>
    <t>17-6-105</t>
  </si>
  <si>
    <t>ОБ19-758</t>
  </si>
  <si>
    <t>18-6-162</t>
  </si>
  <si>
    <t>18-6-107</t>
  </si>
  <si>
    <t>18-6-127</t>
  </si>
  <si>
    <t>2019-6-19285</t>
  </si>
  <si>
    <t>2020-6-20472</t>
  </si>
  <si>
    <t>2019-6-19349</t>
  </si>
  <si>
    <t>18-6-352</t>
  </si>
  <si>
    <t>17-6-133</t>
  </si>
  <si>
    <t>2020-8-318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</si>
</sst>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1"/>
      <name val="Calibri"/>
      <family val="2"/>
      <charset val="204"/>
    </font>
    <font>
      <sz val="12"/>
      <name val="Times New Roman"/>
      <family val="1"/>
      <charset val="204"/>
    </font>
    <font>
      <sz val="9"/>
      <color indexed="8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Times New Roman"/>
      <family val="1"/>
    </font>
    <font>
      <sz val="8"/>
      <name val="Arial"/>
      <family val="2"/>
    </font>
    <font>
      <sz val="8"/>
      <color rgb="FF000000"/>
      <name val="Tahoma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Tahoma"/>
      <family val="2"/>
      <charset val="204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color rgb="FF333333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E7ED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" fillId="0" borderId="0"/>
    <xf numFmtId="0" fontId="8" fillId="0" borderId="0"/>
    <xf numFmtId="0" fontId="7" fillId="0" borderId="0"/>
    <xf numFmtId="0" fontId="9" fillId="0" borderId="0"/>
    <xf numFmtId="0" fontId="6" fillId="0" borderId="0"/>
    <xf numFmtId="0" fontId="15" fillId="0" borderId="0"/>
  </cellStyleXfs>
  <cellXfs count="277">
    <xf numFmtId="0" fontId="0" fillId="0" borderId="0" xfId="0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2" fontId="14" fillId="6" borderId="1" xfId="0" applyNumberFormat="1" applyFont="1" applyFill="1" applyBorder="1"/>
    <xf numFmtId="0" fontId="5" fillId="17" borderId="1" xfId="0" applyFont="1" applyFill="1" applyBorder="1" applyAlignment="1">
      <alignment horizontal="center"/>
    </xf>
    <xf numFmtId="0" fontId="19" fillId="17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 wrapText="1"/>
    </xf>
    <xf numFmtId="2" fontId="19" fillId="17" borderId="1" xfId="0" applyNumberFormat="1" applyFont="1" applyFill="1" applyBorder="1" applyAlignment="1">
      <alignment horizontal="center" vertical="center"/>
    </xf>
    <xf numFmtId="2" fontId="14" fillId="17" borderId="1" xfId="0" applyNumberFormat="1" applyFont="1" applyFill="1" applyBorder="1" applyAlignment="1">
      <alignment horizontal="center" vertical="center"/>
    </xf>
    <xf numFmtId="2" fontId="20" fillId="17" borderId="1" xfId="0" applyNumberFormat="1" applyFont="1" applyFill="1" applyBorder="1" applyAlignment="1">
      <alignment horizontal="center" vertical="center"/>
    </xf>
    <xf numFmtId="2" fontId="19" fillId="17" borderId="1" xfId="0" applyNumberFormat="1" applyFont="1" applyFill="1" applyBorder="1" applyAlignment="1">
      <alignment horizontal="center" vertical="top" wrapText="1"/>
    </xf>
    <xf numFmtId="2" fontId="20" fillId="17" borderId="1" xfId="0" applyNumberFormat="1" applyFont="1" applyFill="1" applyBorder="1" applyAlignment="1">
      <alignment horizontal="center" wrapText="1"/>
    </xf>
    <xf numFmtId="2" fontId="19" fillId="17" borderId="1" xfId="0" applyNumberFormat="1" applyFont="1" applyFill="1" applyBorder="1" applyAlignment="1">
      <alignment horizontal="center"/>
    </xf>
    <xf numFmtId="2" fontId="20" fillId="17" borderId="12" xfId="0" applyNumberFormat="1" applyFont="1" applyFill="1" applyBorder="1" applyAlignment="1">
      <alignment horizontal="center" vertical="center"/>
    </xf>
    <xf numFmtId="2" fontId="19" fillId="17" borderId="12" xfId="0" applyNumberFormat="1" applyFont="1" applyFill="1" applyBorder="1" applyAlignment="1">
      <alignment horizontal="center" vertical="center"/>
    </xf>
    <xf numFmtId="2" fontId="19" fillId="17" borderId="6" xfId="0" applyNumberFormat="1" applyFont="1" applyFill="1" applyBorder="1" applyAlignment="1">
      <alignment horizontal="center" vertical="center"/>
    </xf>
    <xf numFmtId="2" fontId="20" fillId="17" borderId="3" xfId="0" applyNumberFormat="1" applyFont="1" applyFill="1" applyBorder="1" applyAlignment="1">
      <alignment horizontal="center" vertical="center"/>
    </xf>
    <xf numFmtId="2" fontId="20" fillId="17" borderId="3" xfId="0" applyNumberFormat="1" applyFont="1" applyFill="1" applyBorder="1" applyAlignment="1">
      <alignment horizontal="center" wrapText="1"/>
    </xf>
    <xf numFmtId="2" fontId="14" fillId="17" borderId="3" xfId="0" applyNumberFormat="1" applyFont="1" applyFill="1" applyBorder="1" applyAlignment="1">
      <alignment horizontal="center" vertical="center"/>
    </xf>
    <xf numFmtId="2" fontId="19" fillId="17" borderId="3" xfId="0" applyNumberFormat="1" applyFont="1" applyFill="1" applyBorder="1" applyAlignment="1">
      <alignment horizontal="center" vertical="center"/>
    </xf>
    <xf numFmtId="2" fontId="14" fillId="17" borderId="13" xfId="0" applyNumberFormat="1" applyFont="1" applyFill="1" applyBorder="1" applyAlignment="1">
      <alignment horizontal="center" vertical="center"/>
    </xf>
    <xf numFmtId="2" fontId="20" fillId="17" borderId="13" xfId="0" applyNumberFormat="1" applyFont="1" applyFill="1" applyBorder="1" applyAlignment="1">
      <alignment horizontal="center" vertical="center"/>
    </xf>
    <xf numFmtId="2" fontId="19" fillId="17" borderId="13" xfId="0" applyNumberFormat="1" applyFont="1" applyFill="1" applyBorder="1" applyAlignment="1">
      <alignment horizontal="center" vertical="center"/>
    </xf>
    <xf numFmtId="2" fontId="20" fillId="17" borderId="13" xfId="0" applyNumberFormat="1" applyFont="1" applyFill="1" applyBorder="1" applyAlignment="1">
      <alignment horizontal="center" wrapText="1"/>
    </xf>
    <xf numFmtId="2" fontId="19" fillId="17" borderId="13" xfId="0" applyNumberFormat="1" applyFont="1" applyFill="1" applyBorder="1" applyAlignment="1">
      <alignment horizontal="center" vertical="top" wrapText="1"/>
    </xf>
    <xf numFmtId="2" fontId="19" fillId="17" borderId="13" xfId="0" applyNumberFormat="1" applyFont="1" applyFill="1" applyBorder="1" applyAlignment="1">
      <alignment horizontal="center"/>
    </xf>
    <xf numFmtId="2" fontId="14" fillId="17" borderId="14" xfId="0" applyNumberFormat="1" applyFont="1" applyFill="1" applyBorder="1" applyAlignment="1">
      <alignment horizontal="center" vertical="center"/>
    </xf>
    <xf numFmtId="2" fontId="20" fillId="17" borderId="14" xfId="0" applyNumberFormat="1" applyFont="1" applyFill="1" applyBorder="1" applyAlignment="1">
      <alignment horizontal="center" vertical="center"/>
    </xf>
    <xf numFmtId="2" fontId="19" fillId="17" borderId="14" xfId="0" applyNumberFormat="1" applyFont="1" applyFill="1" applyBorder="1" applyAlignment="1">
      <alignment horizontal="center" vertical="center"/>
    </xf>
    <xf numFmtId="2" fontId="20" fillId="17" borderId="14" xfId="0" applyNumberFormat="1" applyFont="1" applyFill="1" applyBorder="1" applyAlignment="1">
      <alignment horizontal="center" wrapText="1"/>
    </xf>
    <xf numFmtId="2" fontId="14" fillId="17" borderId="5" xfId="0" applyNumberFormat="1" applyFont="1" applyFill="1" applyBorder="1" applyAlignment="1">
      <alignment horizontal="center" vertical="center"/>
    </xf>
    <xf numFmtId="2" fontId="20" fillId="17" borderId="5" xfId="0" applyNumberFormat="1" applyFont="1" applyFill="1" applyBorder="1" applyAlignment="1">
      <alignment horizontal="center" vertical="center"/>
    </xf>
    <xf numFmtId="2" fontId="19" fillId="17" borderId="5" xfId="0" applyNumberFormat="1" applyFont="1" applyFill="1" applyBorder="1" applyAlignment="1">
      <alignment horizontal="center" vertical="center"/>
    </xf>
    <xf numFmtId="2" fontId="20" fillId="17" borderId="5" xfId="0" applyNumberFormat="1" applyFont="1" applyFill="1" applyBorder="1" applyAlignment="1">
      <alignment horizontal="center" wrapText="1"/>
    </xf>
    <xf numFmtId="2" fontId="19" fillId="17" borderId="5" xfId="0" applyNumberFormat="1" applyFont="1" applyFill="1" applyBorder="1" applyAlignment="1">
      <alignment horizontal="center" vertical="top" wrapText="1"/>
    </xf>
    <xf numFmtId="2" fontId="14" fillId="17" borderId="15" xfId="0" applyNumberFormat="1" applyFont="1" applyFill="1" applyBorder="1" applyAlignment="1">
      <alignment horizontal="center" vertical="center"/>
    </xf>
    <xf numFmtId="2" fontId="19" fillId="17" borderId="15" xfId="0" applyNumberFormat="1" applyFont="1" applyFill="1" applyBorder="1" applyAlignment="1">
      <alignment horizontal="center" vertical="center"/>
    </xf>
    <xf numFmtId="2" fontId="20" fillId="17" borderId="15" xfId="0" applyNumberFormat="1" applyFont="1" applyFill="1" applyBorder="1" applyAlignment="1">
      <alignment horizontal="center" vertical="center"/>
    </xf>
    <xf numFmtId="2" fontId="20" fillId="17" borderId="15" xfId="0" applyNumberFormat="1" applyFont="1" applyFill="1" applyBorder="1" applyAlignment="1">
      <alignment horizontal="center" wrapText="1"/>
    </xf>
    <xf numFmtId="2" fontId="19" fillId="17" borderId="5" xfId="0" applyNumberFormat="1" applyFont="1" applyFill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2" fontId="19" fillId="15" borderId="1" xfId="0" applyNumberFormat="1" applyFont="1" applyFill="1" applyBorder="1" applyAlignment="1">
      <alignment horizontal="center" vertical="center"/>
    </xf>
    <xf numFmtId="2" fontId="14" fillId="12" borderId="1" xfId="0" applyNumberFormat="1" applyFont="1" applyFill="1" applyBorder="1" applyAlignment="1">
      <alignment horizontal="left" vertical="center"/>
    </xf>
    <xf numFmtId="2" fontId="14" fillId="6" borderId="1" xfId="0" applyNumberFormat="1" applyFont="1" applyFill="1" applyBorder="1" applyAlignment="1">
      <alignment horizontal="left" vertical="center"/>
    </xf>
    <xf numFmtId="2" fontId="20" fillId="11" borderId="1" xfId="0" applyNumberFormat="1" applyFont="1" applyFill="1" applyBorder="1" applyAlignment="1">
      <alignment horizontal="left" vertical="center"/>
    </xf>
    <xf numFmtId="2" fontId="20" fillId="13" borderId="1" xfId="0" applyNumberFormat="1" applyFont="1" applyFill="1" applyBorder="1" applyAlignment="1">
      <alignment horizontal="left" vertical="center"/>
    </xf>
    <xf numFmtId="2" fontId="20" fillId="14" borderId="1" xfId="0" applyNumberFormat="1" applyFont="1" applyFill="1" applyBorder="1" applyAlignment="1">
      <alignment horizontal="left" vertical="center"/>
    </xf>
    <xf numFmtId="0" fontId="19" fillId="15" borderId="1" xfId="0" applyFont="1" applyFill="1" applyBorder="1" applyAlignment="1">
      <alignment horizontal="left" vertical="top"/>
    </xf>
    <xf numFmtId="2" fontId="19" fillId="15" borderId="1" xfId="0" applyNumberFormat="1" applyFont="1" applyFill="1" applyBorder="1" applyAlignment="1">
      <alignment horizontal="left" vertical="center"/>
    </xf>
    <xf numFmtId="2" fontId="20" fillId="15" borderId="1" xfId="0" applyNumberFormat="1" applyFont="1" applyFill="1" applyBorder="1" applyAlignment="1">
      <alignment horizontal="center" vertical="center"/>
    </xf>
    <xf numFmtId="0" fontId="21" fillId="15" borderId="1" xfId="0" applyFont="1" applyFill="1" applyBorder="1" applyAlignment="1">
      <alignment horizontal="left" vertical="top"/>
    </xf>
    <xf numFmtId="2" fontId="20" fillId="13" borderId="12" xfId="0" applyNumberFormat="1" applyFont="1" applyFill="1" applyBorder="1" applyAlignment="1">
      <alignment horizontal="left" vertical="center"/>
    </xf>
    <xf numFmtId="2" fontId="19" fillId="15" borderId="12" xfId="0" applyNumberFormat="1" applyFont="1" applyFill="1" applyBorder="1" applyAlignment="1">
      <alignment horizontal="center" vertical="center"/>
    </xf>
    <xf numFmtId="2" fontId="20" fillId="15" borderId="1" xfId="0" applyNumberFormat="1" applyFont="1" applyFill="1" applyBorder="1" applyAlignment="1">
      <alignment horizontal="left" vertical="center"/>
    </xf>
    <xf numFmtId="2" fontId="20" fillId="11" borderId="12" xfId="0" applyNumberFormat="1" applyFont="1" applyFill="1" applyBorder="1" applyAlignment="1">
      <alignment horizontal="left" vertical="center"/>
    </xf>
    <xf numFmtId="2" fontId="20" fillId="14" borderId="12" xfId="0" applyNumberFormat="1" applyFont="1" applyFill="1" applyBorder="1" applyAlignment="1">
      <alignment horizontal="left" vertical="center"/>
    </xf>
    <xf numFmtId="2" fontId="20" fillId="15" borderId="12" xfId="0" applyNumberFormat="1" applyFont="1" applyFill="1" applyBorder="1" applyAlignment="1">
      <alignment horizontal="center" vertical="center"/>
    </xf>
    <xf numFmtId="2" fontId="19" fillId="15" borderId="12" xfId="0" applyNumberFormat="1" applyFont="1" applyFill="1" applyBorder="1" applyAlignment="1">
      <alignment horizontal="left" vertical="center"/>
    </xf>
    <xf numFmtId="2" fontId="14" fillId="12" borderId="12" xfId="0" applyNumberFormat="1" applyFont="1" applyFill="1" applyBorder="1" applyAlignment="1">
      <alignment horizontal="left" vertical="center"/>
    </xf>
    <xf numFmtId="0" fontId="19" fillId="15" borderId="12" xfId="0" applyFont="1" applyFill="1" applyBorder="1" applyAlignment="1">
      <alignment horizontal="left" vertical="top"/>
    </xf>
    <xf numFmtId="2" fontId="14" fillId="6" borderId="12" xfId="0" applyNumberFormat="1" applyFont="1" applyFill="1" applyBorder="1" applyAlignment="1">
      <alignment horizontal="left" vertical="center"/>
    </xf>
    <xf numFmtId="2" fontId="20" fillId="15" borderId="12" xfId="0" applyNumberFormat="1" applyFont="1" applyFill="1" applyBorder="1" applyAlignment="1">
      <alignment horizontal="left" vertical="center"/>
    </xf>
    <xf numFmtId="2" fontId="14" fillId="6" borderId="10" xfId="0" applyNumberFormat="1" applyFont="1" applyFill="1" applyBorder="1" applyAlignment="1">
      <alignment horizontal="left" vertical="center"/>
    </xf>
    <xf numFmtId="2" fontId="20" fillId="14" borderId="10" xfId="0" applyNumberFormat="1" applyFont="1" applyFill="1" applyBorder="1" applyAlignment="1">
      <alignment horizontal="left" vertical="center"/>
    </xf>
    <xf numFmtId="2" fontId="14" fillId="12" borderId="10" xfId="0" applyNumberFormat="1" applyFont="1" applyFill="1" applyBorder="1" applyAlignment="1">
      <alignment horizontal="left" vertical="center"/>
    </xf>
    <xf numFmtId="2" fontId="20" fillId="13" borderId="10" xfId="0" applyNumberFormat="1" applyFont="1" applyFill="1" applyBorder="1" applyAlignment="1">
      <alignment horizontal="left" vertical="center"/>
    </xf>
    <xf numFmtId="0" fontId="19" fillId="15" borderId="10" xfId="0" applyFont="1" applyFill="1" applyBorder="1" applyAlignment="1">
      <alignment horizontal="left" vertical="top"/>
    </xf>
    <xf numFmtId="2" fontId="20" fillId="11" borderId="10" xfId="0" applyNumberFormat="1" applyFont="1" applyFill="1" applyBorder="1" applyAlignment="1">
      <alignment horizontal="left" vertical="center"/>
    </xf>
    <xf numFmtId="2" fontId="19" fillId="15" borderId="10" xfId="0" applyNumberFormat="1" applyFont="1" applyFill="1" applyBorder="1" applyAlignment="1">
      <alignment horizontal="left" vertical="center"/>
    </xf>
    <xf numFmtId="2" fontId="20" fillId="15" borderId="10" xfId="0" applyNumberFormat="1" applyFont="1" applyFill="1" applyBorder="1" applyAlignment="1">
      <alignment horizontal="center" vertical="center"/>
    </xf>
    <xf numFmtId="2" fontId="20" fillId="0" borderId="0" xfId="0" applyNumberFormat="1" applyFont="1" applyBorder="1"/>
    <xf numFmtId="0" fontId="19" fillId="17" borderId="6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left" vertical="center"/>
    </xf>
    <xf numFmtId="0" fontId="19" fillId="6" borderId="1" xfId="0" applyFont="1" applyFill="1" applyBorder="1"/>
    <xf numFmtId="0" fontId="14" fillId="12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horizontal="left" vertical="center"/>
    </xf>
    <xf numFmtId="2" fontId="14" fillId="17" borderId="12" xfId="0" applyNumberFormat="1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wrapText="1"/>
    </xf>
    <xf numFmtId="2" fontId="20" fillId="11" borderId="1" xfId="0" applyNumberFormat="1" applyFont="1" applyFill="1" applyBorder="1" applyAlignment="1">
      <alignment horizontal="center"/>
    </xf>
    <xf numFmtId="2" fontId="20" fillId="15" borderId="1" xfId="0" applyNumberFormat="1" applyFont="1" applyFill="1" applyBorder="1"/>
    <xf numFmtId="2" fontId="20" fillId="4" borderId="1" xfId="0" applyNumberFormat="1" applyFont="1" applyFill="1" applyBorder="1" applyAlignment="1">
      <alignment horizontal="center" vertical="center"/>
    </xf>
    <xf numFmtId="2" fontId="14" fillId="4" borderId="1" xfId="0" applyNumberFormat="1" applyFont="1" applyFill="1" applyBorder="1" applyAlignment="1">
      <alignment horizontal="center" vertical="center"/>
    </xf>
    <xf numFmtId="2" fontId="20" fillId="15" borderId="1" xfId="0" applyNumberFormat="1" applyFont="1" applyFill="1" applyBorder="1" applyAlignment="1">
      <alignment horizontal="center"/>
    </xf>
    <xf numFmtId="2" fontId="20" fillId="4" borderId="12" xfId="0" applyNumberFormat="1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top" wrapText="1"/>
    </xf>
    <xf numFmtId="0" fontId="19" fillId="15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/>
    </xf>
    <xf numFmtId="2" fontId="19" fillId="15" borderId="1" xfId="0" applyNumberFormat="1" applyFont="1" applyFill="1" applyBorder="1"/>
    <xf numFmtId="0" fontId="19" fillId="15" borderId="1" xfId="0" applyFont="1" applyFill="1" applyBorder="1"/>
    <xf numFmtId="0" fontId="20" fillId="12" borderId="1" xfId="0" applyFont="1" applyFill="1" applyBorder="1" applyAlignment="1">
      <alignment horizontal="center" vertical="top" wrapText="1"/>
    </xf>
    <xf numFmtId="0" fontId="20" fillId="12" borderId="2" xfId="0" applyFont="1" applyFill="1" applyBorder="1" applyAlignment="1">
      <alignment horizontal="center" vertical="top" wrapText="1"/>
    </xf>
    <xf numFmtId="0" fontId="20" fillId="12" borderId="1" xfId="0" applyFont="1" applyFill="1" applyBorder="1"/>
    <xf numFmtId="0" fontId="22" fillId="6" borderId="1" xfId="0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top" wrapText="1"/>
    </xf>
    <xf numFmtId="0" fontId="20" fillId="11" borderId="1" xfId="0" applyFont="1" applyFill="1" applyBorder="1" applyAlignment="1">
      <alignment horizontal="center" vertical="top" wrapText="1"/>
    </xf>
    <xf numFmtId="0" fontId="22" fillId="11" borderId="2" xfId="0" applyFont="1" applyFill="1" applyBorder="1" applyAlignment="1">
      <alignment horizontal="center" vertical="top" wrapText="1"/>
    </xf>
    <xf numFmtId="0" fontId="20" fillId="11" borderId="1" xfId="0" applyFont="1" applyFill="1" applyBorder="1" applyAlignment="1">
      <alignment horizontal="left" vertical="center"/>
    </xf>
    <xf numFmtId="0" fontId="20" fillId="11" borderId="1" xfId="0" applyFont="1" applyFill="1" applyBorder="1" applyAlignment="1">
      <alignment horizontal="center" vertical="center" wrapText="1"/>
    </xf>
    <xf numFmtId="0" fontId="22" fillId="13" borderId="1" xfId="0" applyFont="1" applyFill="1" applyBorder="1" applyAlignment="1">
      <alignment horizontal="center" vertical="top"/>
    </xf>
    <xf numFmtId="0" fontId="20" fillId="13" borderId="1" xfId="0" applyFont="1" applyFill="1" applyBorder="1" applyAlignment="1">
      <alignment horizontal="center" vertical="center"/>
    </xf>
    <xf numFmtId="0" fontId="22" fillId="13" borderId="1" xfId="0" applyFont="1" applyFill="1" applyBorder="1" applyAlignment="1">
      <alignment horizontal="center" vertical="top" wrapText="1"/>
    </xf>
    <xf numFmtId="0" fontId="22" fillId="13" borderId="2" xfId="0" applyFont="1" applyFill="1" applyBorder="1" applyAlignment="1">
      <alignment horizontal="center" vertical="top" wrapText="1"/>
    </xf>
    <xf numFmtId="0" fontId="20" fillId="13" borderId="1" xfId="0" applyFont="1" applyFill="1" applyBorder="1" applyAlignment="1">
      <alignment horizontal="left" vertical="center"/>
    </xf>
    <xf numFmtId="0" fontId="19" fillId="15" borderId="1" xfId="0" applyFont="1" applyFill="1" applyBorder="1" applyAlignment="1">
      <alignment horizontal="left" vertical="center"/>
    </xf>
    <xf numFmtId="0" fontId="24" fillId="15" borderId="1" xfId="0" applyFont="1" applyFill="1" applyBorder="1" applyAlignment="1">
      <alignment horizontal="center" vertical="top"/>
    </xf>
    <xf numFmtId="0" fontId="19" fillId="15" borderId="1" xfId="0" applyFont="1" applyFill="1" applyBorder="1" applyAlignment="1">
      <alignment horizontal="center"/>
    </xf>
    <xf numFmtId="0" fontId="20" fillId="11" borderId="2" xfId="0" applyFont="1" applyFill="1" applyBorder="1" applyAlignment="1">
      <alignment horizontal="center" vertical="top" wrapText="1"/>
    </xf>
    <xf numFmtId="0" fontId="20" fillId="14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/>
    </xf>
    <xf numFmtId="0" fontId="22" fillId="14" borderId="1" xfId="0" applyFont="1" applyFill="1" applyBorder="1" applyAlignment="1">
      <alignment horizontal="center" vertical="top" wrapText="1"/>
    </xf>
    <xf numFmtId="0" fontId="22" fillId="14" borderId="2" xfId="0" applyFont="1" applyFill="1" applyBorder="1" applyAlignment="1">
      <alignment horizontal="center" vertical="top" wrapText="1"/>
    </xf>
    <xf numFmtId="0" fontId="20" fillId="14" borderId="1" xfId="0" applyFont="1" applyFill="1" applyBorder="1" applyAlignment="1">
      <alignment horizontal="left" vertical="center"/>
    </xf>
    <xf numFmtId="0" fontId="20" fillId="13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/>
    </xf>
    <xf numFmtId="0" fontId="19" fillId="15" borderId="2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0" fillId="15" borderId="1" xfId="0" applyFont="1" applyFill="1" applyBorder="1"/>
    <xf numFmtId="2" fontId="22" fillId="16" borderId="1" xfId="0" applyNumberFormat="1" applyFont="1" applyFill="1" applyBorder="1" applyAlignment="1">
      <alignment horizontal="center"/>
    </xf>
    <xf numFmtId="0" fontId="14" fillId="6" borderId="2" xfId="0" applyFont="1" applyFill="1" applyBorder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0" fillId="6" borderId="1" xfId="0" applyFont="1" applyFill="1" applyBorder="1"/>
    <xf numFmtId="0" fontId="22" fillId="15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/>
    </xf>
    <xf numFmtId="0" fontId="20" fillId="13" borderId="1" xfId="0" applyFont="1" applyFill="1" applyBorder="1"/>
    <xf numFmtId="0" fontId="20" fillId="11" borderId="1" xfId="0" applyFont="1" applyFill="1" applyBorder="1" applyAlignment="1">
      <alignment horizontal="center" wrapText="1"/>
    </xf>
    <xf numFmtId="0" fontId="19" fillId="6" borderId="1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20" fillId="14" borderId="1" xfId="0" applyFont="1" applyFill="1" applyBorder="1"/>
    <xf numFmtId="0" fontId="22" fillId="15" borderId="1" xfId="0" applyFont="1" applyFill="1" applyBorder="1" applyAlignment="1">
      <alignment horizontal="center" wrapText="1"/>
    </xf>
    <xf numFmtId="0" fontId="22" fillId="6" borderId="2" xfId="0" applyFont="1" applyFill="1" applyBorder="1" applyAlignment="1">
      <alignment horizontal="center" vertical="top" wrapText="1"/>
    </xf>
    <xf numFmtId="0" fontId="24" fillId="16" borderId="1" xfId="0" applyFont="1" applyFill="1" applyBorder="1" applyAlignment="1">
      <alignment horizontal="center" vertical="top"/>
    </xf>
    <xf numFmtId="0" fontId="22" fillId="16" borderId="1" xfId="0" applyFont="1" applyFill="1" applyBorder="1" applyAlignment="1">
      <alignment horizontal="center" wrapText="1"/>
    </xf>
    <xf numFmtId="2" fontId="22" fillId="15" borderId="1" xfId="0" applyNumberFormat="1" applyFont="1" applyFill="1" applyBorder="1" applyAlignment="1">
      <alignment horizontal="center"/>
    </xf>
    <xf numFmtId="0" fontId="22" fillId="15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top" wrapText="1"/>
    </xf>
    <xf numFmtId="0" fontId="20" fillId="14" borderId="4" xfId="0" applyFont="1" applyFill="1" applyBorder="1" applyAlignment="1">
      <alignment horizontal="center" vertical="center" wrapText="1"/>
    </xf>
    <xf numFmtId="0" fontId="20" fillId="11" borderId="6" xfId="0" applyFont="1" applyFill="1" applyBorder="1" applyAlignment="1">
      <alignment horizontal="center" vertical="top" wrapText="1"/>
    </xf>
    <xf numFmtId="0" fontId="20" fillId="12" borderId="6" xfId="0" applyFont="1" applyFill="1" applyBorder="1" applyAlignment="1">
      <alignment horizontal="center" vertical="top" wrapText="1"/>
    </xf>
    <xf numFmtId="0" fontId="19" fillId="15" borderId="6" xfId="0" applyFont="1" applyFill="1" applyBorder="1" applyAlignment="1">
      <alignment horizontal="center" vertical="center" wrapText="1"/>
    </xf>
    <xf numFmtId="0" fontId="22" fillId="13" borderId="6" xfId="0" applyFont="1" applyFill="1" applyBorder="1" applyAlignment="1">
      <alignment horizontal="center" vertical="top" wrapText="1"/>
    </xf>
    <xf numFmtId="0" fontId="22" fillId="6" borderId="6" xfId="0" applyFont="1" applyFill="1" applyBorder="1" applyAlignment="1">
      <alignment horizontal="center" vertical="top" wrapText="1"/>
    </xf>
    <xf numFmtId="0" fontId="19" fillId="16" borderId="1" xfId="0" applyFont="1" applyFill="1" applyBorder="1" applyAlignment="1">
      <alignment horizontal="center" wrapText="1"/>
    </xf>
    <xf numFmtId="0" fontId="22" fillId="15" borderId="1" xfId="0" applyFont="1" applyFill="1" applyBorder="1" applyAlignment="1">
      <alignment horizontal="center"/>
    </xf>
    <xf numFmtId="0" fontId="22" fillId="6" borderId="4" xfId="0" applyFont="1" applyFill="1" applyBorder="1" applyAlignment="1">
      <alignment horizontal="center" vertical="top" wrapText="1"/>
    </xf>
    <xf numFmtId="0" fontId="14" fillId="6" borderId="1" xfId="0" applyFont="1" applyFill="1" applyBorder="1" applyAlignment="1">
      <alignment horizontal="center" wrapText="1"/>
    </xf>
    <xf numFmtId="14" fontId="19" fillId="6" borderId="1" xfId="0" applyNumberFormat="1" applyFont="1" applyFill="1" applyBorder="1" applyAlignment="1">
      <alignment horizontal="center" vertical="center"/>
    </xf>
    <xf numFmtId="0" fontId="20" fillId="14" borderId="6" xfId="0" applyFont="1" applyFill="1" applyBorder="1" applyAlignment="1">
      <alignment horizontal="center" vertical="center" wrapText="1"/>
    </xf>
    <xf numFmtId="0" fontId="24" fillId="15" borderId="6" xfId="0" applyFont="1" applyFill="1" applyBorder="1" applyAlignment="1">
      <alignment horizontal="center" vertical="top"/>
    </xf>
    <xf numFmtId="0" fontId="20" fillId="13" borderId="6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/>
    </xf>
    <xf numFmtId="0" fontId="20" fillId="11" borderId="6" xfId="0" applyFont="1" applyFill="1" applyBorder="1" applyAlignment="1">
      <alignment horizontal="center" wrapText="1"/>
    </xf>
    <xf numFmtId="0" fontId="20" fillId="6" borderId="6" xfId="0" applyFont="1" applyFill="1" applyBorder="1" applyAlignment="1">
      <alignment horizontal="center" vertical="center"/>
    </xf>
    <xf numFmtId="0" fontId="20" fillId="15" borderId="6" xfId="0" applyFont="1" applyFill="1" applyBorder="1" applyAlignment="1">
      <alignment horizontal="center"/>
    </xf>
    <xf numFmtId="0" fontId="20" fillId="11" borderId="6" xfId="0" applyFont="1" applyFill="1" applyBorder="1" applyAlignment="1">
      <alignment horizontal="center" vertical="center" wrapText="1"/>
    </xf>
    <xf numFmtId="0" fontId="22" fillId="13" borderId="11" xfId="0" applyFont="1" applyFill="1" applyBorder="1" applyAlignment="1">
      <alignment horizontal="center" vertical="top" wrapText="1"/>
    </xf>
    <xf numFmtId="0" fontId="20" fillId="14" borderId="11" xfId="0" applyFont="1" applyFill="1" applyBorder="1" applyAlignment="1">
      <alignment horizontal="center" vertical="center" wrapText="1"/>
    </xf>
    <xf numFmtId="0" fontId="22" fillId="14" borderId="11" xfId="0" applyFont="1" applyFill="1" applyBorder="1" applyAlignment="1">
      <alignment horizontal="center" vertical="top" wrapText="1"/>
    </xf>
    <xf numFmtId="0" fontId="24" fillId="15" borderId="11" xfId="0" applyFont="1" applyFill="1" applyBorder="1" applyAlignment="1">
      <alignment horizontal="center" vertical="top"/>
    </xf>
    <xf numFmtId="0" fontId="19" fillId="15" borderId="11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/>
    </xf>
    <xf numFmtId="0" fontId="20" fillId="11" borderId="11" xfId="0" applyFont="1" applyFill="1" applyBorder="1" applyAlignment="1">
      <alignment horizontal="center" vertical="center" wrapText="1"/>
    </xf>
    <xf numFmtId="0" fontId="20" fillId="11" borderId="11" xfId="0" applyFont="1" applyFill="1" applyBorder="1" applyAlignment="1">
      <alignment horizontal="center" vertical="top" wrapText="1"/>
    </xf>
    <xf numFmtId="0" fontId="22" fillId="11" borderId="11" xfId="0" applyFont="1" applyFill="1" applyBorder="1" applyAlignment="1">
      <alignment horizontal="center" vertical="top" wrapText="1"/>
    </xf>
    <xf numFmtId="0" fontId="20" fillId="15" borderId="11" xfId="0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 wrapText="1"/>
    </xf>
    <xf numFmtId="0" fontId="14" fillId="6" borderId="11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/>
    </xf>
    <xf numFmtId="0" fontId="22" fillId="15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top" wrapText="1"/>
    </xf>
    <xf numFmtId="0" fontId="19" fillId="15" borderId="11" xfId="0" applyFont="1" applyFill="1" applyBorder="1" applyAlignment="1">
      <alignment horizontal="center" vertical="top" wrapText="1"/>
    </xf>
    <xf numFmtId="0" fontId="20" fillId="13" borderId="11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12" borderId="11" xfId="0" applyFont="1" applyFill="1" applyBorder="1" applyAlignment="1">
      <alignment horizontal="center" vertical="top" wrapText="1"/>
    </xf>
    <xf numFmtId="0" fontId="14" fillId="6" borderId="11" xfId="0" applyFont="1" applyFill="1" applyBorder="1" applyAlignment="1">
      <alignment horizontal="center" wrapText="1"/>
    </xf>
    <xf numFmtId="0" fontId="19" fillId="6" borderId="11" xfId="0" applyFont="1" applyFill="1" applyBorder="1" applyAlignment="1">
      <alignment horizontal="center" vertical="top" wrapText="1"/>
    </xf>
    <xf numFmtId="0" fontId="19" fillId="6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 wrapText="1"/>
    </xf>
    <xf numFmtId="0" fontId="20" fillId="11" borderId="11" xfId="0" applyFont="1" applyFill="1" applyBorder="1" applyAlignment="1">
      <alignment horizontal="center" wrapText="1"/>
    </xf>
    <xf numFmtId="0" fontId="22" fillId="15" borderId="11" xfId="0" applyFont="1" applyFill="1" applyBorder="1" applyAlignment="1">
      <alignment horizontal="center" vertical="center"/>
    </xf>
    <xf numFmtId="0" fontId="19" fillId="6" borderId="11" xfId="0" applyFont="1" applyFill="1" applyBorder="1" applyAlignment="1">
      <alignment horizontal="center" vertical="center" wrapText="1"/>
    </xf>
    <xf numFmtId="0" fontId="19" fillId="16" borderId="11" xfId="0" applyFont="1" applyFill="1" applyBorder="1" applyAlignment="1">
      <alignment horizontal="center" wrapText="1"/>
    </xf>
    <xf numFmtId="2" fontId="19" fillId="15" borderId="1" xfId="0" applyNumberFormat="1" applyFont="1" applyFill="1" applyBorder="1" applyAlignment="1">
      <alignment horizontal="center"/>
    </xf>
    <xf numFmtId="0" fontId="20" fillId="13" borderId="0" xfId="0" applyFont="1" applyFill="1" applyBorder="1" applyAlignment="1">
      <alignment horizontal="left" vertical="center"/>
    </xf>
    <xf numFmtId="0" fontId="24" fillId="16" borderId="11" xfId="0" applyFont="1" applyFill="1" applyBorder="1" applyAlignment="1">
      <alignment horizontal="center" vertical="top"/>
    </xf>
    <xf numFmtId="0" fontId="19" fillId="15" borderId="0" xfId="0" applyFont="1" applyFill="1" applyBorder="1"/>
    <xf numFmtId="0" fontId="20" fillId="11" borderId="0" xfId="0" applyFont="1" applyFill="1" applyBorder="1" applyAlignment="1">
      <alignment horizontal="left" vertical="center"/>
    </xf>
    <xf numFmtId="0" fontId="22" fillId="15" borderId="11" xfId="0" applyFont="1" applyFill="1" applyBorder="1" applyAlignment="1">
      <alignment horizontal="center" wrapText="1"/>
    </xf>
    <xf numFmtId="14" fontId="22" fillId="15" borderId="11" xfId="0" applyNumberFormat="1" applyFont="1" applyFill="1" applyBorder="1" applyAlignment="1">
      <alignment horizontal="center" wrapText="1"/>
    </xf>
    <xf numFmtId="0" fontId="20" fillId="14" borderId="0" xfId="0" applyFont="1" applyFill="1" applyBorder="1" applyAlignment="1">
      <alignment horizontal="left" vertical="center"/>
    </xf>
    <xf numFmtId="0" fontId="20" fillId="6" borderId="11" xfId="0" applyFont="1" applyFill="1" applyBorder="1" applyAlignment="1">
      <alignment horizontal="center"/>
    </xf>
    <xf numFmtId="2" fontId="22" fillId="16" borderId="11" xfId="0" applyNumberFormat="1" applyFont="1" applyFill="1" applyBorder="1" applyAlignment="1">
      <alignment horizontal="center"/>
    </xf>
    <xf numFmtId="0" fontId="22" fillId="16" borderId="11" xfId="0" applyFont="1" applyFill="1" applyBorder="1" applyAlignment="1">
      <alignment horizontal="center" wrapText="1"/>
    </xf>
    <xf numFmtId="0" fontId="20" fillId="11" borderId="11" xfId="0" applyFont="1" applyFill="1" applyBorder="1" applyAlignment="1">
      <alignment horizontal="center"/>
    </xf>
    <xf numFmtId="2" fontId="22" fillId="15" borderId="11" xfId="0" applyNumberFormat="1" applyFont="1" applyFill="1" applyBorder="1" applyAlignment="1">
      <alignment horizontal="center"/>
    </xf>
    <xf numFmtId="0" fontId="20" fillId="15" borderId="11" xfId="0" applyFont="1" applyFill="1" applyBorder="1" applyAlignment="1">
      <alignment horizontal="center" vertical="center"/>
    </xf>
    <xf numFmtId="0" fontId="22" fillId="13" borderId="12" xfId="0" applyFont="1" applyFill="1" applyBorder="1" applyAlignment="1">
      <alignment horizontal="center" vertical="top" wrapText="1"/>
    </xf>
    <xf numFmtId="0" fontId="20" fillId="13" borderId="12" xfId="0" applyFont="1" applyFill="1" applyBorder="1" applyAlignment="1">
      <alignment horizontal="left" vertical="center"/>
    </xf>
    <xf numFmtId="0" fontId="22" fillId="15" borderId="12" xfId="0" applyFont="1" applyFill="1" applyBorder="1" applyAlignment="1">
      <alignment horizontal="center" vertical="center" wrapText="1"/>
    </xf>
    <xf numFmtId="0" fontId="19" fillId="15" borderId="12" xfId="0" applyFont="1" applyFill="1" applyBorder="1" applyAlignment="1">
      <alignment horizontal="center" vertical="center"/>
    </xf>
    <xf numFmtId="0" fontId="19" fillId="15" borderId="12" xfId="0" applyFont="1" applyFill="1" applyBorder="1" applyAlignment="1">
      <alignment horizontal="center" vertical="center" wrapText="1"/>
    </xf>
    <xf numFmtId="0" fontId="19" fillId="15" borderId="12" xfId="0" applyFont="1" applyFill="1" applyBorder="1" applyAlignment="1">
      <alignment horizontal="left" vertical="center"/>
    </xf>
    <xf numFmtId="0" fontId="19" fillId="15" borderId="12" xfId="0" applyFont="1" applyFill="1" applyBorder="1"/>
    <xf numFmtId="2" fontId="19" fillId="15" borderId="12" xfId="0" applyNumberFormat="1" applyFont="1" applyFill="1" applyBorder="1"/>
    <xf numFmtId="2" fontId="20" fillId="15" borderId="12" xfId="0" applyNumberFormat="1" applyFont="1" applyFill="1" applyBorder="1"/>
    <xf numFmtId="2" fontId="20" fillId="17" borderId="6" xfId="0" applyNumberFormat="1" applyFont="1" applyFill="1" applyBorder="1" applyAlignment="1">
      <alignment horizontal="center" vertical="center"/>
    </xf>
    <xf numFmtId="49" fontId="19" fillId="6" borderId="1" xfId="0" applyNumberFormat="1" applyFont="1" applyFill="1" applyBorder="1" applyAlignment="1">
      <alignment horizontal="center" vertical="center"/>
    </xf>
    <xf numFmtId="0" fontId="20" fillId="15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/>
    </xf>
    <xf numFmtId="0" fontId="22" fillId="16" borderId="1" xfId="0" applyFont="1" applyFill="1" applyBorder="1" applyAlignment="1">
      <alignment horizontal="center"/>
    </xf>
    <xf numFmtId="14" fontId="22" fillId="16" borderId="1" xfId="0" applyNumberFormat="1" applyFont="1" applyFill="1" applyBorder="1" applyAlignment="1">
      <alignment horizontal="center" wrapText="1"/>
    </xf>
    <xf numFmtId="0" fontId="22" fillId="6" borderId="1" xfId="0" applyFont="1" applyFill="1" applyBorder="1" applyAlignment="1">
      <alignment horizontal="center"/>
    </xf>
    <xf numFmtId="14" fontId="20" fillId="11" borderId="1" xfId="0" applyNumberFormat="1" applyFont="1" applyFill="1" applyBorder="1" applyAlignment="1">
      <alignment horizontal="center" wrapText="1"/>
    </xf>
    <xf numFmtId="0" fontId="20" fillId="12" borderId="1" xfId="0" applyFont="1" applyFill="1" applyBorder="1" applyAlignment="1">
      <alignment horizontal="center"/>
    </xf>
    <xf numFmtId="0" fontId="24" fillId="16" borderId="1" xfId="0" applyFont="1" applyFill="1" applyBorder="1" applyAlignment="1" applyProtection="1">
      <alignment horizontal="center" vertical="top"/>
      <protection locked="0"/>
    </xf>
    <xf numFmtId="0" fontId="19" fillId="15" borderId="1" xfId="6" applyFont="1" applyFill="1" applyBorder="1" applyAlignment="1">
      <alignment horizontal="center" vertical="center" wrapText="1"/>
    </xf>
    <xf numFmtId="14" fontId="22" fillId="15" borderId="1" xfId="0" applyNumberFormat="1" applyFont="1" applyFill="1" applyBorder="1" applyAlignment="1">
      <alignment horizontal="center" wrapText="1"/>
    </xf>
    <xf numFmtId="0" fontId="19" fillId="15" borderId="1" xfId="0" applyFont="1" applyFill="1" applyBorder="1" applyAlignment="1">
      <alignment horizontal="center" wrapText="1"/>
    </xf>
    <xf numFmtId="0" fontId="19" fillId="15" borderId="1" xfId="6" applyFont="1" applyFill="1" applyBorder="1" applyAlignment="1">
      <alignment horizontal="center" wrapText="1"/>
    </xf>
    <xf numFmtId="0" fontId="20" fillId="0" borderId="0" xfId="0" applyFont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2" borderId="0" xfId="0" applyFont="1" applyFill="1"/>
    <xf numFmtId="2" fontId="19" fillId="4" borderId="4" xfId="0" applyNumberFormat="1" applyFont="1" applyFill="1" applyBorder="1" applyAlignment="1">
      <alignment horizontal="center" vertical="center" textRotation="90"/>
    </xf>
    <xf numFmtId="2" fontId="20" fillId="4" borderId="8" xfId="0" applyNumberFormat="1" applyFont="1" applyFill="1" applyBorder="1" applyAlignment="1">
      <alignment horizontal="center" vertical="center"/>
    </xf>
    <xf numFmtId="2" fontId="19" fillId="4" borderId="1" xfId="0" applyNumberFormat="1" applyFont="1" applyFill="1" applyBorder="1" applyAlignment="1">
      <alignment horizontal="center" vertical="center" textRotation="90"/>
    </xf>
    <xf numFmtId="2" fontId="14" fillId="4" borderId="8" xfId="0" applyNumberFormat="1" applyFont="1" applyFill="1" applyBorder="1" applyAlignment="1">
      <alignment horizontal="center" vertical="center"/>
    </xf>
    <xf numFmtId="2" fontId="14" fillId="4" borderId="12" xfId="0" applyNumberFormat="1" applyFont="1" applyFill="1" applyBorder="1" applyAlignment="1">
      <alignment horizontal="center" vertical="center"/>
    </xf>
    <xf numFmtId="2" fontId="14" fillId="4" borderId="6" xfId="0" applyNumberFormat="1" applyFont="1" applyFill="1" applyBorder="1" applyAlignment="1">
      <alignment horizontal="center" vertical="center"/>
    </xf>
    <xf numFmtId="2" fontId="20" fillId="5" borderId="1" xfId="0" applyNumberFormat="1" applyFont="1" applyFill="1" applyBorder="1" applyAlignment="1">
      <alignment horizontal="center" vertical="center" wrapText="1"/>
    </xf>
    <xf numFmtId="2" fontId="20" fillId="3" borderId="1" xfId="0" applyNumberFormat="1" applyFont="1" applyFill="1" applyBorder="1" applyAlignment="1">
      <alignment horizontal="center" vertical="center" textRotation="90" wrapText="1"/>
    </xf>
    <xf numFmtId="2" fontId="23" fillId="10" borderId="1" xfId="0" applyNumberFormat="1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Alignment="1">
      <alignment horizontal="center" vertical="center" textRotation="90" wrapText="1"/>
    </xf>
    <xf numFmtId="2" fontId="20" fillId="7" borderId="1" xfId="0" applyNumberFormat="1" applyFont="1" applyFill="1" applyBorder="1" applyAlignment="1">
      <alignment horizontal="center" vertical="center" wrapText="1"/>
    </xf>
    <xf numFmtId="2" fontId="20" fillId="5" borderId="1" xfId="0" applyNumberFormat="1" applyFont="1" applyFill="1" applyBorder="1" applyAlignment="1">
      <alignment horizontal="center" vertical="center" textRotation="90" wrapText="1"/>
    </xf>
    <xf numFmtId="2" fontId="23" fillId="6" borderId="2" xfId="0" applyNumberFormat="1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2" fontId="20" fillId="6" borderId="4" xfId="0" applyNumberFormat="1" applyFont="1" applyFill="1" applyBorder="1" applyAlignment="1">
      <alignment horizontal="center" vertical="center" textRotation="90" wrapText="1"/>
    </xf>
    <xf numFmtId="0" fontId="20" fillId="6" borderId="6" xfId="0" applyFont="1" applyFill="1" applyBorder="1" applyAlignment="1">
      <alignment horizontal="center" vertical="center" textRotation="90" wrapText="1"/>
    </xf>
    <xf numFmtId="0" fontId="20" fillId="0" borderId="6" xfId="0" applyFont="1" applyBorder="1" applyAlignment="1">
      <alignment horizontal="center" vertical="center" textRotation="90" wrapText="1"/>
    </xf>
    <xf numFmtId="2" fontId="20" fillId="6" borderId="1" xfId="0" applyNumberFormat="1" applyFont="1" applyFill="1" applyBorder="1" applyAlignment="1">
      <alignment horizontal="center" vertical="center" textRotation="90" wrapText="1"/>
    </xf>
    <xf numFmtId="2" fontId="20" fillId="10" borderId="1" xfId="0" applyNumberFormat="1" applyFont="1" applyFill="1" applyBorder="1" applyAlignment="1">
      <alignment horizontal="center" vertical="center" textRotation="90" wrapText="1"/>
    </xf>
    <xf numFmtId="2" fontId="20" fillId="8" borderId="1" xfId="0" applyNumberFormat="1" applyFont="1" applyFill="1" applyBorder="1" applyAlignment="1">
      <alignment horizontal="center" vertical="center" textRotation="90" wrapText="1"/>
    </xf>
    <xf numFmtId="2" fontId="20" fillId="9" borderId="1" xfId="0" applyNumberFormat="1" applyFont="1" applyFill="1" applyBorder="1" applyAlignment="1">
      <alignment horizontal="center" vertical="center" textRotation="90" wrapText="1"/>
    </xf>
    <xf numFmtId="0" fontId="12" fillId="7" borderId="4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2" fontId="23" fillId="7" borderId="4" xfId="0" applyNumberFormat="1" applyFont="1" applyFill="1" applyBorder="1" applyAlignment="1">
      <alignment horizontal="center" vertical="center" wrapText="1"/>
    </xf>
    <xf numFmtId="2" fontId="23" fillId="7" borderId="8" xfId="0" applyNumberFormat="1" applyFont="1" applyFill="1" applyBorder="1" applyAlignment="1">
      <alignment horizontal="center" vertical="center" wrapText="1"/>
    </xf>
    <xf numFmtId="2" fontId="23" fillId="8" borderId="1" xfId="0" applyNumberFormat="1" applyFont="1" applyFill="1" applyBorder="1" applyAlignment="1">
      <alignment horizontal="center" vertical="center" wrapText="1"/>
    </xf>
    <xf numFmtId="2" fontId="23" fillId="9" borderId="1" xfId="0" applyNumberFormat="1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>
      <alignment horizontal="center" vertical="center" textRotation="90" wrapText="1"/>
    </xf>
    <xf numFmtId="0" fontId="23" fillId="7" borderId="1" xfId="0" applyFont="1" applyFill="1" applyBorder="1" applyAlignment="1">
      <alignment horizontal="center" vertical="center" wrapText="1"/>
    </xf>
    <xf numFmtId="0" fontId="19" fillId="15" borderId="12" xfId="0" applyFont="1" applyFill="1" applyBorder="1" applyAlignment="1">
      <alignment horizontal="center" vertical="top" wrapText="1"/>
    </xf>
    <xf numFmtId="0" fontId="22" fillId="13" borderId="4" xfId="0" applyFont="1" applyFill="1" applyBorder="1" applyAlignment="1">
      <alignment horizontal="center" vertical="top" wrapText="1"/>
    </xf>
    <xf numFmtId="0" fontId="20" fillId="13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top" wrapText="1"/>
    </xf>
    <xf numFmtId="0" fontId="22" fillId="13" borderId="7" xfId="0" applyFont="1" applyFill="1" applyBorder="1" applyAlignment="1">
      <alignment horizontal="center" vertical="top" wrapText="1"/>
    </xf>
    <xf numFmtId="2" fontId="20" fillId="13" borderId="6" xfId="0" applyNumberFormat="1" applyFont="1" applyFill="1" applyBorder="1" applyAlignment="1">
      <alignment horizontal="left" vertical="center"/>
    </xf>
    <xf numFmtId="0" fontId="20" fillId="13" borderId="6" xfId="0" applyFont="1" applyFill="1" applyBorder="1" applyAlignment="1">
      <alignment horizontal="left" vertical="center"/>
    </xf>
    <xf numFmtId="2" fontId="20" fillId="11" borderId="0" xfId="0" applyNumberFormat="1" applyFont="1" applyFill="1" applyBorder="1" applyAlignment="1">
      <alignment horizontal="left" vertical="center"/>
    </xf>
    <xf numFmtId="0" fontId="19" fillId="15" borderId="0" xfId="0" applyFont="1" applyFill="1" applyBorder="1" applyAlignment="1">
      <alignment horizontal="left" vertical="center"/>
    </xf>
    <xf numFmtId="0" fontId="20" fillId="13" borderId="0" xfId="0" applyFont="1" applyFill="1" applyBorder="1"/>
    <xf numFmtId="2" fontId="14" fillId="6" borderId="0" xfId="0" applyNumberFormat="1" applyFont="1" applyFill="1" applyBorder="1" applyAlignment="1">
      <alignment horizontal="left" vertical="center"/>
    </xf>
  </cellXfs>
  <cellStyles count="7"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_4 курс ТД" xfId="6" xr:uid="{08873D65-6ABB-D44A-86D8-113595858F2A}"/>
    <cellStyle name="Excel Built-in Normal 1" xfId="1" xr:uid="{00000000-0005-0000-0000-000000000000}"/>
  </cellStyles>
  <dxfs count="17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FABF8F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F2F2F2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F2DCDB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00E7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1059;&#1089;&#1087;&#1077;&#1074;&#1072;&#1077;&#1084;&#1086;&#1089;&#1090;&#1100;/2%20&#1082;&#1091;&#1088;&#1089;%20&#1091;&#1089;&#1087;&#1077;&#1074;&#1072;&#1077;&#1084;&#1086;&#1089;&#1090;&#1100;%205%20&#1089;&#1077;&#1084;&#1077;&#1089;&#1090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18-01."/>
      <sheetName val="3-18-02."/>
      <sheetName val="3-18-03."/>
      <sheetName val="3-18-04."/>
      <sheetName val="Лист8"/>
      <sheetName val="3-18-05."/>
      <sheetName val="3-18-06."/>
      <sheetName val="3-18-07."/>
      <sheetName val="3-18-08."/>
      <sheetName val="Лист1"/>
    </sheetNames>
    <sheetDataSet>
      <sheetData sheetId="0" refreshError="1">
        <row r="3">
          <cell r="AD3">
            <v>0.78099999999999992</v>
          </cell>
        </row>
        <row r="4">
          <cell r="AD4">
            <v>0.77500000000000002</v>
          </cell>
        </row>
        <row r="5">
          <cell r="AD5">
            <v>0.90900000000000003</v>
          </cell>
        </row>
        <row r="6">
          <cell r="AD6">
            <v>0.89900000000000002</v>
          </cell>
        </row>
        <row r="7">
          <cell r="AD7">
            <v>0.80500000000000005</v>
          </cell>
        </row>
        <row r="8">
          <cell r="AD8">
            <v>0.82777777777777772</v>
          </cell>
        </row>
        <row r="9">
          <cell r="AD9">
            <v>0.8640000000000001</v>
          </cell>
        </row>
        <row r="10">
          <cell r="AD10">
            <v>0.85099999999999998</v>
          </cell>
        </row>
        <row r="11">
          <cell r="AD11">
            <v>0.83700000000000008</v>
          </cell>
        </row>
        <row r="12">
          <cell r="AD12">
            <v>0.81200000000000006</v>
          </cell>
        </row>
        <row r="13">
          <cell r="AD13">
            <v>0.81599999999999995</v>
          </cell>
        </row>
        <row r="14">
          <cell r="AD14">
            <v>0.83299999999999996</v>
          </cell>
        </row>
        <row r="15">
          <cell r="AD15">
            <v>0.88300000000000001</v>
          </cell>
        </row>
        <row r="16">
          <cell r="AD16">
            <v>0.83</v>
          </cell>
        </row>
        <row r="17">
          <cell r="AD17">
            <v>0.88800000000000001</v>
          </cell>
        </row>
        <row r="18">
          <cell r="AD18">
            <v>0.72099999999999997</v>
          </cell>
        </row>
        <row r="19">
          <cell r="AD19">
            <v>0.78799999999999992</v>
          </cell>
        </row>
        <row r="20">
          <cell r="AD20">
            <v>0.80700000000000005</v>
          </cell>
        </row>
        <row r="21">
          <cell r="AD21">
            <v>0.75800000000000001</v>
          </cell>
        </row>
        <row r="22">
          <cell r="AD22">
            <v>0.89700000000000002</v>
          </cell>
        </row>
        <row r="23">
          <cell r="AD23">
            <v>0.81</v>
          </cell>
        </row>
        <row r="24">
          <cell r="AD24">
            <v>0.65</v>
          </cell>
        </row>
        <row r="25">
          <cell r="AD25">
            <v>0.92900000000000005</v>
          </cell>
        </row>
        <row r="26">
          <cell r="AD26">
            <v>0.69099999999999995</v>
          </cell>
        </row>
      </sheetData>
      <sheetData sheetId="1" refreshError="1">
        <row r="3">
          <cell r="A3" t="str">
            <v>Абукова Лолита Аюповна</v>
          </cell>
          <cell r="AD3">
            <v>0.878</v>
          </cell>
        </row>
        <row r="4">
          <cell r="AD4">
            <v>0.86099999999999999</v>
          </cell>
        </row>
        <row r="5">
          <cell r="AD5">
            <v>0.84400000000000008</v>
          </cell>
        </row>
        <row r="6">
          <cell r="AD6">
            <v>0.73799999999999999</v>
          </cell>
        </row>
        <row r="7">
          <cell r="AD7">
            <v>0.76</v>
          </cell>
        </row>
        <row r="8">
          <cell r="AD8">
            <v>0.73444444444444446</v>
          </cell>
        </row>
        <row r="9">
          <cell r="AD9">
            <v>0.871</v>
          </cell>
        </row>
        <row r="10">
          <cell r="AD10">
            <v>0.65555555555555556</v>
          </cell>
        </row>
        <row r="11">
          <cell r="AD11">
            <v>0.81099999999999994</v>
          </cell>
        </row>
        <row r="12">
          <cell r="AD12">
            <v>0.83200000000000007</v>
          </cell>
        </row>
        <row r="13">
          <cell r="AD13">
            <v>0.83799999999999997</v>
          </cell>
        </row>
        <row r="14">
          <cell r="AD14">
            <v>0.81400000000000006</v>
          </cell>
        </row>
        <row r="15">
          <cell r="AD15">
            <v>0.83</v>
          </cell>
        </row>
        <row r="16">
          <cell r="AD16">
            <v>0.71599999999999997</v>
          </cell>
        </row>
        <row r="17">
          <cell r="AD17">
            <v>0.64777777777777767</v>
          </cell>
        </row>
        <row r="18">
          <cell r="AD18">
            <v>0.73799999999999999</v>
          </cell>
        </row>
        <row r="19">
          <cell r="AD19">
            <v>0.87599999999999989</v>
          </cell>
        </row>
        <row r="20">
          <cell r="AD20">
            <v>0.75900000000000001</v>
          </cell>
        </row>
        <row r="21">
          <cell r="AD21">
            <v>0.75777777777777766</v>
          </cell>
        </row>
        <row r="22">
          <cell r="AD22">
            <v>0.89400000000000002</v>
          </cell>
        </row>
        <row r="23">
          <cell r="AD23">
            <v>0.85599999999999998</v>
          </cell>
        </row>
        <row r="24">
          <cell r="AD24">
            <v>0.86799999999999999</v>
          </cell>
        </row>
        <row r="25">
          <cell r="AD25">
            <v>0.72222222222222232</v>
          </cell>
        </row>
        <row r="26">
          <cell r="AD26">
            <v>0.88200000000000001</v>
          </cell>
        </row>
        <row r="27">
          <cell r="AD27">
            <v>0.74222222222222234</v>
          </cell>
        </row>
        <row r="28">
          <cell r="AD28">
            <v>0.77700000000000002</v>
          </cell>
        </row>
      </sheetData>
      <sheetData sheetId="2" refreshError="1">
        <row r="3">
          <cell r="A3" t="str">
            <v>Ананьина Мария Дмитриевна</v>
          </cell>
          <cell r="AD3">
            <v>0.88</v>
          </cell>
        </row>
        <row r="4">
          <cell r="AD4">
            <v>0.85</v>
          </cell>
        </row>
        <row r="5">
          <cell r="AD5">
            <v>0.83499999999999996</v>
          </cell>
        </row>
        <row r="6">
          <cell r="AD6">
            <v>0.62777777777777777</v>
          </cell>
        </row>
        <row r="7">
          <cell r="AD7">
            <v>0.13750000000000001</v>
          </cell>
        </row>
        <row r="8">
          <cell r="AD8">
            <v>0.8640000000000001</v>
          </cell>
        </row>
        <row r="9">
          <cell r="AD9">
            <v>0.87</v>
          </cell>
        </row>
        <row r="10">
          <cell r="AD10">
            <v>0.69666666666666677</v>
          </cell>
        </row>
        <row r="11">
          <cell r="AD11">
            <v>0.83666666666666667</v>
          </cell>
        </row>
        <row r="12">
          <cell r="AD12">
            <v>0.77300000000000002</v>
          </cell>
        </row>
        <row r="13">
          <cell r="AD13">
            <v>0.79700000000000004</v>
          </cell>
        </row>
        <row r="14">
          <cell r="AD14">
            <v>0.84699999999999998</v>
          </cell>
        </row>
        <row r="15">
          <cell r="AD15">
            <v>0.81099999999999994</v>
          </cell>
        </row>
        <row r="16">
          <cell r="AD16">
            <v>0.72900000000000009</v>
          </cell>
        </row>
        <row r="17">
          <cell r="AD17">
            <v>0.89300000000000002</v>
          </cell>
        </row>
        <row r="18">
          <cell r="AD18">
            <v>0.79700000000000004</v>
          </cell>
        </row>
        <row r="19">
          <cell r="AD19">
            <v>0.8859999999999999</v>
          </cell>
        </row>
        <row r="20">
          <cell r="AD20">
            <v>0.77200000000000002</v>
          </cell>
        </row>
        <row r="21">
          <cell r="AD21">
            <v>0.88200000000000001</v>
          </cell>
        </row>
        <row r="22">
          <cell r="AD22">
            <v>0</v>
          </cell>
        </row>
        <row r="23">
          <cell r="AD23">
            <v>0</v>
          </cell>
        </row>
        <row r="24">
          <cell r="AD24">
            <v>0.875</v>
          </cell>
        </row>
        <row r="25">
          <cell r="AD25">
            <v>0.8859999999999999</v>
          </cell>
        </row>
      </sheetData>
      <sheetData sheetId="3" refreshError="1">
        <row r="3">
          <cell r="A3" t="str">
            <v>Акбаш Эжен Валерьевич</v>
          </cell>
          <cell r="AD3">
            <v>0.46</v>
          </cell>
        </row>
        <row r="4">
          <cell r="AD4">
            <v>0.88500000000000001</v>
          </cell>
        </row>
        <row r="5">
          <cell r="AD5">
            <v>0.84299999999999997</v>
          </cell>
        </row>
        <row r="6">
          <cell r="AD6">
            <v>0.878</v>
          </cell>
        </row>
        <row r="7">
          <cell r="AD7">
            <v>0.754</v>
          </cell>
        </row>
        <row r="8">
          <cell r="AD8">
            <v>0.84900000000000009</v>
          </cell>
        </row>
        <row r="9">
          <cell r="AD9">
            <v>0.84799999999999998</v>
          </cell>
        </row>
        <row r="10">
          <cell r="AD10">
            <v>0.77666666666666673</v>
          </cell>
        </row>
        <row r="11">
          <cell r="AD11">
            <v>0.77888888888888885</v>
          </cell>
        </row>
        <row r="12">
          <cell r="AD12">
            <v>0.78400000000000003</v>
          </cell>
        </row>
        <row r="13">
          <cell r="AD13">
            <v>0.81299999999999994</v>
          </cell>
        </row>
        <row r="14">
          <cell r="AD14">
            <v>0.72444444444444445</v>
          </cell>
        </row>
        <row r="15">
          <cell r="AD15">
            <v>0.69888888888888889</v>
          </cell>
        </row>
        <row r="16">
          <cell r="AD16">
            <v>0.71</v>
          </cell>
        </row>
        <row r="17">
          <cell r="AD17">
            <v>0.875</v>
          </cell>
        </row>
        <row r="18">
          <cell r="AD18">
            <v>0.70444444444444443</v>
          </cell>
        </row>
        <row r="19">
          <cell r="AD19">
            <v>0.35499999999999998</v>
          </cell>
        </row>
        <row r="20">
          <cell r="AD20">
            <v>0.90599999999999992</v>
          </cell>
        </row>
        <row r="21">
          <cell r="AD21">
            <v>0.84599999999999997</v>
          </cell>
        </row>
        <row r="22">
          <cell r="AD22">
            <v>0.875</v>
          </cell>
        </row>
        <row r="23">
          <cell r="AD23">
            <v>0.72888888888888881</v>
          </cell>
        </row>
        <row r="24">
          <cell r="AD24">
            <v>0.86099999999999999</v>
          </cell>
        </row>
        <row r="25">
          <cell r="AD25">
            <v>0.82499999999999996</v>
          </cell>
        </row>
        <row r="26">
          <cell r="AD26">
            <v>0.88300000000000001</v>
          </cell>
        </row>
      </sheetData>
      <sheetData sheetId="4" refreshError="1"/>
      <sheetData sheetId="5" refreshError="1">
        <row r="3">
          <cell r="A3" t="str">
            <v>Абдулфайзов Далерджон Боймуродович</v>
          </cell>
          <cell r="AD3">
            <v>0.752</v>
          </cell>
        </row>
        <row r="4">
          <cell r="AD4">
            <v>0.81099999999999994</v>
          </cell>
        </row>
        <row r="5">
          <cell r="AD5">
            <v>0.55200000000000005</v>
          </cell>
        </row>
        <row r="6">
          <cell r="AD6">
            <v>0.85799999999999998</v>
          </cell>
        </row>
        <row r="7">
          <cell r="AD7">
            <v>0.74400000000000011</v>
          </cell>
        </row>
        <row r="8">
          <cell r="AD8">
            <v>0.69700000000000006</v>
          </cell>
        </row>
        <row r="9">
          <cell r="AD9">
            <v>0.74</v>
          </cell>
        </row>
        <row r="10">
          <cell r="AD10">
            <v>0.82099999999999995</v>
          </cell>
        </row>
        <row r="11">
          <cell r="AD11">
            <v>0.92099999999999993</v>
          </cell>
        </row>
        <row r="12">
          <cell r="AD12">
            <v>0.92400000000000004</v>
          </cell>
        </row>
        <row r="13">
          <cell r="AD13">
            <v>0.81499999999999995</v>
          </cell>
        </row>
        <row r="14">
          <cell r="AD14">
            <v>0.91200000000000003</v>
          </cell>
        </row>
        <row r="15">
          <cell r="AD15">
            <v>0.67400000000000004</v>
          </cell>
        </row>
        <row r="16">
          <cell r="AD16">
            <v>0.42285714285714282</v>
          </cell>
        </row>
        <row r="17">
          <cell r="AD17">
            <v>0.94200000000000006</v>
          </cell>
        </row>
        <row r="18">
          <cell r="AD18">
            <v>0.79799999999999993</v>
          </cell>
        </row>
        <row r="19">
          <cell r="AD19">
            <v>0.84900000000000009</v>
          </cell>
        </row>
        <row r="20">
          <cell r="AD20">
            <v>0.58200000000000007</v>
          </cell>
        </row>
        <row r="21">
          <cell r="AD21">
            <v>0.89</v>
          </cell>
        </row>
        <row r="22">
          <cell r="AD22">
            <v>0.48599999999999999</v>
          </cell>
        </row>
        <row r="23">
          <cell r="AD23">
            <v>0.90599999999999992</v>
          </cell>
        </row>
        <row r="24">
          <cell r="AD24">
            <v>0.83</v>
          </cell>
        </row>
        <row r="25">
          <cell r="AD25">
            <v>0.7340000000000001</v>
          </cell>
        </row>
      </sheetData>
      <sheetData sheetId="6" refreshError="1">
        <row r="3">
          <cell r="A3" t="str">
            <v>Артёмова Валерия Валерьевна</v>
          </cell>
          <cell r="AD3">
            <v>0.86199999999999999</v>
          </cell>
        </row>
        <row r="4">
          <cell r="AD4">
            <v>0.88200000000000001</v>
          </cell>
        </row>
        <row r="5">
          <cell r="AD5">
            <v>0.80299999999999994</v>
          </cell>
        </row>
        <row r="6">
          <cell r="AD6">
            <v>0.73799999999999999</v>
          </cell>
        </row>
        <row r="7">
          <cell r="AD7">
            <v>0.78500000000000003</v>
          </cell>
        </row>
        <row r="8">
          <cell r="AD8">
            <v>0.86599999999999999</v>
          </cell>
        </row>
        <row r="9">
          <cell r="AD9">
            <v>0.90400000000000003</v>
          </cell>
        </row>
        <row r="10">
          <cell r="AD10">
            <v>0.86599999999999999</v>
          </cell>
        </row>
        <row r="11">
          <cell r="AD11">
            <v>0.82700000000000007</v>
          </cell>
        </row>
        <row r="12">
          <cell r="AD12">
            <v>0.8909999999999999</v>
          </cell>
        </row>
        <row r="13">
          <cell r="AD13">
            <v>0.78</v>
          </cell>
        </row>
        <row r="14">
          <cell r="AD14">
            <v>0.78099999999999992</v>
          </cell>
        </row>
        <row r="15">
          <cell r="AD15">
            <v>0.76200000000000001</v>
          </cell>
        </row>
        <row r="16">
          <cell r="AD16">
            <v>0.75599999999999989</v>
          </cell>
        </row>
        <row r="17">
          <cell r="AD17">
            <v>0.76400000000000001</v>
          </cell>
        </row>
        <row r="18">
          <cell r="AD18">
            <v>0.85499999999999998</v>
          </cell>
        </row>
        <row r="19">
          <cell r="AD19">
            <v>0.88300000000000001</v>
          </cell>
        </row>
        <row r="20">
          <cell r="AD20">
            <v>0.76500000000000001</v>
          </cell>
        </row>
        <row r="21">
          <cell r="AD21">
            <v>0.78500000000000003</v>
          </cell>
        </row>
        <row r="22">
          <cell r="AD22">
            <v>0.79500000000000004</v>
          </cell>
        </row>
        <row r="23">
          <cell r="AD23">
            <v>0.62333333333333341</v>
          </cell>
        </row>
        <row r="24">
          <cell r="AD24">
            <v>0.83400000000000007</v>
          </cell>
        </row>
        <row r="25">
          <cell r="AD25">
            <v>0.72699999999999998</v>
          </cell>
        </row>
        <row r="26">
          <cell r="AD26">
            <v>0.71599999999999997</v>
          </cell>
        </row>
        <row r="27">
          <cell r="AD27">
            <v>0.33333333333333337</v>
          </cell>
        </row>
      </sheetData>
      <sheetData sheetId="7" refreshError="1">
        <row r="3">
          <cell r="A3" t="str">
            <v>Бобрович Ксения Игоревна</v>
          </cell>
          <cell r="AD3">
            <v>0.88099999999999989</v>
          </cell>
        </row>
        <row r="4">
          <cell r="AD4">
            <v>0.84799999999999998</v>
          </cell>
        </row>
        <row r="5">
          <cell r="AD5">
            <v>0.69</v>
          </cell>
        </row>
        <row r="6">
          <cell r="AD6">
            <v>0.83499999999999996</v>
          </cell>
        </row>
        <row r="7">
          <cell r="AD7">
            <v>0.70299999999999996</v>
          </cell>
        </row>
        <row r="8">
          <cell r="AD8">
            <v>0.79500000000000004</v>
          </cell>
        </row>
        <row r="9">
          <cell r="AD9">
            <v>0.65</v>
          </cell>
        </row>
        <row r="10">
          <cell r="AD10">
            <v>0.71700000000000008</v>
          </cell>
        </row>
        <row r="11">
          <cell r="AD11">
            <v>0.54799999999999993</v>
          </cell>
        </row>
        <row r="12">
          <cell r="AD12">
            <v>0.89900000000000002</v>
          </cell>
        </row>
        <row r="13">
          <cell r="AD13">
            <v>0.85699999999999998</v>
          </cell>
        </row>
        <row r="14">
          <cell r="AD14">
            <v>0.26</v>
          </cell>
        </row>
        <row r="15">
          <cell r="AD15">
            <v>0.61111111111111116</v>
          </cell>
        </row>
        <row r="16">
          <cell r="AD16">
            <v>0.65799999999999992</v>
          </cell>
        </row>
        <row r="17">
          <cell r="AD17">
            <v>0.47399999999999998</v>
          </cell>
        </row>
        <row r="18">
          <cell r="AD18">
            <v>0.83299999999999996</v>
          </cell>
        </row>
        <row r="19">
          <cell r="AD19">
            <v>0.80599999999999994</v>
          </cell>
        </row>
        <row r="20">
          <cell r="AD20">
            <v>0.83700000000000008</v>
          </cell>
        </row>
        <row r="21">
          <cell r="AD21">
            <v>0.67500000000000004</v>
          </cell>
        </row>
        <row r="22">
          <cell r="AD22">
            <v>0.5128571428571429</v>
          </cell>
        </row>
        <row r="23">
          <cell r="AD23">
            <v>0.80400000000000005</v>
          </cell>
        </row>
        <row r="24">
          <cell r="AD24">
            <v>0.65599999999999992</v>
          </cell>
        </row>
        <row r="25">
          <cell r="AD25">
            <v>0.60899999999999999</v>
          </cell>
        </row>
        <row r="26">
          <cell r="AD26">
            <v>0.64800000000000002</v>
          </cell>
        </row>
        <row r="27">
          <cell r="AD27">
            <v>0.69</v>
          </cell>
        </row>
        <row r="28">
          <cell r="AD28">
            <v>0.56799999999999995</v>
          </cell>
        </row>
        <row r="29">
          <cell r="AD29">
            <v>0.8859999999999999</v>
          </cell>
        </row>
      </sheetData>
      <sheetData sheetId="8" refreshError="1">
        <row r="3">
          <cell r="A3" t="str">
            <v>Абросимов Артем Юрьевич</v>
          </cell>
          <cell r="AD3">
            <v>0.50111111111111117</v>
          </cell>
        </row>
        <row r="4">
          <cell r="AD4">
            <v>0.5822222222222222</v>
          </cell>
        </row>
        <row r="5">
          <cell r="AD5">
            <v>0.66700000000000004</v>
          </cell>
        </row>
        <row r="6">
          <cell r="AD6">
            <v>0.88200000000000001</v>
          </cell>
        </row>
        <row r="7">
          <cell r="AD7">
            <v>0.79299999999999993</v>
          </cell>
        </row>
        <row r="8">
          <cell r="AD8">
            <v>0.40500000000000003</v>
          </cell>
        </row>
        <row r="10">
          <cell r="AD10">
            <v>0.69400000000000006</v>
          </cell>
        </row>
        <row r="11">
          <cell r="AD11">
            <v>0.877</v>
          </cell>
        </row>
        <row r="12">
          <cell r="AD12">
            <v>0.84</v>
          </cell>
        </row>
        <row r="13">
          <cell r="AD13">
            <v>0.88</v>
          </cell>
        </row>
        <row r="14">
          <cell r="AD14">
            <v>0.72099999999999997</v>
          </cell>
        </row>
        <row r="15">
          <cell r="AD15">
            <v>0.60799999999999998</v>
          </cell>
        </row>
        <row r="16">
          <cell r="AD16">
            <v>0.78799999999999992</v>
          </cell>
        </row>
        <row r="17">
          <cell r="AD17">
            <v>0.57333333333333336</v>
          </cell>
        </row>
        <row r="18">
          <cell r="AD18">
            <v>0.80799999999999994</v>
          </cell>
        </row>
        <row r="19">
          <cell r="AD19">
            <v>0.66900000000000004</v>
          </cell>
        </row>
        <row r="20">
          <cell r="AD20">
            <v>0.79799999999999993</v>
          </cell>
        </row>
        <row r="21">
          <cell r="AD21">
            <v>0.83200000000000007</v>
          </cell>
        </row>
        <row r="22">
          <cell r="AD22">
            <v>0.879</v>
          </cell>
        </row>
        <row r="23">
          <cell r="AD23">
            <v>0.55399999999999994</v>
          </cell>
        </row>
        <row r="24">
          <cell r="AD24">
            <v>0.71799999999999997</v>
          </cell>
        </row>
        <row r="25">
          <cell r="AD25">
            <v>0.82499999999999996</v>
          </cell>
        </row>
        <row r="26">
          <cell r="AD26">
            <v>0.86</v>
          </cell>
        </row>
        <row r="27">
          <cell r="AD27">
            <v>0.43375000000000002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2"/>
  <sheetViews>
    <sheetView workbookViewId="0">
      <selection activeCell="C22" sqref="C22"/>
    </sheetView>
  </sheetViews>
  <sheetFormatPr baseColWidth="10" defaultColWidth="8.83203125" defaultRowHeight="15" x14ac:dyDescent="0.2"/>
  <cols>
    <col min="1" max="1" width="37.6640625" customWidth="1"/>
  </cols>
  <sheetData>
    <row r="1" spans="1:2" x14ac:dyDescent="0.2">
      <c r="A1" t="s">
        <v>0</v>
      </c>
      <c r="B1">
        <v>1101</v>
      </c>
    </row>
    <row r="2" spans="1:2" x14ac:dyDescent="0.2">
      <c r="A2" t="s">
        <v>1</v>
      </c>
      <c r="B2">
        <v>1102</v>
      </c>
    </row>
    <row r="3" spans="1:2" x14ac:dyDescent="0.2">
      <c r="A3" t="s">
        <v>2</v>
      </c>
      <c r="B3">
        <v>1103</v>
      </c>
    </row>
    <row r="4" spans="1:2" x14ac:dyDescent="0.2">
      <c r="A4" t="s">
        <v>3</v>
      </c>
      <c r="B4">
        <v>1104</v>
      </c>
    </row>
    <row r="5" spans="1:2" x14ac:dyDescent="0.2">
      <c r="A5" t="s">
        <v>4</v>
      </c>
      <c r="B5">
        <v>1105</v>
      </c>
    </row>
    <row r="6" spans="1:2" x14ac:dyDescent="0.2">
      <c r="A6" t="s">
        <v>5</v>
      </c>
      <c r="B6">
        <v>1106</v>
      </c>
    </row>
    <row r="7" spans="1:2" x14ac:dyDescent="0.2">
      <c r="A7" t="s">
        <v>6</v>
      </c>
      <c r="B7">
        <v>1107</v>
      </c>
    </row>
    <row r="8" spans="1:2" x14ac:dyDescent="0.2">
      <c r="A8" t="s">
        <v>7</v>
      </c>
      <c r="B8">
        <v>1108</v>
      </c>
    </row>
    <row r="9" spans="1:2" x14ac:dyDescent="0.2">
      <c r="A9" t="s">
        <v>8</v>
      </c>
      <c r="B9">
        <v>2101</v>
      </c>
    </row>
    <row r="10" spans="1:2" x14ac:dyDescent="0.2">
      <c r="A10" t="s">
        <v>9</v>
      </c>
      <c r="B10">
        <v>2102</v>
      </c>
    </row>
    <row r="11" spans="1:2" x14ac:dyDescent="0.2">
      <c r="A11" t="s">
        <v>10</v>
      </c>
      <c r="B11">
        <v>2103</v>
      </c>
    </row>
    <row r="12" spans="1:2" x14ac:dyDescent="0.2">
      <c r="A12" t="s">
        <v>11</v>
      </c>
      <c r="B12">
        <v>2104</v>
      </c>
    </row>
    <row r="13" spans="1:2" x14ac:dyDescent="0.2">
      <c r="A13" t="s">
        <v>12</v>
      </c>
      <c r="B13">
        <v>2105</v>
      </c>
    </row>
    <row r="14" spans="1:2" x14ac:dyDescent="0.2">
      <c r="A14" t="s">
        <v>13</v>
      </c>
      <c r="B14">
        <v>2106</v>
      </c>
    </row>
    <row r="15" spans="1:2" x14ac:dyDescent="0.2">
      <c r="A15" t="s">
        <v>14</v>
      </c>
      <c r="B15">
        <v>2107</v>
      </c>
    </row>
    <row r="16" spans="1:2" x14ac:dyDescent="0.2">
      <c r="A16" t="s">
        <v>15</v>
      </c>
      <c r="B16">
        <v>2108</v>
      </c>
    </row>
    <row r="17" spans="1:2" x14ac:dyDescent="0.2">
      <c r="A17" t="s">
        <v>16</v>
      </c>
      <c r="B17">
        <v>3101</v>
      </c>
    </row>
    <row r="18" spans="1:2" x14ac:dyDescent="0.2">
      <c r="A18" t="s">
        <v>17</v>
      </c>
      <c r="B18">
        <v>3102</v>
      </c>
    </row>
    <row r="19" spans="1:2" x14ac:dyDescent="0.2">
      <c r="A19" t="s">
        <v>18</v>
      </c>
      <c r="B19">
        <v>3103</v>
      </c>
    </row>
    <row r="20" spans="1:2" x14ac:dyDescent="0.2">
      <c r="A20" t="s">
        <v>19</v>
      </c>
      <c r="B20">
        <v>3104</v>
      </c>
    </row>
    <row r="21" spans="1:2" x14ac:dyDescent="0.2">
      <c r="A21" t="s">
        <v>20</v>
      </c>
      <c r="B21">
        <v>3105</v>
      </c>
    </row>
    <row r="22" spans="1:2" x14ac:dyDescent="0.2">
      <c r="A22" t="s">
        <v>21</v>
      </c>
      <c r="B22">
        <v>3106</v>
      </c>
    </row>
    <row r="23" spans="1:2" x14ac:dyDescent="0.2">
      <c r="A23" t="s">
        <v>22</v>
      </c>
      <c r="B23">
        <v>3107</v>
      </c>
    </row>
    <row r="24" spans="1:2" x14ac:dyDescent="0.2">
      <c r="A24" t="s">
        <v>23</v>
      </c>
      <c r="B24">
        <v>3108</v>
      </c>
    </row>
    <row r="25" spans="1:2" x14ac:dyDescent="0.2">
      <c r="A25" t="s">
        <v>24</v>
      </c>
      <c r="B25">
        <v>4101</v>
      </c>
    </row>
    <row r="26" spans="1:2" x14ac:dyDescent="0.2">
      <c r="A26" t="s">
        <v>25</v>
      </c>
      <c r="B26">
        <v>4102</v>
      </c>
    </row>
    <row r="27" spans="1:2" x14ac:dyDescent="0.2">
      <c r="A27" t="s">
        <v>26</v>
      </c>
      <c r="B27">
        <v>4103</v>
      </c>
    </row>
    <row r="28" spans="1:2" x14ac:dyDescent="0.2">
      <c r="A28" t="s">
        <v>27</v>
      </c>
      <c r="B28">
        <v>4104</v>
      </c>
    </row>
    <row r="29" spans="1:2" x14ac:dyDescent="0.2">
      <c r="A29" t="s">
        <v>28</v>
      </c>
      <c r="B29">
        <v>4105</v>
      </c>
    </row>
    <row r="30" spans="1:2" x14ac:dyDescent="0.2">
      <c r="A30" t="s">
        <v>29</v>
      </c>
      <c r="B30">
        <v>4106</v>
      </c>
    </row>
    <row r="31" spans="1:2" x14ac:dyDescent="0.2">
      <c r="A31" t="s">
        <v>30</v>
      </c>
      <c r="B31">
        <v>4107</v>
      </c>
    </row>
    <row r="32" spans="1:2" x14ac:dyDescent="0.2">
      <c r="A32" t="s">
        <v>31</v>
      </c>
      <c r="B32">
        <v>4108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5221"/>
  <sheetViews>
    <sheetView tabSelected="1" zoomScale="90" zoomScaleNormal="90" workbookViewId="0">
      <pane ySplit="1" topLeftCell="A7" activePane="bottomLeft" state="frozen"/>
      <selection pane="bottomLeft" activeCell="B5191" sqref="B5191"/>
    </sheetView>
  </sheetViews>
  <sheetFormatPr baseColWidth="10" defaultColWidth="9.1640625" defaultRowHeight="16" x14ac:dyDescent="0.2"/>
  <cols>
    <col min="1" max="1" width="9.1640625" style="3"/>
    <col min="2" max="2" width="15.83203125" style="230" customWidth="1"/>
    <col min="3" max="4" width="12.5" style="230" customWidth="1"/>
    <col min="5" max="5" width="13" style="45" customWidth="1"/>
    <col min="6" max="6" width="12.6640625" style="75" customWidth="1"/>
    <col min="7" max="7" width="12" style="75" customWidth="1"/>
    <col min="8" max="8" width="9.83203125" style="75" customWidth="1"/>
    <col min="9" max="9" width="13.83203125" style="75" customWidth="1"/>
    <col min="10" max="10" width="12.1640625" style="231" customWidth="1"/>
    <col min="11" max="11" width="10.1640625" style="232" customWidth="1"/>
    <col min="12" max="12" width="13.83203125" style="231" customWidth="1"/>
    <col min="13" max="13" width="11.5" style="231" customWidth="1"/>
    <col min="14" max="14" width="10.5" style="231" customWidth="1"/>
    <col min="15" max="15" width="8.6640625" style="232" customWidth="1"/>
    <col min="16" max="16" width="12.5" style="231" customWidth="1"/>
    <col min="17" max="17" width="12.33203125" style="231" customWidth="1"/>
    <col min="18" max="18" width="11.83203125" style="231" customWidth="1"/>
    <col min="19" max="19" width="9.5" style="231" customWidth="1"/>
    <col min="20" max="20" width="9.83203125" style="232" customWidth="1"/>
    <col min="21" max="21" width="9.1640625" style="233" customWidth="1"/>
    <col min="22" max="26" width="9.1640625" style="75" customWidth="1"/>
    <col min="27" max="27" width="9.1640625" style="45" customWidth="1"/>
    <col min="28" max="29" width="9.1640625" style="75" customWidth="1"/>
    <col min="30" max="30" width="11.6640625" style="45" customWidth="1"/>
    <col min="31" max="31" width="9.1640625" style="2" customWidth="1"/>
    <col min="32" max="16384" width="9.1640625" style="2"/>
  </cols>
  <sheetData>
    <row r="1" spans="1:30" s="1" customFormat="1" ht="15.75" customHeight="1" x14ac:dyDescent="0.2">
      <c r="A1" s="256" t="s">
        <v>32</v>
      </c>
      <c r="B1" s="259" t="s">
        <v>33</v>
      </c>
      <c r="C1" s="259" t="s">
        <v>34</v>
      </c>
      <c r="D1" s="259" t="s">
        <v>35</v>
      </c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34" t="s">
        <v>36</v>
      </c>
    </row>
    <row r="2" spans="1:30" s="1" customFormat="1" ht="50.25" customHeight="1" x14ac:dyDescent="0.2">
      <c r="A2" s="257"/>
      <c r="B2" s="260"/>
      <c r="C2" s="260"/>
      <c r="D2" s="260"/>
      <c r="E2" s="264" t="s">
        <v>37</v>
      </c>
      <c r="F2" s="264"/>
      <c r="G2" s="264"/>
      <c r="H2" s="264"/>
      <c r="I2" s="261" t="s">
        <v>38</v>
      </c>
      <c r="J2" s="261"/>
      <c r="K2" s="261"/>
      <c r="L2" s="262" t="s">
        <v>39</v>
      </c>
      <c r="M2" s="262"/>
      <c r="N2" s="262"/>
      <c r="O2" s="262"/>
      <c r="P2" s="242" t="s">
        <v>40</v>
      </c>
      <c r="Q2" s="242"/>
      <c r="R2" s="242"/>
      <c r="S2" s="242"/>
      <c r="T2" s="242"/>
      <c r="U2" s="246" t="s">
        <v>41</v>
      </c>
      <c r="V2" s="247"/>
      <c r="W2" s="247"/>
      <c r="X2" s="247"/>
      <c r="Y2" s="247"/>
      <c r="Z2" s="247"/>
      <c r="AA2" s="248"/>
      <c r="AB2" s="245" t="s">
        <v>42</v>
      </c>
      <c r="AC2" s="245" t="s">
        <v>43</v>
      </c>
      <c r="AD2" s="235"/>
    </row>
    <row r="3" spans="1:30" s="1" customFormat="1" ht="48.75" customHeight="1" x14ac:dyDescent="0.2">
      <c r="A3" s="257"/>
      <c r="B3" s="260"/>
      <c r="C3" s="260"/>
      <c r="D3" s="260"/>
      <c r="E3" s="244" t="s">
        <v>44</v>
      </c>
      <c r="F3" s="243" t="s">
        <v>45</v>
      </c>
      <c r="G3" s="263" t="s">
        <v>46</v>
      </c>
      <c r="H3" s="241" t="s">
        <v>47</v>
      </c>
      <c r="I3" s="254" t="s">
        <v>48</v>
      </c>
      <c r="J3" s="254" t="s">
        <v>49</v>
      </c>
      <c r="K3" s="241" t="s">
        <v>47</v>
      </c>
      <c r="L3" s="255" t="s">
        <v>50</v>
      </c>
      <c r="M3" s="255" t="s">
        <v>51</v>
      </c>
      <c r="N3" s="255" t="s">
        <v>52</v>
      </c>
      <c r="O3" s="241" t="s">
        <v>47</v>
      </c>
      <c r="P3" s="253" t="s">
        <v>53</v>
      </c>
      <c r="Q3" s="253" t="s">
        <v>54</v>
      </c>
      <c r="R3" s="253" t="s">
        <v>55</v>
      </c>
      <c r="S3" s="253" t="s">
        <v>56</v>
      </c>
      <c r="T3" s="241" t="s">
        <v>47</v>
      </c>
      <c r="U3" s="249" t="s">
        <v>57</v>
      </c>
      <c r="V3" s="252" t="s">
        <v>58</v>
      </c>
      <c r="W3" s="252" t="s">
        <v>59</v>
      </c>
      <c r="X3" s="252" t="s">
        <v>60</v>
      </c>
      <c r="Y3" s="249" t="s">
        <v>61</v>
      </c>
      <c r="Z3" s="249" t="s">
        <v>62</v>
      </c>
      <c r="AA3" s="241" t="s">
        <v>47</v>
      </c>
      <c r="AB3" s="245"/>
      <c r="AC3" s="245"/>
      <c r="AD3" s="237"/>
    </row>
    <row r="4" spans="1:30" s="1" customFormat="1" ht="101.25" customHeight="1" x14ac:dyDescent="0.2">
      <c r="A4" s="258"/>
      <c r="B4" s="260"/>
      <c r="C4" s="260"/>
      <c r="D4" s="260"/>
      <c r="E4" s="244"/>
      <c r="F4" s="243"/>
      <c r="G4" s="251"/>
      <c r="H4" s="241"/>
      <c r="I4" s="254"/>
      <c r="J4" s="254"/>
      <c r="K4" s="241"/>
      <c r="L4" s="255"/>
      <c r="M4" s="255"/>
      <c r="N4" s="255"/>
      <c r="O4" s="241"/>
      <c r="P4" s="253"/>
      <c r="Q4" s="253"/>
      <c r="R4" s="253"/>
      <c r="S4" s="253"/>
      <c r="T4" s="241"/>
      <c r="U4" s="250"/>
      <c r="V4" s="252"/>
      <c r="W4" s="252"/>
      <c r="X4" s="252"/>
      <c r="Y4" s="251"/>
      <c r="Z4" s="251"/>
      <c r="AA4" s="241"/>
      <c r="AB4" s="245"/>
      <c r="AC4" s="245"/>
      <c r="AD4" s="239"/>
    </row>
    <row r="5" spans="1:30" s="5" customFormat="1" ht="21" customHeight="1" x14ac:dyDescent="0.2">
      <c r="A5" s="8">
        <v>1</v>
      </c>
      <c r="B5" s="90" t="s">
        <v>63</v>
      </c>
      <c r="C5" s="92" t="s">
        <v>64</v>
      </c>
      <c r="D5" s="93">
        <v>2</v>
      </c>
      <c r="E5" s="12">
        <v>0.80857142857142861</v>
      </c>
      <c r="F5" s="46"/>
      <c r="G5" s="91"/>
      <c r="H5" s="12">
        <f>SUM(E5*100,F5:G5)</f>
        <v>80.857142857142861</v>
      </c>
      <c r="I5" s="94"/>
      <c r="J5" s="95"/>
      <c r="K5" s="12">
        <f>SUM(I5:J5)</f>
        <v>0</v>
      </c>
      <c r="L5" s="95"/>
      <c r="M5" s="95"/>
      <c r="N5" s="95"/>
      <c r="O5" s="12">
        <f>SUM(L5:N5)</f>
        <v>0</v>
      </c>
      <c r="P5" s="95"/>
      <c r="Q5" s="95"/>
      <c r="R5" s="95">
        <v>7</v>
      </c>
      <c r="S5" s="95"/>
      <c r="T5" s="12">
        <f>SUM(P5:S5)</f>
        <v>7</v>
      </c>
      <c r="U5" s="95">
        <f>15+1.5+2.5</f>
        <v>19</v>
      </c>
      <c r="V5" s="94">
        <v>21.3</v>
      </c>
      <c r="W5" s="94"/>
      <c r="X5" s="94">
        <v>73.400000000000006</v>
      </c>
      <c r="Y5" s="85">
        <v>1.5</v>
      </c>
      <c r="Z5" s="85">
        <f>3+1</f>
        <v>4</v>
      </c>
      <c r="AA5" s="14">
        <f>SUM(U5:Z5)</f>
        <v>119.2</v>
      </c>
      <c r="AB5" s="85">
        <v>3</v>
      </c>
      <c r="AC5" s="85"/>
      <c r="AD5" s="86">
        <f>H5+K5+O5+T5+AA5+AB5-AC5</f>
        <v>210.05714285714288</v>
      </c>
    </row>
    <row r="6" spans="1:30" s="5" customFormat="1" ht="21" customHeight="1" x14ac:dyDescent="0.2">
      <c r="A6" s="9">
        <v>2</v>
      </c>
      <c r="B6" s="96" t="s">
        <v>65</v>
      </c>
      <c r="C6" s="96" t="s">
        <v>66</v>
      </c>
      <c r="D6" s="97">
        <v>4</v>
      </c>
      <c r="E6" s="13">
        <v>0.97972222222222227</v>
      </c>
      <c r="F6" s="47">
        <v>3</v>
      </c>
      <c r="G6" s="47"/>
      <c r="H6" s="12">
        <f>SUM(E6*100,F6:G6)</f>
        <v>100.97222222222223</v>
      </c>
      <c r="I6" s="47">
        <v>6</v>
      </c>
      <c r="J6" s="77">
        <v>36</v>
      </c>
      <c r="K6" s="13">
        <f>SUM(I6:J6)</f>
        <v>42</v>
      </c>
      <c r="L6" s="47"/>
      <c r="M6" s="77">
        <v>4</v>
      </c>
      <c r="N6" s="77"/>
      <c r="O6" s="13">
        <f>SUM(L6:N6)</f>
        <v>4</v>
      </c>
      <c r="P6" s="77"/>
      <c r="Q6" s="98"/>
      <c r="R6" s="77">
        <v>0.5</v>
      </c>
      <c r="S6" s="77"/>
      <c r="T6" s="13">
        <f>SUM(P6:S6)</f>
        <v>0.5</v>
      </c>
      <c r="U6" s="47">
        <v>3</v>
      </c>
      <c r="V6" s="47">
        <v>43.4</v>
      </c>
      <c r="W6" s="47"/>
      <c r="X6" s="47"/>
      <c r="Y6" s="47">
        <v>3</v>
      </c>
      <c r="Z6" s="47">
        <f>6+7</f>
        <v>13</v>
      </c>
      <c r="AA6" s="13">
        <f>SUM(U6:Z6)</f>
        <v>62.4</v>
      </c>
      <c r="AB6" s="47"/>
      <c r="AC6" s="47"/>
      <c r="AD6" s="86">
        <f>H6+K6+O6+T6+AA6+AB6-AC6</f>
        <v>209.87222222222223</v>
      </c>
    </row>
    <row r="7" spans="1:30" s="5" customFormat="1" ht="21" customHeight="1" x14ac:dyDescent="0.2">
      <c r="A7" s="10">
        <v>3</v>
      </c>
      <c r="B7" s="99" t="s">
        <v>67</v>
      </c>
      <c r="C7" s="101" t="s">
        <v>68</v>
      </c>
      <c r="D7" s="102">
        <v>4</v>
      </c>
      <c r="E7" s="13">
        <v>0.95034482758620686</v>
      </c>
      <c r="F7" s="48"/>
      <c r="G7" s="48"/>
      <c r="H7" s="12">
        <f>SUM(E7*100,F7:G7)</f>
        <v>95.034482758620683</v>
      </c>
      <c r="I7" s="48"/>
      <c r="J7" s="78"/>
      <c r="K7" s="13">
        <f>SUM(I7:J7)</f>
        <v>0</v>
      </c>
      <c r="L7" s="48"/>
      <c r="M7" s="78"/>
      <c r="N7" s="78"/>
      <c r="O7" s="13">
        <f>SUM(L7:N7)</f>
        <v>0</v>
      </c>
      <c r="P7" s="78"/>
      <c r="Q7" s="78"/>
      <c r="R7" s="78"/>
      <c r="S7" s="78"/>
      <c r="T7" s="13">
        <f>SUM(P7:S7)</f>
        <v>0</v>
      </c>
      <c r="U7" s="48">
        <f>30+1+1+2</f>
        <v>34</v>
      </c>
      <c r="V7" s="48">
        <v>5</v>
      </c>
      <c r="W7" s="48">
        <f>1.5+47.6</f>
        <v>49.1</v>
      </c>
      <c r="X7" s="48">
        <v>15.5</v>
      </c>
      <c r="Y7" s="48">
        <f>4+0.5</f>
        <v>4.5</v>
      </c>
      <c r="Z7" s="48">
        <v>1</v>
      </c>
      <c r="AA7" s="13">
        <f>SUM(U7:Z7)</f>
        <v>109.1</v>
      </c>
      <c r="AB7" s="48"/>
      <c r="AC7" s="48"/>
      <c r="AD7" s="86">
        <f>H7+K7+O7+T7+AA7+AB7-AC7</f>
        <v>204.13448275862066</v>
      </c>
    </row>
    <row r="8" spans="1:30" s="5" customFormat="1" ht="21" customHeight="1" x14ac:dyDescent="0.2">
      <c r="A8" s="8">
        <v>4</v>
      </c>
      <c r="B8" s="103" t="s">
        <v>69</v>
      </c>
      <c r="C8" s="104" t="s">
        <v>70</v>
      </c>
      <c r="D8" s="105">
        <v>4</v>
      </c>
      <c r="E8" s="14">
        <f>H8/100</f>
        <v>0.88461538461538491</v>
      </c>
      <c r="F8" s="49"/>
      <c r="G8" s="49"/>
      <c r="H8" s="12">
        <v>88.461538461538495</v>
      </c>
      <c r="I8" s="49"/>
      <c r="J8" s="106"/>
      <c r="K8" s="14">
        <f>SUM(I8:J8)</f>
        <v>0</v>
      </c>
      <c r="L8" s="49"/>
      <c r="M8" s="106"/>
      <c r="N8" s="106"/>
      <c r="O8" s="14">
        <f>SUM(L8:N8)</f>
        <v>0</v>
      </c>
      <c r="P8" s="106"/>
      <c r="Q8" s="106"/>
      <c r="R8" s="106"/>
      <c r="S8" s="106"/>
      <c r="T8" s="14">
        <f>SUM(P8:S8)</f>
        <v>0</v>
      </c>
      <c r="U8" s="49">
        <f>1+3</f>
        <v>4</v>
      </c>
      <c r="V8" s="49"/>
      <c r="W8" s="49">
        <f>16.5+75.1</f>
        <v>91.6</v>
      </c>
      <c r="X8" s="49"/>
      <c r="Y8" s="49">
        <f>1.8+3.5</f>
        <v>5.3</v>
      </c>
      <c r="Z8" s="49">
        <f>2+9</f>
        <v>11</v>
      </c>
      <c r="AA8" s="14">
        <f>SUM(U8:Z8)</f>
        <v>111.89999999999999</v>
      </c>
      <c r="AB8" s="49"/>
      <c r="AC8" s="49"/>
      <c r="AD8" s="86">
        <f>H8+K8+O8+T8+AA8+AB8-AC8</f>
        <v>200.36153846153849</v>
      </c>
    </row>
    <row r="9" spans="1:30" s="5" customFormat="1" ht="21" customHeight="1" x14ac:dyDescent="0.2">
      <c r="A9" s="9">
        <v>5</v>
      </c>
      <c r="B9" s="103" t="s">
        <v>71</v>
      </c>
      <c r="C9" s="104" t="s">
        <v>70</v>
      </c>
      <c r="D9" s="105">
        <v>4</v>
      </c>
      <c r="E9" s="14">
        <f>H9/100</f>
        <v>0.91428571428571404</v>
      </c>
      <c r="F9" s="49"/>
      <c r="G9" s="49"/>
      <c r="H9" s="12">
        <v>91.428571428571402</v>
      </c>
      <c r="I9" s="49">
        <v>9</v>
      </c>
      <c r="J9" s="106"/>
      <c r="K9" s="14">
        <f>SUM(I9:J9)</f>
        <v>9</v>
      </c>
      <c r="L9" s="49"/>
      <c r="M9" s="106"/>
      <c r="N9" s="106"/>
      <c r="O9" s="14">
        <f>SUM(L9:N9)</f>
        <v>0</v>
      </c>
      <c r="P9" s="106"/>
      <c r="Q9" s="106"/>
      <c r="R9" s="106"/>
      <c r="S9" s="106"/>
      <c r="T9" s="14">
        <f>SUM(P9:S9)</f>
        <v>0</v>
      </c>
      <c r="U9" s="49">
        <f>15+2.5+2</f>
        <v>19.5</v>
      </c>
      <c r="V9" s="49"/>
      <c r="W9" s="49">
        <f>27+46.2</f>
        <v>73.2</v>
      </c>
      <c r="X9" s="49"/>
      <c r="Y9" s="49">
        <v>0.8</v>
      </c>
      <c r="Z9" s="49">
        <f>2+1</f>
        <v>3</v>
      </c>
      <c r="AA9" s="14">
        <f>SUM(U9:Z9)</f>
        <v>96.5</v>
      </c>
      <c r="AB9" s="49"/>
      <c r="AC9" s="49"/>
      <c r="AD9" s="86">
        <f>H9+K9+O9+T9+AA9+AB9-AC9</f>
        <v>196.92857142857139</v>
      </c>
    </row>
    <row r="10" spans="1:30" s="5" customFormat="1" ht="21" customHeight="1" x14ac:dyDescent="0.2">
      <c r="A10" s="10">
        <v>6</v>
      </c>
      <c r="B10" s="108" t="s">
        <v>72</v>
      </c>
      <c r="C10" s="110" t="s">
        <v>73</v>
      </c>
      <c r="D10" s="111">
        <v>4</v>
      </c>
      <c r="E10" s="14">
        <v>0.82125000000000004</v>
      </c>
      <c r="F10" s="50"/>
      <c r="G10" s="50"/>
      <c r="H10" s="12">
        <f>SUM(E10*100,F10:G10)</f>
        <v>82.125</v>
      </c>
      <c r="I10" s="50"/>
      <c r="J10" s="112"/>
      <c r="K10" s="14">
        <f>SUM(I10:J10)</f>
        <v>0</v>
      </c>
      <c r="L10" s="50"/>
      <c r="M10" s="112"/>
      <c r="N10" s="112"/>
      <c r="O10" s="14">
        <f>SUM(L10:N10)</f>
        <v>0</v>
      </c>
      <c r="P10" s="112"/>
      <c r="Q10" s="112"/>
      <c r="R10" s="112"/>
      <c r="S10" s="112"/>
      <c r="T10" s="14">
        <f>SUM(P10:S10)</f>
        <v>0</v>
      </c>
      <c r="U10" s="50">
        <f>15+1+2.5+2</f>
        <v>20.5</v>
      </c>
      <c r="V10" s="50">
        <v>73.900000000000006</v>
      </c>
      <c r="W10" s="50">
        <f>1.5+10.6</f>
        <v>12.1</v>
      </c>
      <c r="X10" s="50"/>
      <c r="Y10" s="50">
        <v>1.5</v>
      </c>
      <c r="Z10" s="50"/>
      <c r="AA10" s="14">
        <f>SUM(U10:Z10)</f>
        <v>108</v>
      </c>
      <c r="AB10" s="50">
        <v>3</v>
      </c>
      <c r="AC10" s="50"/>
      <c r="AD10" s="86">
        <f>H10+K10+O10+T10+AA10+AB10-AC10</f>
        <v>193.125</v>
      </c>
    </row>
    <row r="11" spans="1:30" s="6" customFormat="1" ht="21" customHeight="1" x14ac:dyDescent="0.2">
      <c r="A11" s="8">
        <v>7</v>
      </c>
      <c r="B11" s="90" t="s">
        <v>74</v>
      </c>
      <c r="C11" s="92" t="s">
        <v>64</v>
      </c>
      <c r="D11" s="93">
        <v>2</v>
      </c>
      <c r="E11" s="12">
        <v>0.93725274725274721</v>
      </c>
      <c r="F11" s="46"/>
      <c r="G11" s="46"/>
      <c r="H11" s="12">
        <f>SUM(E11*100,F11:G11)</f>
        <v>93.725274725274716</v>
      </c>
      <c r="I11" s="53"/>
      <c r="J11" s="113"/>
      <c r="K11" s="12">
        <f>SUM(I11:J11)</f>
        <v>0</v>
      </c>
      <c r="L11" s="95"/>
      <c r="M11" s="95"/>
      <c r="N11" s="95"/>
      <c r="O11" s="12">
        <f>SUM(L11:N11)</f>
        <v>0</v>
      </c>
      <c r="P11" s="95"/>
      <c r="Q11" s="95"/>
      <c r="R11" s="95"/>
      <c r="S11" s="95"/>
      <c r="T11" s="12">
        <f>SUM(P11:S11)</f>
        <v>0</v>
      </c>
      <c r="U11" s="95">
        <f>30+1+2</f>
        <v>33</v>
      </c>
      <c r="V11" s="94">
        <v>2.2000000000000002</v>
      </c>
      <c r="W11" s="94">
        <f>18.5+11.1</f>
        <v>29.6</v>
      </c>
      <c r="X11" s="94">
        <v>22.1</v>
      </c>
      <c r="Y11" s="85">
        <v>3</v>
      </c>
      <c r="Z11" s="85"/>
      <c r="AA11" s="14">
        <f>SUM(U11:Z11)</f>
        <v>89.9</v>
      </c>
      <c r="AB11" s="58">
        <v>1</v>
      </c>
      <c r="AC11" s="58"/>
      <c r="AD11" s="87">
        <f>H11+K11+O11+T11+AA11+AB11-AC11</f>
        <v>184.62527472527472</v>
      </c>
    </row>
    <row r="12" spans="1:30" s="6" customFormat="1" ht="21" customHeight="1" x14ac:dyDescent="0.2">
      <c r="A12" s="9">
        <v>8</v>
      </c>
      <c r="B12" s="114" t="s">
        <v>75</v>
      </c>
      <c r="C12" s="92" t="s">
        <v>64</v>
      </c>
      <c r="D12" s="93">
        <v>3</v>
      </c>
      <c r="E12" s="12">
        <v>0.92263665594855304</v>
      </c>
      <c r="F12" s="46"/>
      <c r="G12" s="46"/>
      <c r="H12" s="12">
        <f>SUM(E12*100,F12:G12)</f>
        <v>92.263665594855297</v>
      </c>
      <c r="I12" s="94">
        <v>1.5</v>
      </c>
      <c r="J12" s="95"/>
      <c r="K12" s="12">
        <f>SUM(I12:J12)</f>
        <v>1.5</v>
      </c>
      <c r="L12" s="95"/>
      <c r="M12" s="95"/>
      <c r="N12" s="95"/>
      <c r="O12" s="12">
        <f>SUM(L12:N12)</f>
        <v>0</v>
      </c>
      <c r="P12" s="95"/>
      <c r="Q12" s="95"/>
      <c r="R12" s="95"/>
      <c r="S12" s="95"/>
      <c r="T12" s="12">
        <f>SUM(P12:S12)</f>
        <v>0</v>
      </c>
      <c r="U12" s="95">
        <f>30+0.5+2+1.5</f>
        <v>34</v>
      </c>
      <c r="V12" s="94">
        <v>11.7</v>
      </c>
      <c r="W12" s="94">
        <v>32.1</v>
      </c>
      <c r="X12" s="94">
        <f>1+0.5</f>
        <v>1.5</v>
      </c>
      <c r="Y12" s="85">
        <v>5</v>
      </c>
      <c r="Z12" s="85">
        <f>3+1</f>
        <v>4</v>
      </c>
      <c r="AA12" s="14">
        <f>SUM(U12:Z12)</f>
        <v>88.300000000000011</v>
      </c>
      <c r="AB12" s="85">
        <v>2</v>
      </c>
      <c r="AC12" s="85"/>
      <c r="AD12" s="87">
        <f>H12+K12+O12+T12+AA12+AB12-AC12</f>
        <v>184.06366559485531</v>
      </c>
    </row>
    <row r="13" spans="1:30" s="4" customFormat="1" ht="21" customHeight="1" x14ac:dyDescent="0.2">
      <c r="A13" s="10">
        <v>9</v>
      </c>
      <c r="B13" s="107">
        <v>182810</v>
      </c>
      <c r="C13" s="104" t="s">
        <v>70</v>
      </c>
      <c r="D13" s="116">
        <v>3</v>
      </c>
      <c r="E13" s="14">
        <f>'[1]3-18-03.'!AD17</f>
        <v>0.89300000000000002</v>
      </c>
      <c r="F13" s="49"/>
      <c r="G13" s="49"/>
      <c r="H13" s="12">
        <f>SUM(E13*100,F13:G13)</f>
        <v>89.3</v>
      </c>
      <c r="I13" s="49">
        <f>10+27</f>
        <v>37</v>
      </c>
      <c r="J13" s="106">
        <v>8</v>
      </c>
      <c r="K13" s="14">
        <f>SUM(I13:J13)</f>
        <v>45</v>
      </c>
      <c r="L13" s="49"/>
      <c r="M13" s="106"/>
      <c r="N13" s="106"/>
      <c r="O13" s="14">
        <f>SUM(L13:N13)</f>
        <v>0</v>
      </c>
      <c r="P13" s="106"/>
      <c r="Q13" s="106"/>
      <c r="R13" s="106"/>
      <c r="S13" s="106"/>
      <c r="T13" s="14">
        <f>SUM(P13:S13)</f>
        <v>0</v>
      </c>
      <c r="U13" s="49">
        <f>30+1.5+2.5</f>
        <v>34</v>
      </c>
      <c r="V13" s="49">
        <v>10.6</v>
      </c>
      <c r="W13" s="49"/>
      <c r="X13" s="49"/>
      <c r="Y13" s="49">
        <v>2</v>
      </c>
      <c r="Z13" s="49"/>
      <c r="AA13" s="14">
        <f>SUM(U13:Z13)</f>
        <v>46.6</v>
      </c>
      <c r="AB13" s="49">
        <v>3</v>
      </c>
      <c r="AC13" s="49"/>
      <c r="AD13" s="86">
        <f>H13+K13+O13+T13+AA13+AB13-AC13</f>
        <v>183.9</v>
      </c>
    </row>
    <row r="14" spans="1:30" s="4" customFormat="1" ht="21" customHeight="1" x14ac:dyDescent="0.2">
      <c r="A14" s="8">
        <v>10</v>
      </c>
      <c r="B14" s="96" t="s">
        <v>76</v>
      </c>
      <c r="C14" s="96" t="s">
        <v>66</v>
      </c>
      <c r="D14" s="97">
        <v>3</v>
      </c>
      <c r="E14" s="13">
        <v>0.84474576271186441</v>
      </c>
      <c r="F14" s="47"/>
      <c r="G14" s="47"/>
      <c r="H14" s="12">
        <f>SUM(E14*100,F14:G14)</f>
        <v>84.474576271186436</v>
      </c>
      <c r="I14" s="47"/>
      <c r="J14" s="77"/>
      <c r="K14" s="13">
        <f>SUM(I14:J14)</f>
        <v>0</v>
      </c>
      <c r="L14" s="47"/>
      <c r="M14" s="77"/>
      <c r="N14" s="77"/>
      <c r="O14" s="13">
        <f>SUM(L14:N14)</f>
        <v>0</v>
      </c>
      <c r="P14" s="77"/>
      <c r="Q14" s="77"/>
      <c r="R14" s="77">
        <v>0.5</v>
      </c>
      <c r="S14" s="77"/>
      <c r="T14" s="13">
        <f>SUM(P14:S14)</f>
        <v>0.5</v>
      </c>
      <c r="U14" s="47">
        <f>15+2+4</f>
        <v>21</v>
      </c>
      <c r="V14" s="47">
        <v>40.799999999999997</v>
      </c>
      <c r="W14" s="47">
        <f>2+24.7</f>
        <v>26.7</v>
      </c>
      <c r="X14" s="47"/>
      <c r="Y14" s="47">
        <v>3</v>
      </c>
      <c r="Z14" s="47">
        <f>3+0.5</f>
        <v>3.5</v>
      </c>
      <c r="AA14" s="13">
        <f>SUM(U14:Z14)</f>
        <v>95</v>
      </c>
      <c r="AB14" s="47">
        <v>3</v>
      </c>
      <c r="AC14" s="47"/>
      <c r="AD14" s="87">
        <f>H14+K14+O14+T14+AA14+AB14-AC14</f>
        <v>182.97457627118644</v>
      </c>
    </row>
    <row r="15" spans="1:30" s="4" customFormat="1" ht="21" customHeight="1" x14ac:dyDescent="0.2">
      <c r="A15" s="9">
        <v>11</v>
      </c>
      <c r="B15" s="96" t="s">
        <v>77</v>
      </c>
      <c r="C15" s="96" t="s">
        <v>66</v>
      </c>
      <c r="D15" s="97">
        <v>3</v>
      </c>
      <c r="E15" s="13">
        <v>0.79372881355932201</v>
      </c>
      <c r="F15" s="47"/>
      <c r="G15" s="47"/>
      <c r="H15" s="12">
        <f>SUM(E15*100,F15:G15)</f>
        <v>79.372881355932208</v>
      </c>
      <c r="I15" s="47"/>
      <c r="J15" s="77"/>
      <c r="K15" s="13">
        <f>SUM(I15:J15)</f>
        <v>0</v>
      </c>
      <c r="L15" s="47">
        <v>2.5</v>
      </c>
      <c r="M15" s="77"/>
      <c r="N15" s="77">
        <v>12</v>
      </c>
      <c r="O15" s="13">
        <f>SUM(L15:N15)</f>
        <v>14.5</v>
      </c>
      <c r="P15" s="77"/>
      <c r="Q15" s="77"/>
      <c r="R15" s="77"/>
      <c r="S15" s="77"/>
      <c r="T15" s="13">
        <f>SUM(P15:S15)</f>
        <v>0</v>
      </c>
      <c r="U15" s="47">
        <f>30+3</f>
        <v>33</v>
      </c>
      <c r="V15" s="47">
        <v>29.6</v>
      </c>
      <c r="W15" s="47">
        <f>11.5+0.8</f>
        <v>12.3</v>
      </c>
      <c r="X15" s="47"/>
      <c r="Y15" s="47"/>
      <c r="Z15" s="47">
        <f>3+0.5</f>
        <v>3.5</v>
      </c>
      <c r="AA15" s="13">
        <f>SUM(U15:Z15)</f>
        <v>78.400000000000006</v>
      </c>
      <c r="AB15" s="47">
        <v>3</v>
      </c>
      <c r="AC15" s="47"/>
      <c r="AD15" s="86">
        <f>H15+K15+O15+T15+AA15+AB15-AC15</f>
        <v>175.27288135593221</v>
      </c>
    </row>
    <row r="16" spans="1:30" s="4" customFormat="1" ht="21" customHeight="1" x14ac:dyDescent="0.2">
      <c r="A16" s="10">
        <v>12</v>
      </c>
      <c r="B16" s="117">
        <v>184189</v>
      </c>
      <c r="C16" s="119" t="s">
        <v>78</v>
      </c>
      <c r="D16" s="120">
        <v>3</v>
      </c>
      <c r="E16" s="14">
        <v>0.84636363636363632</v>
      </c>
      <c r="F16" s="51"/>
      <c r="G16" s="51"/>
      <c r="H16" s="12">
        <f>SUM(E16*100,F16:G16)</f>
        <v>84.636363636363626</v>
      </c>
      <c r="I16" s="51"/>
      <c r="J16" s="121"/>
      <c r="K16" s="14">
        <f>SUM(I16:J16)</f>
        <v>0</v>
      </c>
      <c r="L16" s="51"/>
      <c r="M16" s="121"/>
      <c r="N16" s="121"/>
      <c r="O16" s="14">
        <f>SUM(L16:N16)</f>
        <v>0</v>
      </c>
      <c r="P16" s="121"/>
      <c r="Q16" s="121"/>
      <c r="R16" s="121"/>
      <c r="S16" s="121"/>
      <c r="T16" s="14">
        <f>SUM(P16:S16)</f>
        <v>0</v>
      </c>
      <c r="U16" s="51">
        <v>2.5</v>
      </c>
      <c r="V16" s="51">
        <v>80.2</v>
      </c>
      <c r="W16" s="51"/>
      <c r="X16" s="51"/>
      <c r="Y16" s="51"/>
      <c r="Z16" s="51">
        <v>3</v>
      </c>
      <c r="AA16" s="14">
        <f>SUM(U16:Z16)</f>
        <v>85.7</v>
      </c>
      <c r="AB16" s="51">
        <v>3</v>
      </c>
      <c r="AC16" s="51"/>
      <c r="AD16" s="86">
        <f>H16+K16+O16+T16+AA16+AB16-AC16</f>
        <v>173.33636363636361</v>
      </c>
    </row>
    <row r="17" spans="1:30" s="4" customFormat="1" ht="21" customHeight="1" x14ac:dyDescent="0.2">
      <c r="A17" s="8">
        <v>13</v>
      </c>
      <c r="B17" s="96" t="s">
        <v>79</v>
      </c>
      <c r="C17" s="96" t="s">
        <v>66</v>
      </c>
      <c r="D17" s="97">
        <v>3</v>
      </c>
      <c r="E17" s="13">
        <v>0.92135593220338985</v>
      </c>
      <c r="F17" s="47"/>
      <c r="G17" s="47"/>
      <c r="H17" s="12">
        <f>SUM(E17*100,F17:G17)</f>
        <v>92.13559322033899</v>
      </c>
      <c r="I17" s="47"/>
      <c r="J17" s="77">
        <v>8</v>
      </c>
      <c r="K17" s="13">
        <f>SUM(I17:J17)</f>
        <v>8</v>
      </c>
      <c r="L17" s="47"/>
      <c r="M17" s="77"/>
      <c r="N17" s="77"/>
      <c r="O17" s="13">
        <f>SUM(L17:N17)</f>
        <v>0</v>
      </c>
      <c r="P17" s="77"/>
      <c r="Q17" s="77"/>
      <c r="R17" s="77"/>
      <c r="S17" s="77"/>
      <c r="T17" s="13">
        <f>SUM(P17:S17)</f>
        <v>0</v>
      </c>
      <c r="U17" s="47">
        <f>15+1+3+2</f>
        <v>21</v>
      </c>
      <c r="V17" s="47">
        <v>38.6</v>
      </c>
      <c r="W17" s="47">
        <v>4</v>
      </c>
      <c r="X17" s="47"/>
      <c r="Y17" s="47">
        <v>3</v>
      </c>
      <c r="Z17" s="47">
        <v>3</v>
      </c>
      <c r="AA17" s="13">
        <f>SUM(U17:Z17)</f>
        <v>69.599999999999994</v>
      </c>
      <c r="AB17" s="47">
        <v>3</v>
      </c>
      <c r="AC17" s="47"/>
      <c r="AD17" s="86">
        <f>H17+K17+O17+T17+AA17+AB17-AC17</f>
        <v>172.73559322033898</v>
      </c>
    </row>
    <row r="18" spans="1:30" s="4" customFormat="1" ht="21" customHeight="1" x14ac:dyDescent="0.2">
      <c r="A18" s="9">
        <v>14</v>
      </c>
      <c r="B18" s="117">
        <v>184117</v>
      </c>
      <c r="C18" s="119" t="s">
        <v>78</v>
      </c>
      <c r="D18" s="120">
        <v>3</v>
      </c>
      <c r="E18" s="14">
        <v>0.86250000000000004</v>
      </c>
      <c r="F18" s="51">
        <v>10</v>
      </c>
      <c r="G18" s="51"/>
      <c r="H18" s="12">
        <f>SUM(E18*100,F18:G18)</f>
        <v>96.25</v>
      </c>
      <c r="I18" s="51">
        <v>10</v>
      </c>
      <c r="J18" s="121">
        <v>8</v>
      </c>
      <c r="K18" s="14">
        <f>SUM(I18:J18)</f>
        <v>18</v>
      </c>
      <c r="L18" s="51"/>
      <c r="M18" s="121"/>
      <c r="N18" s="121"/>
      <c r="O18" s="14">
        <f>SUM(L18:N18)</f>
        <v>0</v>
      </c>
      <c r="P18" s="121"/>
      <c r="Q18" s="121"/>
      <c r="R18" s="121"/>
      <c r="S18" s="121"/>
      <c r="T18" s="14">
        <f>SUM(P18:S18)</f>
        <v>0</v>
      </c>
      <c r="U18" s="51">
        <f>15+1.5+3+1.5</f>
        <v>21</v>
      </c>
      <c r="V18" s="51">
        <v>22.2</v>
      </c>
      <c r="W18" s="51"/>
      <c r="X18" s="51"/>
      <c r="Y18" s="51">
        <f>1.5+3</f>
        <v>4.5</v>
      </c>
      <c r="Z18" s="51">
        <f>3+0.5</f>
        <v>3.5</v>
      </c>
      <c r="AA18" s="14">
        <f>SUM(U18:Z18)</f>
        <v>51.2</v>
      </c>
      <c r="AB18" s="51">
        <v>2</v>
      </c>
      <c r="AC18" s="51"/>
      <c r="AD18" s="87">
        <f>H18+K18+O18+T18+AA18+AB18-AC18</f>
        <v>167.45</v>
      </c>
    </row>
    <row r="19" spans="1:30" s="4" customFormat="1" ht="21" customHeight="1" x14ac:dyDescent="0.2">
      <c r="A19" s="10">
        <v>15</v>
      </c>
      <c r="B19" s="117">
        <v>184125</v>
      </c>
      <c r="C19" s="119" t="s">
        <v>78</v>
      </c>
      <c r="D19" s="120">
        <v>3</v>
      </c>
      <c r="E19" s="14">
        <v>0.81318181818181823</v>
      </c>
      <c r="F19" s="51"/>
      <c r="G19" s="51"/>
      <c r="H19" s="12">
        <f>SUM(E19*100,F19:G19)</f>
        <v>81.318181818181827</v>
      </c>
      <c r="I19" s="51"/>
      <c r="J19" s="121"/>
      <c r="K19" s="14">
        <f>SUM(I19:J19)</f>
        <v>0</v>
      </c>
      <c r="L19" s="51"/>
      <c r="M19" s="121"/>
      <c r="N19" s="121"/>
      <c r="O19" s="14">
        <f>SUM(L19:N19)</f>
        <v>0</v>
      </c>
      <c r="P19" s="121"/>
      <c r="Q19" s="121"/>
      <c r="R19" s="121"/>
      <c r="S19" s="121"/>
      <c r="T19" s="14">
        <f>SUM(P19:S19)</f>
        <v>0</v>
      </c>
      <c r="U19" s="51">
        <f>30+1.5+1</f>
        <v>32.5</v>
      </c>
      <c r="V19" s="51">
        <v>45.7</v>
      </c>
      <c r="W19" s="51">
        <v>1.5</v>
      </c>
      <c r="X19" s="51"/>
      <c r="Y19" s="51"/>
      <c r="Z19" s="51">
        <v>3</v>
      </c>
      <c r="AA19" s="14">
        <f>SUM(U19:Z19)</f>
        <v>82.7</v>
      </c>
      <c r="AB19" s="51">
        <v>3</v>
      </c>
      <c r="AC19" s="51"/>
      <c r="AD19" s="86">
        <f>H19+K19+O19+T19+AA19+AB19-AC19</f>
        <v>167.01818181818183</v>
      </c>
    </row>
    <row r="20" spans="1:30" s="4" customFormat="1" ht="21" customHeight="1" x14ac:dyDescent="0.2">
      <c r="A20" s="8">
        <v>16</v>
      </c>
      <c r="B20" s="103" t="s">
        <v>80</v>
      </c>
      <c r="C20" s="104" t="s">
        <v>70</v>
      </c>
      <c r="D20" s="105">
        <v>4</v>
      </c>
      <c r="E20" s="14">
        <f>H20/100</f>
        <v>0.93857142857142861</v>
      </c>
      <c r="F20" s="49"/>
      <c r="G20" s="49"/>
      <c r="H20" s="12">
        <v>93.857142857142861</v>
      </c>
      <c r="I20" s="49">
        <v>27</v>
      </c>
      <c r="J20" s="106">
        <v>8</v>
      </c>
      <c r="K20" s="14">
        <f>SUM(I20:J20)</f>
        <v>35</v>
      </c>
      <c r="L20" s="49"/>
      <c r="M20" s="106"/>
      <c r="N20" s="106"/>
      <c r="O20" s="14">
        <f>SUM(L20:N20)</f>
        <v>0</v>
      </c>
      <c r="P20" s="106"/>
      <c r="Q20" s="106"/>
      <c r="R20" s="106"/>
      <c r="S20" s="106"/>
      <c r="T20" s="14">
        <f>SUM(P20:S20)</f>
        <v>0</v>
      </c>
      <c r="U20" s="49">
        <v>2</v>
      </c>
      <c r="V20" s="49">
        <v>6</v>
      </c>
      <c r="W20" s="49"/>
      <c r="X20" s="49"/>
      <c r="Y20" s="49">
        <v>1</v>
      </c>
      <c r="Z20" s="49">
        <v>28</v>
      </c>
      <c r="AA20" s="14">
        <f>SUM(U20:Z20)</f>
        <v>37</v>
      </c>
      <c r="AB20" s="49"/>
      <c r="AC20" s="49"/>
      <c r="AD20" s="86">
        <f>H20+K20+O20+T20+AA20+AB20-AC20</f>
        <v>165.85714285714286</v>
      </c>
    </row>
    <row r="21" spans="1:30" s="4" customFormat="1" ht="21" customHeight="1" x14ac:dyDescent="0.2">
      <c r="A21" s="9">
        <v>17</v>
      </c>
      <c r="B21" s="96" t="s">
        <v>82</v>
      </c>
      <c r="C21" s="96" t="s">
        <v>66</v>
      </c>
      <c r="D21" s="97">
        <v>3</v>
      </c>
      <c r="E21" s="13">
        <v>0.94482758620689655</v>
      </c>
      <c r="F21" s="47"/>
      <c r="G21" s="47">
        <v>4</v>
      </c>
      <c r="H21" s="12">
        <f>SUM(E21*100,F21:G21)</f>
        <v>98.482758620689651</v>
      </c>
      <c r="I21" s="47">
        <v>6.5</v>
      </c>
      <c r="J21" s="77">
        <v>8</v>
      </c>
      <c r="K21" s="13">
        <f>SUM(I21:J21)</f>
        <v>14.5</v>
      </c>
      <c r="L21" s="47"/>
      <c r="M21" s="77"/>
      <c r="N21" s="77"/>
      <c r="O21" s="13">
        <f>SUM(L21:N21)</f>
        <v>0</v>
      </c>
      <c r="P21" s="77"/>
      <c r="Q21" s="77"/>
      <c r="R21" s="77"/>
      <c r="S21" s="77"/>
      <c r="T21" s="13">
        <f>SUM(P21:S21)</f>
        <v>0</v>
      </c>
      <c r="U21" s="47">
        <v>25</v>
      </c>
      <c r="V21" s="47"/>
      <c r="W21" s="47"/>
      <c r="X21" s="47"/>
      <c r="Y21" s="47">
        <v>25.2</v>
      </c>
      <c r="Z21" s="47"/>
      <c r="AA21" s="13">
        <f>SUM(U21:Z21)</f>
        <v>50.2</v>
      </c>
      <c r="AB21" s="47">
        <v>2</v>
      </c>
      <c r="AC21" s="47"/>
      <c r="AD21" s="87">
        <f>H21+K21+O21+T21+AA21+AB21-AC21</f>
        <v>165.18275862068964</v>
      </c>
    </row>
    <row r="22" spans="1:30" s="4" customFormat="1" ht="21" customHeight="1" x14ac:dyDescent="0.2">
      <c r="A22" s="10">
        <v>18</v>
      </c>
      <c r="B22" s="122" t="s">
        <v>81</v>
      </c>
      <c r="C22" s="110" t="s">
        <v>73</v>
      </c>
      <c r="D22" s="111">
        <v>2</v>
      </c>
      <c r="E22" s="14">
        <v>0.9551515151515152</v>
      </c>
      <c r="F22" s="50"/>
      <c r="G22" s="50"/>
      <c r="H22" s="12">
        <f>SUM(E22*100,F22:G22)</f>
        <v>95.515151515151516</v>
      </c>
      <c r="I22" s="50"/>
      <c r="J22" s="112"/>
      <c r="K22" s="14">
        <f>SUM(I22:J22)</f>
        <v>0</v>
      </c>
      <c r="L22" s="50"/>
      <c r="M22" s="112"/>
      <c r="N22" s="112"/>
      <c r="O22" s="14">
        <f>SUM(L22:N22)</f>
        <v>0</v>
      </c>
      <c r="P22" s="112"/>
      <c r="Q22" s="112"/>
      <c r="R22" s="112"/>
      <c r="S22" s="112"/>
      <c r="T22" s="14">
        <f>SUM(P22:S22)</f>
        <v>0</v>
      </c>
      <c r="U22" s="50">
        <f>30+1+1.5</f>
        <v>32.5</v>
      </c>
      <c r="V22" s="50">
        <v>27.3</v>
      </c>
      <c r="W22" s="50">
        <f>3+0.8</f>
        <v>3.8</v>
      </c>
      <c r="X22" s="50"/>
      <c r="Y22" s="50"/>
      <c r="Z22" s="50"/>
      <c r="AA22" s="14">
        <f>SUM(U22:Z22)</f>
        <v>63.599999999999994</v>
      </c>
      <c r="AB22" s="50">
        <v>3</v>
      </c>
      <c r="AC22" s="50"/>
      <c r="AD22" s="87">
        <f>H22+K22+O22+T22+AA22+AB22-AC22</f>
        <v>162.11515151515152</v>
      </c>
    </row>
    <row r="23" spans="1:30" s="4" customFormat="1" ht="21" customHeight="1" x14ac:dyDescent="0.2">
      <c r="A23" s="8">
        <v>19</v>
      </c>
      <c r="B23" s="107" t="s">
        <v>83</v>
      </c>
      <c r="C23" s="104" t="s">
        <v>70</v>
      </c>
      <c r="D23" s="116">
        <v>2</v>
      </c>
      <c r="E23" s="14">
        <f>H23/100</f>
        <v>0.79368333333333296</v>
      </c>
      <c r="F23" s="49"/>
      <c r="G23" s="49"/>
      <c r="H23" s="12">
        <v>79.368333333333297</v>
      </c>
      <c r="I23" s="49"/>
      <c r="J23" s="106"/>
      <c r="K23" s="14">
        <f>SUM(I23:J23)</f>
        <v>0</v>
      </c>
      <c r="L23" s="49"/>
      <c r="M23" s="106"/>
      <c r="N23" s="106"/>
      <c r="O23" s="14">
        <f>SUM(L23:N23)</f>
        <v>0</v>
      </c>
      <c r="P23" s="106"/>
      <c r="Q23" s="106"/>
      <c r="R23" s="106"/>
      <c r="S23" s="106"/>
      <c r="T23" s="14">
        <f>SUM(P23:S23)</f>
        <v>0</v>
      </c>
      <c r="U23" s="49">
        <f>30+2.5</f>
        <v>32.5</v>
      </c>
      <c r="V23" s="49">
        <v>42.8</v>
      </c>
      <c r="W23" s="49">
        <v>0.8</v>
      </c>
      <c r="X23" s="49"/>
      <c r="Y23" s="49"/>
      <c r="Z23" s="49"/>
      <c r="AA23" s="14">
        <f>SUM(U23:Z23)</f>
        <v>76.099999999999994</v>
      </c>
      <c r="AB23" s="49">
        <v>3</v>
      </c>
      <c r="AC23" s="49"/>
      <c r="AD23" s="86">
        <f>H23+K23+O23+T23+AA23+AB23-AC23</f>
        <v>158.46833333333331</v>
      </c>
    </row>
    <row r="24" spans="1:30" s="4" customFormat="1" ht="21" customHeight="1" x14ac:dyDescent="0.2">
      <c r="A24" s="9">
        <v>20</v>
      </c>
      <c r="B24" s="100" t="s">
        <v>84</v>
      </c>
      <c r="C24" s="101" t="s">
        <v>68</v>
      </c>
      <c r="D24" s="102">
        <v>2</v>
      </c>
      <c r="E24" s="13">
        <v>0.95199999999999996</v>
      </c>
      <c r="F24" s="48"/>
      <c r="G24" s="48"/>
      <c r="H24" s="12">
        <f>SUM(E24*100,F24:G24)</f>
        <v>95.199999999999989</v>
      </c>
      <c r="I24" s="48"/>
      <c r="J24" s="78"/>
      <c r="K24" s="13">
        <f>SUM(I24:J24)</f>
        <v>0</v>
      </c>
      <c r="L24" s="48">
        <v>1</v>
      </c>
      <c r="M24" s="78">
        <v>7</v>
      </c>
      <c r="N24" s="78"/>
      <c r="O24" s="13">
        <f>SUM(L24:N24)</f>
        <v>8</v>
      </c>
      <c r="P24" s="78"/>
      <c r="Q24" s="78"/>
      <c r="R24" s="78"/>
      <c r="S24" s="78"/>
      <c r="T24" s="13">
        <f>SUM(P24:S24)</f>
        <v>0</v>
      </c>
      <c r="U24" s="48">
        <f>15+1+2.5+1</f>
        <v>19.5</v>
      </c>
      <c r="V24" s="48">
        <v>8.6999999999999993</v>
      </c>
      <c r="W24" s="48">
        <v>13.3</v>
      </c>
      <c r="X24" s="48">
        <f>3+9.2</f>
        <v>12.2</v>
      </c>
      <c r="Y24" s="48">
        <v>1</v>
      </c>
      <c r="Z24" s="48"/>
      <c r="AA24" s="13">
        <f>SUM(U24:Z24)</f>
        <v>54.7</v>
      </c>
      <c r="AB24" s="48"/>
      <c r="AC24" s="48"/>
      <c r="AD24" s="86">
        <f>H24+K24+O24+T24+AA24+AB24-AC24</f>
        <v>157.89999999999998</v>
      </c>
    </row>
    <row r="25" spans="1:30" s="4" customFormat="1" ht="21" customHeight="1" x14ac:dyDescent="0.2">
      <c r="A25" s="10">
        <v>21</v>
      </c>
      <c r="B25" s="96" t="s">
        <v>222</v>
      </c>
      <c r="C25" s="96" t="s">
        <v>66</v>
      </c>
      <c r="D25" s="97">
        <v>3</v>
      </c>
      <c r="E25" s="13">
        <v>0.93</v>
      </c>
      <c r="F25" s="47"/>
      <c r="G25" s="47">
        <v>2</v>
      </c>
      <c r="H25" s="12">
        <f>SUM(E25*100,F25:G25)</f>
        <v>95</v>
      </c>
      <c r="I25" s="47"/>
      <c r="J25" s="77"/>
      <c r="K25" s="13">
        <f>SUM(I25:J25)</f>
        <v>0</v>
      </c>
      <c r="L25" s="47"/>
      <c r="M25" s="77"/>
      <c r="N25" s="77"/>
      <c r="O25" s="13">
        <f>SUM(L25:N25)</f>
        <v>0</v>
      </c>
      <c r="P25" s="77"/>
      <c r="Q25" s="77"/>
      <c r="R25" s="77"/>
      <c r="S25" s="77"/>
      <c r="T25" s="13">
        <f>SUM(P25:S25)</f>
        <v>0</v>
      </c>
      <c r="U25" s="47">
        <f>15+3+1</f>
        <v>19</v>
      </c>
      <c r="V25" s="47">
        <v>33.1</v>
      </c>
      <c r="W25" s="47"/>
      <c r="X25" s="47">
        <v>0.8</v>
      </c>
      <c r="Y25" s="47">
        <f>1+0.7+3</f>
        <v>4.7</v>
      </c>
      <c r="Z25" s="47">
        <v>3</v>
      </c>
      <c r="AA25" s="13">
        <f>SUM(U25:Z25)</f>
        <v>60.6</v>
      </c>
      <c r="AB25" s="47">
        <v>2</v>
      </c>
      <c r="AC25" s="47"/>
      <c r="AD25" s="87">
        <f>H25+K25+O25+T25+AA25+AB25-AC25</f>
        <v>157.6</v>
      </c>
    </row>
    <row r="26" spans="1:30" s="4" customFormat="1" ht="21" customHeight="1" x14ac:dyDescent="0.2">
      <c r="A26" s="8">
        <v>22</v>
      </c>
      <c r="B26" s="117">
        <v>194018</v>
      </c>
      <c r="C26" s="119" t="s">
        <v>78</v>
      </c>
      <c r="D26" s="120">
        <v>2</v>
      </c>
      <c r="E26" s="14">
        <v>0.91625000000000001</v>
      </c>
      <c r="F26" s="51"/>
      <c r="G26" s="51"/>
      <c r="H26" s="12">
        <f>SUM(E26*100,F26:G26)</f>
        <v>91.625</v>
      </c>
      <c r="I26" s="51">
        <v>15.5</v>
      </c>
      <c r="J26" s="121"/>
      <c r="K26" s="14">
        <f>SUM(I26:J26)</f>
        <v>15.5</v>
      </c>
      <c r="L26" s="51"/>
      <c r="M26" s="121"/>
      <c r="N26" s="121"/>
      <c r="O26" s="14">
        <f>SUM(L26:N26)</f>
        <v>0</v>
      </c>
      <c r="P26" s="121"/>
      <c r="Q26" s="121"/>
      <c r="R26" s="121"/>
      <c r="S26" s="121"/>
      <c r="T26" s="14">
        <f>SUM(P26:S26)</f>
        <v>0</v>
      </c>
      <c r="U26" s="51">
        <f>30+1</f>
        <v>31</v>
      </c>
      <c r="V26" s="51">
        <v>15.5</v>
      </c>
      <c r="W26" s="51"/>
      <c r="X26" s="51">
        <v>0.8</v>
      </c>
      <c r="Y26" s="51"/>
      <c r="Z26" s="51">
        <v>2</v>
      </c>
      <c r="AA26" s="14">
        <f>SUM(U26:Z26)</f>
        <v>49.3</v>
      </c>
      <c r="AB26" s="51"/>
      <c r="AC26" s="51"/>
      <c r="AD26" s="86">
        <f>H26+K26+O26+T26+AA26+AB26-AC26</f>
        <v>156.42500000000001</v>
      </c>
    </row>
    <row r="27" spans="1:30" s="4" customFormat="1" ht="21" customHeight="1" x14ac:dyDescent="0.2">
      <c r="A27" s="9">
        <v>23</v>
      </c>
      <c r="B27" s="110" t="s">
        <v>85</v>
      </c>
      <c r="C27" s="110" t="s">
        <v>73</v>
      </c>
      <c r="D27" s="111">
        <v>3</v>
      </c>
      <c r="E27" s="14">
        <v>0.81594202898550727</v>
      </c>
      <c r="F27" s="50"/>
      <c r="G27" s="50"/>
      <c r="H27" s="12">
        <f>SUM(E27*100,F27:G27)</f>
        <v>81.594202898550733</v>
      </c>
      <c r="I27" s="50"/>
      <c r="J27" s="112"/>
      <c r="K27" s="14">
        <f>SUM(I27:J27)</f>
        <v>0</v>
      </c>
      <c r="L27" s="50"/>
      <c r="M27" s="112"/>
      <c r="N27" s="112"/>
      <c r="O27" s="14">
        <f>SUM(L27:N27)</f>
        <v>0</v>
      </c>
      <c r="P27" s="112"/>
      <c r="Q27" s="112"/>
      <c r="R27" s="112"/>
      <c r="S27" s="112"/>
      <c r="T27" s="14">
        <f>SUM(P27:S27)</f>
        <v>0</v>
      </c>
      <c r="U27" s="50">
        <f>15+2.5+1.5</f>
        <v>19</v>
      </c>
      <c r="V27" s="50">
        <v>19.3</v>
      </c>
      <c r="W27" s="50"/>
      <c r="X27" s="50">
        <v>35.5</v>
      </c>
      <c r="Y27" s="50"/>
      <c r="Z27" s="50"/>
      <c r="AA27" s="14">
        <f>SUM(U27:Z27)</f>
        <v>73.8</v>
      </c>
      <c r="AB27" s="50"/>
      <c r="AC27" s="50"/>
      <c r="AD27" s="87">
        <f>H27+K27+O27+T27+AA27+AB27-AC27</f>
        <v>155.39420289855073</v>
      </c>
    </row>
    <row r="28" spans="1:30" s="4" customFormat="1" ht="21" customHeight="1" x14ac:dyDescent="0.2">
      <c r="A28" s="10">
        <v>24</v>
      </c>
      <c r="B28" s="114" t="s">
        <v>86</v>
      </c>
      <c r="C28" s="92" t="s">
        <v>64</v>
      </c>
      <c r="D28" s="124">
        <v>3</v>
      </c>
      <c r="E28" s="12">
        <v>0.90129268292682929</v>
      </c>
      <c r="F28" s="46"/>
      <c r="G28" s="46"/>
      <c r="H28" s="12">
        <f>SUM(E28*100,F28:G28)</f>
        <v>90.129268292682923</v>
      </c>
      <c r="I28" s="94">
        <v>34</v>
      </c>
      <c r="J28" s="95">
        <v>12</v>
      </c>
      <c r="K28" s="12">
        <f>SUM(I28:J28)</f>
        <v>46</v>
      </c>
      <c r="L28" s="95"/>
      <c r="M28" s="95"/>
      <c r="N28" s="95"/>
      <c r="O28" s="12">
        <f>SUM(L28:N28)</f>
        <v>0</v>
      </c>
      <c r="P28" s="95"/>
      <c r="Q28" s="95"/>
      <c r="R28" s="95"/>
      <c r="S28" s="95"/>
      <c r="T28" s="12">
        <f>SUM(P28:S28)</f>
        <v>0</v>
      </c>
      <c r="U28" s="95">
        <f>2+2</f>
        <v>4</v>
      </c>
      <c r="V28" s="94">
        <v>2.2000000000000002</v>
      </c>
      <c r="W28" s="94"/>
      <c r="X28" s="94">
        <f>4.5+1.5</f>
        <v>6</v>
      </c>
      <c r="Y28" s="85"/>
      <c r="Z28" s="85">
        <f>0.8+3</f>
        <v>3.8</v>
      </c>
      <c r="AA28" s="14">
        <f>SUM(U28:Z28)</f>
        <v>16</v>
      </c>
      <c r="AB28" s="85">
        <v>2</v>
      </c>
      <c r="AC28" s="85"/>
      <c r="AD28" s="87">
        <f>H28+K28+O28+T28+AA28+AB28-AC28</f>
        <v>154.12926829268292</v>
      </c>
    </row>
    <row r="29" spans="1:30" s="4" customFormat="1" ht="21" customHeight="1" x14ac:dyDescent="0.2">
      <c r="A29" s="8">
        <v>25</v>
      </c>
      <c r="B29" s="96" t="s">
        <v>87</v>
      </c>
      <c r="C29" s="96" t="s">
        <v>66</v>
      </c>
      <c r="D29" s="97">
        <v>3</v>
      </c>
      <c r="E29" s="13">
        <v>0.87084745762711868</v>
      </c>
      <c r="F29" s="47"/>
      <c r="G29" s="47"/>
      <c r="H29" s="12">
        <f>SUM(E29*100,F29:G29)</f>
        <v>87.084745762711862</v>
      </c>
      <c r="I29" s="47"/>
      <c r="J29" s="77"/>
      <c r="K29" s="13">
        <f>SUM(I29:J29)</f>
        <v>0</v>
      </c>
      <c r="L29" s="47"/>
      <c r="M29" s="77"/>
      <c r="N29" s="77"/>
      <c r="O29" s="13">
        <f>SUM(L29:N29)</f>
        <v>0</v>
      </c>
      <c r="P29" s="77"/>
      <c r="Q29" s="77"/>
      <c r="R29" s="77"/>
      <c r="S29" s="77"/>
      <c r="T29" s="13">
        <f>SUM(P29:S29)</f>
        <v>0</v>
      </c>
      <c r="U29" s="47">
        <v>18</v>
      </c>
      <c r="V29" s="47">
        <v>37.1</v>
      </c>
      <c r="W29" s="47"/>
      <c r="X29" s="47"/>
      <c r="Y29" s="47">
        <f>0.4+3</f>
        <v>3.4</v>
      </c>
      <c r="Z29" s="47">
        <v>3</v>
      </c>
      <c r="AA29" s="13">
        <f>SUM(U29:Z29)</f>
        <v>61.5</v>
      </c>
      <c r="AB29" s="47">
        <v>3</v>
      </c>
      <c r="AC29" s="47"/>
      <c r="AD29" s="86">
        <f>H29+K29+O29+T29+AA29+AB29-AC29</f>
        <v>151.58474576271186</v>
      </c>
    </row>
    <row r="30" spans="1:30" s="4" customFormat="1" ht="21" customHeight="1" x14ac:dyDescent="0.2">
      <c r="A30" s="9">
        <v>26</v>
      </c>
      <c r="B30" s="125" t="s">
        <v>88</v>
      </c>
      <c r="C30" s="101" t="s">
        <v>68</v>
      </c>
      <c r="D30" s="102">
        <v>4</v>
      </c>
      <c r="E30" s="13">
        <v>0.90466666666666662</v>
      </c>
      <c r="F30" s="48"/>
      <c r="G30" s="48"/>
      <c r="H30" s="12">
        <f>SUM(E30*100,F30:G30)</f>
        <v>90.466666666666669</v>
      </c>
      <c r="I30" s="48"/>
      <c r="J30" s="78"/>
      <c r="K30" s="13">
        <f>SUM(I30:J30)</f>
        <v>0</v>
      </c>
      <c r="L30" s="48"/>
      <c r="M30" s="78"/>
      <c r="N30" s="78"/>
      <c r="O30" s="13">
        <f>SUM(L30:N30)</f>
        <v>0</v>
      </c>
      <c r="P30" s="78"/>
      <c r="Q30" s="78"/>
      <c r="R30" s="78"/>
      <c r="S30" s="78"/>
      <c r="T30" s="13">
        <f>SUM(P30:S30)</f>
        <v>0</v>
      </c>
      <c r="U30" s="48">
        <v>32.5</v>
      </c>
      <c r="V30" s="48">
        <v>24.8</v>
      </c>
      <c r="W30" s="48"/>
      <c r="X30" s="48"/>
      <c r="Y30" s="48"/>
      <c r="Z30" s="48">
        <v>2</v>
      </c>
      <c r="AA30" s="13">
        <f>SUM(U30:Z30)</f>
        <v>59.3</v>
      </c>
      <c r="AB30" s="48"/>
      <c r="AC30" s="48"/>
      <c r="AD30" s="86">
        <f>H30+K30+O30+T30+AA30+AB30-AC30</f>
        <v>149.76666666666665</v>
      </c>
    </row>
    <row r="31" spans="1:30" s="4" customFormat="1" ht="21" customHeight="1" x14ac:dyDescent="0.2">
      <c r="A31" s="10">
        <v>27</v>
      </c>
      <c r="B31" s="117">
        <v>184166</v>
      </c>
      <c r="C31" s="119" t="s">
        <v>78</v>
      </c>
      <c r="D31" s="120">
        <v>3</v>
      </c>
      <c r="E31" s="14">
        <v>0.72918181818181815</v>
      </c>
      <c r="F31" s="51"/>
      <c r="G31" s="51"/>
      <c r="H31" s="12">
        <f>SUM(E31*100,F31:G31)</f>
        <v>72.918181818181822</v>
      </c>
      <c r="I31" s="51"/>
      <c r="J31" s="121"/>
      <c r="K31" s="14">
        <f>SUM(I31:J31)</f>
        <v>0</v>
      </c>
      <c r="L31" s="51"/>
      <c r="M31" s="121"/>
      <c r="N31" s="121"/>
      <c r="O31" s="14">
        <f>SUM(L31:N31)</f>
        <v>0</v>
      </c>
      <c r="P31" s="121"/>
      <c r="Q31" s="121"/>
      <c r="R31" s="121"/>
      <c r="S31" s="121"/>
      <c r="T31" s="14">
        <f>SUM(P31:S31)</f>
        <v>0</v>
      </c>
      <c r="U31" s="51">
        <f>15+1.5</f>
        <v>16.5</v>
      </c>
      <c r="V31" s="51">
        <v>56.6</v>
      </c>
      <c r="W31" s="51"/>
      <c r="X31" s="51"/>
      <c r="Y31" s="51"/>
      <c r="Z31" s="51">
        <v>0</v>
      </c>
      <c r="AA31" s="14">
        <f>SUM(U31:Z31)</f>
        <v>73.099999999999994</v>
      </c>
      <c r="AB31" s="51">
        <v>3</v>
      </c>
      <c r="AC31" s="51"/>
      <c r="AD31" s="86">
        <f>H31+K31+O31+T31+AA31+AB31-AC31</f>
        <v>149.0181818181818</v>
      </c>
    </row>
    <row r="32" spans="1:30" s="4" customFormat="1" ht="21" customHeight="1" x14ac:dyDescent="0.2">
      <c r="A32" s="8">
        <v>28</v>
      </c>
      <c r="B32" s="114" t="s">
        <v>89</v>
      </c>
      <c r="C32" s="92" t="s">
        <v>64</v>
      </c>
      <c r="D32" s="93">
        <v>3</v>
      </c>
      <c r="E32" s="15">
        <v>0.8967202572347267</v>
      </c>
      <c r="F32" s="52"/>
      <c r="G32" s="46"/>
      <c r="H32" s="12">
        <f>SUM(E32*100,F32:G32)</f>
        <v>89.672025723472672</v>
      </c>
      <c r="I32" s="94">
        <v>17</v>
      </c>
      <c r="J32" s="95"/>
      <c r="K32" s="12">
        <f>SUM(I32:J32)</f>
        <v>17</v>
      </c>
      <c r="L32" s="95"/>
      <c r="M32" s="95"/>
      <c r="N32" s="95"/>
      <c r="O32" s="12">
        <f>SUM(L32:N32)</f>
        <v>0</v>
      </c>
      <c r="P32" s="95">
        <v>2</v>
      </c>
      <c r="Q32" s="126">
        <v>15.6</v>
      </c>
      <c r="R32" s="95">
        <v>0.5</v>
      </c>
      <c r="S32" s="95"/>
      <c r="T32" s="12">
        <f>SUM(P32:S32)</f>
        <v>18.100000000000001</v>
      </c>
      <c r="U32" s="95">
        <v>15</v>
      </c>
      <c r="V32" s="94"/>
      <c r="W32" s="94"/>
      <c r="X32" s="94"/>
      <c r="Y32" s="85"/>
      <c r="Z32" s="85">
        <f>4+3</f>
        <v>7</v>
      </c>
      <c r="AA32" s="14">
        <f>SUM(U32:Z32)</f>
        <v>22</v>
      </c>
      <c r="AB32" s="85"/>
      <c r="AC32" s="85"/>
      <c r="AD32" s="86">
        <f>H32+K32+O32+T32+AA32+AB32-AC32</f>
        <v>146.77202572347267</v>
      </c>
    </row>
    <row r="33" spans="1:30" s="4" customFormat="1" ht="21" customHeight="1" x14ac:dyDescent="0.2">
      <c r="A33" s="9">
        <v>29</v>
      </c>
      <c r="B33" s="114" t="s">
        <v>90</v>
      </c>
      <c r="C33" s="92" t="s">
        <v>64</v>
      </c>
      <c r="D33" s="124">
        <v>3</v>
      </c>
      <c r="E33" s="12">
        <v>0.84853658536585364</v>
      </c>
      <c r="F33" s="46"/>
      <c r="G33" s="46"/>
      <c r="H33" s="12">
        <f>SUM(E33*100,F33:G33)</f>
        <v>84.853658536585357</v>
      </c>
      <c r="I33" s="94">
        <v>36</v>
      </c>
      <c r="J33" s="95">
        <v>8</v>
      </c>
      <c r="K33" s="12">
        <f>SUM(I33:J33)</f>
        <v>44</v>
      </c>
      <c r="L33" s="95"/>
      <c r="M33" s="95"/>
      <c r="N33" s="95"/>
      <c r="O33" s="12">
        <f>SUM(L33:N33)</f>
        <v>0</v>
      </c>
      <c r="P33" s="95"/>
      <c r="Q33" s="95"/>
      <c r="R33" s="95"/>
      <c r="S33" s="95"/>
      <c r="T33" s="12">
        <f>SUM(P33:S33)</f>
        <v>0</v>
      </c>
      <c r="U33" s="95">
        <v>2</v>
      </c>
      <c r="V33" s="94"/>
      <c r="W33" s="94"/>
      <c r="X33" s="94">
        <v>5.5</v>
      </c>
      <c r="Y33" s="85">
        <v>2.5</v>
      </c>
      <c r="Z33" s="85">
        <f>2.5+3</f>
        <v>5.5</v>
      </c>
      <c r="AA33" s="14">
        <f>SUM(U33:Z33)</f>
        <v>15.5</v>
      </c>
      <c r="AB33" s="85">
        <v>2</v>
      </c>
      <c r="AC33" s="85"/>
      <c r="AD33" s="86">
        <f>H33+K33+O33+T33+AA33+AB33-AC33</f>
        <v>146.35365853658536</v>
      </c>
    </row>
    <row r="34" spans="1:30" s="4" customFormat="1" ht="21" customHeight="1" x14ac:dyDescent="0.2">
      <c r="A34" s="10">
        <v>30</v>
      </c>
      <c r="B34" s="117">
        <v>194245</v>
      </c>
      <c r="C34" s="119" t="s">
        <v>78</v>
      </c>
      <c r="D34" s="120">
        <v>2</v>
      </c>
      <c r="E34" s="14">
        <v>0.87270833333333331</v>
      </c>
      <c r="F34" s="51"/>
      <c r="G34" s="51"/>
      <c r="H34" s="12">
        <f>SUM(E34*100,F34:G34)</f>
        <v>87.270833333333329</v>
      </c>
      <c r="I34" s="51"/>
      <c r="J34" s="121"/>
      <c r="K34" s="14">
        <f>SUM(I34:J34)</f>
        <v>0</v>
      </c>
      <c r="L34" s="51"/>
      <c r="M34" s="121"/>
      <c r="N34" s="121"/>
      <c r="O34" s="14">
        <f>SUM(L34:N34)</f>
        <v>0</v>
      </c>
      <c r="P34" s="121"/>
      <c r="Q34" s="121"/>
      <c r="R34" s="121"/>
      <c r="S34" s="121"/>
      <c r="T34" s="14">
        <f>SUM(P34:S34)</f>
        <v>0</v>
      </c>
      <c r="U34" s="51">
        <f>30+1.5</f>
        <v>31.5</v>
      </c>
      <c r="V34" s="51">
        <v>25.4</v>
      </c>
      <c r="W34" s="51"/>
      <c r="X34" s="51"/>
      <c r="Y34" s="51"/>
      <c r="Z34" s="51">
        <v>0</v>
      </c>
      <c r="AA34" s="14">
        <f>SUM(U34:Z34)</f>
        <v>56.9</v>
      </c>
      <c r="AB34" s="51">
        <v>2</v>
      </c>
      <c r="AC34" s="51"/>
      <c r="AD34" s="86">
        <f>H34+K34+O34+T34+AA34+AB34-AC34</f>
        <v>146.17083333333332</v>
      </c>
    </row>
    <row r="35" spans="1:30" s="4" customFormat="1" ht="21" customHeight="1" x14ac:dyDescent="0.2">
      <c r="A35" s="8">
        <v>31</v>
      </c>
      <c r="B35" s="117">
        <v>194029</v>
      </c>
      <c r="C35" s="119" t="s">
        <v>78</v>
      </c>
      <c r="D35" s="120">
        <v>2</v>
      </c>
      <c r="E35" s="14">
        <v>0.87437500000000001</v>
      </c>
      <c r="F35" s="51"/>
      <c r="G35" s="51"/>
      <c r="H35" s="12">
        <f>SUM(E35*100,F35:G35)</f>
        <v>87.4375</v>
      </c>
      <c r="I35" s="51">
        <v>7</v>
      </c>
      <c r="J35" s="121"/>
      <c r="K35" s="14">
        <f>SUM(I35:J35)</f>
        <v>7</v>
      </c>
      <c r="L35" s="51"/>
      <c r="M35" s="121"/>
      <c r="N35" s="121"/>
      <c r="O35" s="14">
        <f>SUM(L35:N35)</f>
        <v>0</v>
      </c>
      <c r="P35" s="121"/>
      <c r="Q35" s="121"/>
      <c r="R35" s="121"/>
      <c r="S35" s="121"/>
      <c r="T35" s="14">
        <f>SUM(P35:S35)</f>
        <v>0</v>
      </c>
      <c r="U35" s="51">
        <f>15+1.5+1</f>
        <v>17.5</v>
      </c>
      <c r="V35" s="51">
        <v>31.9</v>
      </c>
      <c r="W35" s="51"/>
      <c r="X35" s="51"/>
      <c r="Y35" s="51"/>
      <c r="Z35" s="51">
        <v>2</v>
      </c>
      <c r="AA35" s="14">
        <f>SUM(U35:Z35)</f>
        <v>51.4</v>
      </c>
      <c r="AB35" s="51"/>
      <c r="AC35" s="51"/>
      <c r="AD35" s="86">
        <f>H35+K35+O35+T35+AA35+AB35-AC35</f>
        <v>145.83750000000001</v>
      </c>
    </row>
    <row r="36" spans="1:30" s="4" customFormat="1" ht="21" customHeight="1" x14ac:dyDescent="0.2">
      <c r="A36" s="9">
        <v>32</v>
      </c>
      <c r="B36" s="107">
        <v>182761</v>
      </c>
      <c r="C36" s="104" t="s">
        <v>70</v>
      </c>
      <c r="D36" s="116">
        <v>3</v>
      </c>
      <c r="E36" s="14">
        <f>'[1]3-18-01.'!AD11</f>
        <v>0.83700000000000008</v>
      </c>
      <c r="F36" s="49"/>
      <c r="G36" s="49"/>
      <c r="H36" s="12">
        <f>SUM(E36*100,F36:G36)</f>
        <v>83.7</v>
      </c>
      <c r="I36" s="49">
        <v>29</v>
      </c>
      <c r="J36" s="106">
        <v>8</v>
      </c>
      <c r="K36" s="14">
        <f>SUM(I36:J36)</f>
        <v>37</v>
      </c>
      <c r="L36" s="49"/>
      <c r="M36" s="106"/>
      <c r="N36" s="106"/>
      <c r="O36" s="14">
        <f>SUM(L36:N36)</f>
        <v>0</v>
      </c>
      <c r="P36" s="106"/>
      <c r="Q36" s="106"/>
      <c r="R36" s="106"/>
      <c r="S36" s="106"/>
      <c r="T36" s="14">
        <f>SUM(P36:S36)</f>
        <v>0</v>
      </c>
      <c r="U36" s="49">
        <f>3+2.5</f>
        <v>5.5</v>
      </c>
      <c r="V36" s="49"/>
      <c r="W36" s="49"/>
      <c r="X36" s="49"/>
      <c r="Y36" s="49">
        <v>19</v>
      </c>
      <c r="Z36" s="49"/>
      <c r="AA36" s="14">
        <f>SUM(U36:Z36)</f>
        <v>24.5</v>
      </c>
      <c r="AB36" s="49"/>
      <c r="AC36" s="49"/>
      <c r="AD36" s="87">
        <f>H36+K36+O36+T36+AA36+AB36-AC36</f>
        <v>145.19999999999999</v>
      </c>
    </row>
    <row r="37" spans="1:30" s="4" customFormat="1" ht="21" customHeight="1" x14ac:dyDescent="0.2">
      <c r="A37" s="10">
        <v>33</v>
      </c>
      <c r="B37" s="122" t="s">
        <v>91</v>
      </c>
      <c r="C37" s="110" t="s">
        <v>73</v>
      </c>
      <c r="D37" s="111">
        <v>4</v>
      </c>
      <c r="E37" s="14">
        <v>0.94133333333333336</v>
      </c>
      <c r="F37" s="50"/>
      <c r="G37" s="50"/>
      <c r="H37" s="12">
        <f>SUM(E37*100,F37:G37)</f>
        <v>94.13333333333334</v>
      </c>
      <c r="I37" s="50">
        <v>18</v>
      </c>
      <c r="J37" s="112">
        <v>12</v>
      </c>
      <c r="K37" s="14">
        <f>SUM(I37:J37)</f>
        <v>30</v>
      </c>
      <c r="L37" s="50"/>
      <c r="M37" s="112"/>
      <c r="N37" s="112"/>
      <c r="O37" s="14">
        <f>SUM(L37:N37)</f>
        <v>0</v>
      </c>
      <c r="P37" s="112"/>
      <c r="Q37" s="112"/>
      <c r="R37" s="112"/>
      <c r="S37" s="112"/>
      <c r="T37" s="14">
        <f>SUM(P37:S37)</f>
        <v>0</v>
      </c>
      <c r="U37" s="50">
        <f>15+1.5</f>
        <v>16.5</v>
      </c>
      <c r="V37" s="50"/>
      <c r="W37" s="50"/>
      <c r="X37" s="50"/>
      <c r="Y37" s="50"/>
      <c r="Z37" s="50"/>
      <c r="AA37" s="14">
        <f>SUM(U37:Z37)</f>
        <v>16.5</v>
      </c>
      <c r="AB37" s="50">
        <v>3</v>
      </c>
      <c r="AC37" s="50"/>
      <c r="AD37" s="86">
        <f>H37+K37+O37+T37+AA37+AB37-AC37</f>
        <v>143.63333333333333</v>
      </c>
    </row>
    <row r="38" spans="1:30" s="4" customFormat="1" ht="21" customHeight="1" x14ac:dyDescent="0.2">
      <c r="A38" s="8">
        <v>34</v>
      </c>
      <c r="B38" s="96" t="s">
        <v>92</v>
      </c>
      <c r="C38" s="96" t="s">
        <v>66</v>
      </c>
      <c r="D38" s="97">
        <v>2</v>
      </c>
      <c r="E38" s="13">
        <v>0.92266666666666663</v>
      </c>
      <c r="F38" s="47"/>
      <c r="G38" s="47"/>
      <c r="H38" s="12">
        <f>SUM(E38*100,F38:G38)</f>
        <v>92.266666666666666</v>
      </c>
      <c r="I38" s="47"/>
      <c r="J38" s="77"/>
      <c r="K38" s="13">
        <f>SUM(I38:J38)</f>
        <v>0</v>
      </c>
      <c r="L38" s="47">
        <v>1</v>
      </c>
      <c r="M38" s="77">
        <v>13.8</v>
      </c>
      <c r="N38" s="77"/>
      <c r="O38" s="13">
        <f>SUM(L38:N38)</f>
        <v>14.8</v>
      </c>
      <c r="P38" s="77">
        <v>1</v>
      </c>
      <c r="Q38" s="77"/>
      <c r="R38" s="77"/>
      <c r="S38" s="77"/>
      <c r="T38" s="13">
        <f>SUM(P38:S38)</f>
        <v>1</v>
      </c>
      <c r="U38" s="47">
        <f>15+1+1+1+1.5</f>
        <v>19.5</v>
      </c>
      <c r="V38" s="47">
        <v>1</v>
      </c>
      <c r="W38" s="47">
        <f>1+1.5</f>
        <v>2.5</v>
      </c>
      <c r="X38" s="47">
        <f>2+9.3</f>
        <v>11.3</v>
      </c>
      <c r="Y38" s="47"/>
      <c r="Z38" s="47"/>
      <c r="AA38" s="13">
        <f>SUM(U38:Z38)</f>
        <v>34.299999999999997</v>
      </c>
      <c r="AB38" s="47"/>
      <c r="AC38" s="47"/>
      <c r="AD38" s="86">
        <f>H38+K38+O38+T38+AA38+AB38-AC38</f>
        <v>142.36666666666667</v>
      </c>
    </row>
    <row r="39" spans="1:30" s="4" customFormat="1" ht="21" customHeight="1" x14ac:dyDescent="0.2">
      <c r="A39" s="9">
        <v>35</v>
      </c>
      <c r="B39" s="122" t="s">
        <v>93</v>
      </c>
      <c r="C39" s="110" t="s">
        <v>73</v>
      </c>
      <c r="D39" s="111">
        <v>2</v>
      </c>
      <c r="E39" s="14">
        <v>0.7915151515151515</v>
      </c>
      <c r="F39" s="50"/>
      <c r="G39" s="50"/>
      <c r="H39" s="12">
        <f>SUM(E39*100,F39:G39)</f>
        <v>79.151515151515156</v>
      </c>
      <c r="I39" s="50"/>
      <c r="J39" s="112"/>
      <c r="K39" s="14">
        <f>SUM(I39:J39)</f>
        <v>0</v>
      </c>
      <c r="L39" s="50"/>
      <c r="M39" s="112"/>
      <c r="N39" s="112"/>
      <c r="O39" s="14">
        <f>SUM(L39:N39)</f>
        <v>0</v>
      </c>
      <c r="P39" s="112"/>
      <c r="Q39" s="112"/>
      <c r="R39" s="112"/>
      <c r="S39" s="112"/>
      <c r="T39" s="14">
        <f>SUM(P39:S39)</f>
        <v>0</v>
      </c>
      <c r="U39" s="50">
        <f>15+1.5</f>
        <v>16.5</v>
      </c>
      <c r="V39" s="50">
        <v>43.9</v>
      </c>
      <c r="W39" s="50"/>
      <c r="X39" s="50"/>
      <c r="Y39" s="50"/>
      <c r="Z39" s="50"/>
      <c r="AA39" s="14">
        <f>SUM(U39:Z39)</f>
        <v>60.4</v>
      </c>
      <c r="AB39" s="50">
        <v>2</v>
      </c>
      <c r="AC39" s="50"/>
      <c r="AD39" s="87">
        <f>H39+K39+O39+T39+AA39+AB39-AC39</f>
        <v>141.55151515151516</v>
      </c>
    </row>
    <row r="40" spans="1:30" s="4" customFormat="1" ht="21" customHeight="1" x14ac:dyDescent="0.2">
      <c r="A40" s="10">
        <v>36</v>
      </c>
      <c r="B40" s="117">
        <v>194260</v>
      </c>
      <c r="C40" s="119" t="s">
        <v>78</v>
      </c>
      <c r="D40" s="120">
        <v>2</v>
      </c>
      <c r="E40" s="14">
        <v>0.90895833333333331</v>
      </c>
      <c r="F40" s="51"/>
      <c r="G40" s="51"/>
      <c r="H40" s="12">
        <f>SUM(E40*100,F40:G40)</f>
        <v>90.895833333333329</v>
      </c>
      <c r="I40" s="51">
        <v>17</v>
      </c>
      <c r="J40" s="121"/>
      <c r="K40" s="14">
        <f>SUM(I40:J40)</f>
        <v>17</v>
      </c>
      <c r="L40" s="51"/>
      <c r="M40" s="121"/>
      <c r="N40" s="121"/>
      <c r="O40" s="14">
        <f>SUM(L40:N40)</f>
        <v>0</v>
      </c>
      <c r="P40" s="121"/>
      <c r="Q40" s="121"/>
      <c r="R40" s="121"/>
      <c r="S40" s="121"/>
      <c r="T40" s="14">
        <f>SUM(P40:S40)</f>
        <v>0</v>
      </c>
      <c r="U40" s="51">
        <v>1.5</v>
      </c>
      <c r="V40" s="51"/>
      <c r="W40" s="51"/>
      <c r="X40" s="51">
        <v>19</v>
      </c>
      <c r="Y40" s="51"/>
      <c r="Z40" s="51">
        <f>9.5+3.5</f>
        <v>13</v>
      </c>
      <c r="AA40" s="14">
        <f>SUM(U40:Z40)</f>
        <v>33.5</v>
      </c>
      <c r="AB40" s="51"/>
      <c r="AC40" s="51"/>
      <c r="AD40" s="87">
        <f>H40+K40+O40+T40+AA40+AB40-AC40</f>
        <v>141.39583333333331</v>
      </c>
    </row>
    <row r="41" spans="1:30" s="4" customFormat="1" ht="21" customHeight="1" x14ac:dyDescent="0.2">
      <c r="A41" s="8">
        <v>37</v>
      </c>
      <c r="B41" s="99" t="s">
        <v>94</v>
      </c>
      <c r="C41" s="101" t="s">
        <v>68</v>
      </c>
      <c r="D41" s="102">
        <v>2</v>
      </c>
      <c r="E41" s="13">
        <v>0.90100000000000002</v>
      </c>
      <c r="F41" s="48"/>
      <c r="G41" s="48"/>
      <c r="H41" s="12">
        <f>SUM(E41*100,F41:G41)</f>
        <v>90.100000000000009</v>
      </c>
      <c r="I41" s="48"/>
      <c r="J41" s="78"/>
      <c r="K41" s="13">
        <f>SUM(I41:J41)</f>
        <v>0</v>
      </c>
      <c r="L41" s="48"/>
      <c r="M41" s="78"/>
      <c r="N41" s="78"/>
      <c r="O41" s="13">
        <f>SUM(L41:N41)</f>
        <v>0</v>
      </c>
      <c r="P41" s="78"/>
      <c r="Q41" s="78"/>
      <c r="R41" s="78"/>
      <c r="S41" s="78"/>
      <c r="T41" s="13">
        <f>SUM(P41:S41)</f>
        <v>0</v>
      </c>
      <c r="U41" s="48">
        <v>31.5</v>
      </c>
      <c r="V41" s="48">
        <v>18</v>
      </c>
      <c r="W41" s="48"/>
      <c r="X41" s="48"/>
      <c r="Y41" s="48"/>
      <c r="Z41" s="48"/>
      <c r="AA41" s="13">
        <f>SUM(U41:Z41)</f>
        <v>49.5</v>
      </c>
      <c r="AB41" s="48">
        <v>1.5</v>
      </c>
      <c r="AC41" s="48"/>
      <c r="AD41" s="86">
        <f>H41+K41+O41+T41+AA41+AB41-AC41</f>
        <v>141.10000000000002</v>
      </c>
    </row>
    <row r="42" spans="1:30" s="4" customFormat="1" ht="21" customHeight="1" x14ac:dyDescent="0.2">
      <c r="A42" s="9">
        <v>38</v>
      </c>
      <c r="B42" s="96" t="s">
        <v>95</v>
      </c>
      <c r="C42" s="96" t="s">
        <v>66</v>
      </c>
      <c r="D42" s="97">
        <v>2</v>
      </c>
      <c r="E42" s="13">
        <v>0.96133333333333337</v>
      </c>
      <c r="F42" s="47"/>
      <c r="G42" s="47"/>
      <c r="H42" s="12">
        <f>SUM(E42*100,F42:G42)</f>
        <v>96.13333333333334</v>
      </c>
      <c r="I42" s="47"/>
      <c r="J42" s="77"/>
      <c r="K42" s="13">
        <f>SUM(I42:J42)</f>
        <v>0</v>
      </c>
      <c r="L42" s="47"/>
      <c r="M42" s="77"/>
      <c r="N42" s="77"/>
      <c r="O42" s="13">
        <f>SUM(L42:N42)</f>
        <v>0</v>
      </c>
      <c r="P42" s="77"/>
      <c r="Q42" s="77"/>
      <c r="R42" s="77"/>
      <c r="S42" s="77"/>
      <c r="T42" s="13">
        <f>SUM(P42:S42)</f>
        <v>0</v>
      </c>
      <c r="U42" s="47">
        <f>15+3</f>
        <v>18</v>
      </c>
      <c r="V42" s="47">
        <v>22.8</v>
      </c>
      <c r="W42" s="47"/>
      <c r="X42" s="47"/>
      <c r="Y42" s="47"/>
      <c r="Z42" s="47">
        <v>3</v>
      </c>
      <c r="AA42" s="13">
        <f>SUM(U42:Z42)</f>
        <v>43.8</v>
      </c>
      <c r="AB42" s="47"/>
      <c r="AC42" s="47"/>
      <c r="AD42" s="86">
        <f>H42+K42+O42+T42+AA42+AB42-AC42</f>
        <v>139.93333333333334</v>
      </c>
    </row>
    <row r="43" spans="1:30" s="4" customFormat="1" ht="21" customHeight="1" x14ac:dyDescent="0.2">
      <c r="A43" s="10">
        <v>39</v>
      </c>
      <c r="B43" s="114" t="s">
        <v>96</v>
      </c>
      <c r="C43" s="92" t="s">
        <v>64</v>
      </c>
      <c r="D43" s="93">
        <v>3</v>
      </c>
      <c r="E43" s="12">
        <v>0.88424437299035374</v>
      </c>
      <c r="F43" s="46"/>
      <c r="G43" s="46"/>
      <c r="H43" s="12">
        <f>SUM(E43*100,F43:G43)</f>
        <v>88.424437299035375</v>
      </c>
      <c r="I43" s="94"/>
      <c r="J43" s="95"/>
      <c r="K43" s="12">
        <f>SUM(I43:J43)</f>
        <v>0</v>
      </c>
      <c r="L43" s="95"/>
      <c r="M43" s="95"/>
      <c r="N43" s="95"/>
      <c r="O43" s="12">
        <f>SUM(L43:N43)</f>
        <v>0</v>
      </c>
      <c r="P43" s="95"/>
      <c r="Q43" s="95"/>
      <c r="R43" s="95"/>
      <c r="S43" s="95"/>
      <c r="T43" s="12">
        <f>SUM(P43:S43)</f>
        <v>0</v>
      </c>
      <c r="U43" s="95">
        <f>30+1.5</f>
        <v>31.5</v>
      </c>
      <c r="V43" s="94">
        <v>17.8</v>
      </c>
      <c r="W43" s="94"/>
      <c r="X43" s="94"/>
      <c r="Y43" s="85"/>
      <c r="Z43" s="85"/>
      <c r="AA43" s="14">
        <f>SUM(U43:Z43)</f>
        <v>49.3</v>
      </c>
      <c r="AB43" s="85">
        <f>1+1</f>
        <v>2</v>
      </c>
      <c r="AC43" s="85"/>
      <c r="AD43" s="87">
        <f>H43+K43+O43+T43+AA43+AB43-AC43</f>
        <v>139.72443729903537</v>
      </c>
    </row>
    <row r="44" spans="1:30" s="4" customFormat="1" ht="21" customHeight="1" x14ac:dyDescent="0.2">
      <c r="A44" s="8">
        <v>40</v>
      </c>
      <c r="B44" s="122" t="s">
        <v>97</v>
      </c>
      <c r="C44" s="110" t="s">
        <v>73</v>
      </c>
      <c r="D44" s="111">
        <v>3</v>
      </c>
      <c r="E44" s="14">
        <v>0.92361111111111116</v>
      </c>
      <c r="F44" s="50"/>
      <c r="G44" s="50"/>
      <c r="H44" s="12">
        <f>SUM(E44*100,F44:G44)</f>
        <v>92.361111111111114</v>
      </c>
      <c r="I44" s="50"/>
      <c r="J44" s="112"/>
      <c r="K44" s="14">
        <f>SUM(I44:J44)</f>
        <v>0</v>
      </c>
      <c r="L44" s="50"/>
      <c r="M44" s="112"/>
      <c r="N44" s="112"/>
      <c r="O44" s="14">
        <f>SUM(L44:N44)</f>
        <v>0</v>
      </c>
      <c r="P44" s="112"/>
      <c r="Q44" s="112"/>
      <c r="R44" s="112"/>
      <c r="S44" s="112"/>
      <c r="T44" s="14">
        <f>SUM(P44:S44)</f>
        <v>0</v>
      </c>
      <c r="U44" s="50">
        <f>15+1.5</f>
        <v>16.5</v>
      </c>
      <c r="V44" s="50">
        <v>29.3</v>
      </c>
      <c r="W44" s="50"/>
      <c r="X44" s="50"/>
      <c r="Y44" s="50"/>
      <c r="Z44" s="50"/>
      <c r="AA44" s="14">
        <f>SUM(U44:Z44)</f>
        <v>45.8</v>
      </c>
      <c r="AB44" s="50">
        <v>1</v>
      </c>
      <c r="AC44" s="50"/>
      <c r="AD44" s="86">
        <f>H44+K44+O44+T44+AA44+AB44-AC44</f>
        <v>139.1611111111111</v>
      </c>
    </row>
    <row r="45" spans="1:30" s="4" customFormat="1" ht="21" customHeight="1" x14ac:dyDescent="0.2">
      <c r="A45" s="9">
        <v>41</v>
      </c>
      <c r="B45" s="96" t="s">
        <v>98</v>
      </c>
      <c r="C45" s="96" t="s">
        <v>66</v>
      </c>
      <c r="D45" s="97">
        <v>1</v>
      </c>
      <c r="E45" s="13">
        <v>0.96199999999999997</v>
      </c>
      <c r="F45" s="47"/>
      <c r="G45" s="47"/>
      <c r="H45" s="12">
        <f>SUM(E45*100,F45:G45)</f>
        <v>96.2</v>
      </c>
      <c r="I45" s="47">
        <v>3.5</v>
      </c>
      <c r="J45" s="77"/>
      <c r="K45" s="13">
        <f>SUM(I45:J45)</f>
        <v>3.5</v>
      </c>
      <c r="L45" s="47"/>
      <c r="M45" s="77"/>
      <c r="N45" s="77"/>
      <c r="O45" s="13">
        <f>SUM(L45:N45)</f>
        <v>0</v>
      </c>
      <c r="P45" s="77"/>
      <c r="Q45" s="77"/>
      <c r="R45" s="77"/>
      <c r="S45" s="77"/>
      <c r="T45" s="13">
        <f>SUM(P45:S45)</f>
        <v>0</v>
      </c>
      <c r="U45" s="47">
        <f>1+2+1</f>
        <v>4</v>
      </c>
      <c r="V45" s="47">
        <v>7.6</v>
      </c>
      <c r="W45" s="47"/>
      <c r="X45" s="47">
        <f>0.8+5.5+4.9+1</f>
        <v>12.2</v>
      </c>
      <c r="Y45" s="47">
        <f>1+5.6+4.5</f>
        <v>11.1</v>
      </c>
      <c r="Z45" s="47">
        <v>2</v>
      </c>
      <c r="AA45" s="13">
        <f>SUM(U45:Z45)</f>
        <v>36.9</v>
      </c>
      <c r="AB45" s="47">
        <v>2</v>
      </c>
      <c r="AC45" s="47"/>
      <c r="AD45" s="86">
        <f>H45+K45+O45+T45+AA45+AB45-AC45</f>
        <v>138.6</v>
      </c>
    </row>
    <row r="46" spans="1:30" s="4" customFormat="1" ht="21" customHeight="1" x14ac:dyDescent="0.2">
      <c r="A46" s="10">
        <v>42</v>
      </c>
      <c r="B46" s="103" t="s">
        <v>99</v>
      </c>
      <c r="C46" s="104" t="s">
        <v>70</v>
      </c>
      <c r="D46" s="105">
        <v>4</v>
      </c>
      <c r="E46" s="14">
        <f>H46/100</f>
        <v>0.89790000000000003</v>
      </c>
      <c r="F46" s="49"/>
      <c r="G46" s="49"/>
      <c r="H46" s="12">
        <v>89.79</v>
      </c>
      <c r="I46" s="49">
        <v>1</v>
      </c>
      <c r="J46" s="106">
        <v>12</v>
      </c>
      <c r="K46" s="14">
        <f>SUM(I46:J46)</f>
        <v>13</v>
      </c>
      <c r="L46" s="49"/>
      <c r="M46" s="106"/>
      <c r="N46" s="106"/>
      <c r="O46" s="14">
        <f>SUM(L46:N46)</f>
        <v>0</v>
      </c>
      <c r="P46" s="106"/>
      <c r="Q46" s="106"/>
      <c r="R46" s="106"/>
      <c r="S46" s="106"/>
      <c r="T46" s="14">
        <f>SUM(P46:S46)</f>
        <v>0</v>
      </c>
      <c r="U46" s="49">
        <f>15+1</f>
        <v>16</v>
      </c>
      <c r="V46" s="49">
        <v>18.7</v>
      </c>
      <c r="W46" s="49"/>
      <c r="X46" s="49">
        <v>0.6</v>
      </c>
      <c r="Y46" s="49"/>
      <c r="Z46" s="49">
        <v>0.5</v>
      </c>
      <c r="AA46" s="14">
        <f>SUM(U46:Z46)</f>
        <v>35.800000000000004</v>
      </c>
      <c r="AB46" s="49"/>
      <c r="AC46" s="49"/>
      <c r="AD46" s="87">
        <f>H46+K46+O46+T46+AA46+AB46-AC46</f>
        <v>138.59</v>
      </c>
    </row>
    <row r="47" spans="1:30" s="4" customFormat="1" ht="21" customHeight="1" x14ac:dyDescent="0.2">
      <c r="A47" s="8">
        <v>43</v>
      </c>
      <c r="B47" s="117">
        <v>194227</v>
      </c>
      <c r="C47" s="119" t="s">
        <v>78</v>
      </c>
      <c r="D47" s="120">
        <v>2</v>
      </c>
      <c r="E47" s="14">
        <v>0.94479166666666703</v>
      </c>
      <c r="F47" s="51"/>
      <c r="G47" s="51"/>
      <c r="H47" s="12">
        <f>SUM(E47*100,F47:G47)</f>
        <v>94.4791666666667</v>
      </c>
      <c r="I47" s="51"/>
      <c r="J47" s="121"/>
      <c r="K47" s="14">
        <f>SUM(I47:J47)</f>
        <v>0</v>
      </c>
      <c r="L47" s="51">
        <v>2</v>
      </c>
      <c r="M47" s="121">
        <v>1</v>
      </c>
      <c r="N47" s="121"/>
      <c r="O47" s="14">
        <f>SUM(L47:N47)</f>
        <v>3</v>
      </c>
      <c r="P47" s="121"/>
      <c r="Q47" s="121"/>
      <c r="R47" s="121"/>
      <c r="S47" s="121"/>
      <c r="T47" s="14">
        <f>SUM(P47:S47)</f>
        <v>0</v>
      </c>
      <c r="U47" s="51">
        <f>13+6+1+1</f>
        <v>21</v>
      </c>
      <c r="V47" s="51">
        <v>2.4</v>
      </c>
      <c r="W47" s="51"/>
      <c r="X47" s="51">
        <v>5</v>
      </c>
      <c r="Y47" s="51">
        <v>9.5</v>
      </c>
      <c r="Z47" s="51">
        <v>0</v>
      </c>
      <c r="AA47" s="14">
        <f>SUM(U47:Z47)</f>
        <v>37.9</v>
      </c>
      <c r="AB47" s="51">
        <v>3</v>
      </c>
      <c r="AC47" s="51"/>
      <c r="AD47" s="86">
        <f>H47+K47+O47+T47+AA47+AB47-AC47</f>
        <v>138.37916666666669</v>
      </c>
    </row>
    <row r="48" spans="1:30" s="4" customFormat="1" ht="21" customHeight="1" x14ac:dyDescent="0.2">
      <c r="A48" s="9">
        <v>44</v>
      </c>
      <c r="B48" s="96" t="s">
        <v>100</v>
      </c>
      <c r="C48" s="96" t="s">
        <v>66</v>
      </c>
      <c r="D48" s="97">
        <v>4</v>
      </c>
      <c r="E48" s="13">
        <v>0.97972222222222227</v>
      </c>
      <c r="F48" s="47"/>
      <c r="G48" s="47"/>
      <c r="H48" s="12">
        <f>SUM(E48*100,F48:G48)</f>
        <v>97.972222222222229</v>
      </c>
      <c r="I48" s="47"/>
      <c r="J48" s="77">
        <v>8</v>
      </c>
      <c r="K48" s="13">
        <f>SUM(I48:J48)</f>
        <v>8</v>
      </c>
      <c r="L48" s="47"/>
      <c r="M48" s="77"/>
      <c r="N48" s="77"/>
      <c r="O48" s="13">
        <f>SUM(L48:N48)</f>
        <v>0</v>
      </c>
      <c r="P48" s="77"/>
      <c r="Q48" s="77"/>
      <c r="R48" s="77"/>
      <c r="S48" s="77"/>
      <c r="T48" s="13">
        <f>SUM(P48:S48)</f>
        <v>0</v>
      </c>
      <c r="U48" s="47">
        <v>15</v>
      </c>
      <c r="V48" s="47">
        <v>9.8000000000000007</v>
      </c>
      <c r="W48" s="47"/>
      <c r="X48" s="47"/>
      <c r="Y48" s="47">
        <v>3</v>
      </c>
      <c r="Z48" s="47">
        <v>3</v>
      </c>
      <c r="AA48" s="13">
        <f>SUM(U48:Z48)</f>
        <v>30.8</v>
      </c>
      <c r="AB48" s="47">
        <v>1</v>
      </c>
      <c r="AC48" s="47"/>
      <c r="AD48" s="86">
        <f>H48+K48+O48+T48+AA48+AB48-AC48</f>
        <v>137.77222222222224</v>
      </c>
    </row>
    <row r="49" spans="1:30" s="4" customFormat="1" ht="21" customHeight="1" x14ac:dyDescent="0.2">
      <c r="A49" s="10">
        <v>45</v>
      </c>
      <c r="B49" s="117">
        <v>184001</v>
      </c>
      <c r="C49" s="119" t="s">
        <v>78</v>
      </c>
      <c r="D49" s="120">
        <v>3</v>
      </c>
      <c r="E49" s="14">
        <v>0.81204545454545451</v>
      </c>
      <c r="F49" s="51"/>
      <c r="G49" s="51"/>
      <c r="H49" s="12">
        <f>SUM(E49*100,F49:G49)</f>
        <v>81.204545454545453</v>
      </c>
      <c r="I49" s="51">
        <v>15</v>
      </c>
      <c r="J49" s="121">
        <v>16</v>
      </c>
      <c r="K49" s="14">
        <f>SUM(I49:J49)</f>
        <v>31</v>
      </c>
      <c r="L49" s="51"/>
      <c r="M49" s="121"/>
      <c r="N49" s="121"/>
      <c r="O49" s="14">
        <f>SUM(L49:N49)</f>
        <v>0</v>
      </c>
      <c r="P49" s="121"/>
      <c r="Q49" s="121"/>
      <c r="R49" s="121"/>
      <c r="S49" s="121"/>
      <c r="T49" s="14">
        <f>SUM(P49:S49)</f>
        <v>0</v>
      </c>
      <c r="U49" s="51">
        <f>2+1.5</f>
        <v>3.5</v>
      </c>
      <c r="V49" s="51"/>
      <c r="W49" s="51"/>
      <c r="X49" s="51">
        <v>18.3</v>
      </c>
      <c r="Y49" s="51"/>
      <c r="Z49" s="51"/>
      <c r="AA49" s="14">
        <f>SUM(U49:Z49)</f>
        <v>21.8</v>
      </c>
      <c r="AB49" s="51">
        <v>2</v>
      </c>
      <c r="AC49" s="51"/>
      <c r="AD49" s="87">
        <f>H49+K49+O49+T49+AA49+AB49-AC49</f>
        <v>136.00454545454545</v>
      </c>
    </row>
    <row r="50" spans="1:30" s="4" customFormat="1" ht="21" customHeight="1" x14ac:dyDescent="0.2">
      <c r="A50" s="8">
        <v>46</v>
      </c>
      <c r="B50" s="127" t="s">
        <v>101</v>
      </c>
      <c r="C50" s="92" t="s">
        <v>64</v>
      </c>
      <c r="D50" s="93">
        <v>4</v>
      </c>
      <c r="E50" s="12">
        <v>0.86589590050667886</v>
      </c>
      <c r="F50" s="46"/>
      <c r="G50" s="46"/>
      <c r="H50" s="12">
        <f>SUM(E50*100,F50:G50)</f>
        <v>86.58959005066788</v>
      </c>
      <c r="I50" s="94"/>
      <c r="J50" s="95"/>
      <c r="K50" s="12">
        <f>SUM(I50:J50)</f>
        <v>0</v>
      </c>
      <c r="L50" s="95"/>
      <c r="M50" s="95"/>
      <c r="N50" s="95"/>
      <c r="O50" s="12">
        <f>SUM(L50:N50)</f>
        <v>0</v>
      </c>
      <c r="P50" s="95"/>
      <c r="Q50" s="126"/>
      <c r="R50" s="95">
        <v>0.5</v>
      </c>
      <c r="S50" s="95"/>
      <c r="T50" s="12">
        <f>SUM(P50:S50)</f>
        <v>0.5</v>
      </c>
      <c r="U50" s="95">
        <v>2.5</v>
      </c>
      <c r="V50" s="94">
        <v>33</v>
      </c>
      <c r="W50" s="94"/>
      <c r="X50" s="94">
        <v>2</v>
      </c>
      <c r="Y50" s="85"/>
      <c r="Z50" s="85">
        <f>3+1.6+0.5+3</f>
        <v>8.1</v>
      </c>
      <c r="AA50" s="14">
        <f>SUM(U50:Z50)</f>
        <v>45.6</v>
      </c>
      <c r="AB50" s="85">
        <f>2+1</f>
        <v>3</v>
      </c>
      <c r="AC50" s="85"/>
      <c r="AD50" s="87">
        <f>H50+K50+O50+T50+AA50+AB50-AC50</f>
        <v>135.68959005066787</v>
      </c>
    </row>
    <row r="51" spans="1:30" s="4" customFormat="1" ht="21" customHeight="1" x14ac:dyDescent="0.2">
      <c r="A51" s="9">
        <v>47</v>
      </c>
      <c r="B51" s="96" t="s">
        <v>102</v>
      </c>
      <c r="C51" s="96" t="s">
        <v>66</v>
      </c>
      <c r="D51" s="97">
        <v>1</v>
      </c>
      <c r="E51" s="13">
        <v>0.96</v>
      </c>
      <c r="F51" s="47"/>
      <c r="G51" s="47">
        <v>2</v>
      </c>
      <c r="H51" s="12">
        <f>SUM(E51*100,F51:G51)</f>
        <v>98</v>
      </c>
      <c r="I51" s="47">
        <v>2</v>
      </c>
      <c r="J51" s="77"/>
      <c r="K51" s="13">
        <f>SUM(I51:J51)</f>
        <v>2</v>
      </c>
      <c r="L51" s="47"/>
      <c r="M51" s="77"/>
      <c r="N51" s="77"/>
      <c r="O51" s="13">
        <f>SUM(L51:N51)</f>
        <v>0</v>
      </c>
      <c r="P51" s="77">
        <v>1</v>
      </c>
      <c r="Q51" s="77">
        <v>0.6</v>
      </c>
      <c r="R51" s="77"/>
      <c r="S51" s="77"/>
      <c r="T51" s="13">
        <f>SUM(P51:S51)</f>
        <v>1.6</v>
      </c>
      <c r="U51" s="47">
        <v>1</v>
      </c>
      <c r="V51" s="47">
        <v>3.7</v>
      </c>
      <c r="W51" s="47"/>
      <c r="X51" s="47">
        <f>20.5+2.6</f>
        <v>23.1</v>
      </c>
      <c r="Y51" s="47">
        <v>5.8</v>
      </c>
      <c r="Z51" s="47"/>
      <c r="AA51" s="13">
        <f>SUM(U51:Z51)</f>
        <v>33.6</v>
      </c>
      <c r="AB51" s="47"/>
      <c r="AC51" s="47"/>
      <c r="AD51" s="87">
        <f>H51+K51+O51+T51+AA51+AB51-AC51</f>
        <v>135.19999999999999</v>
      </c>
    </row>
    <row r="52" spans="1:30" s="4" customFormat="1" ht="21" customHeight="1" x14ac:dyDescent="0.2">
      <c r="A52" s="10">
        <v>48</v>
      </c>
      <c r="B52" s="96" t="s">
        <v>103</v>
      </c>
      <c r="C52" s="96" t="s">
        <v>66</v>
      </c>
      <c r="D52" s="97">
        <v>2</v>
      </c>
      <c r="E52" s="13">
        <v>0.91133333333333333</v>
      </c>
      <c r="F52" s="47"/>
      <c r="G52" s="47">
        <v>6</v>
      </c>
      <c r="H52" s="12">
        <f>SUM(E52*100,F52:G52)</f>
        <v>97.133333333333326</v>
      </c>
      <c r="I52" s="47"/>
      <c r="J52" s="77"/>
      <c r="K52" s="13">
        <f>SUM(I52:J52)</f>
        <v>0</v>
      </c>
      <c r="L52" s="47"/>
      <c r="M52" s="77"/>
      <c r="N52" s="77"/>
      <c r="O52" s="13">
        <f>SUM(L52:N52)</f>
        <v>0</v>
      </c>
      <c r="P52" s="77"/>
      <c r="Q52" s="77"/>
      <c r="R52" s="77"/>
      <c r="S52" s="77"/>
      <c r="T52" s="13">
        <f>SUM(P52:S52)</f>
        <v>0</v>
      </c>
      <c r="U52" s="47">
        <f>15+1+1+1.5</f>
        <v>18.5</v>
      </c>
      <c r="V52" s="47">
        <v>13.8</v>
      </c>
      <c r="W52" s="47">
        <v>1.5</v>
      </c>
      <c r="X52" s="47">
        <v>2</v>
      </c>
      <c r="Y52" s="47"/>
      <c r="Z52" s="47"/>
      <c r="AA52" s="13">
        <f>SUM(U52:Z52)</f>
        <v>35.799999999999997</v>
      </c>
      <c r="AB52" s="47">
        <v>2</v>
      </c>
      <c r="AC52" s="47"/>
      <c r="AD52" s="86">
        <f>H52+K52+O52+T52+AA52+AB52-AC52</f>
        <v>134.93333333333334</v>
      </c>
    </row>
    <row r="53" spans="1:30" s="4" customFormat="1" ht="21" customHeight="1" x14ac:dyDescent="0.2">
      <c r="A53" s="8">
        <v>49</v>
      </c>
      <c r="B53" s="96" t="s">
        <v>104</v>
      </c>
      <c r="C53" s="96" t="s">
        <v>66</v>
      </c>
      <c r="D53" s="97">
        <v>1</v>
      </c>
      <c r="E53" s="13">
        <v>0.80833333333333335</v>
      </c>
      <c r="F53" s="47"/>
      <c r="G53" s="47"/>
      <c r="H53" s="12">
        <f>SUM(E53*100,F53:G53)</f>
        <v>80.833333333333329</v>
      </c>
      <c r="I53" s="47"/>
      <c r="J53" s="77"/>
      <c r="K53" s="13">
        <f>SUM(I53:J53)</f>
        <v>0</v>
      </c>
      <c r="L53" s="47"/>
      <c r="M53" s="77"/>
      <c r="N53" s="77"/>
      <c r="O53" s="13">
        <f>SUM(L53:N53)</f>
        <v>0</v>
      </c>
      <c r="P53" s="77">
        <v>1</v>
      </c>
      <c r="Q53" s="77">
        <v>2</v>
      </c>
      <c r="R53" s="77"/>
      <c r="S53" s="77"/>
      <c r="T53" s="13">
        <f>SUM(P53:S53)</f>
        <v>3</v>
      </c>
      <c r="U53" s="47">
        <f>1.5+2.5</f>
        <v>4</v>
      </c>
      <c r="V53" s="47">
        <v>1.2</v>
      </c>
      <c r="W53" s="47">
        <v>0.5</v>
      </c>
      <c r="X53" s="47">
        <v>42.6</v>
      </c>
      <c r="Y53" s="47">
        <v>2.5</v>
      </c>
      <c r="Z53" s="47"/>
      <c r="AA53" s="13">
        <f>SUM(U53:Z53)</f>
        <v>50.800000000000004</v>
      </c>
      <c r="AB53" s="47"/>
      <c r="AC53" s="47"/>
      <c r="AD53" s="87">
        <f>H53+K53+O53+T53+AA53+AB53-AC53</f>
        <v>134.63333333333333</v>
      </c>
    </row>
    <row r="54" spans="1:30" s="4" customFormat="1" ht="21" customHeight="1" x14ac:dyDescent="0.2">
      <c r="A54" s="9">
        <v>50</v>
      </c>
      <c r="B54" s="117">
        <v>194198</v>
      </c>
      <c r="C54" s="119" t="s">
        <v>78</v>
      </c>
      <c r="D54" s="120">
        <v>2</v>
      </c>
      <c r="E54" s="14">
        <v>0.67833333333333334</v>
      </c>
      <c r="F54" s="51"/>
      <c r="G54" s="51"/>
      <c r="H54" s="12">
        <f>SUM(E54*100,F54:G54)</f>
        <v>67.833333333333329</v>
      </c>
      <c r="I54" s="51"/>
      <c r="J54" s="121"/>
      <c r="K54" s="14">
        <f>SUM(I54:J54)</f>
        <v>0</v>
      </c>
      <c r="L54" s="51"/>
      <c r="M54" s="121"/>
      <c r="N54" s="121"/>
      <c r="O54" s="14">
        <f>SUM(L54:N54)</f>
        <v>0</v>
      </c>
      <c r="P54" s="121"/>
      <c r="Q54" s="121"/>
      <c r="R54" s="121"/>
      <c r="S54" s="121"/>
      <c r="T54" s="14">
        <f>SUM(P54:S54)</f>
        <v>0</v>
      </c>
      <c r="U54" s="51">
        <f>15+1.5</f>
        <v>16.5</v>
      </c>
      <c r="V54" s="51">
        <v>48.2</v>
      </c>
      <c r="W54" s="51"/>
      <c r="X54" s="51"/>
      <c r="Y54" s="51"/>
      <c r="Z54" s="51"/>
      <c r="AA54" s="14">
        <f>SUM(U54:Z54)</f>
        <v>64.7</v>
      </c>
      <c r="AB54" s="51">
        <v>2</v>
      </c>
      <c r="AC54" s="51"/>
      <c r="AD54" s="87">
        <f>H54+K54+O54+T54+AA54+AB54-AC54</f>
        <v>134.53333333333333</v>
      </c>
    </row>
    <row r="55" spans="1:30" s="4" customFormat="1" ht="21" customHeight="1" x14ac:dyDescent="0.2">
      <c r="A55" s="10">
        <v>51</v>
      </c>
      <c r="B55" s="96" t="s">
        <v>105</v>
      </c>
      <c r="C55" s="96" t="s">
        <v>66</v>
      </c>
      <c r="D55" s="97">
        <v>4</v>
      </c>
      <c r="E55" s="13">
        <v>0.85222222222222221</v>
      </c>
      <c r="F55" s="47"/>
      <c r="G55" s="47"/>
      <c r="H55" s="12">
        <f>SUM(E55*100,F55:G55)</f>
        <v>85.222222222222229</v>
      </c>
      <c r="I55" s="47">
        <v>6.5</v>
      </c>
      <c r="J55" s="77">
        <v>8</v>
      </c>
      <c r="K55" s="13">
        <f>SUM(I55:J55)</f>
        <v>14.5</v>
      </c>
      <c r="L55" s="47"/>
      <c r="M55" s="77"/>
      <c r="N55" s="77"/>
      <c r="O55" s="13">
        <f>SUM(L55:N55)</f>
        <v>0</v>
      </c>
      <c r="P55" s="77"/>
      <c r="Q55" s="77"/>
      <c r="R55" s="77"/>
      <c r="S55" s="77"/>
      <c r="T55" s="13">
        <f>SUM(P55:S55)</f>
        <v>0</v>
      </c>
      <c r="U55" s="47">
        <f>15+2</f>
        <v>17</v>
      </c>
      <c r="V55" s="47"/>
      <c r="W55" s="47"/>
      <c r="X55" s="47"/>
      <c r="Y55" s="47">
        <v>11.3</v>
      </c>
      <c r="Z55" s="47">
        <v>6</v>
      </c>
      <c r="AA55" s="13">
        <f>SUM(U55:Z55)</f>
        <v>34.299999999999997</v>
      </c>
      <c r="AB55" s="47"/>
      <c r="AC55" s="47"/>
      <c r="AD55" s="87">
        <f>H55+K55+O55+T55+AA55+AB55-AC55</f>
        <v>134.02222222222224</v>
      </c>
    </row>
    <row r="56" spans="1:30" s="4" customFormat="1" ht="21" customHeight="1" x14ac:dyDescent="0.2">
      <c r="A56" s="8">
        <v>52</v>
      </c>
      <c r="B56" s="100" t="s">
        <v>106</v>
      </c>
      <c r="C56" s="101" t="s">
        <v>68</v>
      </c>
      <c r="D56" s="128">
        <v>1</v>
      </c>
      <c r="E56" s="16">
        <v>0.82699999999999996</v>
      </c>
      <c r="F56" s="48"/>
      <c r="G56" s="48"/>
      <c r="H56" s="12">
        <f>SUM(E56*100,F56:G56)</f>
        <v>82.699999999999989</v>
      </c>
      <c r="I56" s="48"/>
      <c r="J56" s="78"/>
      <c r="K56" s="13">
        <f>SUM(I56:J56)</f>
        <v>0</v>
      </c>
      <c r="L56" s="48">
        <v>32</v>
      </c>
      <c r="M56" s="78"/>
      <c r="N56" s="78">
        <v>19.3</v>
      </c>
      <c r="O56" s="13">
        <f>SUM(L56:N56)</f>
        <v>51.3</v>
      </c>
      <c r="P56" s="78"/>
      <c r="Q56" s="78"/>
      <c r="R56" s="78"/>
      <c r="S56" s="78"/>
      <c r="T56" s="13">
        <f>SUM(P56:S56)</f>
        <v>0</v>
      </c>
      <c r="U56" s="48"/>
      <c r="V56" s="48"/>
      <c r="W56" s="48"/>
      <c r="X56" s="48"/>
      <c r="Y56" s="48"/>
      <c r="Z56" s="48"/>
      <c r="AA56" s="13">
        <f>SUM(U56:Z56)</f>
        <v>0</v>
      </c>
      <c r="AB56" s="48"/>
      <c r="AC56" s="48"/>
      <c r="AD56" s="87">
        <f>H56+K56+O56+T56+AA56+AB56-AC56</f>
        <v>134</v>
      </c>
    </row>
    <row r="57" spans="1:30" s="4" customFormat="1" ht="21" customHeight="1" x14ac:dyDescent="0.2">
      <c r="A57" s="9">
        <v>53</v>
      </c>
      <c r="B57" s="96" t="s">
        <v>107</v>
      </c>
      <c r="C57" s="96" t="s">
        <v>66</v>
      </c>
      <c r="D57" s="97">
        <v>4</v>
      </c>
      <c r="E57" s="13">
        <v>0.87481481481481482</v>
      </c>
      <c r="F57" s="47"/>
      <c r="G57" s="47"/>
      <c r="H57" s="12">
        <f>SUM(E57*100,F57:G57)</f>
        <v>87.481481481481481</v>
      </c>
      <c r="I57" s="47">
        <v>15.5</v>
      </c>
      <c r="J57" s="77">
        <v>8</v>
      </c>
      <c r="K57" s="13">
        <f>SUM(I57:J57)</f>
        <v>23.5</v>
      </c>
      <c r="L57" s="47"/>
      <c r="M57" s="77"/>
      <c r="N57" s="77"/>
      <c r="O57" s="13">
        <f>SUM(L57:N57)</f>
        <v>0</v>
      </c>
      <c r="P57" s="77"/>
      <c r="Q57" s="77"/>
      <c r="R57" s="77"/>
      <c r="S57" s="77"/>
      <c r="T57" s="13">
        <f>SUM(P57:S57)</f>
        <v>0</v>
      </c>
      <c r="U57" s="47">
        <v>2</v>
      </c>
      <c r="V57" s="47"/>
      <c r="W57" s="47"/>
      <c r="X57" s="47"/>
      <c r="Y57" s="47">
        <v>20.8</v>
      </c>
      <c r="Z57" s="47"/>
      <c r="AA57" s="13">
        <f>SUM(U57:Z57)</f>
        <v>22.8</v>
      </c>
      <c r="AB57" s="47"/>
      <c r="AC57" s="47"/>
      <c r="AD57" s="86">
        <f>H57+K57+O57+T57+AA57+AB57-AC57</f>
        <v>133.78148148148148</v>
      </c>
    </row>
    <row r="58" spans="1:30" s="4" customFormat="1" ht="21" customHeight="1" x14ac:dyDescent="0.2">
      <c r="A58" s="10">
        <v>54</v>
      </c>
      <c r="B58" s="100" t="s">
        <v>108</v>
      </c>
      <c r="C58" s="101" t="s">
        <v>68</v>
      </c>
      <c r="D58" s="102">
        <v>3</v>
      </c>
      <c r="E58" s="13">
        <v>0.87</v>
      </c>
      <c r="F58" s="48"/>
      <c r="G58" s="48"/>
      <c r="H58" s="12">
        <f>SUM(E58*100,F58:G58)</f>
        <v>87</v>
      </c>
      <c r="I58" s="48"/>
      <c r="J58" s="78"/>
      <c r="K58" s="13">
        <f>SUM(I58:J58)</f>
        <v>0</v>
      </c>
      <c r="L58" s="48"/>
      <c r="M58" s="78"/>
      <c r="N58" s="78"/>
      <c r="O58" s="13">
        <f>SUM(L58:N58)</f>
        <v>0</v>
      </c>
      <c r="P58" s="78"/>
      <c r="Q58" s="78"/>
      <c r="R58" s="78"/>
      <c r="S58" s="78"/>
      <c r="T58" s="13">
        <f>SUM(P58:S58)</f>
        <v>0</v>
      </c>
      <c r="U58" s="48">
        <v>31.5</v>
      </c>
      <c r="V58" s="48">
        <v>15.2</v>
      </c>
      <c r="W58" s="48"/>
      <c r="X58" s="48"/>
      <c r="Y58" s="48"/>
      <c r="Z58" s="48"/>
      <c r="AA58" s="13">
        <f>SUM(U58:Z58)</f>
        <v>46.7</v>
      </c>
      <c r="AB58" s="48"/>
      <c r="AC58" s="48"/>
      <c r="AD58" s="86">
        <f>H58+K58+O58+T58+AA58+AB58-AC58</f>
        <v>133.69999999999999</v>
      </c>
    </row>
    <row r="59" spans="1:30" s="4" customFormat="1" ht="21" customHeight="1" x14ac:dyDescent="0.2">
      <c r="A59" s="8">
        <v>55</v>
      </c>
      <c r="B59" s="117">
        <v>194210</v>
      </c>
      <c r="C59" s="119" t="s">
        <v>78</v>
      </c>
      <c r="D59" s="120">
        <v>2</v>
      </c>
      <c r="E59" s="14">
        <v>0.82270833333333337</v>
      </c>
      <c r="F59" s="51"/>
      <c r="G59" s="51"/>
      <c r="H59" s="12">
        <f>SUM(E59*100,F59:G59)</f>
        <v>82.270833333333343</v>
      </c>
      <c r="I59" s="51"/>
      <c r="J59" s="121"/>
      <c r="K59" s="14">
        <f>SUM(I59:J59)</f>
        <v>0</v>
      </c>
      <c r="L59" s="51"/>
      <c r="M59" s="121"/>
      <c r="N59" s="121"/>
      <c r="O59" s="14">
        <f>SUM(L59:N59)</f>
        <v>0</v>
      </c>
      <c r="P59" s="121">
        <v>2</v>
      </c>
      <c r="Q59" s="121"/>
      <c r="R59" s="121"/>
      <c r="S59" s="121"/>
      <c r="T59" s="14">
        <f>SUM(P59:S59)</f>
        <v>2</v>
      </c>
      <c r="U59" s="51">
        <f>15+1.5</f>
        <v>16.5</v>
      </c>
      <c r="V59" s="51">
        <v>32.6</v>
      </c>
      <c r="W59" s="51"/>
      <c r="X59" s="51"/>
      <c r="Y59" s="51"/>
      <c r="Z59" s="51">
        <v>0</v>
      </c>
      <c r="AA59" s="14">
        <f>SUM(U59:Z59)</f>
        <v>49.1</v>
      </c>
      <c r="AB59" s="51"/>
      <c r="AC59" s="51"/>
      <c r="AD59" s="87">
        <f>H59+K59+O59+T59+AA59+AB59-AC59</f>
        <v>133.37083333333334</v>
      </c>
    </row>
    <row r="60" spans="1:30" s="4" customFormat="1" ht="21" customHeight="1" x14ac:dyDescent="0.2">
      <c r="A60" s="9">
        <v>56</v>
      </c>
      <c r="B60" s="127" t="s">
        <v>109</v>
      </c>
      <c r="C60" s="92" t="s">
        <v>64</v>
      </c>
      <c r="D60" s="93">
        <v>4</v>
      </c>
      <c r="E60" s="12">
        <v>0.83960847535697847</v>
      </c>
      <c r="F60" s="46"/>
      <c r="G60" s="46"/>
      <c r="H60" s="12">
        <f>SUM(E60*100,F60:G60)</f>
        <v>83.960847535697852</v>
      </c>
      <c r="I60" s="53">
        <v>13.5</v>
      </c>
      <c r="J60" s="113"/>
      <c r="K60" s="12">
        <f>SUM(I60:J60)</f>
        <v>13.5</v>
      </c>
      <c r="L60" s="95"/>
      <c r="M60" s="95"/>
      <c r="N60" s="95"/>
      <c r="O60" s="12">
        <f>SUM(L60:N60)</f>
        <v>0</v>
      </c>
      <c r="P60" s="95"/>
      <c r="Q60" s="95"/>
      <c r="R60" s="95"/>
      <c r="S60" s="95"/>
      <c r="T60" s="12">
        <f>SUM(P60:S60)</f>
        <v>0</v>
      </c>
      <c r="U60" s="95">
        <f>15+2.5</f>
        <v>17.5</v>
      </c>
      <c r="V60" s="94">
        <v>0.3</v>
      </c>
      <c r="W60" s="94"/>
      <c r="X60" s="94">
        <v>13</v>
      </c>
      <c r="Y60" s="85"/>
      <c r="Z60" s="85">
        <v>3</v>
      </c>
      <c r="AA60" s="14">
        <f>SUM(U60:Z60)</f>
        <v>33.799999999999997</v>
      </c>
      <c r="AB60" s="58">
        <v>2</v>
      </c>
      <c r="AC60" s="58"/>
      <c r="AD60" s="86">
        <f>H60+K60+O60+T60+AA60+AB60-AC60</f>
        <v>133.26084753569785</v>
      </c>
    </row>
    <row r="61" spans="1:30" s="4" customFormat="1" ht="21" customHeight="1" x14ac:dyDescent="0.2">
      <c r="A61" s="10">
        <v>57</v>
      </c>
      <c r="B61" s="129" t="s">
        <v>110</v>
      </c>
      <c r="C61" s="101" t="s">
        <v>68</v>
      </c>
      <c r="D61" s="102">
        <v>2</v>
      </c>
      <c r="E61" s="13">
        <v>0.91466666666666663</v>
      </c>
      <c r="F61" s="48"/>
      <c r="G61" s="48"/>
      <c r="H61" s="12">
        <f>SUM(E61*100,F61:G61)</f>
        <v>91.466666666666669</v>
      </c>
      <c r="I61" s="48"/>
      <c r="J61" s="78"/>
      <c r="K61" s="13">
        <f>SUM(I61:J61)</f>
        <v>0</v>
      </c>
      <c r="L61" s="48"/>
      <c r="M61" s="78"/>
      <c r="N61" s="78"/>
      <c r="O61" s="13">
        <f>SUM(L61:N61)</f>
        <v>0</v>
      </c>
      <c r="P61" s="78"/>
      <c r="Q61" s="130"/>
      <c r="R61" s="78">
        <v>10.5</v>
      </c>
      <c r="S61" s="78"/>
      <c r="T61" s="13">
        <f>SUM(P61:S61)</f>
        <v>10.5</v>
      </c>
      <c r="U61" s="48">
        <f>15+1</f>
        <v>16</v>
      </c>
      <c r="V61" s="48"/>
      <c r="W61" s="48"/>
      <c r="X61" s="48">
        <f>5.5+2.8</f>
        <v>8.3000000000000007</v>
      </c>
      <c r="Y61" s="48">
        <v>1</v>
      </c>
      <c r="Z61" s="48">
        <v>5.5</v>
      </c>
      <c r="AA61" s="13">
        <f>SUM(U61:Z61)</f>
        <v>30.8</v>
      </c>
      <c r="AB61" s="48"/>
      <c r="AC61" s="48"/>
      <c r="AD61" s="86">
        <f>H61+K61+O61+T61+AA61+AB61-AC61</f>
        <v>132.76666666666668</v>
      </c>
    </row>
    <row r="62" spans="1:30" s="4" customFormat="1" ht="21" customHeight="1" x14ac:dyDescent="0.2">
      <c r="A62" s="8">
        <v>58</v>
      </c>
      <c r="B62" s="131" t="s">
        <v>111</v>
      </c>
      <c r="C62" s="92" t="s">
        <v>64</v>
      </c>
      <c r="D62" s="93">
        <v>2</v>
      </c>
      <c r="E62" s="12">
        <v>0.94680851063829785</v>
      </c>
      <c r="F62" s="46"/>
      <c r="G62" s="46"/>
      <c r="H62" s="12">
        <f>SUM(E62*100,F62:G62)</f>
        <v>94.680851063829792</v>
      </c>
      <c r="I62" s="94"/>
      <c r="J62" s="95"/>
      <c r="K62" s="12">
        <f>SUM(I62:J62)</f>
        <v>0</v>
      </c>
      <c r="L62" s="95"/>
      <c r="M62" s="95"/>
      <c r="N62" s="95"/>
      <c r="O62" s="12">
        <f>SUM(L62:N62)</f>
        <v>0</v>
      </c>
      <c r="P62" s="95"/>
      <c r="Q62" s="95"/>
      <c r="R62" s="95">
        <v>38</v>
      </c>
      <c r="S62" s="95"/>
      <c r="T62" s="12">
        <f>SUM(P62:S62)</f>
        <v>38</v>
      </c>
      <c r="U62" s="95"/>
      <c r="V62" s="94"/>
      <c r="W62" s="94"/>
      <c r="X62" s="94"/>
      <c r="Y62" s="85"/>
      <c r="Z62" s="85"/>
      <c r="AA62" s="14">
        <f>SUM(U62:Z62)</f>
        <v>0</v>
      </c>
      <c r="AB62" s="85"/>
      <c r="AC62" s="85"/>
      <c r="AD62" s="86">
        <f>H62+K62+O62+T62+AA62+AB62-AC62</f>
        <v>132.68085106382978</v>
      </c>
    </row>
    <row r="63" spans="1:30" s="4" customFormat="1" ht="21" customHeight="1" x14ac:dyDescent="0.2">
      <c r="A63" s="9">
        <v>59</v>
      </c>
      <c r="B63" s="117">
        <v>194002</v>
      </c>
      <c r="C63" s="119" t="s">
        <v>78</v>
      </c>
      <c r="D63" s="120">
        <v>2</v>
      </c>
      <c r="E63" s="14">
        <v>0.8091666666666667</v>
      </c>
      <c r="F63" s="51"/>
      <c r="G63" s="51"/>
      <c r="H63" s="12">
        <f>SUM(E63*100,F63:G63)</f>
        <v>80.916666666666671</v>
      </c>
      <c r="I63" s="51"/>
      <c r="J63" s="121"/>
      <c r="K63" s="14">
        <f>SUM(I63:J63)</f>
        <v>0</v>
      </c>
      <c r="L63" s="51"/>
      <c r="M63" s="121"/>
      <c r="N63" s="121"/>
      <c r="O63" s="14">
        <f>SUM(L63:N63)</f>
        <v>0</v>
      </c>
      <c r="P63" s="121"/>
      <c r="Q63" s="121"/>
      <c r="R63" s="121"/>
      <c r="S63" s="121"/>
      <c r="T63" s="14">
        <f>SUM(P63:S63)</f>
        <v>0</v>
      </c>
      <c r="U63" s="51">
        <f>15+1.5</f>
        <v>16.5</v>
      </c>
      <c r="V63" s="51">
        <v>31.2</v>
      </c>
      <c r="W63" s="51"/>
      <c r="X63" s="51"/>
      <c r="Y63" s="51">
        <v>1</v>
      </c>
      <c r="Z63" s="51"/>
      <c r="AA63" s="14">
        <f>SUM(U63:Z63)</f>
        <v>48.7</v>
      </c>
      <c r="AB63" s="51">
        <v>3</v>
      </c>
      <c r="AC63" s="51"/>
      <c r="AD63" s="87">
        <f>H63+K63+O63+T63+AA63+AB63-AC63</f>
        <v>132.61666666666667</v>
      </c>
    </row>
    <row r="64" spans="1:30" s="4" customFormat="1" ht="21" customHeight="1" x14ac:dyDescent="0.2">
      <c r="A64" s="10">
        <v>60</v>
      </c>
      <c r="B64" s="107">
        <v>182111</v>
      </c>
      <c r="C64" s="104" t="s">
        <v>70</v>
      </c>
      <c r="D64" s="116">
        <v>3</v>
      </c>
      <c r="E64" s="14">
        <f>'[1]3-18-01.'!AD15</f>
        <v>0.88300000000000001</v>
      </c>
      <c r="F64" s="49"/>
      <c r="G64" s="49"/>
      <c r="H64" s="12">
        <f>SUM(E64*100,F64:G64)</f>
        <v>88.3</v>
      </c>
      <c r="I64" s="49"/>
      <c r="J64" s="106"/>
      <c r="K64" s="14">
        <f>SUM(I64:J64)</f>
        <v>0</v>
      </c>
      <c r="L64" s="49"/>
      <c r="M64" s="106"/>
      <c r="N64" s="106"/>
      <c r="O64" s="14">
        <f>SUM(L64:N64)</f>
        <v>0</v>
      </c>
      <c r="P64" s="106"/>
      <c r="Q64" s="106"/>
      <c r="R64" s="106"/>
      <c r="S64" s="106"/>
      <c r="T64" s="14">
        <f>SUM(P64:S64)</f>
        <v>0</v>
      </c>
      <c r="U64" s="49">
        <v>2.5</v>
      </c>
      <c r="V64" s="49">
        <v>2</v>
      </c>
      <c r="W64" s="49"/>
      <c r="X64" s="49">
        <v>36.4</v>
      </c>
      <c r="Y64" s="49"/>
      <c r="Z64" s="49"/>
      <c r="AA64" s="14">
        <f>SUM(U64:Z64)</f>
        <v>40.9</v>
      </c>
      <c r="AB64" s="49">
        <v>3</v>
      </c>
      <c r="AC64" s="49"/>
      <c r="AD64" s="86">
        <f>H64+K64+O64+T64+AA64+AB64-AC64</f>
        <v>132.19999999999999</v>
      </c>
    </row>
    <row r="65" spans="1:30" s="4" customFormat="1" ht="21" customHeight="1" x14ac:dyDescent="0.2">
      <c r="A65" s="8">
        <v>61</v>
      </c>
      <c r="B65" s="96" t="s">
        <v>112</v>
      </c>
      <c r="C65" s="96" t="s">
        <v>66</v>
      </c>
      <c r="D65" s="97">
        <v>2</v>
      </c>
      <c r="E65" s="13">
        <v>0.85366666666666668</v>
      </c>
      <c r="F65" s="47"/>
      <c r="G65" s="47"/>
      <c r="H65" s="12">
        <f>SUM(E65*100,F65:G65)</f>
        <v>85.366666666666674</v>
      </c>
      <c r="I65" s="47"/>
      <c r="J65" s="77"/>
      <c r="K65" s="13">
        <f>SUM(I65:J65)</f>
        <v>0</v>
      </c>
      <c r="L65" s="47"/>
      <c r="M65" s="77"/>
      <c r="N65" s="77"/>
      <c r="O65" s="13">
        <f>SUM(L65:N65)</f>
        <v>0</v>
      </c>
      <c r="P65" s="77"/>
      <c r="Q65" s="77"/>
      <c r="R65" s="77"/>
      <c r="S65" s="77"/>
      <c r="T65" s="13">
        <f>SUM(P65:S65)</f>
        <v>0</v>
      </c>
      <c r="U65" s="47">
        <f>15+3</f>
        <v>18</v>
      </c>
      <c r="V65" s="47">
        <v>23.8</v>
      </c>
      <c r="W65" s="47">
        <v>0.8</v>
      </c>
      <c r="X65" s="47"/>
      <c r="Y65" s="47">
        <v>1</v>
      </c>
      <c r="Z65" s="47"/>
      <c r="AA65" s="13">
        <f>SUM(U65:Z65)</f>
        <v>43.599999999999994</v>
      </c>
      <c r="AB65" s="47">
        <v>3</v>
      </c>
      <c r="AC65" s="47"/>
      <c r="AD65" s="86">
        <f>H65+K65+O65+T65+AA65+AB65-AC65</f>
        <v>131.96666666666667</v>
      </c>
    </row>
    <row r="66" spans="1:30" s="4" customFormat="1" ht="21" customHeight="1" x14ac:dyDescent="0.2">
      <c r="A66" s="9">
        <v>62</v>
      </c>
      <c r="B66" s="107" t="s">
        <v>113</v>
      </c>
      <c r="C66" s="104" t="s">
        <v>70</v>
      </c>
      <c r="D66" s="116">
        <v>2</v>
      </c>
      <c r="E66" s="14">
        <f>H66/100</f>
        <v>0.90571666666666673</v>
      </c>
      <c r="F66" s="49"/>
      <c r="G66" s="49">
        <v>1</v>
      </c>
      <c r="H66" s="12">
        <v>90.571666666666673</v>
      </c>
      <c r="I66" s="49"/>
      <c r="J66" s="106"/>
      <c r="K66" s="14">
        <f>SUM(I66:J66)</f>
        <v>0</v>
      </c>
      <c r="L66" s="49"/>
      <c r="M66" s="106"/>
      <c r="N66" s="106"/>
      <c r="O66" s="14">
        <f>SUM(L66:N66)</f>
        <v>0</v>
      </c>
      <c r="P66" s="106"/>
      <c r="Q66" s="106"/>
      <c r="R66" s="106"/>
      <c r="S66" s="106"/>
      <c r="T66" s="14">
        <f>SUM(P66:S66)</f>
        <v>0</v>
      </c>
      <c r="U66" s="49">
        <f>15+2</f>
        <v>17</v>
      </c>
      <c r="V66" s="49"/>
      <c r="W66" s="49"/>
      <c r="X66" s="49">
        <v>23.5</v>
      </c>
      <c r="Y66" s="49"/>
      <c r="Z66" s="49"/>
      <c r="AA66" s="14">
        <f>SUM(U66:Z66)</f>
        <v>40.5</v>
      </c>
      <c r="AB66" s="49"/>
      <c r="AC66" s="49"/>
      <c r="AD66" s="86">
        <f>H66+K66+O66+T66+AA66+AB66-AC66</f>
        <v>131.07166666666666</v>
      </c>
    </row>
    <row r="67" spans="1:30" s="4" customFormat="1" ht="21" customHeight="1" x14ac:dyDescent="0.2">
      <c r="A67" s="10">
        <v>63</v>
      </c>
      <c r="B67" s="117">
        <v>184085</v>
      </c>
      <c r="C67" s="119" t="s">
        <v>78</v>
      </c>
      <c r="D67" s="120">
        <v>3</v>
      </c>
      <c r="E67" s="14">
        <v>0.84340909090909089</v>
      </c>
      <c r="F67" s="51"/>
      <c r="G67" s="51"/>
      <c r="H67" s="12">
        <f>SUM(E67*100,F67:G67)</f>
        <v>84.340909090909093</v>
      </c>
      <c r="I67" s="51"/>
      <c r="J67" s="121"/>
      <c r="K67" s="14">
        <f>SUM(I67:J67)</f>
        <v>0</v>
      </c>
      <c r="L67" s="51"/>
      <c r="M67" s="121"/>
      <c r="N67" s="121"/>
      <c r="O67" s="14">
        <f>SUM(L67:N67)</f>
        <v>0</v>
      </c>
      <c r="P67" s="121"/>
      <c r="Q67" s="121"/>
      <c r="R67" s="121"/>
      <c r="S67" s="121"/>
      <c r="T67" s="14">
        <f>SUM(P67:S67)</f>
        <v>0</v>
      </c>
      <c r="U67" s="51">
        <f>15+1.5</f>
        <v>16.5</v>
      </c>
      <c r="V67" s="51">
        <v>27</v>
      </c>
      <c r="W67" s="51"/>
      <c r="X67" s="51"/>
      <c r="Y67" s="51">
        <v>1</v>
      </c>
      <c r="Z67" s="51">
        <v>0</v>
      </c>
      <c r="AA67" s="14">
        <f>SUM(U67:Z67)</f>
        <v>44.5</v>
      </c>
      <c r="AB67" s="51">
        <v>2</v>
      </c>
      <c r="AC67" s="51"/>
      <c r="AD67" s="86">
        <f>H67+K67+O67+T67+AA67+AB67-AC67</f>
        <v>130.84090909090909</v>
      </c>
    </row>
    <row r="68" spans="1:30" s="4" customFormat="1" ht="21" customHeight="1" x14ac:dyDescent="0.2">
      <c r="A68" s="8">
        <v>64</v>
      </c>
      <c r="B68" s="114" t="s">
        <v>114</v>
      </c>
      <c r="C68" s="92" t="s">
        <v>64</v>
      </c>
      <c r="D68" s="93">
        <v>3</v>
      </c>
      <c r="E68" s="12">
        <v>0.90395498392282958</v>
      </c>
      <c r="F68" s="46"/>
      <c r="G68" s="46"/>
      <c r="H68" s="12">
        <f>SUM(E68*100,F68:G68)</f>
        <v>90.39549839228296</v>
      </c>
      <c r="I68" s="53"/>
      <c r="J68" s="113"/>
      <c r="K68" s="12">
        <f>SUM(I68:J68)</f>
        <v>0</v>
      </c>
      <c r="L68" s="53"/>
      <c r="M68" s="113"/>
      <c r="N68" s="113"/>
      <c r="O68" s="12">
        <f>SUM(L68:N68)</f>
        <v>0</v>
      </c>
      <c r="P68" s="113"/>
      <c r="Q68" s="113"/>
      <c r="R68" s="113"/>
      <c r="S68" s="113"/>
      <c r="T68" s="12">
        <f>SUM(P68:S68)</f>
        <v>0</v>
      </c>
      <c r="U68" s="53">
        <f>15+1+1.5</f>
        <v>17.5</v>
      </c>
      <c r="V68" s="53">
        <v>15.1</v>
      </c>
      <c r="W68" s="53">
        <v>1.5</v>
      </c>
      <c r="X68" s="53">
        <v>0.5</v>
      </c>
      <c r="Y68" s="58"/>
      <c r="Z68" s="58">
        <f>0.5+3</f>
        <v>3.5</v>
      </c>
      <c r="AA68" s="14">
        <f>SUM(U68:Z68)</f>
        <v>38.1</v>
      </c>
      <c r="AB68" s="58">
        <v>2</v>
      </c>
      <c r="AC68" s="58"/>
      <c r="AD68" s="87">
        <f>H68+K68+O68+T68+AA68+AB68-AC68</f>
        <v>130.49549839228297</v>
      </c>
    </row>
    <row r="69" spans="1:30" s="4" customFormat="1" ht="21" customHeight="1" x14ac:dyDescent="0.2">
      <c r="A69" s="9">
        <v>65</v>
      </c>
      <c r="B69" s="114" t="s">
        <v>115</v>
      </c>
      <c r="C69" s="92" t="s">
        <v>64</v>
      </c>
      <c r="D69" s="93">
        <v>3</v>
      </c>
      <c r="E69" s="12">
        <v>0.85807073954983926</v>
      </c>
      <c r="F69" s="46"/>
      <c r="G69" s="46"/>
      <c r="H69" s="12">
        <f>SUM(E69*100,F69:G69)</f>
        <v>85.80707395498392</v>
      </c>
      <c r="I69" s="94"/>
      <c r="J69" s="95"/>
      <c r="K69" s="12">
        <f>SUM(I69:J69)</f>
        <v>0</v>
      </c>
      <c r="L69" s="95"/>
      <c r="M69" s="95"/>
      <c r="N69" s="95"/>
      <c r="O69" s="12">
        <f>SUM(L69:N69)</f>
        <v>0</v>
      </c>
      <c r="P69" s="95"/>
      <c r="Q69" s="95"/>
      <c r="R69" s="95"/>
      <c r="S69" s="95"/>
      <c r="T69" s="12">
        <f>SUM(P69:S69)</f>
        <v>0</v>
      </c>
      <c r="U69" s="95">
        <f>15+2.5</f>
        <v>17.5</v>
      </c>
      <c r="V69" s="94">
        <v>23.8</v>
      </c>
      <c r="W69" s="94"/>
      <c r="X69" s="94">
        <v>0.8</v>
      </c>
      <c r="Y69" s="85"/>
      <c r="Z69" s="85"/>
      <c r="AA69" s="14">
        <f>SUM(U69:Z69)</f>
        <v>42.099999999999994</v>
      </c>
      <c r="AB69" s="85">
        <v>2</v>
      </c>
      <c r="AC69" s="85"/>
      <c r="AD69" s="87">
        <f>H69+K69+O69+T69+AA69+AB69-AC69</f>
        <v>129.9070739549839</v>
      </c>
    </row>
    <row r="70" spans="1:30" s="4" customFormat="1" ht="21" customHeight="1" x14ac:dyDescent="0.2">
      <c r="A70" s="10">
        <v>66</v>
      </c>
      <c r="B70" s="132" t="s">
        <v>116</v>
      </c>
      <c r="C70" s="101" t="s">
        <v>68</v>
      </c>
      <c r="D70" s="102">
        <v>1</v>
      </c>
      <c r="E70" s="13">
        <v>0.87821428571428573</v>
      </c>
      <c r="F70" s="48"/>
      <c r="G70" s="48"/>
      <c r="H70" s="12">
        <f>SUM(E70*100,F70:G70)</f>
        <v>87.821428571428569</v>
      </c>
      <c r="I70" s="48"/>
      <c r="J70" s="78"/>
      <c r="K70" s="13">
        <f>SUM(I70:J70)</f>
        <v>0</v>
      </c>
      <c r="L70" s="48"/>
      <c r="M70" s="78"/>
      <c r="N70" s="78">
        <v>18.5</v>
      </c>
      <c r="O70" s="13">
        <f>SUM(L70:N70)</f>
        <v>18.5</v>
      </c>
      <c r="P70" s="78"/>
      <c r="Q70" s="78"/>
      <c r="R70" s="78"/>
      <c r="S70" s="78"/>
      <c r="T70" s="13">
        <f>SUM(P70:S70)</f>
        <v>0</v>
      </c>
      <c r="U70" s="48">
        <f>10+1</f>
        <v>11</v>
      </c>
      <c r="V70" s="48">
        <v>6.5</v>
      </c>
      <c r="W70" s="48">
        <f>3+2.3</f>
        <v>5.3</v>
      </c>
      <c r="X70" s="7"/>
      <c r="Y70" s="48">
        <v>0.5</v>
      </c>
      <c r="Z70" s="48"/>
      <c r="AA70" s="13">
        <f>SUM(U70:Z70)</f>
        <v>23.3</v>
      </c>
      <c r="AB70" s="48"/>
      <c r="AC70" s="48"/>
      <c r="AD70" s="87">
        <f>H70+K70+O70+T70+AA70+AB70-AC70</f>
        <v>129.62142857142857</v>
      </c>
    </row>
    <row r="71" spans="1:30" s="4" customFormat="1" ht="21" customHeight="1" x14ac:dyDescent="0.2">
      <c r="A71" s="8">
        <v>67</v>
      </c>
      <c r="B71" s="123" t="s">
        <v>117</v>
      </c>
      <c r="C71" s="101" t="s">
        <v>68</v>
      </c>
      <c r="D71" s="133">
        <v>3</v>
      </c>
      <c r="E71" s="13">
        <v>0.74448275862068969</v>
      </c>
      <c r="F71" s="48"/>
      <c r="G71" s="48"/>
      <c r="H71" s="12">
        <f>SUM(E71*100,F71:G71)</f>
        <v>74.448275862068968</v>
      </c>
      <c r="I71" s="48"/>
      <c r="J71" s="78"/>
      <c r="K71" s="13">
        <f>SUM(I71:J71)</f>
        <v>0</v>
      </c>
      <c r="L71" s="48"/>
      <c r="M71" s="78"/>
      <c r="N71" s="78"/>
      <c r="O71" s="13">
        <f>SUM(L71:N71)</f>
        <v>0</v>
      </c>
      <c r="P71" s="78">
        <v>2</v>
      </c>
      <c r="Q71" s="78">
        <v>8.1999999999999993</v>
      </c>
      <c r="R71" s="78"/>
      <c r="S71" s="78"/>
      <c r="T71" s="13">
        <f>SUM(P71:S71)</f>
        <v>10.199999999999999</v>
      </c>
      <c r="U71" s="48">
        <v>19</v>
      </c>
      <c r="V71" s="48">
        <v>12</v>
      </c>
      <c r="W71" s="48">
        <v>6.6</v>
      </c>
      <c r="X71" s="48">
        <v>2.5</v>
      </c>
      <c r="Y71" s="48">
        <v>1</v>
      </c>
      <c r="Z71" s="48">
        <v>2</v>
      </c>
      <c r="AA71" s="13">
        <f>SUM(U71:Z71)</f>
        <v>43.1</v>
      </c>
      <c r="AB71" s="48">
        <v>1</v>
      </c>
      <c r="AC71" s="48"/>
      <c r="AD71" s="86">
        <f>H71+K71+O71+T71+AA71+AB71-AC71</f>
        <v>128.74827586206897</v>
      </c>
    </row>
    <row r="72" spans="1:30" s="4" customFormat="1" ht="21" customHeight="1" x14ac:dyDescent="0.2">
      <c r="A72" s="9">
        <v>68</v>
      </c>
      <c r="B72" s="96" t="s">
        <v>118</v>
      </c>
      <c r="C72" s="96" t="s">
        <v>66</v>
      </c>
      <c r="D72" s="97">
        <v>2</v>
      </c>
      <c r="E72" s="13">
        <v>0.87666666666666671</v>
      </c>
      <c r="F72" s="47"/>
      <c r="G72" s="47"/>
      <c r="H72" s="12">
        <f>SUM(E72*100,F72:G72)</f>
        <v>87.666666666666671</v>
      </c>
      <c r="I72" s="47"/>
      <c r="J72" s="77"/>
      <c r="K72" s="13">
        <f>SUM(I72:J72)</f>
        <v>0</v>
      </c>
      <c r="L72" s="47"/>
      <c r="M72" s="77"/>
      <c r="N72" s="77"/>
      <c r="O72" s="13">
        <f>SUM(L72:N72)</f>
        <v>0</v>
      </c>
      <c r="P72" s="77">
        <v>1</v>
      </c>
      <c r="Q72" s="77">
        <v>4</v>
      </c>
      <c r="R72" s="77"/>
      <c r="S72" s="77"/>
      <c r="T72" s="13">
        <f>SUM(P72:S72)</f>
        <v>5</v>
      </c>
      <c r="U72" s="47">
        <f>30+1</f>
        <v>31</v>
      </c>
      <c r="V72" s="47">
        <v>3.2</v>
      </c>
      <c r="W72" s="47">
        <v>1.5</v>
      </c>
      <c r="X72" s="47"/>
      <c r="Y72" s="47"/>
      <c r="Z72" s="47"/>
      <c r="AA72" s="13">
        <f>SUM(U72:Z72)</f>
        <v>35.700000000000003</v>
      </c>
      <c r="AB72" s="47"/>
      <c r="AC72" s="47"/>
      <c r="AD72" s="86">
        <f>H72+K72+O72+T72+AA72+AB72-AC72</f>
        <v>128.36666666666667</v>
      </c>
    </row>
    <row r="73" spans="1:30" s="4" customFormat="1" ht="21" customHeight="1" x14ac:dyDescent="0.2">
      <c r="A73" s="10">
        <v>69</v>
      </c>
      <c r="B73" s="134" t="s">
        <v>119</v>
      </c>
      <c r="C73" s="92" t="s">
        <v>64</v>
      </c>
      <c r="D73" s="93">
        <v>1</v>
      </c>
      <c r="E73" s="12">
        <v>0.93482758620689654</v>
      </c>
      <c r="F73" s="53"/>
      <c r="G73" s="46">
        <v>1</v>
      </c>
      <c r="H73" s="12">
        <f>SUM(E73*100,F73:G73)</f>
        <v>94.482758620689651</v>
      </c>
      <c r="I73" s="94"/>
      <c r="J73" s="95"/>
      <c r="K73" s="12">
        <f>SUM(I73:J73)</f>
        <v>0</v>
      </c>
      <c r="L73" s="95"/>
      <c r="M73" s="95"/>
      <c r="N73" s="95"/>
      <c r="O73" s="12">
        <f>SUM(L73:N73)</f>
        <v>0</v>
      </c>
      <c r="P73" s="95"/>
      <c r="Q73" s="126"/>
      <c r="R73" s="95">
        <v>0.5</v>
      </c>
      <c r="S73" s="95"/>
      <c r="T73" s="12">
        <f>SUM(P73:S73)</f>
        <v>0.5</v>
      </c>
      <c r="U73" s="95">
        <f>10+1+1+1+1.5</f>
        <v>14.5</v>
      </c>
      <c r="V73" s="94">
        <v>1.6</v>
      </c>
      <c r="W73" s="94">
        <f>8+1.5</f>
        <v>9.5</v>
      </c>
      <c r="X73" s="94">
        <f>0.2+3.8</f>
        <v>4</v>
      </c>
      <c r="Y73" s="85">
        <v>2</v>
      </c>
      <c r="Z73" s="85">
        <f>0.5+1</f>
        <v>1.5</v>
      </c>
      <c r="AA73" s="14">
        <f>SUM(U73:Z73)</f>
        <v>33.1</v>
      </c>
      <c r="AB73" s="85"/>
      <c r="AC73" s="85"/>
      <c r="AD73" s="86">
        <f>H73+K73+O73+T73+AA73+AB73-AC73</f>
        <v>128.08275862068965</v>
      </c>
    </row>
    <row r="74" spans="1:30" s="4" customFormat="1" ht="21" customHeight="1" x14ac:dyDescent="0.2">
      <c r="A74" s="8">
        <v>70</v>
      </c>
      <c r="B74" s="122" t="s">
        <v>120</v>
      </c>
      <c r="C74" s="110" t="s">
        <v>73</v>
      </c>
      <c r="D74" s="111">
        <v>4</v>
      </c>
      <c r="E74" s="14">
        <v>0.94866666666666666</v>
      </c>
      <c r="F74" s="50"/>
      <c r="G74" s="50"/>
      <c r="H74" s="12">
        <f>SUM(E74*100,F74:G74)</f>
        <v>94.86666666666666</v>
      </c>
      <c r="I74" s="50"/>
      <c r="J74" s="112"/>
      <c r="K74" s="14">
        <f>SUM(I74:J74)</f>
        <v>0</v>
      </c>
      <c r="L74" s="50"/>
      <c r="M74" s="112"/>
      <c r="N74" s="112"/>
      <c r="O74" s="14">
        <f>SUM(L74:N74)</f>
        <v>0</v>
      </c>
      <c r="P74" s="112"/>
      <c r="Q74" s="112"/>
      <c r="R74" s="112"/>
      <c r="S74" s="112"/>
      <c r="T74" s="14">
        <f>SUM(P74:S74)</f>
        <v>0</v>
      </c>
      <c r="U74" s="50">
        <v>30</v>
      </c>
      <c r="V74" s="50"/>
      <c r="W74" s="50"/>
      <c r="X74" s="50"/>
      <c r="Y74" s="50"/>
      <c r="Z74" s="50"/>
      <c r="AA74" s="14">
        <f>SUM(U74:Z74)</f>
        <v>30</v>
      </c>
      <c r="AB74" s="50">
        <v>3</v>
      </c>
      <c r="AC74" s="50"/>
      <c r="AD74" s="86">
        <f>H74+K74+O74+T74+AA74+AB74-AC74</f>
        <v>127.86666666666666</v>
      </c>
    </row>
    <row r="75" spans="1:30" s="4" customFormat="1" ht="21" customHeight="1" x14ac:dyDescent="0.2">
      <c r="A75" s="9">
        <v>71</v>
      </c>
      <c r="B75" s="107" t="s">
        <v>122</v>
      </c>
      <c r="C75" s="104" t="s">
        <v>70</v>
      </c>
      <c r="D75" s="116">
        <v>2</v>
      </c>
      <c r="E75" s="14">
        <f>H75/100</f>
        <v>0.89821666666666677</v>
      </c>
      <c r="F75" s="49"/>
      <c r="G75" s="49"/>
      <c r="H75" s="12">
        <v>89.821666666666673</v>
      </c>
      <c r="I75" s="49"/>
      <c r="J75" s="106"/>
      <c r="K75" s="14">
        <f>SUM(I75:J75)</f>
        <v>0</v>
      </c>
      <c r="L75" s="49"/>
      <c r="M75" s="106"/>
      <c r="N75" s="106"/>
      <c r="O75" s="14">
        <f>SUM(L75:N75)</f>
        <v>0</v>
      </c>
      <c r="P75" s="106"/>
      <c r="Q75" s="106"/>
      <c r="R75" s="106"/>
      <c r="S75" s="106"/>
      <c r="T75" s="14">
        <f>SUM(P75:S75)</f>
        <v>0</v>
      </c>
      <c r="U75" s="49">
        <f>2+1</f>
        <v>3</v>
      </c>
      <c r="V75" s="49"/>
      <c r="W75" s="49">
        <v>4</v>
      </c>
      <c r="X75" s="49">
        <v>30.2</v>
      </c>
      <c r="Y75" s="49"/>
      <c r="Z75" s="49"/>
      <c r="AA75" s="14">
        <f>SUM(U75:Z75)</f>
        <v>37.200000000000003</v>
      </c>
      <c r="AB75" s="49"/>
      <c r="AC75" s="49"/>
      <c r="AD75" s="86">
        <f>H75+K75+O75+T75+AA75+AB75-AC75</f>
        <v>127.02166666666668</v>
      </c>
    </row>
    <row r="76" spans="1:30" s="4" customFormat="1" ht="21" customHeight="1" x14ac:dyDescent="0.2">
      <c r="A76" s="10">
        <v>72</v>
      </c>
      <c r="B76" s="90" t="s">
        <v>121</v>
      </c>
      <c r="C76" s="92" t="s">
        <v>64</v>
      </c>
      <c r="D76" s="93">
        <v>2</v>
      </c>
      <c r="E76" s="12">
        <v>0.86516483516483511</v>
      </c>
      <c r="F76" s="46"/>
      <c r="G76" s="46"/>
      <c r="H76" s="12">
        <f>SUM(E76*100,F76:G76)</f>
        <v>86.516483516483504</v>
      </c>
      <c r="I76" s="94"/>
      <c r="J76" s="95"/>
      <c r="K76" s="12">
        <f ca="1">SUM(I76:Y76)</f>
        <v>3.5</v>
      </c>
      <c r="L76" s="95"/>
      <c r="M76" s="95"/>
      <c r="N76" s="95"/>
      <c r="O76" s="12">
        <f>SUM(L76:N76)</f>
        <v>0</v>
      </c>
      <c r="P76" s="95"/>
      <c r="Q76" s="126"/>
      <c r="R76" s="95"/>
      <c r="S76" s="95"/>
      <c r="T76" s="12">
        <f>SUM(P76:S76)</f>
        <v>0</v>
      </c>
      <c r="U76" s="95">
        <f>25+1+1.5</f>
        <v>27.5</v>
      </c>
      <c r="V76" s="94">
        <v>2.2000000000000002</v>
      </c>
      <c r="W76" s="94">
        <v>3</v>
      </c>
      <c r="X76" s="94">
        <v>4</v>
      </c>
      <c r="Y76" s="95">
        <v>3.5</v>
      </c>
      <c r="Z76" s="85"/>
      <c r="AA76" s="14">
        <f>SUM(U76:Z76)</f>
        <v>40.200000000000003</v>
      </c>
      <c r="AB76" s="85">
        <v>1</v>
      </c>
      <c r="AC76" s="85"/>
      <c r="AD76" s="86">
        <f ca="1">H76+K76+O76+T76+AA76+AB76-AC76</f>
        <v>126.84893617021277</v>
      </c>
    </row>
    <row r="77" spans="1:30" s="4" customFormat="1" ht="21" customHeight="1" x14ac:dyDescent="0.2">
      <c r="A77" s="8">
        <v>73</v>
      </c>
      <c r="B77" s="131" t="s">
        <v>123</v>
      </c>
      <c r="C77" s="92" t="s">
        <v>64</v>
      </c>
      <c r="D77" s="93">
        <v>2</v>
      </c>
      <c r="E77" s="12">
        <v>0.88148936170212766</v>
      </c>
      <c r="F77" s="53"/>
      <c r="G77" s="46"/>
      <c r="H77" s="12">
        <f>SUM(E77*100,F77:G77)</f>
        <v>88.148936170212764</v>
      </c>
      <c r="I77" s="94">
        <v>7</v>
      </c>
      <c r="J77" s="95"/>
      <c r="K77" s="12">
        <f>SUM(I77:J77)</f>
        <v>7</v>
      </c>
      <c r="L77" s="95"/>
      <c r="M77" s="95"/>
      <c r="N77" s="95"/>
      <c r="O77" s="12">
        <f>SUM(L77:N77)</f>
        <v>0</v>
      </c>
      <c r="P77" s="95"/>
      <c r="Q77" s="95"/>
      <c r="R77" s="95"/>
      <c r="S77" s="95"/>
      <c r="T77" s="12">
        <f>SUM(P77:S77)</f>
        <v>0</v>
      </c>
      <c r="U77" s="95">
        <v>30</v>
      </c>
      <c r="V77" s="94">
        <v>0.2</v>
      </c>
      <c r="W77" s="94"/>
      <c r="X77" s="94">
        <v>1.5</v>
      </c>
      <c r="Y77" s="85"/>
      <c r="Z77" s="85"/>
      <c r="AA77" s="14">
        <f>SUM(U77:Z77)</f>
        <v>31.7</v>
      </c>
      <c r="AB77" s="85"/>
      <c r="AC77" s="85"/>
      <c r="AD77" s="87">
        <f>H77+K77+O77+T77+AA77+AB77-AC77</f>
        <v>126.84893617021277</v>
      </c>
    </row>
    <row r="78" spans="1:30" s="4" customFormat="1" ht="21" customHeight="1" x14ac:dyDescent="0.2">
      <c r="A78" s="9">
        <v>74</v>
      </c>
      <c r="B78" s="110" t="s">
        <v>124</v>
      </c>
      <c r="C78" s="110" t="s">
        <v>73</v>
      </c>
      <c r="D78" s="111">
        <v>3</v>
      </c>
      <c r="E78" s="14">
        <v>0.91869565217391302</v>
      </c>
      <c r="F78" s="50"/>
      <c r="G78" s="50"/>
      <c r="H78" s="12">
        <f>SUM(E78*100,F78:G78)</f>
        <v>91.869565217391298</v>
      </c>
      <c r="I78" s="50"/>
      <c r="J78" s="112"/>
      <c r="K78" s="14">
        <f>SUM(I78:J78)</f>
        <v>0</v>
      </c>
      <c r="L78" s="50"/>
      <c r="M78" s="112"/>
      <c r="N78" s="112"/>
      <c r="O78" s="14">
        <f>SUM(L78:N78)</f>
        <v>0</v>
      </c>
      <c r="P78" s="112"/>
      <c r="Q78" s="112"/>
      <c r="R78" s="112"/>
      <c r="S78" s="112"/>
      <c r="T78" s="14">
        <f>SUM(P78:S78)</f>
        <v>0</v>
      </c>
      <c r="U78" s="50">
        <f>15+1.5</f>
        <v>16.5</v>
      </c>
      <c r="V78" s="50">
        <v>17</v>
      </c>
      <c r="W78" s="50"/>
      <c r="X78" s="50"/>
      <c r="Y78" s="50"/>
      <c r="Z78" s="50"/>
      <c r="AA78" s="14">
        <f>SUM(U78:Z78)</f>
        <v>33.5</v>
      </c>
      <c r="AB78" s="50">
        <v>1</v>
      </c>
      <c r="AC78" s="50"/>
      <c r="AD78" s="87">
        <f>H78+K78+O78+T78+AA78+AB78-AC78</f>
        <v>126.3695652173913</v>
      </c>
    </row>
    <row r="79" spans="1:30" s="4" customFormat="1" ht="21" customHeight="1" x14ac:dyDescent="0.2">
      <c r="A79" s="10">
        <v>75</v>
      </c>
      <c r="B79" s="96" t="s">
        <v>125</v>
      </c>
      <c r="C79" s="96" t="s">
        <v>66</v>
      </c>
      <c r="D79" s="97">
        <v>3</v>
      </c>
      <c r="E79" s="13">
        <v>0.85355932203389828</v>
      </c>
      <c r="F79" s="47"/>
      <c r="G79" s="47"/>
      <c r="H79" s="12">
        <f>SUM(E79*100,F79:G79)</f>
        <v>85.355932203389827</v>
      </c>
      <c r="I79" s="47"/>
      <c r="J79" s="77"/>
      <c r="K79" s="13">
        <f>SUM(I79:J79)</f>
        <v>0</v>
      </c>
      <c r="L79" s="47">
        <v>41</v>
      </c>
      <c r="M79" s="77"/>
      <c r="N79" s="77"/>
      <c r="O79" s="13">
        <f>SUM(L79:N79)</f>
        <v>41</v>
      </c>
      <c r="P79" s="77"/>
      <c r="Q79" s="77"/>
      <c r="R79" s="77"/>
      <c r="S79" s="77"/>
      <c r="T79" s="13">
        <f>SUM(P79:S79)</f>
        <v>0</v>
      </c>
      <c r="U79" s="47"/>
      <c r="V79" s="47"/>
      <c r="W79" s="47"/>
      <c r="X79" s="47"/>
      <c r="Y79" s="47"/>
      <c r="Z79" s="47"/>
      <c r="AA79" s="13">
        <f>SUM(U79:Z79)</f>
        <v>0</v>
      </c>
      <c r="AB79" s="47"/>
      <c r="AC79" s="47"/>
      <c r="AD79" s="87">
        <f>H79+K79+O79+T79+AA79+AB79-AC79</f>
        <v>126.35593220338983</v>
      </c>
    </row>
    <row r="80" spans="1:30" s="4" customFormat="1" ht="21" customHeight="1" x14ac:dyDescent="0.2">
      <c r="A80" s="8">
        <v>76</v>
      </c>
      <c r="B80" s="99" t="s">
        <v>126</v>
      </c>
      <c r="C80" s="101" t="s">
        <v>68</v>
      </c>
      <c r="D80" s="133">
        <v>3</v>
      </c>
      <c r="E80" s="13">
        <v>0.94551724137931037</v>
      </c>
      <c r="F80" s="48"/>
      <c r="G80" s="48"/>
      <c r="H80" s="12">
        <f>SUM(E80*100,F80:G80)</f>
        <v>94.551724137931032</v>
      </c>
      <c r="I80" s="48"/>
      <c r="J80" s="78"/>
      <c r="K80" s="13">
        <f>SUM(I80:J80)</f>
        <v>0</v>
      </c>
      <c r="L80" s="48"/>
      <c r="M80" s="78"/>
      <c r="N80" s="78"/>
      <c r="O80" s="13">
        <f>SUM(L80:N80)</f>
        <v>0</v>
      </c>
      <c r="P80" s="78"/>
      <c r="Q80" s="78"/>
      <c r="R80" s="78"/>
      <c r="S80" s="78"/>
      <c r="T80" s="13">
        <f>SUM(P80:S80)</f>
        <v>0</v>
      </c>
      <c r="U80" s="48">
        <f>30+1</f>
        <v>31</v>
      </c>
      <c r="V80" s="48"/>
      <c r="W80" s="48"/>
      <c r="X80" s="48">
        <v>0.2</v>
      </c>
      <c r="Y80" s="48"/>
      <c r="Z80" s="48"/>
      <c r="AA80" s="13">
        <f>SUM(U80:Z80)</f>
        <v>31.2</v>
      </c>
      <c r="AB80" s="48"/>
      <c r="AC80" s="48"/>
      <c r="AD80" s="86">
        <f>H80+K80+O80+T80+AA80+AB80-AC80</f>
        <v>125.75172413793103</v>
      </c>
    </row>
    <row r="81" spans="1:30" s="4" customFormat="1" ht="21" customHeight="1" x14ac:dyDescent="0.2">
      <c r="A81" s="9">
        <v>77</v>
      </c>
      <c r="B81" s="100" t="s">
        <v>127</v>
      </c>
      <c r="C81" s="101" t="s">
        <v>68</v>
      </c>
      <c r="D81" s="102">
        <v>2</v>
      </c>
      <c r="E81" s="13">
        <v>0.94533333333333336</v>
      </c>
      <c r="F81" s="48"/>
      <c r="G81" s="48"/>
      <c r="H81" s="12">
        <f>SUM(E81*100,F81:G81)</f>
        <v>94.533333333333331</v>
      </c>
      <c r="I81" s="48"/>
      <c r="J81" s="78"/>
      <c r="K81" s="13">
        <f>SUM(I81:J81)</f>
        <v>0</v>
      </c>
      <c r="L81" s="48"/>
      <c r="M81" s="78"/>
      <c r="N81" s="78"/>
      <c r="O81" s="13">
        <f>SUM(L81:N81)</f>
        <v>0</v>
      </c>
      <c r="P81" s="78"/>
      <c r="Q81" s="78"/>
      <c r="R81" s="78"/>
      <c r="S81" s="78"/>
      <c r="T81" s="13">
        <f>SUM(P81:S81)</f>
        <v>0</v>
      </c>
      <c r="U81" s="48">
        <v>30</v>
      </c>
      <c r="V81" s="48"/>
      <c r="W81" s="48"/>
      <c r="X81" s="48"/>
      <c r="Y81" s="48"/>
      <c r="Z81" s="48"/>
      <c r="AA81" s="13">
        <f>SUM(U81:Z81)</f>
        <v>30</v>
      </c>
      <c r="AB81" s="48"/>
      <c r="AC81" s="48"/>
      <c r="AD81" s="87">
        <f>H81+K81+O81+T81+AA81+AB81-AC81</f>
        <v>124.53333333333333</v>
      </c>
    </row>
    <row r="82" spans="1:30" s="4" customFormat="1" ht="21" customHeight="1" x14ac:dyDescent="0.2">
      <c r="A82" s="10">
        <v>78</v>
      </c>
      <c r="B82" s="131" t="s">
        <v>128</v>
      </c>
      <c r="C82" s="92" t="s">
        <v>64</v>
      </c>
      <c r="D82" s="124">
        <v>2</v>
      </c>
      <c r="E82" s="12">
        <v>0.84765957446808515</v>
      </c>
      <c r="F82" s="46"/>
      <c r="G82" s="46"/>
      <c r="H82" s="12">
        <f>SUM(E82*100,F82:G82)</f>
        <v>84.765957446808514</v>
      </c>
      <c r="I82" s="94"/>
      <c r="J82" s="95"/>
      <c r="K82" s="12">
        <f>SUM(I82:J82)</f>
        <v>0</v>
      </c>
      <c r="L82" s="95"/>
      <c r="M82" s="95"/>
      <c r="N82" s="95"/>
      <c r="O82" s="12">
        <f>SUM(L82:N82)</f>
        <v>0</v>
      </c>
      <c r="P82" s="95"/>
      <c r="Q82" s="126"/>
      <c r="R82" s="95">
        <v>8</v>
      </c>
      <c r="S82" s="95"/>
      <c r="T82" s="12">
        <f>SUM(P82:S82)</f>
        <v>8</v>
      </c>
      <c r="U82" s="95">
        <v>1</v>
      </c>
      <c r="V82" s="94">
        <v>0.4</v>
      </c>
      <c r="W82" s="94"/>
      <c r="X82" s="94">
        <v>29.2</v>
      </c>
      <c r="Y82" s="85"/>
      <c r="Z82" s="85"/>
      <c r="AA82" s="14">
        <f>SUM(U82:Z82)</f>
        <v>30.599999999999998</v>
      </c>
      <c r="AB82" s="85">
        <v>1</v>
      </c>
      <c r="AC82" s="85"/>
      <c r="AD82" s="86">
        <f>H82+K82+O82+T82+AA82+AB82-AC82</f>
        <v>124.36595744680851</v>
      </c>
    </row>
    <row r="83" spans="1:30" s="4" customFormat="1" ht="21" customHeight="1" x14ac:dyDescent="0.2">
      <c r="A83" s="8">
        <v>79</v>
      </c>
      <c r="B83" s="96" t="s">
        <v>129</v>
      </c>
      <c r="C83" s="96" t="s">
        <v>66</v>
      </c>
      <c r="D83" s="97">
        <v>4</v>
      </c>
      <c r="E83" s="13">
        <v>0.87861111111111112</v>
      </c>
      <c r="F83" s="47"/>
      <c r="G83" s="47"/>
      <c r="H83" s="12">
        <f>SUM(E83*100,F83:G83)</f>
        <v>87.861111111111114</v>
      </c>
      <c r="I83" s="47"/>
      <c r="J83" s="77"/>
      <c r="K83" s="13">
        <f>SUM(I83:J83)</f>
        <v>0</v>
      </c>
      <c r="L83" s="47"/>
      <c r="M83" s="77"/>
      <c r="N83" s="77"/>
      <c r="O83" s="13">
        <f>SUM(L83:N83)</f>
        <v>0</v>
      </c>
      <c r="P83" s="77"/>
      <c r="Q83" s="77"/>
      <c r="R83" s="77"/>
      <c r="S83" s="77"/>
      <c r="T83" s="13">
        <f>SUM(P83:S83)</f>
        <v>0</v>
      </c>
      <c r="U83" s="47">
        <f>15+1.5</f>
        <v>16.5</v>
      </c>
      <c r="V83" s="47">
        <v>16.5</v>
      </c>
      <c r="W83" s="47"/>
      <c r="X83" s="47"/>
      <c r="Y83" s="47"/>
      <c r="Z83" s="47">
        <v>3</v>
      </c>
      <c r="AA83" s="13">
        <f>SUM(U83:Z83)</f>
        <v>36</v>
      </c>
      <c r="AB83" s="47"/>
      <c r="AC83" s="47"/>
      <c r="AD83" s="87">
        <f>H83+K83+O83+T83+AA83+AB83-AC83</f>
        <v>123.86111111111111</v>
      </c>
    </row>
    <row r="84" spans="1:30" s="4" customFormat="1" ht="21" customHeight="1" x14ac:dyDescent="0.2">
      <c r="A84" s="9">
        <v>80</v>
      </c>
      <c r="B84" s="110" t="s">
        <v>130</v>
      </c>
      <c r="C84" s="110" t="s">
        <v>73</v>
      </c>
      <c r="D84" s="111">
        <v>2</v>
      </c>
      <c r="E84" s="14">
        <v>0.90527972027972026</v>
      </c>
      <c r="F84" s="50"/>
      <c r="G84" s="50"/>
      <c r="H84" s="12">
        <f>SUM(E84*100,F84:G84)</f>
        <v>90.527972027972027</v>
      </c>
      <c r="I84" s="50"/>
      <c r="J84" s="112"/>
      <c r="K84" s="14">
        <f>SUM(I84:J84)</f>
        <v>0</v>
      </c>
      <c r="L84" s="50"/>
      <c r="M84" s="112"/>
      <c r="N84" s="112"/>
      <c r="O84" s="14">
        <f>SUM(L84:N84)</f>
        <v>0</v>
      </c>
      <c r="P84" s="112"/>
      <c r="Q84" s="135"/>
      <c r="R84" s="112">
        <v>1</v>
      </c>
      <c r="S84" s="112"/>
      <c r="T84" s="14">
        <f>SUM(P84:S84)</f>
        <v>1</v>
      </c>
      <c r="U84" s="50">
        <f>15+1.5</f>
        <v>16.5</v>
      </c>
      <c r="V84" s="50">
        <v>14.7</v>
      </c>
      <c r="W84" s="50"/>
      <c r="X84" s="50"/>
      <c r="Y84" s="50"/>
      <c r="Z84" s="50"/>
      <c r="AA84" s="14">
        <f>SUM(U84:Z84)</f>
        <v>31.2</v>
      </c>
      <c r="AB84" s="50">
        <v>1</v>
      </c>
      <c r="AC84" s="50"/>
      <c r="AD84" s="86">
        <f>H84+K84+O84+T84+AA84+AB84-AC84</f>
        <v>123.72797202797203</v>
      </c>
    </row>
    <row r="85" spans="1:30" s="4" customFormat="1" ht="21" customHeight="1" x14ac:dyDescent="0.2">
      <c r="A85" s="10">
        <v>81</v>
      </c>
      <c r="B85" s="96" t="s">
        <v>131</v>
      </c>
      <c r="C85" s="96" t="s">
        <v>66</v>
      </c>
      <c r="D85" s="97">
        <v>1</v>
      </c>
      <c r="E85" s="13">
        <v>0.921875</v>
      </c>
      <c r="F85" s="47"/>
      <c r="G85" s="47"/>
      <c r="H85" s="12">
        <f>SUM(E85*100,F85:G85)</f>
        <v>92.1875</v>
      </c>
      <c r="I85" s="47"/>
      <c r="J85" s="77"/>
      <c r="K85" s="13">
        <f>SUM(I85:J85)</f>
        <v>0</v>
      </c>
      <c r="L85" s="47"/>
      <c r="M85" s="77"/>
      <c r="N85" s="77"/>
      <c r="O85" s="13">
        <f>SUM(L85:N85)</f>
        <v>0</v>
      </c>
      <c r="P85" s="77"/>
      <c r="Q85" s="77"/>
      <c r="R85" s="77"/>
      <c r="S85" s="77"/>
      <c r="T85" s="13">
        <f>SUM(P85:S85)</f>
        <v>0</v>
      </c>
      <c r="U85" s="47">
        <f>10+1.5</f>
        <v>11.5</v>
      </c>
      <c r="V85" s="47">
        <v>16.3</v>
      </c>
      <c r="W85" s="47">
        <v>1.5</v>
      </c>
      <c r="X85" s="47"/>
      <c r="Y85" s="47">
        <v>2</v>
      </c>
      <c r="Z85" s="47"/>
      <c r="AA85" s="13">
        <f>SUM(U85:Z85)</f>
        <v>31.3</v>
      </c>
      <c r="AB85" s="47"/>
      <c r="AC85" s="47"/>
      <c r="AD85" s="87">
        <f>H85+K85+O85+T85+AA85+AB85-AC85</f>
        <v>123.4875</v>
      </c>
    </row>
    <row r="86" spans="1:30" s="4" customFormat="1" ht="21" customHeight="1" x14ac:dyDescent="0.2">
      <c r="A86" s="8">
        <v>82</v>
      </c>
      <c r="B86" s="107" t="s">
        <v>132</v>
      </c>
      <c r="C86" s="104" t="s">
        <v>70</v>
      </c>
      <c r="D86" s="116">
        <v>2</v>
      </c>
      <c r="E86" s="14">
        <f>H86/100</f>
        <v>0.84949166666666676</v>
      </c>
      <c r="F86" s="49"/>
      <c r="G86" s="49">
        <v>1</v>
      </c>
      <c r="H86" s="9">
        <v>84.94916666666667</v>
      </c>
      <c r="I86" s="49"/>
      <c r="J86" s="106"/>
      <c r="K86" s="14">
        <f>SUM(I86:J86)</f>
        <v>0</v>
      </c>
      <c r="L86" s="49"/>
      <c r="M86" s="106"/>
      <c r="N86" s="106"/>
      <c r="O86" s="14">
        <f>SUM(L86:N86)</f>
        <v>0</v>
      </c>
      <c r="P86" s="106"/>
      <c r="Q86" s="106"/>
      <c r="R86" s="106"/>
      <c r="S86" s="106"/>
      <c r="T86" s="14">
        <f>SUM(P86:S86)</f>
        <v>0</v>
      </c>
      <c r="U86" s="49">
        <f>15+1.5</f>
        <v>16.5</v>
      </c>
      <c r="V86" s="49">
        <v>15.4</v>
      </c>
      <c r="W86" s="49">
        <v>3.1</v>
      </c>
      <c r="X86" s="49"/>
      <c r="Y86" s="49"/>
      <c r="Z86" s="49"/>
      <c r="AA86" s="14">
        <f>SUM(U86:Z86)</f>
        <v>35</v>
      </c>
      <c r="AB86" s="49">
        <v>3</v>
      </c>
      <c r="AC86" s="49"/>
      <c r="AD86" s="86">
        <f>H86+K86+O86+T86+AA86+AB86-AC86</f>
        <v>122.94916666666667</v>
      </c>
    </row>
    <row r="87" spans="1:30" s="4" customFormat="1" ht="21" customHeight="1" x14ac:dyDescent="0.2">
      <c r="A87" s="9">
        <v>83</v>
      </c>
      <c r="B87" s="99" t="s">
        <v>133</v>
      </c>
      <c r="C87" s="101" t="s">
        <v>68</v>
      </c>
      <c r="D87" s="128">
        <v>1</v>
      </c>
      <c r="E87" s="16">
        <v>0.91700000000000004</v>
      </c>
      <c r="F87" s="48"/>
      <c r="G87" s="48"/>
      <c r="H87" s="12">
        <f>SUM(E87*100,F87:G87)</f>
        <v>91.7</v>
      </c>
      <c r="I87" s="48"/>
      <c r="J87" s="78"/>
      <c r="K87" s="13">
        <f>SUM(I87:J87)</f>
        <v>0</v>
      </c>
      <c r="L87" s="48"/>
      <c r="M87" s="78"/>
      <c r="N87" s="78"/>
      <c r="O87" s="13">
        <f>SUM(L87:N87)</f>
        <v>0</v>
      </c>
      <c r="P87" s="78"/>
      <c r="Q87" s="78"/>
      <c r="R87" s="78"/>
      <c r="S87" s="78"/>
      <c r="T87" s="13">
        <f>SUM(P87:S87)</f>
        <v>0</v>
      </c>
      <c r="U87" s="48">
        <f>0.5+1+1</f>
        <v>2.5</v>
      </c>
      <c r="V87" s="48"/>
      <c r="W87" s="48">
        <f>7+1.5</f>
        <v>8.5</v>
      </c>
      <c r="X87" s="48">
        <f>1+19</f>
        <v>20</v>
      </c>
      <c r="Y87" s="48"/>
      <c r="Z87" s="48"/>
      <c r="AA87" s="13">
        <f>SUM(U87:Z87)</f>
        <v>31</v>
      </c>
      <c r="AB87" s="48"/>
      <c r="AC87" s="48"/>
      <c r="AD87" s="87">
        <f>H87+K87+O87+T87+AA87+AB87-AC87</f>
        <v>122.7</v>
      </c>
    </row>
    <row r="88" spans="1:30" s="4" customFormat="1" ht="21" customHeight="1" x14ac:dyDescent="0.2">
      <c r="A88" s="10">
        <v>84</v>
      </c>
      <c r="B88" s="117">
        <v>194056</v>
      </c>
      <c r="C88" s="119" t="s">
        <v>78</v>
      </c>
      <c r="D88" s="120">
        <v>2</v>
      </c>
      <c r="E88" s="14">
        <v>0.92322916666666666</v>
      </c>
      <c r="F88" s="51"/>
      <c r="G88" s="51"/>
      <c r="H88" s="12">
        <f>SUM(E88*100,F88:G88)</f>
        <v>92.322916666666671</v>
      </c>
      <c r="I88" s="51">
        <v>6.5</v>
      </c>
      <c r="J88" s="121"/>
      <c r="K88" s="14">
        <f>SUM(I88:J88)</f>
        <v>6.5</v>
      </c>
      <c r="L88" s="51"/>
      <c r="M88" s="121"/>
      <c r="N88" s="121">
        <v>19.600000000000001</v>
      </c>
      <c r="O88" s="14">
        <f>SUM(L88:N88)</f>
        <v>19.600000000000001</v>
      </c>
      <c r="P88" s="121"/>
      <c r="Q88" s="121"/>
      <c r="R88" s="121"/>
      <c r="S88" s="121"/>
      <c r="T88" s="14">
        <f>SUM(P88:S88)</f>
        <v>0</v>
      </c>
      <c r="U88" s="51"/>
      <c r="V88" s="51">
        <v>3.7</v>
      </c>
      <c r="W88" s="51"/>
      <c r="X88" s="51"/>
      <c r="Y88" s="51"/>
      <c r="Z88" s="51">
        <v>0</v>
      </c>
      <c r="AA88" s="14">
        <f>SUM(U88:Z88)</f>
        <v>3.7</v>
      </c>
      <c r="AB88" s="51"/>
      <c r="AC88" s="51"/>
      <c r="AD88" s="86">
        <f>H88+K88+O88+T88+AA88+AB88-AC88</f>
        <v>122.12291666666668</v>
      </c>
    </row>
    <row r="89" spans="1:30" s="4" customFormat="1" ht="21" customHeight="1" x14ac:dyDescent="0.2">
      <c r="A89" s="8">
        <v>85</v>
      </c>
      <c r="B89" s="100" t="s">
        <v>134</v>
      </c>
      <c r="C89" s="101" t="s">
        <v>68</v>
      </c>
      <c r="D89" s="102">
        <v>3</v>
      </c>
      <c r="E89" s="13">
        <v>0.90666666666666662</v>
      </c>
      <c r="F89" s="48"/>
      <c r="G89" s="48"/>
      <c r="H89" s="12">
        <f>SUM(E89*100,F89:G89)</f>
        <v>90.666666666666657</v>
      </c>
      <c r="I89" s="48"/>
      <c r="J89" s="78"/>
      <c r="K89" s="13">
        <f>SUM(I89:J89)</f>
        <v>0</v>
      </c>
      <c r="L89" s="48"/>
      <c r="M89" s="78"/>
      <c r="N89" s="78"/>
      <c r="O89" s="13">
        <f>SUM(L89:N89)</f>
        <v>0</v>
      </c>
      <c r="P89" s="78">
        <v>2</v>
      </c>
      <c r="Q89" s="78">
        <v>16.2</v>
      </c>
      <c r="R89" s="78">
        <v>9</v>
      </c>
      <c r="S89" s="78"/>
      <c r="T89" s="13">
        <f>SUM(P89:S89)</f>
        <v>27.2</v>
      </c>
      <c r="U89" s="48"/>
      <c r="V89" s="48"/>
      <c r="W89" s="48"/>
      <c r="X89" s="48"/>
      <c r="Y89" s="48"/>
      <c r="Z89" s="48">
        <v>4</v>
      </c>
      <c r="AA89" s="13">
        <f>SUM(U89:Z89)</f>
        <v>4</v>
      </c>
      <c r="AB89" s="48"/>
      <c r="AC89" s="48"/>
      <c r="AD89" s="87">
        <f>H89+K89+O89+T89+AA89+AB89-AC89</f>
        <v>121.86666666666666</v>
      </c>
    </row>
    <row r="90" spans="1:30" s="4" customFormat="1" ht="21" customHeight="1" x14ac:dyDescent="0.2">
      <c r="A90" s="9">
        <v>86</v>
      </c>
      <c r="B90" s="136" t="s">
        <v>135</v>
      </c>
      <c r="C90" s="104" t="s">
        <v>70</v>
      </c>
      <c r="D90" s="105">
        <v>1</v>
      </c>
      <c r="E90" s="14">
        <f>H90/100</f>
        <v>0.92727272727272736</v>
      </c>
      <c r="F90" s="49"/>
      <c r="G90" s="49">
        <v>1</v>
      </c>
      <c r="H90" s="12">
        <v>92.727272727272734</v>
      </c>
      <c r="I90" s="49">
        <f>1+1</f>
        <v>2</v>
      </c>
      <c r="J90" s="106"/>
      <c r="K90" s="14">
        <f>SUM(I90:J90)</f>
        <v>2</v>
      </c>
      <c r="L90" s="49"/>
      <c r="M90" s="106"/>
      <c r="N90" s="106"/>
      <c r="O90" s="14">
        <f>SUM(L90:N90)</f>
        <v>0</v>
      </c>
      <c r="P90" s="106"/>
      <c r="Q90" s="106"/>
      <c r="R90" s="106"/>
      <c r="S90" s="106"/>
      <c r="T90" s="14">
        <f>SUM(P90:S90)</f>
        <v>0</v>
      </c>
      <c r="U90" s="49">
        <f>1.1+1</f>
        <v>2.1</v>
      </c>
      <c r="V90" s="49">
        <v>1.2</v>
      </c>
      <c r="W90" s="49">
        <v>2.2999999999999998</v>
      </c>
      <c r="X90" s="49">
        <v>12</v>
      </c>
      <c r="Y90" s="49">
        <f>1.8+4.5</f>
        <v>6.3</v>
      </c>
      <c r="Z90" s="49">
        <v>3</v>
      </c>
      <c r="AA90" s="14">
        <f>SUM(U90:Z90)</f>
        <v>26.900000000000002</v>
      </c>
      <c r="AB90" s="49"/>
      <c r="AC90" s="49"/>
      <c r="AD90" s="87">
        <f>H90+K90+O90+T90+AA90+AB90-AC90</f>
        <v>121.62727272727274</v>
      </c>
    </row>
    <row r="91" spans="1:30" s="4" customFormat="1" ht="21" customHeight="1" x14ac:dyDescent="0.2">
      <c r="A91" s="10">
        <v>87</v>
      </c>
      <c r="B91" s="96" t="s">
        <v>136</v>
      </c>
      <c r="C91" s="96" t="s">
        <v>66</v>
      </c>
      <c r="D91" s="97">
        <v>3</v>
      </c>
      <c r="E91" s="13">
        <v>0.87406779661016953</v>
      </c>
      <c r="F91" s="47"/>
      <c r="G91" s="47"/>
      <c r="H91" s="12">
        <f>SUM(E91*100,F91:G91)</f>
        <v>87.406779661016955</v>
      </c>
      <c r="I91" s="47">
        <v>7</v>
      </c>
      <c r="J91" s="77">
        <v>16</v>
      </c>
      <c r="K91" s="13">
        <f>SUM(I91:J91)</f>
        <v>23</v>
      </c>
      <c r="L91" s="47"/>
      <c r="M91" s="77"/>
      <c r="N91" s="77"/>
      <c r="O91" s="13">
        <f>SUM(L91:N91)</f>
        <v>0</v>
      </c>
      <c r="P91" s="77"/>
      <c r="Q91" s="77"/>
      <c r="R91" s="77"/>
      <c r="S91" s="77"/>
      <c r="T91" s="13">
        <f>SUM(P91:S91)</f>
        <v>0</v>
      </c>
      <c r="U91" s="47"/>
      <c r="V91" s="47">
        <v>7.2</v>
      </c>
      <c r="W91" s="47"/>
      <c r="X91" s="47"/>
      <c r="Y91" s="47">
        <v>3</v>
      </c>
      <c r="Z91" s="47"/>
      <c r="AA91" s="13">
        <f>SUM(U91:Z91)</f>
        <v>10.199999999999999</v>
      </c>
      <c r="AB91" s="47">
        <v>1</v>
      </c>
      <c r="AC91" s="47"/>
      <c r="AD91" s="86">
        <f>H91+K91+O91+T91+AA91+AB91-AC91</f>
        <v>121.60677966101696</v>
      </c>
    </row>
    <row r="92" spans="1:30" s="4" customFormat="1" ht="21" customHeight="1" x14ac:dyDescent="0.2">
      <c r="A92" s="8">
        <v>88</v>
      </c>
      <c r="B92" s="96" t="s">
        <v>137</v>
      </c>
      <c r="C92" s="96" t="s">
        <v>66</v>
      </c>
      <c r="D92" s="97">
        <v>2</v>
      </c>
      <c r="E92" s="13">
        <v>0.90533333333333332</v>
      </c>
      <c r="F92" s="47"/>
      <c r="G92" s="47"/>
      <c r="H92" s="12">
        <f>SUM(E92*100,F92:G92)</f>
        <v>90.533333333333331</v>
      </c>
      <c r="I92" s="47"/>
      <c r="J92" s="77"/>
      <c r="K92" s="13">
        <f>SUM(I92:J92)</f>
        <v>0</v>
      </c>
      <c r="L92" s="47"/>
      <c r="M92" s="77"/>
      <c r="N92" s="77"/>
      <c r="O92" s="13">
        <f>SUM(L92:N92)</f>
        <v>0</v>
      </c>
      <c r="P92" s="77"/>
      <c r="Q92" s="77"/>
      <c r="R92" s="77"/>
      <c r="S92" s="77"/>
      <c r="T92" s="13">
        <f>SUM(P92:S92)</f>
        <v>0</v>
      </c>
      <c r="U92" s="47">
        <v>30</v>
      </c>
      <c r="V92" s="47"/>
      <c r="W92" s="47"/>
      <c r="X92" s="47"/>
      <c r="Y92" s="47">
        <v>1</v>
      </c>
      <c r="Z92" s="47"/>
      <c r="AA92" s="13">
        <f>SUM(U92:Z92)</f>
        <v>31</v>
      </c>
      <c r="AB92" s="47"/>
      <c r="AC92" s="47"/>
      <c r="AD92" s="87">
        <f>H92+K92+O92+T92+AA92+AB92-AC92</f>
        <v>121.53333333333333</v>
      </c>
    </row>
    <row r="93" spans="1:30" s="4" customFormat="1" ht="21" customHeight="1" x14ac:dyDescent="0.2">
      <c r="A93" s="9">
        <v>89</v>
      </c>
      <c r="B93" s="131" t="s">
        <v>138</v>
      </c>
      <c r="C93" s="92" t="s">
        <v>64</v>
      </c>
      <c r="D93" s="124">
        <v>2</v>
      </c>
      <c r="E93" s="12">
        <v>0.83797872340425528</v>
      </c>
      <c r="F93" s="53"/>
      <c r="G93" s="46"/>
      <c r="H93" s="12">
        <f>SUM(E93*100,F93:G93)</f>
        <v>83.797872340425528</v>
      </c>
      <c r="I93" s="94"/>
      <c r="J93" s="95"/>
      <c r="K93" s="12">
        <f>SUM(I93:J93)</f>
        <v>0</v>
      </c>
      <c r="L93" s="95"/>
      <c r="M93" s="95"/>
      <c r="N93" s="95"/>
      <c r="O93" s="12">
        <f>SUM(L93:N93)</f>
        <v>0</v>
      </c>
      <c r="P93" s="95"/>
      <c r="Q93" s="95"/>
      <c r="R93" s="95"/>
      <c r="S93" s="95"/>
      <c r="T93" s="12">
        <f>SUM(P93:S93)</f>
        <v>0</v>
      </c>
      <c r="U93" s="95">
        <f>15+1.5</f>
        <v>16.5</v>
      </c>
      <c r="V93" s="94">
        <v>1.2</v>
      </c>
      <c r="W93" s="94"/>
      <c r="X93" s="94">
        <v>19</v>
      </c>
      <c r="Y93" s="85"/>
      <c r="Z93" s="85"/>
      <c r="AA93" s="14">
        <f>SUM(U93:Z93)</f>
        <v>36.700000000000003</v>
      </c>
      <c r="AB93" s="85">
        <v>1</v>
      </c>
      <c r="AC93" s="85"/>
      <c r="AD93" s="87">
        <f>H93+K93+O93+T93+AA93+AB93-AC93</f>
        <v>121.49787234042553</v>
      </c>
    </row>
    <row r="94" spans="1:30" s="4" customFormat="1" ht="21" customHeight="1" x14ac:dyDescent="0.2">
      <c r="A94" s="10">
        <v>90</v>
      </c>
      <c r="B94" s="96" t="s">
        <v>139</v>
      </c>
      <c r="C94" s="96" t="s">
        <v>66</v>
      </c>
      <c r="D94" s="97">
        <v>2</v>
      </c>
      <c r="E94" s="13">
        <v>0.82266666666666666</v>
      </c>
      <c r="F94" s="47"/>
      <c r="G94" s="47"/>
      <c r="H94" s="12">
        <f>SUM(E94*100,F94:G94)</f>
        <v>82.266666666666666</v>
      </c>
      <c r="I94" s="47"/>
      <c r="J94" s="77"/>
      <c r="K94" s="13">
        <f>SUM(I94:J94)</f>
        <v>0</v>
      </c>
      <c r="L94" s="47"/>
      <c r="M94" s="77">
        <v>1</v>
      </c>
      <c r="N94" s="77"/>
      <c r="O94" s="13">
        <f>SUM(L94:N94)</f>
        <v>1</v>
      </c>
      <c r="P94" s="77"/>
      <c r="Q94" s="77"/>
      <c r="R94" s="77"/>
      <c r="S94" s="77"/>
      <c r="T94" s="13">
        <f>SUM(P94:S94)</f>
        <v>0</v>
      </c>
      <c r="U94" s="47">
        <f>3+1.5</f>
        <v>4.5</v>
      </c>
      <c r="V94" s="47">
        <v>33.5</v>
      </c>
      <c r="W94" s="47"/>
      <c r="X94" s="47"/>
      <c r="Y94" s="47">
        <v>0.2</v>
      </c>
      <c r="Z94" s="47"/>
      <c r="AA94" s="13">
        <f>SUM(U94:Z94)</f>
        <v>38.200000000000003</v>
      </c>
      <c r="AB94" s="47"/>
      <c r="AC94" s="47"/>
      <c r="AD94" s="86">
        <f>H94+K94+O94+T94+AA94+AB94-AC94</f>
        <v>121.46666666666667</v>
      </c>
    </row>
    <row r="95" spans="1:30" s="4" customFormat="1" ht="21" customHeight="1" x14ac:dyDescent="0.2">
      <c r="A95" s="8">
        <v>91</v>
      </c>
      <c r="B95" s="99" t="s">
        <v>140</v>
      </c>
      <c r="C95" s="101" t="s">
        <v>68</v>
      </c>
      <c r="D95" s="102">
        <v>2</v>
      </c>
      <c r="E95" s="13">
        <v>0.91333333333333333</v>
      </c>
      <c r="F95" s="48"/>
      <c r="G95" s="48"/>
      <c r="H95" s="12">
        <f>SUM(E95*100,F95:G95)</f>
        <v>91.333333333333329</v>
      </c>
      <c r="I95" s="48"/>
      <c r="J95" s="78"/>
      <c r="K95" s="13">
        <f>SUM(I95:J95)</f>
        <v>0</v>
      </c>
      <c r="L95" s="48"/>
      <c r="M95" s="78"/>
      <c r="N95" s="78"/>
      <c r="O95" s="13">
        <f>SUM(L95:N95)</f>
        <v>0</v>
      </c>
      <c r="P95" s="78"/>
      <c r="Q95" s="78"/>
      <c r="R95" s="78"/>
      <c r="S95" s="78"/>
      <c r="T95" s="13">
        <f>SUM(P95:S95)</f>
        <v>0</v>
      </c>
      <c r="U95" s="48">
        <v>30</v>
      </c>
      <c r="V95" s="48"/>
      <c r="W95" s="48"/>
      <c r="X95" s="48"/>
      <c r="Y95" s="48"/>
      <c r="Z95" s="48"/>
      <c r="AA95" s="13">
        <f>SUM(U95:Z95)</f>
        <v>30</v>
      </c>
      <c r="AB95" s="48"/>
      <c r="AC95" s="48"/>
      <c r="AD95" s="86">
        <f>H95+K95+O95+T95+AA95+AB95-AC95</f>
        <v>121.33333333333333</v>
      </c>
    </row>
    <row r="96" spans="1:30" s="4" customFormat="1" ht="21" customHeight="1" x14ac:dyDescent="0.2">
      <c r="A96" s="9">
        <v>92</v>
      </c>
      <c r="B96" s="122" t="s">
        <v>141</v>
      </c>
      <c r="C96" s="110" t="s">
        <v>73</v>
      </c>
      <c r="D96" s="111">
        <v>3</v>
      </c>
      <c r="E96" s="14">
        <v>0.95750000000000002</v>
      </c>
      <c r="F96" s="50"/>
      <c r="G96" s="50"/>
      <c r="H96" s="12">
        <f>SUM(E96*100,F96:G96)</f>
        <v>95.75</v>
      </c>
      <c r="I96" s="50">
        <v>5.5</v>
      </c>
      <c r="J96" s="112">
        <v>14</v>
      </c>
      <c r="K96" s="14">
        <f>SUM(I96:J96)</f>
        <v>19.5</v>
      </c>
      <c r="L96" s="50"/>
      <c r="M96" s="112"/>
      <c r="N96" s="112"/>
      <c r="O96" s="14">
        <f>SUM(L96:N96)</f>
        <v>0</v>
      </c>
      <c r="P96" s="112"/>
      <c r="Q96" s="112"/>
      <c r="R96" s="112"/>
      <c r="S96" s="112"/>
      <c r="T96" s="14">
        <f>SUM(P96:S96)</f>
        <v>0</v>
      </c>
      <c r="U96" s="50"/>
      <c r="V96" s="50"/>
      <c r="W96" s="50"/>
      <c r="X96" s="50"/>
      <c r="Y96" s="50"/>
      <c r="Z96" s="50">
        <v>6</v>
      </c>
      <c r="AA96" s="14">
        <f>SUM(U96:Z96)</f>
        <v>6</v>
      </c>
      <c r="AB96" s="50"/>
      <c r="AC96" s="50"/>
      <c r="AD96" s="86">
        <f>H96+K96+O96+T96+AA96+AB96-AC96</f>
        <v>121.25</v>
      </c>
    </row>
    <row r="97" spans="1:30" s="4" customFormat="1" ht="21" customHeight="1" x14ac:dyDescent="0.2">
      <c r="A97" s="10">
        <v>93</v>
      </c>
      <c r="B97" s="103" t="s">
        <v>142</v>
      </c>
      <c r="C97" s="104" t="s">
        <v>70</v>
      </c>
      <c r="D97" s="105">
        <v>4</v>
      </c>
      <c r="E97" s="14">
        <f>H97/100</f>
        <v>0.92714285714285705</v>
      </c>
      <c r="F97" s="49"/>
      <c r="G97" s="49"/>
      <c r="H97" s="12">
        <v>92.714285714285708</v>
      </c>
      <c r="I97" s="49">
        <v>25.5</v>
      </c>
      <c r="J97" s="106"/>
      <c r="K97" s="14">
        <f>SUM(I97:J97)</f>
        <v>25.5</v>
      </c>
      <c r="L97" s="49"/>
      <c r="M97" s="106"/>
      <c r="N97" s="106"/>
      <c r="O97" s="14">
        <f>SUM(L97:N97)</f>
        <v>0</v>
      </c>
      <c r="P97" s="106"/>
      <c r="Q97" s="106"/>
      <c r="R97" s="106"/>
      <c r="S97" s="106"/>
      <c r="T97" s="14">
        <f>SUM(P97:S97)</f>
        <v>0</v>
      </c>
      <c r="U97" s="49"/>
      <c r="V97" s="49"/>
      <c r="W97" s="49"/>
      <c r="X97" s="49"/>
      <c r="Y97" s="49">
        <v>1</v>
      </c>
      <c r="Z97" s="49">
        <v>2</v>
      </c>
      <c r="AA97" s="14">
        <f>SUM(U97:Z97)</f>
        <v>3</v>
      </c>
      <c r="AB97" s="49"/>
      <c r="AC97" s="49"/>
      <c r="AD97" s="86">
        <f>H97+K97+O97+T97+AA97+AB97-AC97</f>
        <v>121.21428571428571</v>
      </c>
    </row>
    <row r="98" spans="1:30" s="4" customFormat="1" ht="21" customHeight="1" x14ac:dyDescent="0.2">
      <c r="A98" s="8">
        <v>94</v>
      </c>
      <c r="B98" s="103" t="s">
        <v>143</v>
      </c>
      <c r="C98" s="104" t="s">
        <v>70</v>
      </c>
      <c r="D98" s="105">
        <v>4</v>
      </c>
      <c r="E98" s="14">
        <f>H98/100</f>
        <v>0.93071428571428572</v>
      </c>
      <c r="F98" s="49"/>
      <c r="G98" s="49"/>
      <c r="H98" s="12">
        <v>93.071428571428569</v>
      </c>
      <c r="I98" s="49">
        <v>19</v>
      </c>
      <c r="J98" s="106">
        <v>8</v>
      </c>
      <c r="K98" s="14">
        <f>SUM(I98:J98)</f>
        <v>27</v>
      </c>
      <c r="L98" s="49"/>
      <c r="M98" s="106"/>
      <c r="N98" s="106"/>
      <c r="O98" s="14">
        <f>SUM(L98:N98)</f>
        <v>0</v>
      </c>
      <c r="P98" s="106"/>
      <c r="Q98" s="106"/>
      <c r="R98" s="106"/>
      <c r="S98" s="106"/>
      <c r="T98" s="14">
        <f>SUM(P98:S98)</f>
        <v>0</v>
      </c>
      <c r="U98" s="49"/>
      <c r="V98" s="49"/>
      <c r="W98" s="49"/>
      <c r="X98" s="49"/>
      <c r="Y98" s="49">
        <v>1</v>
      </c>
      <c r="Z98" s="49"/>
      <c r="AA98" s="14">
        <f>SUM(U98:Z98)</f>
        <v>1</v>
      </c>
      <c r="AB98" s="49"/>
      <c r="AC98" s="49"/>
      <c r="AD98" s="86">
        <f>H98+K98+O98+T98+AA98+AB98-AC98</f>
        <v>121.07142857142857</v>
      </c>
    </row>
    <row r="99" spans="1:30" s="4" customFormat="1" ht="21" customHeight="1" x14ac:dyDescent="0.2">
      <c r="A99" s="9">
        <v>95</v>
      </c>
      <c r="B99" s="122" t="s">
        <v>144</v>
      </c>
      <c r="C99" s="110" t="s">
        <v>73</v>
      </c>
      <c r="D99" s="111">
        <v>2</v>
      </c>
      <c r="E99" s="14">
        <v>0.87062499999999998</v>
      </c>
      <c r="F99" s="50"/>
      <c r="G99" s="50"/>
      <c r="H99" s="12">
        <f>SUM(E99*100,F99:G99)</f>
        <v>87.0625</v>
      </c>
      <c r="I99" s="50"/>
      <c r="J99" s="112"/>
      <c r="K99" s="14">
        <f>SUM(I99:J99)</f>
        <v>0</v>
      </c>
      <c r="L99" s="50"/>
      <c r="M99" s="50"/>
      <c r="N99" s="112"/>
      <c r="O99" s="14">
        <f>SUM(L99:N99)</f>
        <v>0</v>
      </c>
      <c r="P99" s="112"/>
      <c r="Q99" s="112"/>
      <c r="R99" s="112"/>
      <c r="S99" s="112"/>
      <c r="T99" s="14">
        <f>SUM(P99:S99)</f>
        <v>0</v>
      </c>
      <c r="U99" s="50">
        <v>30</v>
      </c>
      <c r="V99" s="50"/>
      <c r="W99" s="50">
        <f>0.5+2.5</f>
        <v>3</v>
      </c>
      <c r="X99" s="50"/>
      <c r="Y99" s="50">
        <v>1</v>
      </c>
      <c r="Z99" s="50"/>
      <c r="AA99" s="14">
        <f>SUM(U99:Z99)</f>
        <v>34</v>
      </c>
      <c r="AB99" s="50"/>
      <c r="AC99" s="50"/>
      <c r="AD99" s="86">
        <f>H99+K99+O99+T99+AA99+AB99-AC99</f>
        <v>121.0625</v>
      </c>
    </row>
    <row r="100" spans="1:30" s="4" customFormat="1" ht="21" customHeight="1" x14ac:dyDescent="0.2">
      <c r="A100" s="10">
        <v>96</v>
      </c>
      <c r="B100" s="107">
        <v>182888</v>
      </c>
      <c r="C100" s="104" t="s">
        <v>70</v>
      </c>
      <c r="D100" s="116">
        <v>3</v>
      </c>
      <c r="E100" s="14">
        <f>'[1]3-18-07.'!AD3</f>
        <v>0.88099999999999989</v>
      </c>
      <c r="F100" s="49"/>
      <c r="G100" s="49"/>
      <c r="H100" s="12">
        <f>SUM(E100*100,F100:G100)</f>
        <v>88.1</v>
      </c>
      <c r="I100" s="49"/>
      <c r="J100" s="106"/>
      <c r="K100" s="14">
        <f>SUM(I100:J100)</f>
        <v>0</v>
      </c>
      <c r="L100" s="49"/>
      <c r="M100" s="106"/>
      <c r="N100" s="106"/>
      <c r="O100" s="14">
        <f>SUM(L100:N100)</f>
        <v>0</v>
      </c>
      <c r="P100" s="106"/>
      <c r="Q100" s="106"/>
      <c r="R100" s="106"/>
      <c r="S100" s="106"/>
      <c r="T100" s="14">
        <f>SUM(P100:S100)</f>
        <v>0</v>
      </c>
      <c r="U100" s="49">
        <f>15+1.5</f>
        <v>16.5</v>
      </c>
      <c r="V100" s="49">
        <v>12.7</v>
      </c>
      <c r="W100" s="49"/>
      <c r="X100" s="49"/>
      <c r="Y100" s="49"/>
      <c r="Z100" s="49"/>
      <c r="AA100" s="14">
        <f>SUM(U100:Z100)</f>
        <v>29.2</v>
      </c>
      <c r="AB100" s="49">
        <v>3</v>
      </c>
      <c r="AC100" s="49"/>
      <c r="AD100" s="87">
        <f>H100+K100+O100+T100+AA100+AB100-AC100</f>
        <v>120.3</v>
      </c>
    </row>
    <row r="101" spans="1:30" s="4" customFormat="1" ht="21" customHeight="1" x14ac:dyDescent="0.2">
      <c r="A101" s="8">
        <v>97</v>
      </c>
      <c r="B101" s="122" t="s">
        <v>145</v>
      </c>
      <c r="C101" s="110" t="s">
        <v>73</v>
      </c>
      <c r="D101" s="111">
        <v>4</v>
      </c>
      <c r="E101" s="14">
        <v>0.98933333333333329</v>
      </c>
      <c r="F101" s="50"/>
      <c r="G101" s="50"/>
      <c r="H101" s="12">
        <f>SUM(E101*100,F101:G101)</f>
        <v>98.933333333333323</v>
      </c>
      <c r="I101" s="50">
        <v>7.5</v>
      </c>
      <c r="J101" s="112">
        <v>12</v>
      </c>
      <c r="K101" s="14">
        <f>SUM(I101:J101)</f>
        <v>19.5</v>
      </c>
      <c r="L101" s="50"/>
      <c r="M101" s="112"/>
      <c r="N101" s="112"/>
      <c r="O101" s="14">
        <f>SUM(L101:N101)</f>
        <v>0</v>
      </c>
      <c r="P101" s="112"/>
      <c r="Q101" s="112"/>
      <c r="R101" s="112"/>
      <c r="S101" s="112"/>
      <c r="T101" s="14">
        <f>SUM(P101:S101)</f>
        <v>0</v>
      </c>
      <c r="U101" s="50">
        <v>1.5</v>
      </c>
      <c r="V101" s="50"/>
      <c r="W101" s="50"/>
      <c r="X101" s="50"/>
      <c r="Y101" s="50"/>
      <c r="Z101" s="50"/>
      <c r="AA101" s="14">
        <f>SUM(U101:Z101)</f>
        <v>1.5</v>
      </c>
      <c r="AB101" s="50"/>
      <c r="AC101" s="50"/>
      <c r="AD101" s="86">
        <f>H101+K101+O101+T101+AA101+AB101-AC101</f>
        <v>119.93333333333332</v>
      </c>
    </row>
    <row r="102" spans="1:30" s="4" customFormat="1" ht="21" customHeight="1" x14ac:dyDescent="0.2">
      <c r="A102" s="9">
        <v>98</v>
      </c>
      <c r="B102" s="137" t="s">
        <v>146</v>
      </c>
      <c r="C102" s="101" t="s">
        <v>68</v>
      </c>
      <c r="D102" s="138">
        <v>4</v>
      </c>
      <c r="E102" s="13">
        <v>0.91629629629629628</v>
      </c>
      <c r="F102" s="48"/>
      <c r="G102" s="48"/>
      <c r="H102" s="12">
        <f>SUM(E102*100,F102:G102)</f>
        <v>91.629629629629633</v>
      </c>
      <c r="I102" s="48"/>
      <c r="J102" s="78"/>
      <c r="K102" s="13">
        <f>SUM(I102:J102)</f>
        <v>0</v>
      </c>
      <c r="L102" s="48"/>
      <c r="M102" s="78"/>
      <c r="N102" s="78"/>
      <c r="O102" s="13">
        <f>SUM(L102:N102)</f>
        <v>0</v>
      </c>
      <c r="P102" s="78"/>
      <c r="Q102" s="78"/>
      <c r="R102" s="78"/>
      <c r="S102" s="78"/>
      <c r="T102" s="13">
        <f>SUM(P102:S102)</f>
        <v>0</v>
      </c>
      <c r="U102" s="48">
        <v>16.5</v>
      </c>
      <c r="V102" s="48">
        <v>8.4</v>
      </c>
      <c r="W102" s="48"/>
      <c r="X102" s="48"/>
      <c r="Y102" s="48"/>
      <c r="Z102" s="48"/>
      <c r="AA102" s="13">
        <f>SUM(U102:Z102)</f>
        <v>24.9</v>
      </c>
      <c r="AB102" s="48">
        <v>3</v>
      </c>
      <c r="AC102" s="48"/>
      <c r="AD102" s="87">
        <f>H102+K102+O102+T102+AA102+AB102-AC102</f>
        <v>119.52962962962962</v>
      </c>
    </row>
    <row r="103" spans="1:30" s="4" customFormat="1" ht="21" customHeight="1" x14ac:dyDescent="0.2">
      <c r="A103" s="10">
        <v>99</v>
      </c>
      <c r="B103" s="117">
        <v>194197</v>
      </c>
      <c r="C103" s="119" t="s">
        <v>78</v>
      </c>
      <c r="D103" s="120">
        <v>2</v>
      </c>
      <c r="E103" s="14">
        <v>0.94520833333333332</v>
      </c>
      <c r="F103" s="51"/>
      <c r="G103" s="51"/>
      <c r="H103" s="12">
        <f>SUM(E103*100,F103:G103)</f>
        <v>94.520833333333329</v>
      </c>
      <c r="I103" s="51"/>
      <c r="J103" s="121"/>
      <c r="K103" s="14">
        <f>SUM(I103:J103)</f>
        <v>0</v>
      </c>
      <c r="L103" s="51"/>
      <c r="M103" s="121"/>
      <c r="N103" s="121"/>
      <c r="O103" s="14">
        <f>SUM(L103:N103)</f>
        <v>0</v>
      </c>
      <c r="P103" s="121"/>
      <c r="Q103" s="121"/>
      <c r="R103" s="121"/>
      <c r="S103" s="121"/>
      <c r="T103" s="14">
        <f>SUM(P103:S103)</f>
        <v>0</v>
      </c>
      <c r="U103" s="51">
        <v>15</v>
      </c>
      <c r="V103" s="51">
        <v>10</v>
      </c>
      <c r="W103" s="51"/>
      <c r="X103" s="51"/>
      <c r="Y103" s="51"/>
      <c r="Z103" s="51"/>
      <c r="AA103" s="14">
        <f>SUM(U103:Z103)</f>
        <v>25</v>
      </c>
      <c r="AB103" s="51"/>
      <c r="AC103" s="51"/>
      <c r="AD103" s="86">
        <f>H103+K103+O103+T103+AA103+AB103-AC103</f>
        <v>119.52083333333333</v>
      </c>
    </row>
    <row r="104" spans="1:30" s="4" customFormat="1" ht="21" customHeight="1" x14ac:dyDescent="0.2">
      <c r="A104" s="8">
        <v>100</v>
      </c>
      <c r="B104" s="99" t="s">
        <v>147</v>
      </c>
      <c r="C104" s="101" t="s">
        <v>68</v>
      </c>
      <c r="D104" s="133">
        <v>3</v>
      </c>
      <c r="E104" s="13">
        <v>0.90482758620689652</v>
      </c>
      <c r="F104" s="48"/>
      <c r="G104" s="48"/>
      <c r="H104" s="12">
        <f>SUM(E104*100,F104:G104)</f>
        <v>90.482758620689651</v>
      </c>
      <c r="I104" s="48"/>
      <c r="J104" s="78"/>
      <c r="K104" s="13">
        <f>SUM(I104:J104)</f>
        <v>0</v>
      </c>
      <c r="L104" s="48"/>
      <c r="M104" s="78"/>
      <c r="N104" s="78">
        <v>22.6</v>
      </c>
      <c r="O104" s="13">
        <f>SUM(L104:N104)</f>
        <v>22.6</v>
      </c>
      <c r="P104" s="78"/>
      <c r="Q104" s="78"/>
      <c r="R104" s="78"/>
      <c r="S104" s="78"/>
      <c r="T104" s="13">
        <f>SUM(P104:S104)</f>
        <v>0</v>
      </c>
      <c r="U104" s="48"/>
      <c r="V104" s="48"/>
      <c r="W104" s="48"/>
      <c r="X104" s="48"/>
      <c r="Y104" s="48"/>
      <c r="Z104" s="48">
        <v>6</v>
      </c>
      <c r="AA104" s="13">
        <f>SUM(U104:Z104)</f>
        <v>6</v>
      </c>
      <c r="AB104" s="48"/>
      <c r="AC104" s="48"/>
      <c r="AD104" s="86">
        <f>H104+K104+O104+T104+AA104+AB104-AC104</f>
        <v>119.08275862068965</v>
      </c>
    </row>
    <row r="105" spans="1:30" s="4" customFormat="1" ht="21" customHeight="1" x14ac:dyDescent="0.2">
      <c r="A105" s="9">
        <v>101</v>
      </c>
      <c r="B105" s="103" t="s">
        <v>148</v>
      </c>
      <c r="C105" s="104" t="s">
        <v>70</v>
      </c>
      <c r="D105" s="105">
        <v>4</v>
      </c>
      <c r="E105" s="14">
        <f>H105/100</f>
        <v>0.9157142857142857</v>
      </c>
      <c r="F105" s="49"/>
      <c r="G105" s="49"/>
      <c r="H105" s="12">
        <v>91.571428571428569</v>
      </c>
      <c r="I105" s="49">
        <v>18.5</v>
      </c>
      <c r="J105" s="106">
        <v>8</v>
      </c>
      <c r="K105" s="14">
        <f>SUM(I105:J105)</f>
        <v>26.5</v>
      </c>
      <c r="L105" s="49"/>
      <c r="M105" s="106"/>
      <c r="N105" s="106"/>
      <c r="O105" s="14">
        <f>SUM(L105:N105)</f>
        <v>0</v>
      </c>
      <c r="P105" s="106"/>
      <c r="Q105" s="106"/>
      <c r="R105" s="106"/>
      <c r="S105" s="106"/>
      <c r="T105" s="14">
        <f>SUM(P105:S105)</f>
        <v>0</v>
      </c>
      <c r="U105" s="49"/>
      <c r="V105" s="49"/>
      <c r="W105" s="49"/>
      <c r="X105" s="49"/>
      <c r="Y105" s="49">
        <v>1</v>
      </c>
      <c r="Z105" s="49"/>
      <c r="AA105" s="14">
        <f>SUM(U105:Z105)</f>
        <v>1</v>
      </c>
      <c r="AB105" s="49"/>
      <c r="AC105" s="49"/>
      <c r="AD105" s="86">
        <f>H105+K105+O105+T105+AA105+AB105-AC105</f>
        <v>119.07142857142857</v>
      </c>
    </row>
    <row r="106" spans="1:30" s="4" customFormat="1" ht="21" customHeight="1" x14ac:dyDescent="0.2">
      <c r="A106" s="10">
        <v>102</v>
      </c>
      <c r="B106" s="110" t="s">
        <v>149</v>
      </c>
      <c r="C106" s="110" t="s">
        <v>73</v>
      </c>
      <c r="D106" s="111">
        <v>3</v>
      </c>
      <c r="E106" s="14">
        <v>0.92014492753623189</v>
      </c>
      <c r="F106" s="50"/>
      <c r="G106" s="50"/>
      <c r="H106" s="12">
        <f>SUM(E106*100,F106:G106)</f>
        <v>92.014492753623188</v>
      </c>
      <c r="I106" s="50"/>
      <c r="J106" s="112"/>
      <c r="K106" s="14">
        <f>SUM(I106:J106)</f>
        <v>0</v>
      </c>
      <c r="L106" s="50"/>
      <c r="M106" s="112"/>
      <c r="N106" s="112"/>
      <c r="O106" s="14">
        <f>SUM(L106:N106)</f>
        <v>0</v>
      </c>
      <c r="P106" s="112"/>
      <c r="Q106" s="112"/>
      <c r="R106" s="112"/>
      <c r="S106" s="112"/>
      <c r="T106" s="14">
        <f>SUM(P106:S106)</f>
        <v>0</v>
      </c>
      <c r="U106" s="50">
        <f>15+1.5</f>
        <v>16.5</v>
      </c>
      <c r="V106" s="50">
        <v>10.5</v>
      </c>
      <c r="W106" s="50"/>
      <c r="X106" s="50"/>
      <c r="Y106" s="50"/>
      <c r="Z106" s="50"/>
      <c r="AA106" s="14">
        <f>SUM(U106:Z106)</f>
        <v>27</v>
      </c>
      <c r="AB106" s="50"/>
      <c r="AC106" s="50"/>
      <c r="AD106" s="87">
        <f>H106+K106+O106+T106+AA106+AB106-AC106</f>
        <v>119.01449275362319</v>
      </c>
    </row>
    <row r="107" spans="1:30" s="4" customFormat="1" ht="21" customHeight="1" x14ac:dyDescent="0.2">
      <c r="A107" s="8">
        <v>103</v>
      </c>
      <c r="B107" s="117">
        <v>194195</v>
      </c>
      <c r="C107" s="119" t="s">
        <v>78</v>
      </c>
      <c r="D107" s="120">
        <v>2</v>
      </c>
      <c r="E107" s="14">
        <v>0.92</v>
      </c>
      <c r="F107" s="51"/>
      <c r="G107" s="51"/>
      <c r="H107" s="12">
        <f>SUM(E107*100,F107:G107)</f>
        <v>92</v>
      </c>
      <c r="I107" s="51"/>
      <c r="J107" s="121"/>
      <c r="K107" s="14">
        <f>SUM(I107:J107)</f>
        <v>0</v>
      </c>
      <c r="L107" s="51"/>
      <c r="M107" s="121"/>
      <c r="N107" s="121">
        <v>18.5</v>
      </c>
      <c r="O107" s="14">
        <f>SUM(L107:N107)</f>
        <v>18.5</v>
      </c>
      <c r="P107" s="121"/>
      <c r="Q107" s="121"/>
      <c r="R107" s="121"/>
      <c r="S107" s="121"/>
      <c r="T107" s="14">
        <f>SUM(P107:S107)</f>
        <v>0</v>
      </c>
      <c r="U107" s="51"/>
      <c r="V107" s="51">
        <v>0.5</v>
      </c>
      <c r="W107" s="51"/>
      <c r="X107" s="51"/>
      <c r="Y107" s="51"/>
      <c r="Z107" s="51">
        <v>8</v>
      </c>
      <c r="AA107" s="14">
        <f>SUM(U107:Z107)</f>
        <v>8.5</v>
      </c>
      <c r="AB107" s="51"/>
      <c r="AC107" s="51"/>
      <c r="AD107" s="86">
        <f>H107+K107+O107+T107+AA107+AB107-AC107</f>
        <v>119</v>
      </c>
    </row>
    <row r="108" spans="1:30" s="4" customFormat="1" ht="21" customHeight="1" x14ac:dyDescent="0.2">
      <c r="A108" s="9">
        <v>104</v>
      </c>
      <c r="B108" s="100" t="s">
        <v>150</v>
      </c>
      <c r="C108" s="101" t="s">
        <v>68</v>
      </c>
      <c r="D108" s="102">
        <v>3</v>
      </c>
      <c r="E108" s="13">
        <v>0.85299999999999998</v>
      </c>
      <c r="F108" s="48"/>
      <c r="G108" s="48"/>
      <c r="H108" s="12">
        <f>SUM(E108*100,F108:G108)</f>
        <v>85.3</v>
      </c>
      <c r="I108" s="48"/>
      <c r="J108" s="78"/>
      <c r="K108" s="13">
        <f>SUM(I108:J108)</f>
        <v>0</v>
      </c>
      <c r="L108" s="48"/>
      <c r="M108" s="78"/>
      <c r="N108" s="78"/>
      <c r="O108" s="13">
        <f>SUM(L108:N108)</f>
        <v>0</v>
      </c>
      <c r="P108" s="78">
        <v>1</v>
      </c>
      <c r="Q108" s="78">
        <v>14.9</v>
      </c>
      <c r="R108" s="78"/>
      <c r="S108" s="78"/>
      <c r="T108" s="13">
        <f>SUM(P108:S108)</f>
        <v>15.9</v>
      </c>
      <c r="U108" s="48">
        <v>1.5</v>
      </c>
      <c r="V108" s="48">
        <v>14.5</v>
      </c>
      <c r="W108" s="48"/>
      <c r="X108" s="48"/>
      <c r="Y108" s="48"/>
      <c r="Z108" s="48"/>
      <c r="AA108" s="13">
        <f>SUM(U108:Z108)</f>
        <v>16</v>
      </c>
      <c r="AB108" s="48">
        <v>1.5</v>
      </c>
      <c r="AC108" s="48"/>
      <c r="AD108" s="87">
        <f>H108+K108+O108+T108+AA108+AB108-AC108</f>
        <v>118.7</v>
      </c>
    </row>
    <row r="109" spans="1:30" s="4" customFormat="1" ht="21" customHeight="1" x14ac:dyDescent="0.2">
      <c r="A109" s="10">
        <v>105</v>
      </c>
      <c r="B109" s="136" t="s">
        <v>151</v>
      </c>
      <c r="C109" s="104" t="s">
        <v>70</v>
      </c>
      <c r="D109" s="105">
        <v>1</v>
      </c>
      <c r="E109" s="14">
        <f>H109/100</f>
        <v>0.98090909090909095</v>
      </c>
      <c r="F109" s="49"/>
      <c r="G109" s="49"/>
      <c r="H109" s="12">
        <v>98.090909090909093</v>
      </c>
      <c r="I109" s="49"/>
      <c r="J109" s="106"/>
      <c r="K109" s="14">
        <f>SUM(I109:J109)</f>
        <v>0</v>
      </c>
      <c r="L109" s="49"/>
      <c r="M109" s="106"/>
      <c r="N109" s="106"/>
      <c r="O109" s="14">
        <f>SUM(L109:N109)</f>
        <v>0</v>
      </c>
      <c r="P109" s="106"/>
      <c r="Q109" s="106"/>
      <c r="R109" s="106"/>
      <c r="S109" s="106"/>
      <c r="T109" s="14">
        <f>SUM(P109:S109)</f>
        <v>0</v>
      </c>
      <c r="U109" s="49">
        <v>1</v>
      </c>
      <c r="V109" s="49">
        <v>0.8</v>
      </c>
      <c r="W109" s="49"/>
      <c r="X109" s="49">
        <f>13.8+4.7</f>
        <v>18.5</v>
      </c>
      <c r="Y109" s="49"/>
      <c r="Z109" s="49"/>
      <c r="AA109" s="14">
        <f>SUM(U109:Z109)</f>
        <v>20.3</v>
      </c>
      <c r="AB109" s="49"/>
      <c r="AC109" s="49"/>
      <c r="AD109" s="86">
        <f>H109+K109+O109+T109+AA109+AB109-AC109</f>
        <v>118.39090909090909</v>
      </c>
    </row>
    <row r="110" spans="1:30" s="4" customFormat="1" ht="21" customHeight="1" x14ac:dyDescent="0.2">
      <c r="A110" s="8">
        <v>106</v>
      </c>
      <c r="B110" s="137" t="s">
        <v>152</v>
      </c>
      <c r="C110" s="101" t="s">
        <v>68</v>
      </c>
      <c r="D110" s="138">
        <v>4</v>
      </c>
      <c r="E110" s="13">
        <v>0.90259259259259261</v>
      </c>
      <c r="F110" s="48"/>
      <c r="G110" s="48"/>
      <c r="H110" s="12">
        <f>SUM(E110*100,F110:G110)</f>
        <v>90.259259259259267</v>
      </c>
      <c r="I110" s="48"/>
      <c r="J110" s="78"/>
      <c r="K110" s="13">
        <f>SUM(I110:J110)</f>
        <v>0</v>
      </c>
      <c r="L110" s="48">
        <v>2</v>
      </c>
      <c r="M110" s="78">
        <v>5</v>
      </c>
      <c r="N110" s="78">
        <v>20</v>
      </c>
      <c r="O110" s="13">
        <f>SUM(L110:N110)</f>
        <v>27</v>
      </c>
      <c r="P110" s="78"/>
      <c r="Q110" s="78"/>
      <c r="R110" s="78"/>
      <c r="S110" s="78"/>
      <c r="T110" s="13">
        <f>SUM(P110:S110)</f>
        <v>0</v>
      </c>
      <c r="U110" s="48"/>
      <c r="V110" s="48"/>
      <c r="W110" s="48"/>
      <c r="X110" s="48"/>
      <c r="Y110" s="48">
        <v>1</v>
      </c>
      <c r="Z110" s="48"/>
      <c r="AA110" s="13">
        <f>SUM(U110:Z110)</f>
        <v>1</v>
      </c>
      <c r="AB110" s="48"/>
      <c r="AC110" s="48"/>
      <c r="AD110" s="87">
        <f>H110+K110+O110+T110+AA110+AB110-AC110</f>
        <v>118.25925925925927</v>
      </c>
    </row>
    <row r="111" spans="1:30" s="4" customFormat="1" ht="21" customHeight="1" x14ac:dyDescent="0.2">
      <c r="A111" s="9">
        <v>107</v>
      </c>
      <c r="B111" s="136" t="s">
        <v>153</v>
      </c>
      <c r="C111" s="104" t="s">
        <v>70</v>
      </c>
      <c r="D111" s="105">
        <v>1</v>
      </c>
      <c r="E111" s="14">
        <f>H111/100</f>
        <v>0.88888888888888884</v>
      </c>
      <c r="F111" s="49"/>
      <c r="G111" s="49"/>
      <c r="H111" s="12">
        <v>88.888888888888886</v>
      </c>
      <c r="I111" s="49"/>
      <c r="J111" s="106"/>
      <c r="K111" s="14">
        <f>SUM(I111:J111)</f>
        <v>0</v>
      </c>
      <c r="L111" s="49"/>
      <c r="M111" s="106"/>
      <c r="N111" s="106"/>
      <c r="O111" s="14">
        <f>SUM(L111:N111)</f>
        <v>0</v>
      </c>
      <c r="P111" s="106"/>
      <c r="Q111" s="106"/>
      <c r="R111" s="106"/>
      <c r="S111" s="106"/>
      <c r="T111" s="14">
        <f>SUM(P111:S111)</f>
        <v>0</v>
      </c>
      <c r="U111" s="49">
        <f>1.5+1</f>
        <v>2.5</v>
      </c>
      <c r="V111" s="49">
        <f>3.7+0.5</f>
        <v>4.2</v>
      </c>
      <c r="W111" s="49">
        <f>1.5+0.8</f>
        <v>2.2999999999999998</v>
      </c>
      <c r="X111" s="49">
        <v>17.2</v>
      </c>
      <c r="Y111" s="49"/>
      <c r="Z111" s="49"/>
      <c r="AA111" s="14">
        <f>SUM(U111:Z111)</f>
        <v>26.2</v>
      </c>
      <c r="AB111" s="49">
        <v>3</v>
      </c>
      <c r="AC111" s="49"/>
      <c r="AD111" s="87">
        <f>H111+K111+O111+T111+AA111+AB111-AC111</f>
        <v>118.08888888888889</v>
      </c>
    </row>
    <row r="112" spans="1:30" s="4" customFormat="1" ht="21" customHeight="1" x14ac:dyDescent="0.2">
      <c r="A112" s="10">
        <v>108</v>
      </c>
      <c r="B112" s="100" t="s">
        <v>154</v>
      </c>
      <c r="C112" s="101" t="s">
        <v>68</v>
      </c>
      <c r="D112" s="102">
        <v>2</v>
      </c>
      <c r="E112" s="13">
        <v>0.92533333333333334</v>
      </c>
      <c r="F112" s="48"/>
      <c r="G112" s="48"/>
      <c r="H112" s="12">
        <f>SUM(E112*100,F112:G112)</f>
        <v>92.533333333333331</v>
      </c>
      <c r="I112" s="48"/>
      <c r="J112" s="78"/>
      <c r="K112" s="13">
        <f>SUM(I112:J112)</f>
        <v>0</v>
      </c>
      <c r="L112" s="48"/>
      <c r="M112" s="78"/>
      <c r="N112" s="78"/>
      <c r="O112" s="13">
        <f>SUM(L112:N112)</f>
        <v>0</v>
      </c>
      <c r="P112" s="78"/>
      <c r="Q112" s="78">
        <v>1</v>
      </c>
      <c r="R112" s="78"/>
      <c r="S112" s="78"/>
      <c r="T112" s="13">
        <f>SUM(P112:S112)</f>
        <v>1</v>
      </c>
      <c r="U112" s="48">
        <f>15+1</f>
        <v>16</v>
      </c>
      <c r="V112" s="48">
        <v>6.2</v>
      </c>
      <c r="W112" s="48">
        <v>1.5</v>
      </c>
      <c r="X112" s="48">
        <v>0.8</v>
      </c>
      <c r="Y112" s="48"/>
      <c r="Z112" s="48"/>
      <c r="AA112" s="13">
        <f>SUM(U112:Z112)</f>
        <v>24.5</v>
      </c>
      <c r="AB112" s="48"/>
      <c r="AC112" s="48"/>
      <c r="AD112" s="87">
        <f>H112+K112+O112+T112+AA112+AB112-AC112</f>
        <v>118.03333333333333</v>
      </c>
    </row>
    <row r="113" spans="1:30" s="4" customFormat="1" ht="21" customHeight="1" x14ac:dyDescent="0.2">
      <c r="A113" s="8">
        <v>109</v>
      </c>
      <c r="B113" s="137" t="s">
        <v>155</v>
      </c>
      <c r="C113" s="101" t="s">
        <v>68</v>
      </c>
      <c r="D113" s="138">
        <v>4</v>
      </c>
      <c r="E113" s="13">
        <v>0.97962962962962963</v>
      </c>
      <c r="F113" s="48"/>
      <c r="G113" s="48"/>
      <c r="H113" s="12">
        <f>SUM(E113*100,F113:G113)</f>
        <v>97.962962962962962</v>
      </c>
      <c r="I113" s="48"/>
      <c r="J113" s="78"/>
      <c r="K113" s="13">
        <f>SUM(I113:J113)</f>
        <v>0</v>
      </c>
      <c r="L113" s="48"/>
      <c r="M113" s="78"/>
      <c r="N113" s="78"/>
      <c r="O113" s="13">
        <f>SUM(L113:N113)</f>
        <v>0</v>
      </c>
      <c r="P113" s="78"/>
      <c r="Q113" s="78"/>
      <c r="R113" s="78"/>
      <c r="S113" s="78"/>
      <c r="T113" s="13">
        <f>SUM(P113:S113)</f>
        <v>0</v>
      </c>
      <c r="U113" s="48">
        <f>15+2.5</f>
        <v>17.5</v>
      </c>
      <c r="V113" s="48"/>
      <c r="W113" s="48"/>
      <c r="X113" s="48">
        <v>2.5</v>
      </c>
      <c r="Y113" s="48"/>
      <c r="Z113" s="48"/>
      <c r="AA113" s="13">
        <f>SUM(U113:Z113)</f>
        <v>20</v>
      </c>
      <c r="AB113" s="48"/>
      <c r="AC113" s="48"/>
      <c r="AD113" s="87">
        <f>H113+K113+O113+T113+AA113+AB113-AC113</f>
        <v>117.96296296296296</v>
      </c>
    </row>
    <row r="114" spans="1:30" s="4" customFormat="1" ht="21" customHeight="1" x14ac:dyDescent="0.2">
      <c r="A114" s="9">
        <v>110</v>
      </c>
      <c r="B114" s="96" t="s">
        <v>156</v>
      </c>
      <c r="C114" s="96" t="s">
        <v>66</v>
      </c>
      <c r="D114" s="97">
        <v>3</v>
      </c>
      <c r="E114" s="13">
        <v>0.95050847457627119</v>
      </c>
      <c r="F114" s="47"/>
      <c r="G114" s="47"/>
      <c r="H114" s="12">
        <f>SUM(E114*100,F114:G114)</f>
        <v>95.050847457627114</v>
      </c>
      <c r="I114" s="47"/>
      <c r="J114" s="77"/>
      <c r="K114" s="13">
        <f>SUM(I114:J114)</f>
        <v>0</v>
      </c>
      <c r="L114" s="47"/>
      <c r="M114" s="77"/>
      <c r="N114" s="77"/>
      <c r="O114" s="13">
        <f>SUM(L114:N114)</f>
        <v>0</v>
      </c>
      <c r="P114" s="77"/>
      <c r="Q114" s="77"/>
      <c r="R114" s="77"/>
      <c r="S114" s="77"/>
      <c r="T114" s="13">
        <f>SUM(P114:S114)</f>
        <v>0</v>
      </c>
      <c r="U114" s="47">
        <v>15</v>
      </c>
      <c r="V114" s="47">
        <v>4.8</v>
      </c>
      <c r="W114" s="47"/>
      <c r="X114" s="47"/>
      <c r="Y114" s="47">
        <v>3</v>
      </c>
      <c r="Z114" s="47"/>
      <c r="AA114" s="13">
        <f>SUM(U114:Z114)</f>
        <v>22.8</v>
      </c>
      <c r="AB114" s="47"/>
      <c r="AC114" s="47"/>
      <c r="AD114" s="86">
        <f>H114+K114+O114+T114+AA114+AB114-AC114</f>
        <v>117.85084745762711</v>
      </c>
    </row>
    <row r="115" spans="1:30" s="4" customFormat="1" ht="21" customHeight="1" x14ac:dyDescent="0.2">
      <c r="A115" s="10">
        <v>111</v>
      </c>
      <c r="B115" s="100" t="s">
        <v>157</v>
      </c>
      <c r="C115" s="101" t="s">
        <v>68</v>
      </c>
      <c r="D115" s="102">
        <v>2</v>
      </c>
      <c r="E115" s="13">
        <v>0.96766666666666667</v>
      </c>
      <c r="F115" s="48"/>
      <c r="G115" s="48"/>
      <c r="H115" s="12">
        <f>SUM(E115*100,F115:G115)</f>
        <v>96.766666666666666</v>
      </c>
      <c r="I115" s="48"/>
      <c r="J115" s="78"/>
      <c r="K115" s="13">
        <f>SUM(I115:J115)</f>
        <v>0</v>
      </c>
      <c r="L115" s="48"/>
      <c r="M115" s="78"/>
      <c r="N115" s="78"/>
      <c r="O115" s="13">
        <f>SUM(L115:N115)</f>
        <v>0</v>
      </c>
      <c r="P115" s="78"/>
      <c r="Q115" s="78"/>
      <c r="R115" s="78"/>
      <c r="S115" s="78"/>
      <c r="T115" s="13">
        <f>SUM(P115:S115)</f>
        <v>0</v>
      </c>
      <c r="U115" s="48">
        <f>2+1+1</f>
        <v>4</v>
      </c>
      <c r="V115" s="48"/>
      <c r="W115" s="48"/>
      <c r="X115" s="48">
        <f>9.2+0.2+6.6</f>
        <v>15.999999999999998</v>
      </c>
      <c r="Y115" s="48"/>
      <c r="Z115" s="48"/>
      <c r="AA115" s="13">
        <f>SUM(U115:Z115)</f>
        <v>20</v>
      </c>
      <c r="AB115" s="48">
        <v>1</v>
      </c>
      <c r="AC115" s="48"/>
      <c r="AD115" s="87">
        <f>H115+K115+O115+T115+AA115+AB115-AC115</f>
        <v>117.76666666666667</v>
      </c>
    </row>
    <row r="116" spans="1:30" s="4" customFormat="1" ht="21" customHeight="1" x14ac:dyDescent="0.2">
      <c r="A116" s="8">
        <v>112</v>
      </c>
      <c r="B116" s="134" t="s">
        <v>158</v>
      </c>
      <c r="C116" s="92" t="s">
        <v>64</v>
      </c>
      <c r="D116" s="124">
        <v>1</v>
      </c>
      <c r="E116" s="12">
        <v>0.92033333333333334</v>
      </c>
      <c r="F116" s="46"/>
      <c r="G116" s="46"/>
      <c r="H116" s="12">
        <f>SUM(E116*100,F116:G116)</f>
        <v>92.033333333333331</v>
      </c>
      <c r="I116" s="53"/>
      <c r="J116" s="113"/>
      <c r="K116" s="12">
        <f>SUM(I116:J116)</f>
        <v>0</v>
      </c>
      <c r="L116" s="53">
        <v>1</v>
      </c>
      <c r="M116" s="113">
        <v>5</v>
      </c>
      <c r="N116" s="113"/>
      <c r="O116" s="12">
        <f>SUM(L116:N116)</f>
        <v>6</v>
      </c>
      <c r="P116" s="113"/>
      <c r="Q116" s="113"/>
      <c r="R116" s="113"/>
      <c r="S116" s="113"/>
      <c r="T116" s="12">
        <f>SUM(P116:S116)</f>
        <v>0</v>
      </c>
      <c r="U116" s="53"/>
      <c r="V116" s="53">
        <v>1.5</v>
      </c>
      <c r="W116" s="53">
        <v>1.5</v>
      </c>
      <c r="X116" s="53">
        <v>14.6</v>
      </c>
      <c r="Y116" s="58"/>
      <c r="Z116" s="58">
        <v>1.9</v>
      </c>
      <c r="AA116" s="14">
        <f>SUM(U116:Z116)</f>
        <v>19.5</v>
      </c>
      <c r="AB116" s="58"/>
      <c r="AC116" s="58"/>
      <c r="AD116" s="87">
        <f>H116+K116+O116+T116+AA116+AB116-AC116</f>
        <v>117.53333333333333</v>
      </c>
    </row>
    <row r="117" spans="1:30" s="4" customFormat="1" ht="21" customHeight="1" x14ac:dyDescent="0.2">
      <c r="A117" s="9">
        <v>113</v>
      </c>
      <c r="B117" s="99" t="s">
        <v>159</v>
      </c>
      <c r="C117" s="101" t="s">
        <v>68</v>
      </c>
      <c r="D117" s="102">
        <v>2</v>
      </c>
      <c r="E117" s="13">
        <v>0.88700000000000001</v>
      </c>
      <c r="F117" s="48"/>
      <c r="G117" s="48"/>
      <c r="H117" s="12">
        <f>SUM(E117*100,F117:G117)</f>
        <v>88.7</v>
      </c>
      <c r="I117" s="48"/>
      <c r="J117" s="78"/>
      <c r="K117" s="13">
        <f>SUM(I117:J117)</f>
        <v>0</v>
      </c>
      <c r="L117" s="48"/>
      <c r="M117" s="78"/>
      <c r="N117" s="78"/>
      <c r="O117" s="13">
        <f>SUM(L117:N117)</f>
        <v>0</v>
      </c>
      <c r="P117" s="78"/>
      <c r="Q117" s="78"/>
      <c r="R117" s="78"/>
      <c r="S117" s="78"/>
      <c r="T117" s="13">
        <f>SUM(P117:S117)</f>
        <v>0</v>
      </c>
      <c r="U117" s="48">
        <v>16.5</v>
      </c>
      <c r="V117" s="48">
        <v>10.5</v>
      </c>
      <c r="W117" s="48"/>
      <c r="X117" s="48"/>
      <c r="Y117" s="48"/>
      <c r="Z117" s="48"/>
      <c r="AA117" s="13">
        <f>SUM(U117:Z117)</f>
        <v>27</v>
      </c>
      <c r="AB117" s="48">
        <v>1.5</v>
      </c>
      <c r="AC117" s="48"/>
      <c r="AD117" s="87">
        <f>H117+K117+O117+T117+AA117+AB117-AC117</f>
        <v>117.2</v>
      </c>
    </row>
    <row r="118" spans="1:30" s="4" customFormat="1" ht="21" customHeight="1" x14ac:dyDescent="0.2">
      <c r="A118" s="10">
        <v>114</v>
      </c>
      <c r="B118" s="100" t="s">
        <v>160</v>
      </c>
      <c r="C118" s="101" t="s">
        <v>68</v>
      </c>
      <c r="D118" s="102">
        <v>2</v>
      </c>
      <c r="E118" s="13">
        <v>0.7503333333333333</v>
      </c>
      <c r="F118" s="48"/>
      <c r="G118" s="48"/>
      <c r="H118" s="12">
        <f>SUM(E118*100,F118:G118)</f>
        <v>75.033333333333331</v>
      </c>
      <c r="I118" s="48"/>
      <c r="J118" s="78"/>
      <c r="K118" s="13">
        <f>SUM(I118:J118)</f>
        <v>0</v>
      </c>
      <c r="L118" s="48"/>
      <c r="M118" s="78"/>
      <c r="N118" s="78"/>
      <c r="O118" s="13">
        <f>SUM(L118:N118)</f>
        <v>0</v>
      </c>
      <c r="P118" s="78">
        <v>2</v>
      </c>
      <c r="Q118" s="78">
        <v>2.8</v>
      </c>
      <c r="R118" s="130"/>
      <c r="S118" s="78"/>
      <c r="T118" s="13">
        <f>SUM(P118:S118)</f>
        <v>4.8</v>
      </c>
      <c r="U118" s="48">
        <v>16.5</v>
      </c>
      <c r="V118" s="48">
        <v>16.399999999999999</v>
      </c>
      <c r="W118" s="48"/>
      <c r="X118" s="48"/>
      <c r="Y118" s="48"/>
      <c r="Z118" s="48">
        <v>2</v>
      </c>
      <c r="AA118" s="13">
        <f>SUM(U118:Z118)</f>
        <v>34.9</v>
      </c>
      <c r="AB118" s="48">
        <v>1.5</v>
      </c>
      <c r="AC118" s="48"/>
      <c r="AD118" s="86">
        <f>H118+K118+O118+T118+AA118+AB118-AC118</f>
        <v>116.23333333333332</v>
      </c>
    </row>
    <row r="119" spans="1:30" s="4" customFormat="1" ht="21" customHeight="1" x14ac:dyDescent="0.2">
      <c r="A119" s="8">
        <v>115</v>
      </c>
      <c r="B119" s="100" t="s">
        <v>161</v>
      </c>
      <c r="C119" s="101" t="s">
        <v>68</v>
      </c>
      <c r="D119" s="102">
        <v>2</v>
      </c>
      <c r="E119" s="13">
        <v>0.94133333333333336</v>
      </c>
      <c r="F119" s="48"/>
      <c r="G119" s="48"/>
      <c r="H119" s="12">
        <f>SUM(E119*100,F119:G119)</f>
        <v>94.13333333333334</v>
      </c>
      <c r="I119" s="48"/>
      <c r="J119" s="78"/>
      <c r="K119" s="13">
        <f>SUM(I119:J119)</f>
        <v>0</v>
      </c>
      <c r="L119" s="48"/>
      <c r="M119" s="78"/>
      <c r="N119" s="78"/>
      <c r="O119" s="13">
        <f>SUM(L119:N119)</f>
        <v>0</v>
      </c>
      <c r="P119" s="78"/>
      <c r="Q119" s="130"/>
      <c r="R119" s="78">
        <v>6</v>
      </c>
      <c r="S119" s="78"/>
      <c r="T119" s="13">
        <f>SUM(P119:S119)</f>
        <v>6</v>
      </c>
      <c r="U119" s="48">
        <v>15</v>
      </c>
      <c r="V119" s="48"/>
      <c r="W119" s="48"/>
      <c r="X119" s="48">
        <v>0.8</v>
      </c>
      <c r="Y119" s="48"/>
      <c r="Z119" s="48"/>
      <c r="AA119" s="13">
        <f>SUM(U119:Z119)</f>
        <v>15.8</v>
      </c>
      <c r="AB119" s="48"/>
      <c r="AC119" s="48"/>
      <c r="AD119" s="87">
        <f>H119+K119+O119+T119+AA119+AB119-AC119</f>
        <v>115.93333333333334</v>
      </c>
    </row>
    <row r="120" spans="1:30" s="4" customFormat="1" ht="21" customHeight="1" x14ac:dyDescent="0.2">
      <c r="A120" s="9">
        <v>116</v>
      </c>
      <c r="B120" s="107" t="s">
        <v>162</v>
      </c>
      <c r="C120" s="104" t="s">
        <v>70</v>
      </c>
      <c r="D120" s="116">
        <v>2</v>
      </c>
      <c r="E120" s="14">
        <f>H120/100</f>
        <v>0.88656666666666684</v>
      </c>
      <c r="F120" s="49"/>
      <c r="G120" s="49">
        <v>1</v>
      </c>
      <c r="H120" s="12">
        <v>88.65666666666668</v>
      </c>
      <c r="I120" s="49">
        <v>1</v>
      </c>
      <c r="J120" s="106"/>
      <c r="K120" s="14">
        <f>SUM(I120:J120)</f>
        <v>1</v>
      </c>
      <c r="L120" s="49"/>
      <c r="M120" s="106"/>
      <c r="N120" s="106"/>
      <c r="O120" s="14">
        <f>SUM(L120:N120)</f>
        <v>0</v>
      </c>
      <c r="P120" s="106"/>
      <c r="Q120" s="106"/>
      <c r="R120" s="106"/>
      <c r="S120" s="106"/>
      <c r="T120" s="14">
        <f>SUM(P120:S120)</f>
        <v>0</v>
      </c>
      <c r="U120" s="49">
        <v>1</v>
      </c>
      <c r="V120" s="49"/>
      <c r="W120" s="49"/>
      <c r="X120" s="49">
        <v>5.0999999999999996</v>
      </c>
      <c r="Y120" s="49"/>
      <c r="Z120" s="49">
        <v>20</v>
      </c>
      <c r="AA120" s="14">
        <f>SUM(U120:Z120)</f>
        <v>26.1</v>
      </c>
      <c r="AB120" s="49"/>
      <c r="AC120" s="49"/>
      <c r="AD120" s="86">
        <f>H120+K120+O120+T120+AA120+AB120-AC120</f>
        <v>115.75666666666669</v>
      </c>
    </row>
    <row r="121" spans="1:30" s="4" customFormat="1" ht="21" customHeight="1" x14ac:dyDescent="0.2">
      <c r="A121" s="10">
        <v>117</v>
      </c>
      <c r="B121" s="129" t="s">
        <v>163</v>
      </c>
      <c r="C121" s="101" t="s">
        <v>68</v>
      </c>
      <c r="D121" s="102">
        <v>3</v>
      </c>
      <c r="E121" s="13">
        <v>0.7783870967741936</v>
      </c>
      <c r="F121" s="48"/>
      <c r="G121" s="48"/>
      <c r="H121" s="12">
        <f>SUM(E121*100,F121:G121)</f>
        <v>77.838709677419359</v>
      </c>
      <c r="I121" s="48"/>
      <c r="J121" s="78"/>
      <c r="K121" s="13">
        <f>SUM(I121:J121)</f>
        <v>0</v>
      </c>
      <c r="L121" s="48"/>
      <c r="M121" s="78"/>
      <c r="N121" s="78"/>
      <c r="O121" s="13">
        <f>SUM(L121:N121)</f>
        <v>0</v>
      </c>
      <c r="P121" s="78">
        <v>1</v>
      </c>
      <c r="Q121" s="78">
        <v>2.2000000000000002</v>
      </c>
      <c r="R121" s="78"/>
      <c r="S121" s="78"/>
      <c r="T121" s="13">
        <f>SUM(P121:S121)</f>
        <v>3.2</v>
      </c>
      <c r="U121" s="48">
        <v>16.5</v>
      </c>
      <c r="V121" s="48">
        <v>16.100000000000001</v>
      </c>
      <c r="W121" s="48"/>
      <c r="X121" s="48"/>
      <c r="Y121" s="48">
        <v>1</v>
      </c>
      <c r="Z121" s="48"/>
      <c r="AA121" s="13">
        <f>SUM(U121:Z121)</f>
        <v>33.6</v>
      </c>
      <c r="AB121" s="48">
        <v>1</v>
      </c>
      <c r="AC121" s="48"/>
      <c r="AD121" s="87">
        <f>H121+K121+O121+T121+AA121+AB121-AC121</f>
        <v>115.63870967741937</v>
      </c>
    </row>
    <row r="122" spans="1:30" s="4" customFormat="1" ht="21" customHeight="1" x14ac:dyDescent="0.2">
      <c r="A122" s="8">
        <v>118</v>
      </c>
      <c r="B122" s="90" t="s">
        <v>164</v>
      </c>
      <c r="C122" s="92" t="s">
        <v>64</v>
      </c>
      <c r="D122" s="93">
        <v>2</v>
      </c>
      <c r="E122" s="12">
        <v>0.88384615384615384</v>
      </c>
      <c r="F122" s="46"/>
      <c r="G122" s="46"/>
      <c r="H122" s="12">
        <f>SUM(E122*100,F122:G122)</f>
        <v>88.384615384615387</v>
      </c>
      <c r="I122" s="94"/>
      <c r="J122" s="95"/>
      <c r="K122" s="12">
        <f>SUM(I122:J122)</f>
        <v>0</v>
      </c>
      <c r="L122" s="95"/>
      <c r="M122" s="95"/>
      <c r="N122" s="95"/>
      <c r="O122" s="12">
        <f>SUM(L122:N122)</f>
        <v>0</v>
      </c>
      <c r="P122" s="95"/>
      <c r="Q122" s="95"/>
      <c r="R122" s="95"/>
      <c r="S122" s="95"/>
      <c r="T122" s="12">
        <f>SUM(P122:S122)</f>
        <v>0</v>
      </c>
      <c r="U122" s="95">
        <f>15+1.5</f>
        <v>16.5</v>
      </c>
      <c r="V122" s="94">
        <v>3.2</v>
      </c>
      <c r="W122" s="94">
        <v>3.6</v>
      </c>
      <c r="X122" s="94">
        <v>0.5</v>
      </c>
      <c r="Y122" s="85">
        <v>3</v>
      </c>
      <c r="Z122" s="85" t="s">
        <v>165</v>
      </c>
      <c r="AA122" s="14">
        <f>SUM(U122:Z122)</f>
        <v>26.8</v>
      </c>
      <c r="AB122" s="85"/>
      <c r="AC122" s="85"/>
      <c r="AD122" s="86">
        <f>H122+K122+O122+T122+AA122+AB122-AC122</f>
        <v>115.18461538461538</v>
      </c>
    </row>
    <row r="123" spans="1:30" s="4" customFormat="1" ht="21" customHeight="1" x14ac:dyDescent="0.2">
      <c r="A123" s="9">
        <v>119</v>
      </c>
      <c r="B123" s="123" t="s">
        <v>166</v>
      </c>
      <c r="C123" s="101" t="s">
        <v>68</v>
      </c>
      <c r="D123" s="138">
        <v>4</v>
      </c>
      <c r="E123" s="13">
        <v>0.95444444444444443</v>
      </c>
      <c r="F123" s="48"/>
      <c r="G123" s="48"/>
      <c r="H123" s="12">
        <f>SUM(E123*100,F123:G123)</f>
        <v>95.444444444444443</v>
      </c>
      <c r="I123" s="48"/>
      <c r="J123" s="78"/>
      <c r="K123" s="13">
        <f>SUM(I123:J123)</f>
        <v>0</v>
      </c>
      <c r="L123" s="48"/>
      <c r="M123" s="78"/>
      <c r="N123" s="78">
        <v>19.600000000000001</v>
      </c>
      <c r="O123" s="13">
        <f>SUM(L123:N123)</f>
        <v>19.600000000000001</v>
      </c>
      <c r="P123" s="78"/>
      <c r="Q123" s="78"/>
      <c r="R123" s="78"/>
      <c r="S123" s="78"/>
      <c r="T123" s="13">
        <f>SUM(P123:S123)</f>
        <v>0</v>
      </c>
      <c r="U123" s="48"/>
      <c r="V123" s="48"/>
      <c r="W123" s="48"/>
      <c r="X123" s="48"/>
      <c r="Y123" s="48"/>
      <c r="Z123" s="48"/>
      <c r="AA123" s="13">
        <f>SUM(U123:Z123)</f>
        <v>0</v>
      </c>
      <c r="AB123" s="48"/>
      <c r="AC123" s="48"/>
      <c r="AD123" s="86">
        <f>H123+K123+O123+T123+AA123+AB123-AC123</f>
        <v>115.04444444444445</v>
      </c>
    </row>
    <row r="124" spans="1:30" s="4" customFormat="1" ht="21" customHeight="1" x14ac:dyDescent="0.2">
      <c r="A124" s="10">
        <v>120</v>
      </c>
      <c r="B124" s="110" t="s">
        <v>167</v>
      </c>
      <c r="C124" s="110" t="s">
        <v>73</v>
      </c>
      <c r="D124" s="111">
        <v>2</v>
      </c>
      <c r="E124" s="14">
        <v>0.88849650349650344</v>
      </c>
      <c r="F124" s="50"/>
      <c r="G124" s="50"/>
      <c r="H124" s="12">
        <f>SUM(E124*100,F124:G124)</f>
        <v>88.849650349650346</v>
      </c>
      <c r="I124" s="50">
        <v>7</v>
      </c>
      <c r="J124" s="112">
        <v>4</v>
      </c>
      <c r="K124" s="14">
        <f>SUM(I124:J124)</f>
        <v>11</v>
      </c>
      <c r="L124" s="50"/>
      <c r="M124" s="112"/>
      <c r="N124" s="112"/>
      <c r="O124" s="14">
        <f>SUM(L124:N124)</f>
        <v>0</v>
      </c>
      <c r="P124" s="112"/>
      <c r="Q124" s="112"/>
      <c r="R124" s="112"/>
      <c r="S124" s="112"/>
      <c r="T124" s="14">
        <f>SUM(P124:S124)</f>
        <v>0</v>
      </c>
      <c r="U124" s="50">
        <v>15</v>
      </c>
      <c r="V124" s="50"/>
      <c r="W124" s="50"/>
      <c r="X124" s="50"/>
      <c r="Y124" s="50"/>
      <c r="Z124" s="50"/>
      <c r="AA124" s="14">
        <f>SUM(U124:Z124)</f>
        <v>15</v>
      </c>
      <c r="AB124" s="50"/>
      <c r="AC124" s="50"/>
      <c r="AD124" s="87">
        <f>H124+K124+O124+T124+AA124+AB124-AC124</f>
        <v>114.84965034965035</v>
      </c>
    </row>
    <row r="125" spans="1:30" s="4" customFormat="1" ht="21" customHeight="1" x14ac:dyDescent="0.2">
      <c r="A125" s="8">
        <v>121</v>
      </c>
      <c r="B125" s="117">
        <v>194194</v>
      </c>
      <c r="C125" s="119" t="s">
        <v>78</v>
      </c>
      <c r="D125" s="120">
        <v>2</v>
      </c>
      <c r="E125" s="14">
        <v>0.82104166666666667</v>
      </c>
      <c r="F125" s="51"/>
      <c r="G125" s="51"/>
      <c r="H125" s="12">
        <f>SUM(E125*100,F125:G125)</f>
        <v>82.104166666666671</v>
      </c>
      <c r="I125" s="51"/>
      <c r="J125" s="121"/>
      <c r="K125" s="14">
        <f>SUM(I125:J125)</f>
        <v>0</v>
      </c>
      <c r="L125" s="51">
        <v>28.2</v>
      </c>
      <c r="M125" s="121"/>
      <c r="N125" s="121"/>
      <c r="O125" s="14">
        <f>SUM(L125:N125)</f>
        <v>28.2</v>
      </c>
      <c r="P125" s="121"/>
      <c r="Q125" s="121"/>
      <c r="R125" s="121"/>
      <c r="S125" s="121"/>
      <c r="T125" s="14">
        <f>SUM(P125:S125)</f>
        <v>0</v>
      </c>
      <c r="U125" s="51">
        <v>2.5</v>
      </c>
      <c r="V125" s="51">
        <v>2</v>
      </c>
      <c r="W125" s="51"/>
      <c r="X125" s="51"/>
      <c r="Y125" s="51"/>
      <c r="Z125" s="51">
        <v>0</v>
      </c>
      <c r="AA125" s="14">
        <f>SUM(U125:Z125)</f>
        <v>4.5</v>
      </c>
      <c r="AB125" s="51"/>
      <c r="AC125" s="51"/>
      <c r="AD125" s="86">
        <f>H125+K125+O125+T125+AA125+AB125-AC125</f>
        <v>114.80416666666667</v>
      </c>
    </row>
    <row r="126" spans="1:30" s="4" customFormat="1" ht="21" customHeight="1" x14ac:dyDescent="0.2">
      <c r="A126" s="9">
        <v>122</v>
      </c>
      <c r="B126" s="129" t="s">
        <v>168</v>
      </c>
      <c r="C126" s="101" t="s">
        <v>68</v>
      </c>
      <c r="D126" s="102">
        <v>3</v>
      </c>
      <c r="E126" s="13">
        <v>0.85</v>
      </c>
      <c r="F126" s="48"/>
      <c r="G126" s="48"/>
      <c r="H126" s="12">
        <f>SUM(E126*100,F126:G126)</f>
        <v>85</v>
      </c>
      <c r="I126" s="48"/>
      <c r="J126" s="78"/>
      <c r="K126" s="13">
        <f>SUM(I126:J126)</f>
        <v>0</v>
      </c>
      <c r="L126" s="48"/>
      <c r="M126" s="78"/>
      <c r="N126" s="78"/>
      <c r="O126" s="13">
        <f>SUM(L126:N126)</f>
        <v>0</v>
      </c>
      <c r="P126" s="78"/>
      <c r="Q126" s="78"/>
      <c r="R126" s="78"/>
      <c r="S126" s="78"/>
      <c r="T126" s="13">
        <f>SUM(P126:S126)</f>
        <v>0</v>
      </c>
      <c r="U126" s="48">
        <v>2</v>
      </c>
      <c r="V126" s="48"/>
      <c r="W126" s="48">
        <v>26.8</v>
      </c>
      <c r="X126" s="48"/>
      <c r="Y126" s="48"/>
      <c r="Z126" s="48">
        <v>1</v>
      </c>
      <c r="AA126" s="13">
        <f>SUM(U126:Z126)</f>
        <v>29.8</v>
      </c>
      <c r="AB126" s="48"/>
      <c r="AC126" s="48"/>
      <c r="AD126" s="86">
        <f>H126+K126+O126+T126+AA126+AB126-AC126</f>
        <v>114.8</v>
      </c>
    </row>
    <row r="127" spans="1:30" s="4" customFormat="1" ht="21" customHeight="1" x14ac:dyDescent="0.2">
      <c r="A127" s="10">
        <v>123</v>
      </c>
      <c r="B127" s="122" t="s">
        <v>169</v>
      </c>
      <c r="C127" s="110" t="s">
        <v>73</v>
      </c>
      <c r="D127" s="111">
        <v>1</v>
      </c>
      <c r="E127" s="14">
        <v>0.8624074074074074</v>
      </c>
      <c r="F127" s="50"/>
      <c r="G127" s="50"/>
      <c r="H127" s="12">
        <f>SUM(E127*100,F127:G127)</f>
        <v>86.240740740740733</v>
      </c>
      <c r="I127" s="50"/>
      <c r="J127" s="112"/>
      <c r="K127" s="14">
        <f>SUM(I127:J127)</f>
        <v>0</v>
      </c>
      <c r="L127" s="50"/>
      <c r="M127" s="112"/>
      <c r="N127" s="112">
        <v>18.5</v>
      </c>
      <c r="O127" s="14">
        <f>SUM(L127:N127)</f>
        <v>18.5</v>
      </c>
      <c r="P127" s="112"/>
      <c r="Q127" s="112"/>
      <c r="R127" s="112"/>
      <c r="S127" s="112"/>
      <c r="T127" s="14">
        <f>SUM(P127:S127)</f>
        <v>0</v>
      </c>
      <c r="U127" s="50">
        <v>10</v>
      </c>
      <c r="V127" s="50"/>
      <c r="W127" s="50"/>
      <c r="X127" s="50"/>
      <c r="Y127" s="50"/>
      <c r="Z127" s="50"/>
      <c r="AA127" s="14">
        <f>SUM(U127:Z127)</f>
        <v>10</v>
      </c>
      <c r="AB127" s="50"/>
      <c r="AC127" s="50"/>
      <c r="AD127" s="86">
        <f>H127+K127+O127+T127+AA127+AB127-AC127</f>
        <v>114.74074074074073</v>
      </c>
    </row>
    <row r="128" spans="1:30" s="4" customFormat="1" ht="21" customHeight="1" x14ac:dyDescent="0.2">
      <c r="A128" s="8">
        <v>124</v>
      </c>
      <c r="B128" s="122" t="s">
        <v>170</v>
      </c>
      <c r="C128" s="110" t="s">
        <v>73</v>
      </c>
      <c r="D128" s="111">
        <v>1</v>
      </c>
      <c r="E128" s="14">
        <v>0.83321428571428569</v>
      </c>
      <c r="F128" s="50"/>
      <c r="G128" s="50"/>
      <c r="H128" s="12">
        <f>SUM(E128*100,F128:G128)</f>
        <v>83.321428571428569</v>
      </c>
      <c r="I128" s="50"/>
      <c r="J128" s="112"/>
      <c r="K128" s="14">
        <f>SUM(I128:J128)</f>
        <v>0</v>
      </c>
      <c r="L128" s="50">
        <v>31.2</v>
      </c>
      <c r="M128" s="112"/>
      <c r="N128" s="112"/>
      <c r="O128" s="14">
        <f>SUM(L128:N128)</f>
        <v>31.2</v>
      </c>
      <c r="P128" s="112"/>
      <c r="Q128" s="112"/>
      <c r="R128" s="112"/>
      <c r="S128" s="112"/>
      <c r="T128" s="14">
        <f>SUM(P128:S128)</f>
        <v>0</v>
      </c>
      <c r="U128" s="50"/>
      <c r="V128" s="50"/>
      <c r="W128" s="50"/>
      <c r="X128" s="50"/>
      <c r="Y128" s="50"/>
      <c r="Z128" s="50"/>
      <c r="AA128" s="14">
        <f>SUM(U128:Z128)</f>
        <v>0</v>
      </c>
      <c r="AB128" s="50"/>
      <c r="AC128" s="50"/>
      <c r="AD128" s="86">
        <f>H128+K128+O128+T128+AA128+AB128-AC128</f>
        <v>114.52142857142857</v>
      </c>
    </row>
    <row r="129" spans="1:30" s="4" customFormat="1" ht="21" customHeight="1" x14ac:dyDescent="0.2">
      <c r="A129" s="9">
        <v>125</v>
      </c>
      <c r="B129" s="122" t="s">
        <v>171</v>
      </c>
      <c r="C129" s="110" t="s">
        <v>73</v>
      </c>
      <c r="D129" s="111">
        <v>2</v>
      </c>
      <c r="E129" s="14">
        <v>0.88636363636363635</v>
      </c>
      <c r="F129" s="50"/>
      <c r="G129" s="50"/>
      <c r="H129" s="12">
        <f>SUM(E129*100,F129:G129)</f>
        <v>88.63636363636364</v>
      </c>
      <c r="I129" s="50"/>
      <c r="J129" s="112"/>
      <c r="K129" s="14">
        <f>SUM(I129:J129)</f>
        <v>0</v>
      </c>
      <c r="L129" s="50"/>
      <c r="M129" s="112"/>
      <c r="N129" s="112"/>
      <c r="O129" s="14">
        <f>SUM(L129:N129)</f>
        <v>0</v>
      </c>
      <c r="P129" s="112">
        <v>1</v>
      </c>
      <c r="Q129" s="112"/>
      <c r="R129" s="112">
        <v>24.5</v>
      </c>
      <c r="S129" s="112"/>
      <c r="T129" s="14">
        <f>SUM(P129:S129)</f>
        <v>25.5</v>
      </c>
      <c r="U129" s="50"/>
      <c r="V129" s="50"/>
      <c r="W129" s="50"/>
      <c r="X129" s="50"/>
      <c r="Y129" s="50"/>
      <c r="Z129" s="50"/>
      <c r="AA129" s="14">
        <f>SUM(U129:Z129)</f>
        <v>0</v>
      </c>
      <c r="AB129" s="50"/>
      <c r="AC129" s="50"/>
      <c r="AD129" s="86">
        <f>H129+K129+O129+T129+AA129+AB129-AC129</f>
        <v>114.13636363636364</v>
      </c>
    </row>
    <row r="130" spans="1:30" s="4" customFormat="1" ht="21" customHeight="1" x14ac:dyDescent="0.2">
      <c r="A130" s="10">
        <v>126</v>
      </c>
      <c r="B130" s="90" t="s">
        <v>172</v>
      </c>
      <c r="C130" s="92" t="s">
        <v>64</v>
      </c>
      <c r="D130" s="93">
        <v>2</v>
      </c>
      <c r="E130" s="12">
        <v>0.73428571428571432</v>
      </c>
      <c r="F130" s="46"/>
      <c r="G130" s="46"/>
      <c r="H130" s="12">
        <f>SUM(E130*100,F130:G130)</f>
        <v>73.428571428571431</v>
      </c>
      <c r="I130" s="94">
        <v>1</v>
      </c>
      <c r="J130" s="95"/>
      <c r="K130" s="12">
        <f>SUM(I130:J130)</f>
        <v>1</v>
      </c>
      <c r="L130" s="95">
        <f>0.5+1</f>
        <v>1.5</v>
      </c>
      <c r="M130" s="95">
        <f>1+5</f>
        <v>6</v>
      </c>
      <c r="N130" s="95"/>
      <c r="O130" s="12">
        <f>SUM(L130:N130)</f>
        <v>7.5</v>
      </c>
      <c r="P130" s="95"/>
      <c r="Q130" s="95">
        <v>2</v>
      </c>
      <c r="R130" s="95"/>
      <c r="S130" s="95"/>
      <c r="T130" s="12">
        <f>SUM(P130:S130)</f>
        <v>2</v>
      </c>
      <c r="U130" s="95">
        <f>15+1+1.5</f>
        <v>17.5</v>
      </c>
      <c r="V130" s="94">
        <v>3.2</v>
      </c>
      <c r="W130" s="94">
        <v>0.5</v>
      </c>
      <c r="X130" s="94">
        <v>3</v>
      </c>
      <c r="Y130" s="85">
        <v>2</v>
      </c>
      <c r="Z130" s="85"/>
      <c r="AA130" s="14">
        <f>SUM(U130:Z130)</f>
        <v>26.2</v>
      </c>
      <c r="AB130" s="85">
        <f>1+3</f>
        <v>4</v>
      </c>
      <c r="AC130" s="85"/>
      <c r="AD130" s="87">
        <f>H130+K130+O130+T130+AA130+AB130-AC130</f>
        <v>114.12857142857143</v>
      </c>
    </row>
    <row r="131" spans="1:30" s="4" customFormat="1" ht="21" customHeight="1" x14ac:dyDescent="0.2">
      <c r="A131" s="8">
        <v>127</v>
      </c>
      <c r="B131" s="136" t="s">
        <v>173</v>
      </c>
      <c r="C131" s="104" t="s">
        <v>70</v>
      </c>
      <c r="D131" s="105">
        <v>1</v>
      </c>
      <c r="E131" s="14">
        <f>H131/100</f>
        <v>0.94799999999999995</v>
      </c>
      <c r="F131" s="49"/>
      <c r="G131" s="49">
        <v>1</v>
      </c>
      <c r="H131" s="12">
        <v>94.8</v>
      </c>
      <c r="I131" s="49"/>
      <c r="J131" s="106"/>
      <c r="K131" s="14">
        <f>SUM(I131:J131)</f>
        <v>0</v>
      </c>
      <c r="L131" s="49"/>
      <c r="M131" s="106"/>
      <c r="N131" s="106">
        <v>18.5</v>
      </c>
      <c r="O131" s="14">
        <f>SUM(L131:N131)</f>
        <v>18.5</v>
      </c>
      <c r="P131" s="106"/>
      <c r="Q131" s="106"/>
      <c r="R131" s="106"/>
      <c r="S131" s="106"/>
      <c r="T131" s="14">
        <f>SUM(P131:S131)</f>
        <v>0</v>
      </c>
      <c r="U131" s="49"/>
      <c r="V131" s="49">
        <v>0.8</v>
      </c>
      <c r="W131" s="49"/>
      <c r="X131" s="49"/>
      <c r="Y131" s="49"/>
      <c r="Z131" s="49"/>
      <c r="AA131" s="14">
        <f>SUM(U131:Z131)</f>
        <v>0.8</v>
      </c>
      <c r="AB131" s="49"/>
      <c r="AC131" s="49"/>
      <c r="AD131" s="87">
        <f>H131+K131+O131+T131+AA131+AB131-AC131</f>
        <v>114.1</v>
      </c>
    </row>
    <row r="132" spans="1:30" s="4" customFormat="1" ht="21" customHeight="1" x14ac:dyDescent="0.2">
      <c r="A132" s="9">
        <v>128</v>
      </c>
      <c r="B132" s="96" t="s">
        <v>174</v>
      </c>
      <c r="C132" s="96" t="s">
        <v>66</v>
      </c>
      <c r="D132" s="97">
        <v>2</v>
      </c>
      <c r="E132" s="13">
        <v>0.79</v>
      </c>
      <c r="F132" s="47"/>
      <c r="G132" s="47"/>
      <c r="H132" s="12">
        <f>SUM(E132*100,F132:G132)</f>
        <v>79</v>
      </c>
      <c r="I132" s="47"/>
      <c r="J132" s="77"/>
      <c r="K132" s="13">
        <f>SUM(I132:J132)</f>
        <v>0</v>
      </c>
      <c r="L132" s="47"/>
      <c r="M132" s="77"/>
      <c r="N132" s="77"/>
      <c r="O132" s="13">
        <f>SUM(L132:N132)</f>
        <v>0</v>
      </c>
      <c r="P132" s="77"/>
      <c r="Q132" s="98"/>
      <c r="R132" s="77">
        <v>0.5</v>
      </c>
      <c r="S132" s="77"/>
      <c r="T132" s="13">
        <f>SUM(P132:S132)</f>
        <v>0.5</v>
      </c>
      <c r="U132" s="47">
        <f>15+1.5</f>
        <v>16.5</v>
      </c>
      <c r="V132" s="47">
        <v>14.1</v>
      </c>
      <c r="W132" s="47"/>
      <c r="X132" s="47"/>
      <c r="Y132" s="47">
        <v>1</v>
      </c>
      <c r="Z132" s="47"/>
      <c r="AA132" s="13">
        <f>SUM(U132:Z132)</f>
        <v>31.6</v>
      </c>
      <c r="AB132" s="47">
        <v>3</v>
      </c>
      <c r="AC132" s="47"/>
      <c r="AD132" s="87">
        <f>H132+K132+O132+T132+AA132+AB132-AC132</f>
        <v>114.1</v>
      </c>
    </row>
    <row r="133" spans="1:30" s="4" customFormat="1" ht="21" customHeight="1" x14ac:dyDescent="0.2">
      <c r="A133" s="10">
        <v>129</v>
      </c>
      <c r="B133" s="129" t="s">
        <v>175</v>
      </c>
      <c r="C133" s="101" t="s">
        <v>68</v>
      </c>
      <c r="D133" s="102">
        <v>3</v>
      </c>
      <c r="E133" s="13">
        <v>0.87935483870967746</v>
      </c>
      <c r="F133" s="48"/>
      <c r="G133" s="48"/>
      <c r="H133" s="12">
        <f>SUM(E133*100,F133:G133)</f>
        <v>87.935483870967744</v>
      </c>
      <c r="I133" s="48"/>
      <c r="J133" s="78"/>
      <c r="K133" s="13">
        <f>SUM(I133:J133)</f>
        <v>0</v>
      </c>
      <c r="L133" s="48">
        <v>2</v>
      </c>
      <c r="M133" s="78">
        <v>8.5</v>
      </c>
      <c r="N133" s="78"/>
      <c r="O133" s="13">
        <f>SUM(L133:N133)</f>
        <v>10.5</v>
      </c>
      <c r="P133" s="78"/>
      <c r="Q133" s="78"/>
      <c r="R133" s="78"/>
      <c r="S133" s="78"/>
      <c r="T133" s="13">
        <f>SUM(P133:S133)</f>
        <v>0</v>
      </c>
      <c r="U133" s="48">
        <v>15</v>
      </c>
      <c r="V133" s="48"/>
      <c r="W133" s="48"/>
      <c r="X133" s="48"/>
      <c r="Y133" s="48"/>
      <c r="Z133" s="48">
        <v>0.5</v>
      </c>
      <c r="AA133" s="13">
        <f>SUM(U133:Z133)</f>
        <v>15.5</v>
      </c>
      <c r="AB133" s="48"/>
      <c r="AC133" s="48"/>
      <c r="AD133" s="87">
        <f>H133+K133+O133+T133+AA133+AB133-AC133</f>
        <v>113.93548387096774</v>
      </c>
    </row>
    <row r="134" spans="1:30" s="4" customFormat="1" ht="21" customHeight="1" x14ac:dyDescent="0.2">
      <c r="A134" s="8">
        <v>130</v>
      </c>
      <c r="B134" s="96" t="s">
        <v>176</v>
      </c>
      <c r="C134" s="96" t="s">
        <v>66</v>
      </c>
      <c r="D134" s="97">
        <v>1</v>
      </c>
      <c r="E134" s="13">
        <v>0.90625</v>
      </c>
      <c r="F134" s="47"/>
      <c r="G134" s="47"/>
      <c r="H134" s="12">
        <f>SUM(E134*100,F134:G134)</f>
        <v>90.625</v>
      </c>
      <c r="I134" s="47">
        <v>1</v>
      </c>
      <c r="J134" s="77"/>
      <c r="K134" s="13">
        <f>SUM(I134:J134)</f>
        <v>1</v>
      </c>
      <c r="L134" s="47"/>
      <c r="M134" s="77"/>
      <c r="N134" s="77"/>
      <c r="O134" s="13">
        <f>SUM(L134:N134)</f>
        <v>0</v>
      </c>
      <c r="P134" s="77"/>
      <c r="Q134" s="98"/>
      <c r="R134" s="77">
        <v>0.5</v>
      </c>
      <c r="S134" s="77"/>
      <c r="T134" s="13">
        <f>SUM(P134:S134)</f>
        <v>0.5</v>
      </c>
      <c r="U134" s="47">
        <v>1.5</v>
      </c>
      <c r="V134" s="47">
        <v>17.2</v>
      </c>
      <c r="W134" s="47">
        <v>0.8</v>
      </c>
      <c r="X134" s="47"/>
      <c r="Y134" s="47"/>
      <c r="Z134" s="47"/>
      <c r="AA134" s="13">
        <f>SUM(U134:Z134)</f>
        <v>19.5</v>
      </c>
      <c r="AB134" s="47">
        <v>2</v>
      </c>
      <c r="AC134" s="47"/>
      <c r="AD134" s="87">
        <f>H134+K134+O134+T134+AA134+AB134-AC134</f>
        <v>113.625</v>
      </c>
    </row>
    <row r="135" spans="1:30" s="4" customFormat="1" ht="21" customHeight="1" x14ac:dyDescent="0.2">
      <c r="A135" s="9">
        <v>131</v>
      </c>
      <c r="B135" s="96" t="s">
        <v>196</v>
      </c>
      <c r="C135" s="96" t="s">
        <v>66</v>
      </c>
      <c r="D135" s="97">
        <v>3</v>
      </c>
      <c r="E135" s="13">
        <v>0.96034482758620687</v>
      </c>
      <c r="F135" s="47"/>
      <c r="G135" s="47">
        <v>2</v>
      </c>
      <c r="H135" s="12">
        <f>SUM(E135*100,F135:G135)</f>
        <v>98.034482758620683</v>
      </c>
      <c r="I135" s="47">
        <v>3</v>
      </c>
      <c r="J135" s="77"/>
      <c r="K135" s="13">
        <f>SUM(I135:J135)</f>
        <v>3</v>
      </c>
      <c r="L135" s="47"/>
      <c r="M135" s="77"/>
      <c r="N135" s="77"/>
      <c r="O135" s="13">
        <f>SUM(L135:N135)</f>
        <v>0</v>
      </c>
      <c r="P135" s="77"/>
      <c r="Q135" s="77"/>
      <c r="R135" s="77"/>
      <c r="S135" s="77"/>
      <c r="T135" s="13">
        <f>SUM(P135:S135)</f>
        <v>0</v>
      </c>
      <c r="U135" s="47">
        <v>2</v>
      </c>
      <c r="V135" s="47">
        <v>0.2</v>
      </c>
      <c r="W135" s="47"/>
      <c r="X135" s="47"/>
      <c r="Y135" s="47">
        <v>10.199999999999999</v>
      </c>
      <c r="Z135" s="47"/>
      <c r="AA135" s="13">
        <f>SUM(U135:Z135)</f>
        <v>12.399999999999999</v>
      </c>
      <c r="AB135" s="47"/>
      <c r="AC135" s="47"/>
      <c r="AD135" s="86">
        <f>H135+K135+O135+T135+AA135+AB135-AC135</f>
        <v>113.43448275862067</v>
      </c>
    </row>
    <row r="136" spans="1:30" s="4" customFormat="1" ht="21" customHeight="1" x14ac:dyDescent="0.2">
      <c r="A136" s="10">
        <v>132</v>
      </c>
      <c r="B136" s="96" t="s">
        <v>177</v>
      </c>
      <c r="C136" s="96" t="s">
        <v>66</v>
      </c>
      <c r="D136" s="97">
        <v>3</v>
      </c>
      <c r="E136" s="13">
        <v>0.86033333333333328</v>
      </c>
      <c r="F136" s="47"/>
      <c r="G136" s="47"/>
      <c r="H136" s="12">
        <f>SUM(E136*100,F136:G136)</f>
        <v>86.033333333333331</v>
      </c>
      <c r="I136" s="47"/>
      <c r="J136" s="77"/>
      <c r="K136" s="13">
        <f>SUM(I136:J136)</f>
        <v>0</v>
      </c>
      <c r="L136" s="47"/>
      <c r="M136" s="77"/>
      <c r="N136" s="77"/>
      <c r="O136" s="13">
        <f>SUM(L136:N136)</f>
        <v>0</v>
      </c>
      <c r="P136" s="77"/>
      <c r="Q136" s="77"/>
      <c r="R136" s="77"/>
      <c r="S136" s="77"/>
      <c r="T136" s="13">
        <f>SUM(P136:S136)</f>
        <v>0</v>
      </c>
      <c r="U136" s="47">
        <f>15+1.5</f>
        <v>16.5</v>
      </c>
      <c r="V136" s="47"/>
      <c r="W136" s="47"/>
      <c r="X136" s="47"/>
      <c r="Y136" s="47">
        <v>10.7</v>
      </c>
      <c r="Z136" s="47"/>
      <c r="AA136" s="13">
        <f>SUM(U136:Z136)</f>
        <v>27.2</v>
      </c>
      <c r="AB136" s="47"/>
      <c r="AC136" s="47"/>
      <c r="AD136" s="87">
        <f>H136+K136+O136+T136+AA136+AB136-AC136</f>
        <v>113.23333333333333</v>
      </c>
    </row>
    <row r="137" spans="1:30" s="4" customFormat="1" ht="21" customHeight="1" x14ac:dyDescent="0.2">
      <c r="A137" s="8">
        <v>133</v>
      </c>
      <c r="B137" s="125" t="s">
        <v>178</v>
      </c>
      <c r="C137" s="101" t="s">
        <v>68</v>
      </c>
      <c r="D137" s="102">
        <v>4</v>
      </c>
      <c r="E137" s="13">
        <v>0.93866666666666665</v>
      </c>
      <c r="F137" s="48"/>
      <c r="G137" s="48"/>
      <c r="H137" s="12">
        <f>SUM(E137*100,F137:G137)</f>
        <v>93.86666666666666</v>
      </c>
      <c r="I137" s="48"/>
      <c r="J137" s="78"/>
      <c r="K137" s="13">
        <f>SUM(I137:J137)</f>
        <v>0</v>
      </c>
      <c r="L137" s="48"/>
      <c r="M137" s="78"/>
      <c r="N137" s="78"/>
      <c r="O137" s="13">
        <f>SUM(L137:N137)</f>
        <v>0</v>
      </c>
      <c r="P137" s="78"/>
      <c r="Q137" s="78"/>
      <c r="R137" s="78"/>
      <c r="S137" s="78"/>
      <c r="T137" s="13">
        <f>SUM(P137:S137)</f>
        <v>0</v>
      </c>
      <c r="U137" s="48">
        <v>15</v>
      </c>
      <c r="V137" s="48">
        <v>4.2</v>
      </c>
      <c r="W137" s="48"/>
      <c r="X137" s="48"/>
      <c r="Y137" s="48"/>
      <c r="Z137" s="48"/>
      <c r="AA137" s="13">
        <f>SUM(U137:Z137)</f>
        <v>19.2</v>
      </c>
      <c r="AB137" s="48"/>
      <c r="AC137" s="48"/>
      <c r="AD137" s="86">
        <f>H137+K137+O137+T137+AA137+AB137-AC137</f>
        <v>113.06666666666666</v>
      </c>
    </row>
    <row r="138" spans="1:30" s="4" customFormat="1" ht="21" customHeight="1" x14ac:dyDescent="0.2">
      <c r="A138" s="9">
        <v>134</v>
      </c>
      <c r="B138" s="107">
        <v>182801</v>
      </c>
      <c r="C138" s="104" t="s">
        <v>70</v>
      </c>
      <c r="D138" s="116">
        <v>3</v>
      </c>
      <c r="E138" s="14">
        <f>'[1]3-18-03.'!AD5</f>
        <v>0.83499999999999996</v>
      </c>
      <c r="F138" s="49"/>
      <c r="G138" s="49"/>
      <c r="H138" s="12">
        <f>SUM(E138*100,F138:G138)</f>
        <v>83.5</v>
      </c>
      <c r="I138" s="49"/>
      <c r="J138" s="106"/>
      <c r="K138" s="14">
        <f>SUM(I138:J138)</f>
        <v>0</v>
      </c>
      <c r="L138" s="49"/>
      <c r="M138" s="106"/>
      <c r="N138" s="106"/>
      <c r="O138" s="14">
        <f>SUM(L138:N138)</f>
        <v>0</v>
      </c>
      <c r="P138" s="106"/>
      <c r="Q138" s="106"/>
      <c r="R138" s="106"/>
      <c r="S138" s="106"/>
      <c r="T138" s="14">
        <f>SUM(P138:S138)</f>
        <v>0</v>
      </c>
      <c r="U138" s="49">
        <f>15+2</f>
        <v>17</v>
      </c>
      <c r="V138" s="49"/>
      <c r="W138" s="49">
        <v>11.5</v>
      </c>
      <c r="X138" s="49"/>
      <c r="Y138" s="49">
        <v>1</v>
      </c>
      <c r="Z138" s="49"/>
      <c r="AA138" s="14">
        <f>SUM(U138:Z138)</f>
        <v>29.5</v>
      </c>
      <c r="AB138" s="49"/>
      <c r="AC138" s="49"/>
      <c r="AD138" s="86">
        <f>H138+K138+O138+T138+AA138+AB138-AC138</f>
        <v>113</v>
      </c>
    </row>
    <row r="139" spans="1:30" s="4" customFormat="1" ht="21" customHeight="1" x14ac:dyDescent="0.2">
      <c r="A139" s="10">
        <v>135</v>
      </c>
      <c r="B139" s="131" t="s">
        <v>179</v>
      </c>
      <c r="C139" s="92" t="s">
        <v>64</v>
      </c>
      <c r="D139" s="124">
        <v>2</v>
      </c>
      <c r="E139" s="12">
        <v>0.72393617021276591</v>
      </c>
      <c r="F139" s="46"/>
      <c r="G139" s="46"/>
      <c r="H139" s="12">
        <f>SUM(E139*100,F139:G139)</f>
        <v>72.393617021276597</v>
      </c>
      <c r="I139" s="94">
        <v>7</v>
      </c>
      <c r="J139" s="95"/>
      <c r="K139" s="12">
        <f>SUM(I139:J139)</f>
        <v>7</v>
      </c>
      <c r="L139" s="95"/>
      <c r="M139" s="95"/>
      <c r="N139" s="95"/>
      <c r="O139" s="12">
        <f>SUM(L139:N139)</f>
        <v>0</v>
      </c>
      <c r="P139" s="95"/>
      <c r="Q139" s="95"/>
      <c r="R139" s="95"/>
      <c r="S139" s="95"/>
      <c r="T139" s="12">
        <f>SUM(P139:S139)</f>
        <v>0</v>
      </c>
      <c r="U139" s="95">
        <f>15+1.5</f>
        <v>16.5</v>
      </c>
      <c r="V139" s="94">
        <v>15.3</v>
      </c>
      <c r="W139" s="94">
        <v>0.8</v>
      </c>
      <c r="X139" s="94"/>
      <c r="Y139" s="85">
        <v>1</v>
      </c>
      <c r="Z139" s="85"/>
      <c r="AA139" s="14">
        <f>SUM(U139:Z139)</f>
        <v>33.6</v>
      </c>
      <c r="AB139" s="85"/>
      <c r="AC139" s="85"/>
      <c r="AD139" s="87">
        <f>H139+K139+O139+T139+AA139+AB139-AC139</f>
        <v>112.99361702127661</v>
      </c>
    </row>
    <row r="140" spans="1:30" s="4" customFormat="1" ht="21" customHeight="1" x14ac:dyDescent="0.2">
      <c r="A140" s="8">
        <v>136</v>
      </c>
      <c r="B140" s="100" t="s">
        <v>180</v>
      </c>
      <c r="C140" s="101" t="s">
        <v>68</v>
      </c>
      <c r="D140" s="128">
        <v>1</v>
      </c>
      <c r="E140" s="16">
        <v>0.89466666666666672</v>
      </c>
      <c r="F140" s="48"/>
      <c r="G140" s="48"/>
      <c r="H140" s="12">
        <f>SUM(E140*100,F140:G140)</f>
        <v>89.466666666666669</v>
      </c>
      <c r="I140" s="48"/>
      <c r="J140" s="78"/>
      <c r="K140" s="13">
        <f>SUM(I140:J140)</f>
        <v>0</v>
      </c>
      <c r="L140" s="48"/>
      <c r="M140" s="78"/>
      <c r="N140" s="78">
        <v>18.5</v>
      </c>
      <c r="O140" s="13">
        <f>SUM(L140:N140)</f>
        <v>18.5</v>
      </c>
      <c r="P140" s="78"/>
      <c r="Q140" s="78"/>
      <c r="R140" s="78"/>
      <c r="S140" s="78"/>
      <c r="T140" s="13">
        <f>SUM(P140:S140)</f>
        <v>0</v>
      </c>
      <c r="U140" s="48">
        <v>1</v>
      </c>
      <c r="V140" s="48"/>
      <c r="W140" s="48"/>
      <c r="X140" s="48">
        <v>4</v>
      </c>
      <c r="Y140" s="48"/>
      <c r="Z140" s="48"/>
      <c r="AA140" s="13">
        <f>SUM(U140:Z140)</f>
        <v>5</v>
      </c>
      <c r="AB140" s="48"/>
      <c r="AC140" s="48"/>
      <c r="AD140" s="86">
        <f>H140+K140+O140+T140+AA140+AB140-AC140</f>
        <v>112.96666666666667</v>
      </c>
    </row>
    <row r="141" spans="1:30" s="4" customFormat="1" ht="21" customHeight="1" x14ac:dyDescent="0.2">
      <c r="A141" s="9">
        <v>137</v>
      </c>
      <c r="B141" s="117">
        <v>204234</v>
      </c>
      <c r="C141" s="119" t="s">
        <v>78</v>
      </c>
      <c r="D141" s="120">
        <v>1</v>
      </c>
      <c r="E141" s="14">
        <v>0.88375000000000004</v>
      </c>
      <c r="F141" s="51"/>
      <c r="G141" s="51"/>
      <c r="H141" s="12">
        <f>SUM(E141*100,F141:G141)</f>
        <v>88.375</v>
      </c>
      <c r="I141" s="51">
        <v>10.5</v>
      </c>
      <c r="J141" s="121"/>
      <c r="K141" s="14">
        <f>SUM(I141:J141)</f>
        <v>10.5</v>
      </c>
      <c r="L141" s="51"/>
      <c r="M141" s="121"/>
      <c r="N141" s="121"/>
      <c r="O141" s="14">
        <f>SUM(L141:N141)</f>
        <v>0</v>
      </c>
      <c r="P141" s="121"/>
      <c r="Q141" s="121"/>
      <c r="R141" s="121"/>
      <c r="S141" s="121"/>
      <c r="T141" s="14">
        <f>SUM(P141:S141)</f>
        <v>0</v>
      </c>
      <c r="U141" s="51">
        <v>1</v>
      </c>
      <c r="V141" s="51"/>
      <c r="W141" s="51"/>
      <c r="X141" s="51">
        <v>6.5</v>
      </c>
      <c r="Y141" s="51">
        <v>2.5</v>
      </c>
      <c r="Z141" s="51">
        <v>4</v>
      </c>
      <c r="AA141" s="14">
        <f>SUM(U141:Z141)</f>
        <v>14</v>
      </c>
      <c r="AB141" s="51"/>
      <c r="AC141" s="51"/>
      <c r="AD141" s="87">
        <f>H141+K141+O141+T141+AA141+AB141-AC141</f>
        <v>112.875</v>
      </c>
    </row>
    <row r="142" spans="1:30" s="4" customFormat="1" ht="21" customHeight="1" x14ac:dyDescent="0.2">
      <c r="A142" s="10">
        <v>138</v>
      </c>
      <c r="B142" s="100" t="s">
        <v>181</v>
      </c>
      <c r="C142" s="101" t="s">
        <v>68</v>
      </c>
      <c r="D142" s="102">
        <v>2</v>
      </c>
      <c r="E142" s="13">
        <v>0.97799999999999998</v>
      </c>
      <c r="F142" s="48"/>
      <c r="G142" s="48"/>
      <c r="H142" s="12">
        <f>SUM(E142*100,F142:G142)</f>
        <v>97.8</v>
      </c>
      <c r="I142" s="48"/>
      <c r="J142" s="78"/>
      <c r="K142" s="13">
        <f>SUM(I142:J142)</f>
        <v>0</v>
      </c>
      <c r="L142" s="48"/>
      <c r="M142" s="78"/>
      <c r="N142" s="78"/>
      <c r="O142" s="13">
        <f>SUM(L142:N142)</f>
        <v>0</v>
      </c>
      <c r="P142" s="78"/>
      <c r="Q142" s="78"/>
      <c r="R142" s="78"/>
      <c r="S142" s="78"/>
      <c r="T142" s="13">
        <f>SUM(P142:S142)</f>
        <v>0</v>
      </c>
      <c r="U142" s="48">
        <v>15</v>
      </c>
      <c r="V142" s="48"/>
      <c r="W142" s="48"/>
      <c r="X142" s="48"/>
      <c r="Y142" s="48"/>
      <c r="Z142" s="48"/>
      <c r="AA142" s="13">
        <f>SUM(U142:Z142)</f>
        <v>15</v>
      </c>
      <c r="AB142" s="48"/>
      <c r="AC142" s="48"/>
      <c r="AD142" s="87">
        <f>H142+K142+O142+T142+AA142+AB142-AC142</f>
        <v>112.8</v>
      </c>
    </row>
    <row r="143" spans="1:30" s="4" customFormat="1" ht="21" customHeight="1" x14ac:dyDescent="0.2">
      <c r="A143" s="8">
        <v>139</v>
      </c>
      <c r="B143" s="99" t="s">
        <v>182</v>
      </c>
      <c r="C143" s="101" t="s">
        <v>68</v>
      </c>
      <c r="D143" s="102">
        <v>4</v>
      </c>
      <c r="E143" s="13">
        <v>0.96636363636363631</v>
      </c>
      <c r="F143" s="48"/>
      <c r="G143" s="48"/>
      <c r="H143" s="12">
        <f>SUM(E143*100,F143:G143)</f>
        <v>96.636363636363626</v>
      </c>
      <c r="I143" s="48"/>
      <c r="J143" s="78"/>
      <c r="K143" s="13">
        <f>SUM(I143:J143)</f>
        <v>0</v>
      </c>
      <c r="L143" s="48"/>
      <c r="M143" s="78"/>
      <c r="N143" s="78"/>
      <c r="O143" s="13">
        <f>SUM(L143:N143)</f>
        <v>0</v>
      </c>
      <c r="P143" s="78"/>
      <c r="Q143" s="78"/>
      <c r="R143" s="78"/>
      <c r="S143" s="78"/>
      <c r="T143" s="13">
        <f>SUM(P143:S143)</f>
        <v>0</v>
      </c>
      <c r="U143" s="48">
        <v>15</v>
      </c>
      <c r="V143" s="48"/>
      <c r="W143" s="48"/>
      <c r="X143" s="48"/>
      <c r="Y143" s="48"/>
      <c r="Z143" s="48"/>
      <c r="AA143" s="13">
        <f>SUM(U143:Z143)</f>
        <v>15</v>
      </c>
      <c r="AB143" s="48">
        <v>1</v>
      </c>
      <c r="AC143" s="48"/>
      <c r="AD143" s="86">
        <f>H143+K143+O143+T143+AA143+AB143-AC143</f>
        <v>112.63636363636363</v>
      </c>
    </row>
    <row r="144" spans="1:30" s="4" customFormat="1" ht="21" customHeight="1" x14ac:dyDescent="0.2">
      <c r="A144" s="9">
        <v>140</v>
      </c>
      <c r="B144" s="122" t="s">
        <v>183</v>
      </c>
      <c r="C144" s="110" t="s">
        <v>73</v>
      </c>
      <c r="D144" s="111">
        <v>4</v>
      </c>
      <c r="E144" s="14">
        <v>0.97607058823529413</v>
      </c>
      <c r="F144" s="50"/>
      <c r="G144" s="50"/>
      <c r="H144" s="12">
        <f>SUM(E144*100,F144:G144)</f>
        <v>97.607058823529414</v>
      </c>
      <c r="I144" s="50"/>
      <c r="J144" s="112"/>
      <c r="K144" s="14">
        <f>SUM(I144:J144)</f>
        <v>0</v>
      </c>
      <c r="L144" s="50"/>
      <c r="M144" s="112"/>
      <c r="N144" s="112"/>
      <c r="O144" s="14">
        <f>SUM(L144:N144)</f>
        <v>0</v>
      </c>
      <c r="P144" s="112"/>
      <c r="Q144" s="112"/>
      <c r="R144" s="112"/>
      <c r="S144" s="112"/>
      <c r="T144" s="14">
        <f>SUM(P144:S144)</f>
        <v>0</v>
      </c>
      <c r="U144" s="50">
        <v>15</v>
      </c>
      <c r="V144" s="50"/>
      <c r="W144" s="50"/>
      <c r="X144" s="50"/>
      <c r="Y144" s="50"/>
      <c r="Z144" s="50"/>
      <c r="AA144" s="14">
        <f>SUM(U144:Z144)</f>
        <v>15</v>
      </c>
      <c r="AB144" s="50"/>
      <c r="AC144" s="50"/>
      <c r="AD144" s="87">
        <f>H144+K144+O144+T144+AA144+AB144-AC144</f>
        <v>112.60705882352941</v>
      </c>
    </row>
    <row r="145" spans="1:30" s="4" customFormat="1" ht="21" customHeight="1" x14ac:dyDescent="0.2">
      <c r="A145" s="10">
        <v>141</v>
      </c>
      <c r="B145" s="100" t="s">
        <v>184</v>
      </c>
      <c r="C145" s="101" t="s">
        <v>68</v>
      </c>
      <c r="D145" s="128">
        <v>1</v>
      </c>
      <c r="E145" s="16">
        <v>0.87233333333333329</v>
      </c>
      <c r="F145" s="48"/>
      <c r="G145" s="48"/>
      <c r="H145" s="12">
        <f>SUM(E145*100,F145:G145)</f>
        <v>87.233333333333334</v>
      </c>
      <c r="I145" s="48"/>
      <c r="J145" s="78"/>
      <c r="K145" s="13">
        <f>SUM(I145:J145)</f>
        <v>0</v>
      </c>
      <c r="L145" s="48"/>
      <c r="M145" s="78"/>
      <c r="N145" s="78"/>
      <c r="O145" s="13">
        <f>SUM(L145:N145)</f>
        <v>0</v>
      </c>
      <c r="P145" s="78">
        <v>1</v>
      </c>
      <c r="Q145" s="78">
        <v>6.5</v>
      </c>
      <c r="R145" s="78"/>
      <c r="S145" s="78"/>
      <c r="T145" s="13">
        <f>SUM(P145:S145)</f>
        <v>7.5</v>
      </c>
      <c r="U145" s="48">
        <v>10</v>
      </c>
      <c r="V145" s="48"/>
      <c r="W145" s="48">
        <v>5</v>
      </c>
      <c r="X145" s="48">
        <v>1.6</v>
      </c>
      <c r="Y145" s="48"/>
      <c r="Z145" s="48"/>
      <c r="AA145" s="13">
        <f>SUM(U145:Z145)</f>
        <v>16.600000000000001</v>
      </c>
      <c r="AB145" s="48">
        <v>1</v>
      </c>
      <c r="AC145" s="48"/>
      <c r="AD145" s="86">
        <f>H145+K145+O145+T145+AA145+AB145-AC145</f>
        <v>112.33333333333334</v>
      </c>
    </row>
    <row r="146" spans="1:30" s="4" customFormat="1" ht="21" customHeight="1" x14ac:dyDescent="0.2">
      <c r="A146" s="8">
        <v>142</v>
      </c>
      <c r="B146" s="117">
        <v>174009</v>
      </c>
      <c r="C146" s="119" t="s">
        <v>78</v>
      </c>
      <c r="D146" s="120">
        <v>4</v>
      </c>
      <c r="E146" s="14">
        <v>0.96692307692307689</v>
      </c>
      <c r="F146" s="51"/>
      <c r="G146" s="51"/>
      <c r="H146" s="12">
        <f>SUM(E146*100,F146:G146)</f>
        <v>96.692307692307693</v>
      </c>
      <c r="I146" s="51"/>
      <c r="J146" s="121"/>
      <c r="K146" s="14">
        <f>SUM(I146:J146)</f>
        <v>0</v>
      </c>
      <c r="L146" s="51"/>
      <c r="M146" s="121"/>
      <c r="N146" s="121"/>
      <c r="O146" s="14">
        <f>SUM(L146:N146)</f>
        <v>0</v>
      </c>
      <c r="P146" s="121"/>
      <c r="Q146" s="121"/>
      <c r="R146" s="121"/>
      <c r="S146" s="121"/>
      <c r="T146" s="14">
        <f>SUM(P146:S146)</f>
        <v>0</v>
      </c>
      <c r="U146" s="51">
        <v>15</v>
      </c>
      <c r="V146" s="51">
        <v>0.6</v>
      </c>
      <c r="W146" s="51"/>
      <c r="X146" s="51"/>
      <c r="Y146" s="51"/>
      <c r="Z146" s="51">
        <v>0</v>
      </c>
      <c r="AA146" s="14">
        <f>SUM(U146:Z146)</f>
        <v>15.6</v>
      </c>
      <c r="AB146" s="51"/>
      <c r="AC146" s="51"/>
      <c r="AD146" s="87">
        <f>H146+K146+O146+T146+AA146+AB146-AC146</f>
        <v>112.29230769230769</v>
      </c>
    </row>
    <row r="147" spans="1:30" s="4" customFormat="1" ht="21" customHeight="1" x14ac:dyDescent="0.2">
      <c r="A147" s="9">
        <v>143</v>
      </c>
      <c r="B147" s="100" t="s">
        <v>185</v>
      </c>
      <c r="C147" s="101" t="s">
        <v>68</v>
      </c>
      <c r="D147" s="102">
        <v>2</v>
      </c>
      <c r="E147" s="13">
        <v>0.93066666666666664</v>
      </c>
      <c r="F147" s="48"/>
      <c r="G147" s="48"/>
      <c r="H147" s="12">
        <f>SUM(E147*100,F147:G147)</f>
        <v>93.066666666666663</v>
      </c>
      <c r="I147" s="48"/>
      <c r="J147" s="78"/>
      <c r="K147" s="13">
        <f>SUM(I147:J147)</f>
        <v>0</v>
      </c>
      <c r="L147" s="48"/>
      <c r="M147" s="78"/>
      <c r="N147" s="78"/>
      <c r="O147" s="13">
        <f>SUM(L147:N147)</f>
        <v>0</v>
      </c>
      <c r="P147" s="78"/>
      <c r="Q147" s="78"/>
      <c r="R147" s="78"/>
      <c r="S147" s="78"/>
      <c r="T147" s="13">
        <f>SUM(P147:S147)</f>
        <v>0</v>
      </c>
      <c r="U147" s="48">
        <f>15+1</f>
        <v>16</v>
      </c>
      <c r="V147" s="48"/>
      <c r="W147" s="48"/>
      <c r="X147" s="48">
        <v>3.2</v>
      </c>
      <c r="Y147" s="48"/>
      <c r="Z147" s="48"/>
      <c r="AA147" s="13">
        <f>SUM(U147:Z147)</f>
        <v>19.2</v>
      </c>
      <c r="AB147" s="48"/>
      <c r="AC147" s="48"/>
      <c r="AD147" s="87">
        <f>H147+K147+O147+T147+AA147+AB147-AC147</f>
        <v>112.26666666666667</v>
      </c>
    </row>
    <row r="148" spans="1:30" s="4" customFormat="1" ht="21" customHeight="1" x14ac:dyDescent="0.2">
      <c r="A148" s="10">
        <v>144</v>
      </c>
      <c r="B148" s="99" t="s">
        <v>186</v>
      </c>
      <c r="C148" s="101" t="s">
        <v>68</v>
      </c>
      <c r="D148" s="128">
        <v>1</v>
      </c>
      <c r="E148" s="16">
        <v>0.88866666666666672</v>
      </c>
      <c r="F148" s="48"/>
      <c r="G148" s="48"/>
      <c r="H148" s="12">
        <f>SUM(E148*100,F148:G148)</f>
        <v>88.866666666666674</v>
      </c>
      <c r="I148" s="48"/>
      <c r="J148" s="78"/>
      <c r="K148" s="13">
        <f>SUM(I148:J148)</f>
        <v>0</v>
      </c>
      <c r="L148" s="48"/>
      <c r="M148" s="78"/>
      <c r="N148" s="78"/>
      <c r="O148" s="13">
        <f>SUM(L148:N148)</f>
        <v>0</v>
      </c>
      <c r="P148" s="78"/>
      <c r="Q148" s="78"/>
      <c r="R148" s="78"/>
      <c r="S148" s="78"/>
      <c r="T148" s="13">
        <f>SUM(P148:S148)</f>
        <v>0</v>
      </c>
      <c r="U148" s="48">
        <f>0.5+2</f>
        <v>2.5</v>
      </c>
      <c r="V148" s="48"/>
      <c r="W148" s="48">
        <v>11.8</v>
      </c>
      <c r="X148" s="48">
        <f>1+7</f>
        <v>8</v>
      </c>
      <c r="Y148" s="48">
        <v>1</v>
      </c>
      <c r="Z148" s="48"/>
      <c r="AA148" s="13">
        <f>SUM(U148:Z148)</f>
        <v>23.3</v>
      </c>
      <c r="AB148" s="48"/>
      <c r="AC148" s="48"/>
      <c r="AD148" s="86">
        <f>H148+K148+O148+T148+AA148+AB148-AC148</f>
        <v>112.16666666666667</v>
      </c>
    </row>
    <row r="149" spans="1:30" s="4" customFormat="1" ht="21" customHeight="1" x14ac:dyDescent="0.2">
      <c r="A149" s="8">
        <v>145</v>
      </c>
      <c r="B149" s="90" t="s">
        <v>187</v>
      </c>
      <c r="C149" s="92" t="s">
        <v>64</v>
      </c>
      <c r="D149" s="124">
        <v>2</v>
      </c>
      <c r="E149" s="12">
        <v>0.90159574468085102</v>
      </c>
      <c r="F149" s="46"/>
      <c r="G149" s="46"/>
      <c r="H149" s="12">
        <f>SUM(E149*100,F149:G149)</f>
        <v>90.159574468085097</v>
      </c>
      <c r="I149" s="94">
        <v>7</v>
      </c>
      <c r="J149" s="95"/>
      <c r="K149" s="12">
        <f>SUM(I149:J149)</f>
        <v>7</v>
      </c>
      <c r="L149" s="95"/>
      <c r="M149" s="95"/>
      <c r="N149" s="95"/>
      <c r="O149" s="12">
        <f>SUM(L149:N149)</f>
        <v>0</v>
      </c>
      <c r="P149" s="95"/>
      <c r="Q149" s="95"/>
      <c r="R149" s="95"/>
      <c r="S149" s="95"/>
      <c r="T149" s="12">
        <f>SUM(P149:S149)</f>
        <v>0</v>
      </c>
      <c r="U149" s="95">
        <v>15</v>
      </c>
      <c r="V149" s="94"/>
      <c r="W149" s="94"/>
      <c r="X149" s="94"/>
      <c r="Y149" s="85"/>
      <c r="Z149" s="85"/>
      <c r="AA149" s="14">
        <f>SUM(U149:Z149)</f>
        <v>15</v>
      </c>
      <c r="AB149" s="85"/>
      <c r="AC149" s="85"/>
      <c r="AD149" s="87">
        <f>H149+K149+O149+T149+AA149+AB149-AC149</f>
        <v>112.1595744680851</v>
      </c>
    </row>
    <row r="150" spans="1:30" s="4" customFormat="1" ht="21" customHeight="1" x14ac:dyDescent="0.2">
      <c r="A150" s="9">
        <v>146</v>
      </c>
      <c r="B150" s="100" t="s">
        <v>188</v>
      </c>
      <c r="C150" s="101" t="s">
        <v>68</v>
      </c>
      <c r="D150" s="102">
        <v>2</v>
      </c>
      <c r="E150" s="13">
        <v>0.97133333333333338</v>
      </c>
      <c r="F150" s="48"/>
      <c r="G150" s="48"/>
      <c r="H150" s="12">
        <f>SUM(E150*100,F150:G150)</f>
        <v>97.13333333333334</v>
      </c>
      <c r="I150" s="48"/>
      <c r="J150" s="78"/>
      <c r="K150" s="13">
        <f>SUM(I150:J150)</f>
        <v>0</v>
      </c>
      <c r="L150" s="48"/>
      <c r="M150" s="78"/>
      <c r="N150" s="78"/>
      <c r="O150" s="13">
        <f>SUM(L150:N150)</f>
        <v>0</v>
      </c>
      <c r="P150" s="78"/>
      <c r="Q150" s="78"/>
      <c r="R150" s="78"/>
      <c r="S150" s="78"/>
      <c r="T150" s="13">
        <f>SUM(P150:S150)</f>
        <v>0</v>
      </c>
      <c r="U150" s="48">
        <v>15</v>
      </c>
      <c r="V150" s="48"/>
      <c r="W150" s="48"/>
      <c r="X150" s="48"/>
      <c r="Y150" s="48"/>
      <c r="Z150" s="48"/>
      <c r="AA150" s="13">
        <f>SUM(U150:Z150)</f>
        <v>15</v>
      </c>
      <c r="AB150" s="48"/>
      <c r="AC150" s="48"/>
      <c r="AD150" s="86">
        <f>H150+K150+O150+T150+AA150+AB150-AC150</f>
        <v>112.13333333333334</v>
      </c>
    </row>
    <row r="151" spans="1:30" s="4" customFormat="1" ht="21" customHeight="1" x14ac:dyDescent="0.2">
      <c r="A151" s="10">
        <v>147</v>
      </c>
      <c r="B151" s="122" t="s">
        <v>189</v>
      </c>
      <c r="C151" s="110" t="s">
        <v>73</v>
      </c>
      <c r="D151" s="111">
        <v>3</v>
      </c>
      <c r="E151" s="14">
        <v>0.97027777777777779</v>
      </c>
      <c r="F151" s="50"/>
      <c r="G151" s="50"/>
      <c r="H151" s="12">
        <f>SUM(E151*100,F151:G151)</f>
        <v>97.027777777777786</v>
      </c>
      <c r="I151" s="50"/>
      <c r="J151" s="112"/>
      <c r="K151" s="14">
        <f>SUM(I151:J151)</f>
        <v>0</v>
      </c>
      <c r="L151" s="50"/>
      <c r="M151" s="112"/>
      <c r="N151" s="112"/>
      <c r="O151" s="14">
        <f>SUM(L151:N151)</f>
        <v>0</v>
      </c>
      <c r="P151" s="112"/>
      <c r="Q151" s="112"/>
      <c r="R151" s="112"/>
      <c r="S151" s="112"/>
      <c r="T151" s="14">
        <f>SUM(P151:S151)</f>
        <v>0</v>
      </c>
      <c r="U151" s="50">
        <v>15</v>
      </c>
      <c r="V151" s="50"/>
      <c r="W151" s="50"/>
      <c r="X151" s="50"/>
      <c r="Y151" s="50"/>
      <c r="Z151" s="50"/>
      <c r="AA151" s="14">
        <f>SUM(U151:Z151)</f>
        <v>15</v>
      </c>
      <c r="AB151" s="50"/>
      <c r="AC151" s="50"/>
      <c r="AD151" s="87">
        <f>H151+K151+O151+T151+AA151+AB151-AC151</f>
        <v>112.02777777777779</v>
      </c>
    </row>
    <row r="152" spans="1:30" s="4" customFormat="1" ht="21" customHeight="1" x14ac:dyDescent="0.2">
      <c r="A152" s="8">
        <v>148</v>
      </c>
      <c r="B152" s="99" t="s">
        <v>190</v>
      </c>
      <c r="C152" s="101" t="s">
        <v>68</v>
      </c>
      <c r="D152" s="102">
        <v>4</v>
      </c>
      <c r="E152" s="13">
        <v>0.96833333333333338</v>
      </c>
      <c r="F152" s="48"/>
      <c r="G152" s="48"/>
      <c r="H152" s="12">
        <f>SUM(E152*100,F152:G152)</f>
        <v>96.833333333333343</v>
      </c>
      <c r="I152" s="48"/>
      <c r="J152" s="78"/>
      <c r="K152" s="13">
        <f>SUM(I152:J152)</f>
        <v>0</v>
      </c>
      <c r="L152" s="48"/>
      <c r="M152" s="78"/>
      <c r="N152" s="78"/>
      <c r="O152" s="13">
        <f>SUM(L152:N152)</f>
        <v>0</v>
      </c>
      <c r="P152" s="78"/>
      <c r="Q152" s="78"/>
      <c r="R152" s="78"/>
      <c r="S152" s="78"/>
      <c r="T152" s="13">
        <f>SUM(P152:S152)</f>
        <v>0</v>
      </c>
      <c r="U152" s="48">
        <v>15</v>
      </c>
      <c r="V152" s="48"/>
      <c r="W152" s="48"/>
      <c r="X152" s="48"/>
      <c r="Y152" s="48"/>
      <c r="Z152" s="48"/>
      <c r="AA152" s="13">
        <f>SUM(U152:Z152)</f>
        <v>15</v>
      </c>
      <c r="AB152" s="48"/>
      <c r="AC152" s="48"/>
      <c r="AD152" s="86">
        <f>H152+K152+O152+T152+AA152+AB152-AC152</f>
        <v>111.83333333333334</v>
      </c>
    </row>
    <row r="153" spans="1:30" s="4" customFormat="1" ht="21" customHeight="1" x14ac:dyDescent="0.2">
      <c r="A153" s="9">
        <v>149</v>
      </c>
      <c r="B153" s="117">
        <v>174022</v>
      </c>
      <c r="C153" s="119" t="s">
        <v>78</v>
      </c>
      <c r="D153" s="120">
        <v>4</v>
      </c>
      <c r="E153" s="14">
        <v>0.94128205128205134</v>
      </c>
      <c r="F153" s="51"/>
      <c r="G153" s="51"/>
      <c r="H153" s="12">
        <f>SUM(E153*100,F153:G153)</f>
        <v>94.128205128205138</v>
      </c>
      <c r="I153" s="51"/>
      <c r="J153" s="121"/>
      <c r="K153" s="14">
        <f>SUM(I153:J153)</f>
        <v>0</v>
      </c>
      <c r="L153" s="51"/>
      <c r="M153" s="121"/>
      <c r="N153" s="121"/>
      <c r="O153" s="14">
        <f>SUM(L153:N153)</f>
        <v>0</v>
      </c>
      <c r="P153" s="121"/>
      <c r="Q153" s="121"/>
      <c r="R153" s="121"/>
      <c r="S153" s="121"/>
      <c r="T153" s="14">
        <f>SUM(P153:S153)</f>
        <v>0</v>
      </c>
      <c r="U153" s="51">
        <f>15+1</f>
        <v>16</v>
      </c>
      <c r="V153" s="51">
        <v>0.2</v>
      </c>
      <c r="W153" s="51">
        <v>1.5</v>
      </c>
      <c r="X153" s="51"/>
      <c r="Y153" s="51"/>
      <c r="Z153" s="51">
        <v>0</v>
      </c>
      <c r="AA153" s="14">
        <f>SUM(U153:Z153)</f>
        <v>17.7</v>
      </c>
      <c r="AB153" s="51"/>
      <c r="AC153" s="51"/>
      <c r="AD153" s="86">
        <f>H153+K153+O153+T153+AA153+AB153-AC153</f>
        <v>111.82820512820514</v>
      </c>
    </row>
    <row r="154" spans="1:30" s="4" customFormat="1" ht="21" customHeight="1" x14ac:dyDescent="0.2">
      <c r="A154" s="10">
        <v>150</v>
      </c>
      <c r="B154" s="117">
        <v>184078</v>
      </c>
      <c r="C154" s="119" t="s">
        <v>78</v>
      </c>
      <c r="D154" s="120">
        <v>3</v>
      </c>
      <c r="E154" s="14">
        <v>0.96136363636363631</v>
      </c>
      <c r="F154" s="51"/>
      <c r="G154" s="51"/>
      <c r="H154" s="12">
        <f>SUM(E154*100,F154:G154)</f>
        <v>96.136363636363626</v>
      </c>
      <c r="I154" s="51"/>
      <c r="J154" s="121"/>
      <c r="K154" s="14">
        <f>SUM(I154:J154)</f>
        <v>0</v>
      </c>
      <c r="L154" s="51"/>
      <c r="M154" s="121"/>
      <c r="N154" s="121"/>
      <c r="O154" s="14">
        <f>SUM(L154:N154)</f>
        <v>0</v>
      </c>
      <c r="P154" s="121"/>
      <c r="Q154" s="121"/>
      <c r="R154" s="121"/>
      <c r="S154" s="121"/>
      <c r="T154" s="14">
        <f>SUM(P154:S154)</f>
        <v>0</v>
      </c>
      <c r="U154" s="51">
        <v>15</v>
      </c>
      <c r="V154" s="51">
        <v>0.6</v>
      </c>
      <c r="W154" s="51"/>
      <c r="X154" s="51"/>
      <c r="Y154" s="51"/>
      <c r="Z154" s="51">
        <v>0</v>
      </c>
      <c r="AA154" s="14">
        <f>SUM(U154:Z154)</f>
        <v>15.6</v>
      </c>
      <c r="AB154" s="51"/>
      <c r="AC154" s="51"/>
      <c r="AD154" s="86">
        <f>H154+K154+O154+T154+AA154+AB154-AC154</f>
        <v>111.73636363636362</v>
      </c>
    </row>
    <row r="155" spans="1:30" s="4" customFormat="1" ht="21" customHeight="1" x14ac:dyDescent="0.2">
      <c r="A155" s="8">
        <v>151</v>
      </c>
      <c r="B155" s="122" t="s">
        <v>191</v>
      </c>
      <c r="C155" s="110" t="s">
        <v>73</v>
      </c>
      <c r="D155" s="111">
        <v>1</v>
      </c>
      <c r="E155" s="14">
        <v>0.88107142857142862</v>
      </c>
      <c r="F155" s="50">
        <v>1</v>
      </c>
      <c r="G155" s="50">
        <f>2+1</f>
        <v>3</v>
      </c>
      <c r="H155" s="12">
        <f>SUM(E155*100,F155:G155)</f>
        <v>92.107142857142861</v>
      </c>
      <c r="I155" s="50">
        <f>1+3+3.5+4</f>
        <v>11.5</v>
      </c>
      <c r="J155" s="112"/>
      <c r="K155" s="14">
        <f>SUM(I155:J155)</f>
        <v>11.5</v>
      </c>
      <c r="L155" s="50"/>
      <c r="M155" s="112"/>
      <c r="N155" s="112"/>
      <c r="O155" s="14">
        <f>SUM(L155:N155)</f>
        <v>0</v>
      </c>
      <c r="P155" s="112"/>
      <c r="Q155" s="112">
        <v>0.7</v>
      </c>
      <c r="R155" s="112"/>
      <c r="S155" s="112"/>
      <c r="T155" s="14">
        <f>SUM(P155:S155)</f>
        <v>0.7</v>
      </c>
      <c r="U155" s="50"/>
      <c r="V155" s="50"/>
      <c r="W155" s="50"/>
      <c r="X155" s="50"/>
      <c r="Y155" s="50">
        <f>1+5.8</f>
        <v>6.8</v>
      </c>
      <c r="Z155" s="50">
        <v>0.5</v>
      </c>
      <c r="AA155" s="14">
        <f>SUM(U155:Z155)</f>
        <v>7.3</v>
      </c>
      <c r="AB155" s="50"/>
      <c r="AC155" s="50"/>
      <c r="AD155" s="87">
        <f>H155+K155+O155+T155+AA155+AB155-AC155</f>
        <v>111.60714285714286</v>
      </c>
    </row>
    <row r="156" spans="1:30" s="4" customFormat="1" ht="21" customHeight="1" x14ac:dyDescent="0.2">
      <c r="A156" s="9">
        <v>152</v>
      </c>
      <c r="B156" s="125" t="s">
        <v>192</v>
      </c>
      <c r="C156" s="101" t="s">
        <v>68</v>
      </c>
      <c r="D156" s="102">
        <v>4</v>
      </c>
      <c r="E156" s="13">
        <v>0.88900000000000001</v>
      </c>
      <c r="F156" s="48"/>
      <c r="G156" s="48"/>
      <c r="H156" s="12">
        <f>SUM(E156*100,F156:G156)</f>
        <v>88.9</v>
      </c>
      <c r="I156" s="48"/>
      <c r="J156" s="78"/>
      <c r="K156" s="13">
        <f>SUM(I156:J156)</f>
        <v>0</v>
      </c>
      <c r="L156" s="48"/>
      <c r="M156" s="78"/>
      <c r="N156" s="78"/>
      <c r="O156" s="13">
        <f>SUM(L156:N156)</f>
        <v>0</v>
      </c>
      <c r="P156" s="78">
        <v>1</v>
      </c>
      <c r="Q156" s="78">
        <v>2.5</v>
      </c>
      <c r="R156" s="78"/>
      <c r="S156" s="78"/>
      <c r="T156" s="13">
        <f>SUM(P156:S156)</f>
        <v>3.5</v>
      </c>
      <c r="U156" s="48">
        <v>15</v>
      </c>
      <c r="V156" s="48">
        <v>4.2</v>
      </c>
      <c r="W156" s="48"/>
      <c r="X156" s="48"/>
      <c r="Y156" s="48"/>
      <c r="Z156" s="48"/>
      <c r="AA156" s="13">
        <f>SUM(U156:Z156)</f>
        <v>19.2</v>
      </c>
      <c r="AB156" s="48"/>
      <c r="AC156" s="48"/>
      <c r="AD156" s="87">
        <f>H156+K156+O156+T156+AA156+AB156-AC156</f>
        <v>111.60000000000001</v>
      </c>
    </row>
    <row r="157" spans="1:30" s="4" customFormat="1" ht="21" customHeight="1" x14ac:dyDescent="0.2">
      <c r="A157" s="10">
        <v>153</v>
      </c>
      <c r="B157" s="123" t="s">
        <v>193</v>
      </c>
      <c r="C157" s="101" t="s">
        <v>68</v>
      </c>
      <c r="D157" s="138">
        <v>4</v>
      </c>
      <c r="E157" s="13">
        <v>0.96592592592592597</v>
      </c>
      <c r="F157" s="48"/>
      <c r="G157" s="48"/>
      <c r="H157" s="12">
        <f>SUM(E157*100,F157:G157)</f>
        <v>96.592592592592595</v>
      </c>
      <c r="I157" s="48"/>
      <c r="J157" s="78"/>
      <c r="K157" s="13">
        <f>SUM(I157:J157)</f>
        <v>0</v>
      </c>
      <c r="L157" s="48"/>
      <c r="M157" s="78"/>
      <c r="N157" s="78"/>
      <c r="O157" s="13">
        <f>SUM(L157:N157)</f>
        <v>0</v>
      </c>
      <c r="P157" s="78"/>
      <c r="Q157" s="78"/>
      <c r="R157" s="78"/>
      <c r="S157" s="78"/>
      <c r="T157" s="13">
        <f>SUM(P157:S157)</f>
        <v>0</v>
      </c>
      <c r="U157" s="48">
        <v>15</v>
      </c>
      <c r="V157" s="48"/>
      <c r="W157" s="48"/>
      <c r="X157" s="48"/>
      <c r="Y157" s="48"/>
      <c r="Z157" s="48"/>
      <c r="AA157" s="13">
        <f>SUM(U157:Z157)</f>
        <v>15</v>
      </c>
      <c r="AB157" s="48"/>
      <c r="AC157" s="48"/>
      <c r="AD157" s="86">
        <f>H157+K157+O157+T157+AA157+AB157-AC157</f>
        <v>111.5925925925926</v>
      </c>
    </row>
    <row r="158" spans="1:30" s="4" customFormat="1" ht="21" customHeight="1" x14ac:dyDescent="0.2">
      <c r="A158" s="8">
        <v>154</v>
      </c>
      <c r="B158" s="122" t="s">
        <v>194</v>
      </c>
      <c r="C158" s="110" t="s">
        <v>73</v>
      </c>
      <c r="D158" s="111">
        <v>1</v>
      </c>
      <c r="E158" s="14">
        <v>0.95212592592592582</v>
      </c>
      <c r="F158" s="50"/>
      <c r="G158" s="50">
        <v>1</v>
      </c>
      <c r="H158" s="12">
        <f>SUM(E158*100,F158:G158)</f>
        <v>96.212592592592586</v>
      </c>
      <c r="I158" s="50"/>
      <c r="J158" s="112"/>
      <c r="K158" s="14">
        <f>SUM(I158:J158)</f>
        <v>0</v>
      </c>
      <c r="L158" s="50"/>
      <c r="M158" s="112"/>
      <c r="N158" s="112"/>
      <c r="O158" s="14">
        <f>SUM(L158:N158)</f>
        <v>0</v>
      </c>
      <c r="P158" s="112"/>
      <c r="Q158" s="112"/>
      <c r="R158" s="112"/>
      <c r="S158" s="112"/>
      <c r="T158" s="14">
        <f>SUM(P158:S158)</f>
        <v>0</v>
      </c>
      <c r="U158" s="50">
        <v>10</v>
      </c>
      <c r="V158" s="50"/>
      <c r="W158" s="50">
        <f>2+2.3</f>
        <v>4.3</v>
      </c>
      <c r="X158" s="50">
        <v>1</v>
      </c>
      <c r="Y158" s="50"/>
      <c r="Z158" s="50"/>
      <c r="AA158" s="14">
        <f>SUM(U158:Z158)</f>
        <v>15.3</v>
      </c>
      <c r="AB158" s="50"/>
      <c r="AC158" s="50"/>
      <c r="AD158" s="86">
        <f>H158+K158+O158+T158+AA158+AB158-AC158</f>
        <v>111.51259259259258</v>
      </c>
    </row>
    <row r="159" spans="1:30" s="4" customFormat="1" ht="21" customHeight="1" x14ac:dyDescent="0.2">
      <c r="A159" s="9">
        <v>155</v>
      </c>
      <c r="B159" s="107" t="s">
        <v>195</v>
      </c>
      <c r="C159" s="104" t="s">
        <v>70</v>
      </c>
      <c r="D159" s="116">
        <v>2</v>
      </c>
      <c r="E159" s="14">
        <f>H159/100</f>
        <v>0.85584166666666661</v>
      </c>
      <c r="F159" s="49"/>
      <c r="G159" s="49"/>
      <c r="H159" s="12">
        <v>85.584166666666661</v>
      </c>
      <c r="I159" s="49"/>
      <c r="J159" s="106"/>
      <c r="K159" s="14">
        <f>SUM(I159:J159)</f>
        <v>0</v>
      </c>
      <c r="L159" s="49"/>
      <c r="M159" s="106"/>
      <c r="N159" s="106"/>
      <c r="O159" s="14">
        <f>SUM(L159:N159)</f>
        <v>0</v>
      </c>
      <c r="P159" s="106">
        <v>1</v>
      </c>
      <c r="Q159" s="106">
        <v>0.7</v>
      </c>
      <c r="R159" s="106"/>
      <c r="S159" s="106"/>
      <c r="T159" s="14">
        <f>SUM(P159:S159)</f>
        <v>1.7</v>
      </c>
      <c r="U159" s="49">
        <f>15+1</f>
        <v>16</v>
      </c>
      <c r="V159" s="49"/>
      <c r="W159" s="49"/>
      <c r="X159" s="49">
        <v>8.1999999999999993</v>
      </c>
      <c r="Y159" s="49"/>
      <c r="Z159" s="49"/>
      <c r="AA159" s="14">
        <f>SUM(U159:Z159)</f>
        <v>24.2</v>
      </c>
      <c r="AB159" s="49"/>
      <c r="AC159" s="49"/>
      <c r="AD159" s="87">
        <f>H159+K159+O159+T159+AA159+AB159-AC159</f>
        <v>111.48416666666667</v>
      </c>
    </row>
    <row r="160" spans="1:30" s="4" customFormat="1" ht="21" customHeight="1" x14ac:dyDescent="0.2">
      <c r="A160" s="10">
        <v>156</v>
      </c>
      <c r="B160" s="100" t="s">
        <v>197</v>
      </c>
      <c r="C160" s="101" t="s">
        <v>68</v>
      </c>
      <c r="D160" s="128">
        <v>1</v>
      </c>
      <c r="E160" s="16">
        <v>0.89133333333333331</v>
      </c>
      <c r="F160" s="48"/>
      <c r="G160" s="48"/>
      <c r="H160" s="12">
        <f>SUM(E160*100,F160:G160)</f>
        <v>89.133333333333326</v>
      </c>
      <c r="I160" s="48"/>
      <c r="J160" s="78"/>
      <c r="K160" s="13">
        <f>SUM(I160:J160)</f>
        <v>0</v>
      </c>
      <c r="L160" s="48"/>
      <c r="M160" s="78"/>
      <c r="N160" s="78">
        <f>3+19.3</f>
        <v>22.3</v>
      </c>
      <c r="O160" s="13">
        <f>SUM(L160:N160)</f>
        <v>22.3</v>
      </c>
      <c r="P160" s="78"/>
      <c r="Q160" s="78"/>
      <c r="R160" s="78"/>
      <c r="S160" s="78"/>
      <c r="T160" s="13">
        <f>SUM(P160:S160)</f>
        <v>0</v>
      </c>
      <c r="U160" s="48"/>
      <c r="V160" s="48"/>
      <c r="W160" s="48"/>
      <c r="X160" s="48"/>
      <c r="Y160" s="48"/>
      <c r="Z160" s="48"/>
      <c r="AA160" s="13">
        <f>SUM(U160:Z160)</f>
        <v>0</v>
      </c>
      <c r="AB160" s="48"/>
      <c r="AC160" s="48"/>
      <c r="AD160" s="86">
        <f>H160+K160+O160+T160+AA160+AB160-AC160</f>
        <v>111.43333333333332</v>
      </c>
    </row>
    <row r="161" spans="1:30" s="4" customFormat="1" ht="21" customHeight="1" x14ac:dyDescent="0.2">
      <c r="A161" s="8">
        <v>157</v>
      </c>
      <c r="B161" s="117">
        <v>174105</v>
      </c>
      <c r="C161" s="119" t="s">
        <v>78</v>
      </c>
      <c r="D161" s="120">
        <v>3</v>
      </c>
      <c r="E161" s="14">
        <v>0.91818181818181821</v>
      </c>
      <c r="F161" s="51"/>
      <c r="G161" s="51"/>
      <c r="H161" s="12">
        <f>SUM(E161*100,F161:G161)</f>
        <v>91.818181818181827</v>
      </c>
      <c r="I161" s="51"/>
      <c r="J161" s="121"/>
      <c r="K161" s="14">
        <f>SUM(I161:J161)</f>
        <v>0</v>
      </c>
      <c r="L161" s="51"/>
      <c r="M161" s="121"/>
      <c r="N161" s="121">
        <v>19.600000000000001</v>
      </c>
      <c r="O161" s="14">
        <f>SUM(L161:N161)</f>
        <v>19.600000000000001</v>
      </c>
      <c r="P161" s="121"/>
      <c r="Q161" s="121"/>
      <c r="R161" s="121"/>
      <c r="S161" s="121"/>
      <c r="T161" s="14">
        <f>SUM(P161:S161)</f>
        <v>0</v>
      </c>
      <c r="U161" s="51"/>
      <c r="V161" s="51"/>
      <c r="W161" s="51"/>
      <c r="X161" s="51"/>
      <c r="Y161" s="51"/>
      <c r="Z161" s="51"/>
      <c r="AA161" s="14">
        <f>SUM(U161:Z161)</f>
        <v>0</v>
      </c>
      <c r="AB161" s="51"/>
      <c r="AC161" s="51"/>
      <c r="AD161" s="87">
        <f>H161+K161+O161+T161+AA161+AB161-AC161</f>
        <v>111.41818181818184</v>
      </c>
    </row>
    <row r="162" spans="1:30" s="4" customFormat="1" ht="21" customHeight="1" x14ac:dyDescent="0.2">
      <c r="A162" s="9">
        <v>158</v>
      </c>
      <c r="B162" s="136" t="s">
        <v>198</v>
      </c>
      <c r="C162" s="104" t="s">
        <v>70</v>
      </c>
      <c r="D162" s="105">
        <v>1</v>
      </c>
      <c r="E162" s="14">
        <f>H162/100</f>
        <v>0.93272727272727263</v>
      </c>
      <c r="F162" s="49"/>
      <c r="G162" s="49"/>
      <c r="H162" s="12">
        <v>93.272727272727266</v>
      </c>
      <c r="I162" s="49"/>
      <c r="J162" s="106"/>
      <c r="K162" s="14">
        <f>SUM(I162:J162)</f>
        <v>0</v>
      </c>
      <c r="L162" s="49"/>
      <c r="M162" s="106"/>
      <c r="N162" s="106"/>
      <c r="O162" s="14">
        <f>SUM(L162:N162)</f>
        <v>0</v>
      </c>
      <c r="P162" s="106">
        <v>1</v>
      </c>
      <c r="Q162" s="106">
        <v>5.6</v>
      </c>
      <c r="R162" s="106"/>
      <c r="S162" s="106"/>
      <c r="T162" s="14">
        <f>SUM(P162:S162)</f>
        <v>6.6</v>
      </c>
      <c r="U162" s="49">
        <v>10</v>
      </c>
      <c r="V162" s="49"/>
      <c r="W162" s="49">
        <v>1.5</v>
      </c>
      <c r="X162" s="49"/>
      <c r="Y162" s="49"/>
      <c r="Z162" s="49"/>
      <c r="AA162" s="14">
        <f>SUM(U162:Z162)</f>
        <v>11.5</v>
      </c>
      <c r="AB162" s="49"/>
      <c r="AC162" s="49"/>
      <c r="AD162" s="86">
        <f>H162+K162+O162+T162+AA162+AB162-AC162</f>
        <v>111.37272727272726</v>
      </c>
    </row>
    <row r="163" spans="1:30" s="4" customFormat="1" ht="21" customHeight="1" x14ac:dyDescent="0.2">
      <c r="A163" s="10">
        <v>159</v>
      </c>
      <c r="B163" s="99" t="s">
        <v>199</v>
      </c>
      <c r="C163" s="101" t="s">
        <v>68</v>
      </c>
      <c r="D163" s="102">
        <v>2</v>
      </c>
      <c r="E163" s="13">
        <v>0.93333333333333335</v>
      </c>
      <c r="F163" s="48"/>
      <c r="G163" s="48"/>
      <c r="H163" s="12">
        <f>SUM(E163*100,F163:G163)</f>
        <v>93.333333333333329</v>
      </c>
      <c r="I163" s="48"/>
      <c r="J163" s="78"/>
      <c r="K163" s="13">
        <f>SUM(I163:J163)</f>
        <v>0</v>
      </c>
      <c r="L163" s="48"/>
      <c r="M163" s="78"/>
      <c r="N163" s="78"/>
      <c r="O163" s="13">
        <f>SUM(L163:N163)</f>
        <v>0</v>
      </c>
      <c r="P163" s="78"/>
      <c r="Q163" s="78"/>
      <c r="R163" s="78"/>
      <c r="S163" s="78"/>
      <c r="T163" s="13">
        <f>SUM(P163:S163)</f>
        <v>0</v>
      </c>
      <c r="U163" s="48">
        <v>15</v>
      </c>
      <c r="V163" s="48">
        <v>3</v>
      </c>
      <c r="W163" s="48"/>
      <c r="X163" s="48"/>
      <c r="Y163" s="48"/>
      <c r="Z163" s="48"/>
      <c r="AA163" s="13">
        <f>SUM(U163:Z163)</f>
        <v>18</v>
      </c>
      <c r="AB163" s="48"/>
      <c r="AC163" s="48"/>
      <c r="AD163" s="86">
        <f>H163+K163+O163+T163+AA163+AB163-AC163</f>
        <v>111.33333333333333</v>
      </c>
    </row>
    <row r="164" spans="1:30" s="4" customFormat="1" ht="21" customHeight="1" x14ac:dyDescent="0.2">
      <c r="A164" s="8">
        <v>160</v>
      </c>
      <c r="B164" s="117">
        <v>194160</v>
      </c>
      <c r="C164" s="119" t="s">
        <v>78</v>
      </c>
      <c r="D164" s="120">
        <v>2</v>
      </c>
      <c r="E164" s="14">
        <v>0.86624999999999996</v>
      </c>
      <c r="F164" s="51"/>
      <c r="G164" s="51"/>
      <c r="H164" s="12">
        <f>SUM(E164*100,F164:G164)</f>
        <v>86.625</v>
      </c>
      <c r="I164" s="51">
        <v>3</v>
      </c>
      <c r="J164" s="121"/>
      <c r="K164" s="14">
        <f>SUM(I164:J164)</f>
        <v>3</v>
      </c>
      <c r="L164" s="51"/>
      <c r="M164" s="121"/>
      <c r="N164" s="121"/>
      <c r="O164" s="14">
        <f>SUM(L164:N164)</f>
        <v>0</v>
      </c>
      <c r="P164" s="121"/>
      <c r="Q164" s="139"/>
      <c r="R164" s="121">
        <v>4</v>
      </c>
      <c r="S164" s="121"/>
      <c r="T164" s="14">
        <f>SUM(P164:S164)</f>
        <v>4</v>
      </c>
      <c r="U164" s="51">
        <f>1+1</f>
        <v>2</v>
      </c>
      <c r="V164" s="51">
        <f>6.5+5.1</f>
        <v>11.6</v>
      </c>
      <c r="W164" s="51"/>
      <c r="X164" s="51">
        <v>2.1</v>
      </c>
      <c r="Y164" s="51"/>
      <c r="Z164" s="51">
        <v>2</v>
      </c>
      <c r="AA164" s="14">
        <f>SUM(U164:Z164)</f>
        <v>17.7</v>
      </c>
      <c r="AB164" s="51"/>
      <c r="AC164" s="51"/>
      <c r="AD164" s="86">
        <f>H164+K164+O164+T164+AA164+AB164-AC164</f>
        <v>111.325</v>
      </c>
    </row>
    <row r="165" spans="1:30" s="4" customFormat="1" ht="21" customHeight="1" x14ac:dyDescent="0.2">
      <c r="A165" s="9">
        <v>161</v>
      </c>
      <c r="B165" s="110" t="s">
        <v>200</v>
      </c>
      <c r="C165" s="110" t="s">
        <v>73</v>
      </c>
      <c r="D165" s="111">
        <v>3</v>
      </c>
      <c r="E165" s="14">
        <v>0.96304347826086956</v>
      </c>
      <c r="F165" s="50"/>
      <c r="G165" s="50"/>
      <c r="H165" s="12">
        <f>SUM(E165*100,F165:G165)</f>
        <v>96.304347826086953</v>
      </c>
      <c r="I165" s="50"/>
      <c r="J165" s="112"/>
      <c r="K165" s="14">
        <f>SUM(I165:J165)</f>
        <v>0</v>
      </c>
      <c r="L165" s="50"/>
      <c r="M165" s="112"/>
      <c r="N165" s="112"/>
      <c r="O165" s="14">
        <f>SUM(L165:N165)</f>
        <v>0</v>
      </c>
      <c r="P165" s="112"/>
      <c r="Q165" s="112"/>
      <c r="R165" s="112"/>
      <c r="S165" s="112"/>
      <c r="T165" s="14">
        <f>SUM(P165:S165)</f>
        <v>0</v>
      </c>
      <c r="U165" s="50">
        <v>15</v>
      </c>
      <c r="V165" s="50"/>
      <c r="W165" s="50"/>
      <c r="X165" s="50"/>
      <c r="Y165" s="50"/>
      <c r="Z165" s="50"/>
      <c r="AA165" s="14">
        <f>SUM(U165:Z165)</f>
        <v>15</v>
      </c>
      <c r="AB165" s="50"/>
      <c r="AC165" s="50"/>
      <c r="AD165" s="87">
        <f>H165+K165+O165+T165+AA165+AB165-AC165</f>
        <v>111.30434782608695</v>
      </c>
    </row>
    <row r="166" spans="1:30" s="4" customFormat="1" ht="21" customHeight="1" x14ac:dyDescent="0.2">
      <c r="A166" s="10">
        <v>162</v>
      </c>
      <c r="B166" s="107">
        <v>182838</v>
      </c>
      <c r="C166" s="104" t="s">
        <v>70</v>
      </c>
      <c r="D166" s="116">
        <v>3</v>
      </c>
      <c r="E166" s="14">
        <f>'[1]3-18-04.'!AD22</f>
        <v>0.875</v>
      </c>
      <c r="F166" s="49"/>
      <c r="G166" s="49"/>
      <c r="H166" s="12">
        <f>SUM(E166*100,F166:G166)</f>
        <v>87.5</v>
      </c>
      <c r="I166" s="49"/>
      <c r="J166" s="106"/>
      <c r="K166" s="14">
        <f>SUM(I166:J166)</f>
        <v>0</v>
      </c>
      <c r="L166" s="49"/>
      <c r="M166" s="106"/>
      <c r="N166" s="106"/>
      <c r="O166" s="14">
        <f>SUM(L166:N166)</f>
        <v>0</v>
      </c>
      <c r="P166" s="106"/>
      <c r="Q166" s="106"/>
      <c r="R166" s="106"/>
      <c r="S166" s="106"/>
      <c r="T166" s="14">
        <f>SUM(P166:S166)</f>
        <v>0</v>
      </c>
      <c r="U166" s="49">
        <v>2</v>
      </c>
      <c r="V166" s="49"/>
      <c r="W166" s="49"/>
      <c r="X166" s="49">
        <v>21.8</v>
      </c>
      <c r="Y166" s="49"/>
      <c r="Z166" s="49"/>
      <c r="AA166" s="14">
        <f>SUM(U166:Z166)</f>
        <v>23.8</v>
      </c>
      <c r="AB166" s="49"/>
      <c r="AC166" s="49"/>
      <c r="AD166" s="87">
        <f>H166+K166+O166+T166+AA166+AB166-AC166</f>
        <v>111.3</v>
      </c>
    </row>
    <row r="167" spans="1:30" s="4" customFormat="1" ht="21" customHeight="1" x14ac:dyDescent="0.2">
      <c r="A167" s="8">
        <v>163</v>
      </c>
      <c r="B167" s="100" t="s">
        <v>201</v>
      </c>
      <c r="C167" s="101" t="s">
        <v>68</v>
      </c>
      <c r="D167" s="102">
        <v>2</v>
      </c>
      <c r="E167" s="13">
        <v>0.80500000000000005</v>
      </c>
      <c r="F167" s="48"/>
      <c r="G167" s="48"/>
      <c r="H167" s="12">
        <f>SUM(E167*100,F167:G167)</f>
        <v>80.5</v>
      </c>
      <c r="I167" s="48"/>
      <c r="J167" s="78"/>
      <c r="K167" s="13">
        <f>SUM(I167:J167)</f>
        <v>0</v>
      </c>
      <c r="L167" s="48"/>
      <c r="M167" s="78"/>
      <c r="N167" s="78"/>
      <c r="O167" s="13">
        <f>SUM(L167:N167)</f>
        <v>0</v>
      </c>
      <c r="P167" s="78"/>
      <c r="Q167" s="78"/>
      <c r="R167" s="78"/>
      <c r="S167" s="78"/>
      <c r="T167" s="13">
        <f>SUM(P167:S167)</f>
        <v>0</v>
      </c>
      <c r="U167" s="48"/>
      <c r="V167" s="48"/>
      <c r="W167" s="48">
        <v>27.4</v>
      </c>
      <c r="X167" s="48"/>
      <c r="Y167" s="48">
        <f>1.8+0.5</f>
        <v>2.2999999999999998</v>
      </c>
      <c r="Z167" s="48"/>
      <c r="AA167" s="13">
        <f>SUM(U167:Z167)</f>
        <v>29.7</v>
      </c>
      <c r="AB167" s="48">
        <v>1</v>
      </c>
      <c r="AC167" s="48"/>
      <c r="AD167" s="87">
        <f>H167+K167+O167+T167+AA167+AB167-AC167</f>
        <v>111.2</v>
      </c>
    </row>
    <row r="168" spans="1:30" s="4" customFormat="1" ht="21" customHeight="1" x14ac:dyDescent="0.2">
      <c r="A168" s="9">
        <v>164</v>
      </c>
      <c r="B168" s="96" t="s">
        <v>202</v>
      </c>
      <c r="C168" s="96" t="s">
        <v>66</v>
      </c>
      <c r="D168" s="97">
        <v>1</v>
      </c>
      <c r="E168" s="13">
        <v>0.87749999999999995</v>
      </c>
      <c r="F168" s="47"/>
      <c r="G168" s="47"/>
      <c r="H168" s="12">
        <f>SUM(E168*100,F168:G168)</f>
        <v>87.75</v>
      </c>
      <c r="I168" s="47">
        <v>3</v>
      </c>
      <c r="J168" s="77"/>
      <c r="K168" s="13">
        <f>SUM(I168:J168)</f>
        <v>3</v>
      </c>
      <c r="L168" s="47"/>
      <c r="M168" s="77"/>
      <c r="N168" s="77">
        <v>18.5</v>
      </c>
      <c r="O168" s="13">
        <f>SUM(L168:N168)</f>
        <v>18.5</v>
      </c>
      <c r="P168" s="77"/>
      <c r="Q168" s="77"/>
      <c r="R168" s="77"/>
      <c r="S168" s="77"/>
      <c r="T168" s="13">
        <f>SUM(P168:S168)</f>
        <v>0</v>
      </c>
      <c r="U168" s="47">
        <v>1.5</v>
      </c>
      <c r="V168" s="47"/>
      <c r="W168" s="47"/>
      <c r="X168" s="47"/>
      <c r="Y168" s="47">
        <v>0.4</v>
      </c>
      <c r="Z168" s="47"/>
      <c r="AA168" s="13">
        <f>SUM(U168:Z168)</f>
        <v>1.9</v>
      </c>
      <c r="AB168" s="47"/>
      <c r="AC168" s="47"/>
      <c r="AD168" s="86">
        <f>H168+K168+O168+T168+AA168+AB168-AC168</f>
        <v>111.15</v>
      </c>
    </row>
    <row r="169" spans="1:30" s="4" customFormat="1" ht="21" customHeight="1" x14ac:dyDescent="0.2">
      <c r="A169" s="10">
        <v>165</v>
      </c>
      <c r="B169" s="132" t="s">
        <v>203</v>
      </c>
      <c r="C169" s="101" t="s">
        <v>68</v>
      </c>
      <c r="D169" s="102">
        <v>1</v>
      </c>
      <c r="E169" s="13">
        <v>0.87535714285714283</v>
      </c>
      <c r="F169" s="48"/>
      <c r="G169" s="48"/>
      <c r="H169" s="12">
        <f>SUM(E169*100,F169:G169)</f>
        <v>87.535714285714278</v>
      </c>
      <c r="I169" s="48"/>
      <c r="J169" s="78"/>
      <c r="K169" s="13">
        <f>SUM(I169:J169)</f>
        <v>0</v>
      </c>
      <c r="L169" s="48"/>
      <c r="M169" s="78"/>
      <c r="N169" s="78">
        <v>18.5</v>
      </c>
      <c r="O169" s="13">
        <f>SUM(L169:N169)</f>
        <v>18.5</v>
      </c>
      <c r="P169" s="78"/>
      <c r="Q169" s="78">
        <v>1</v>
      </c>
      <c r="R169" s="130"/>
      <c r="S169" s="78"/>
      <c r="T169" s="13">
        <f>SUM(P169:S169)</f>
        <v>1</v>
      </c>
      <c r="U169" s="48"/>
      <c r="V169" s="48">
        <v>0.5</v>
      </c>
      <c r="W169" s="48">
        <f>2+1.5</f>
        <v>3.5</v>
      </c>
      <c r="X169" s="48"/>
      <c r="Y169" s="48"/>
      <c r="Z169" s="48"/>
      <c r="AA169" s="13">
        <f>SUM(U169:Z169)</f>
        <v>4</v>
      </c>
      <c r="AB169" s="48"/>
      <c r="AC169" s="48"/>
      <c r="AD169" s="87">
        <f>H169+K169+O169+T169+AA169+AB169-AC169</f>
        <v>111.03571428571428</v>
      </c>
    </row>
    <row r="170" spans="1:30" s="4" customFormat="1" ht="21" customHeight="1" x14ac:dyDescent="0.2">
      <c r="A170" s="8">
        <v>166</v>
      </c>
      <c r="B170" s="122" t="s">
        <v>204</v>
      </c>
      <c r="C170" s="110" t="s">
        <v>73</v>
      </c>
      <c r="D170" s="111">
        <v>2</v>
      </c>
      <c r="E170" s="14">
        <v>0.96031250000000001</v>
      </c>
      <c r="F170" s="50"/>
      <c r="G170" s="50"/>
      <c r="H170" s="12">
        <f>SUM(E170*100,F170:G170)</f>
        <v>96.03125</v>
      </c>
      <c r="I170" s="50"/>
      <c r="J170" s="112"/>
      <c r="K170" s="14">
        <f>SUM(I170:J170)</f>
        <v>0</v>
      </c>
      <c r="L170" s="50"/>
      <c r="M170" s="112"/>
      <c r="N170" s="112"/>
      <c r="O170" s="14">
        <f>SUM(L170:N170)</f>
        <v>0</v>
      </c>
      <c r="P170" s="112"/>
      <c r="Q170" s="112"/>
      <c r="R170" s="112"/>
      <c r="S170" s="112"/>
      <c r="T170" s="14">
        <f>SUM(P170:S170)</f>
        <v>0</v>
      </c>
      <c r="U170" s="50">
        <v>15</v>
      </c>
      <c r="V170" s="50"/>
      <c r="W170" s="50"/>
      <c r="X170" s="50"/>
      <c r="Y170" s="50"/>
      <c r="Z170" s="50"/>
      <c r="AA170" s="14">
        <f>SUM(U170:Z170)</f>
        <v>15</v>
      </c>
      <c r="AB170" s="50"/>
      <c r="AC170" s="50"/>
      <c r="AD170" s="86">
        <f>H170+K170+O170+T170+AA170+AB170-AC170</f>
        <v>111.03125</v>
      </c>
    </row>
    <row r="171" spans="1:30" s="4" customFormat="1" ht="21" customHeight="1" x14ac:dyDescent="0.2">
      <c r="A171" s="9">
        <v>167</v>
      </c>
      <c r="B171" s="96" t="s">
        <v>205</v>
      </c>
      <c r="C171" s="96" t="s">
        <v>66</v>
      </c>
      <c r="D171" s="97">
        <v>4</v>
      </c>
      <c r="E171" s="13">
        <v>0.94068965517241376</v>
      </c>
      <c r="F171" s="47"/>
      <c r="G171" s="47"/>
      <c r="H171" s="12">
        <f>SUM(E171*100,F171:G171)</f>
        <v>94.068965517241381</v>
      </c>
      <c r="I171" s="47"/>
      <c r="J171" s="77"/>
      <c r="K171" s="13">
        <f>SUM(I171:J171)</f>
        <v>0</v>
      </c>
      <c r="L171" s="47"/>
      <c r="M171" s="77"/>
      <c r="N171" s="77"/>
      <c r="O171" s="13">
        <f>SUM(L171:N171)</f>
        <v>0</v>
      </c>
      <c r="P171" s="77">
        <v>2</v>
      </c>
      <c r="Q171" s="98"/>
      <c r="R171" s="77">
        <v>5</v>
      </c>
      <c r="S171" s="77"/>
      <c r="T171" s="13">
        <f>SUM(P171:S171)</f>
        <v>7</v>
      </c>
      <c r="U171" s="47">
        <v>1.5</v>
      </c>
      <c r="V171" s="47">
        <v>7.6</v>
      </c>
      <c r="W171" s="47"/>
      <c r="X171" s="47"/>
      <c r="Y171" s="47">
        <v>0.8</v>
      </c>
      <c r="Z171" s="47"/>
      <c r="AA171" s="13">
        <f>SUM(U171:Z171)</f>
        <v>9.9</v>
      </c>
      <c r="AB171" s="47"/>
      <c r="AC171" s="47"/>
      <c r="AD171" s="87">
        <f>H171+K171+O171+T171+AA171+AB171-AC171</f>
        <v>110.96896551724139</v>
      </c>
    </row>
    <row r="172" spans="1:30" s="4" customFormat="1" ht="21" customHeight="1" x14ac:dyDescent="0.2">
      <c r="A172" s="10">
        <v>168</v>
      </c>
      <c r="B172" s="136" t="s">
        <v>206</v>
      </c>
      <c r="C172" s="104" t="s">
        <v>70</v>
      </c>
      <c r="D172" s="105">
        <v>1</v>
      </c>
      <c r="E172" s="14">
        <f>H172/100</f>
        <v>0.94636363636363641</v>
      </c>
      <c r="F172" s="49"/>
      <c r="G172" s="49"/>
      <c r="H172" s="12">
        <v>94.63636363636364</v>
      </c>
      <c r="I172" s="49"/>
      <c r="J172" s="106"/>
      <c r="K172" s="14">
        <f>SUM(I172:J172)</f>
        <v>0</v>
      </c>
      <c r="L172" s="49"/>
      <c r="M172" s="106"/>
      <c r="N172" s="106"/>
      <c r="O172" s="14">
        <f>SUM(L172:N172)</f>
        <v>0</v>
      </c>
      <c r="P172" s="106"/>
      <c r="Q172" s="106"/>
      <c r="R172" s="106"/>
      <c r="S172" s="106"/>
      <c r="T172" s="14">
        <f>SUM(P172:S172)</f>
        <v>0</v>
      </c>
      <c r="U172" s="49">
        <f>0+1</f>
        <v>1</v>
      </c>
      <c r="V172" s="49">
        <v>0.8</v>
      </c>
      <c r="W172" s="49"/>
      <c r="X172" s="49">
        <f>5+9.5</f>
        <v>14.5</v>
      </c>
      <c r="Y172" s="49"/>
      <c r="Z172" s="49"/>
      <c r="AA172" s="14">
        <f>SUM(U172:Z172)</f>
        <v>16.3</v>
      </c>
      <c r="AB172" s="49"/>
      <c r="AC172" s="49"/>
      <c r="AD172" s="86">
        <f>H172+K172+O172+T172+AA172+AB172-AC172</f>
        <v>110.93636363636364</v>
      </c>
    </row>
    <row r="173" spans="1:30" s="4" customFormat="1" ht="21" customHeight="1" x14ac:dyDescent="0.2">
      <c r="A173" s="8">
        <v>169</v>
      </c>
      <c r="B173" s="132" t="s">
        <v>207</v>
      </c>
      <c r="C173" s="101" t="s">
        <v>68</v>
      </c>
      <c r="D173" s="102">
        <v>1</v>
      </c>
      <c r="E173" s="13">
        <v>0.93428571428571427</v>
      </c>
      <c r="F173" s="48"/>
      <c r="G173" s="48"/>
      <c r="H173" s="12">
        <f>SUM(E173*100,F173:G173)</f>
        <v>93.428571428571431</v>
      </c>
      <c r="I173" s="48"/>
      <c r="J173" s="78"/>
      <c r="K173" s="13">
        <f>SUM(I173:J173)</f>
        <v>0</v>
      </c>
      <c r="L173" s="48"/>
      <c r="M173" s="78"/>
      <c r="N173" s="78"/>
      <c r="O173" s="13">
        <f>SUM(L173:N173)</f>
        <v>0</v>
      </c>
      <c r="P173" s="78"/>
      <c r="Q173" s="78"/>
      <c r="R173" s="78"/>
      <c r="S173" s="78"/>
      <c r="T173" s="13">
        <f>SUM(P173:S173)</f>
        <v>0</v>
      </c>
      <c r="U173" s="48">
        <v>10</v>
      </c>
      <c r="V173" s="48">
        <v>2</v>
      </c>
      <c r="W173" s="48"/>
      <c r="X173" s="48"/>
      <c r="Y173" s="48"/>
      <c r="Z173" s="48">
        <f>3+2.5</f>
        <v>5.5</v>
      </c>
      <c r="AA173" s="13">
        <f>SUM(U173:Z173)</f>
        <v>17.5</v>
      </c>
      <c r="AB173" s="48"/>
      <c r="AC173" s="48"/>
      <c r="AD173" s="87">
        <f>H173+K173+O173+T173+AA173+AB173-AC173</f>
        <v>110.92857142857143</v>
      </c>
    </row>
    <row r="174" spans="1:30" s="4" customFormat="1" ht="21" customHeight="1" x14ac:dyDescent="0.2">
      <c r="A174" s="9">
        <v>170</v>
      </c>
      <c r="B174" s="122" t="s">
        <v>208</v>
      </c>
      <c r="C174" s="110" t="s">
        <v>73</v>
      </c>
      <c r="D174" s="111">
        <v>2</v>
      </c>
      <c r="E174" s="14">
        <v>0.81696969696969701</v>
      </c>
      <c r="F174" s="50"/>
      <c r="G174" s="50"/>
      <c r="H174" s="12">
        <f>SUM(E174*100,F174:G174)</f>
        <v>81.696969696969703</v>
      </c>
      <c r="I174" s="50"/>
      <c r="J174" s="112"/>
      <c r="K174" s="14">
        <f>SUM(I174:J174)</f>
        <v>0</v>
      </c>
      <c r="L174" s="50"/>
      <c r="M174" s="112"/>
      <c r="N174" s="112"/>
      <c r="O174" s="14">
        <f>SUM(L174:N174)</f>
        <v>0</v>
      </c>
      <c r="P174" s="112">
        <v>1</v>
      </c>
      <c r="Q174" s="112"/>
      <c r="R174" s="112">
        <v>26.6</v>
      </c>
      <c r="S174" s="112"/>
      <c r="T174" s="14">
        <f>SUM(P174:S174)</f>
        <v>27.6</v>
      </c>
      <c r="U174" s="50"/>
      <c r="V174" s="50"/>
      <c r="W174" s="50"/>
      <c r="X174" s="50"/>
      <c r="Y174" s="50"/>
      <c r="Z174" s="50">
        <v>1.5</v>
      </c>
      <c r="AA174" s="14">
        <f>SUM(U174:Z174)</f>
        <v>1.5</v>
      </c>
      <c r="AB174" s="50"/>
      <c r="AC174" s="50"/>
      <c r="AD174" s="86">
        <f>H174+K174+O174+T174+AA174+AB174-AC174</f>
        <v>110.79696969696971</v>
      </c>
    </row>
    <row r="175" spans="1:30" s="4" customFormat="1" ht="21" customHeight="1" x14ac:dyDescent="0.2">
      <c r="A175" s="10">
        <v>171</v>
      </c>
      <c r="B175" s="100" t="s">
        <v>209</v>
      </c>
      <c r="C175" s="101" t="s">
        <v>68</v>
      </c>
      <c r="D175" s="102">
        <v>2</v>
      </c>
      <c r="E175" s="13">
        <v>0.95699999999999996</v>
      </c>
      <c r="F175" s="48"/>
      <c r="G175" s="48"/>
      <c r="H175" s="12">
        <f>SUM(E175*100,F175:G175)</f>
        <v>95.7</v>
      </c>
      <c r="I175" s="48"/>
      <c r="J175" s="78"/>
      <c r="K175" s="13">
        <f>SUM(I175:J175)</f>
        <v>0</v>
      </c>
      <c r="L175" s="48"/>
      <c r="M175" s="78"/>
      <c r="N175" s="78"/>
      <c r="O175" s="13">
        <f>SUM(L175:N175)</f>
        <v>0</v>
      </c>
      <c r="P175" s="78"/>
      <c r="Q175" s="78"/>
      <c r="R175" s="78"/>
      <c r="S175" s="78"/>
      <c r="T175" s="13">
        <f>SUM(P175:S175)</f>
        <v>0</v>
      </c>
      <c r="U175" s="48">
        <v>15</v>
      </c>
      <c r="V175" s="48"/>
      <c r="W175" s="48"/>
      <c r="X175" s="48"/>
      <c r="Y175" s="48"/>
      <c r="Z175" s="48"/>
      <c r="AA175" s="13">
        <f>SUM(U175:Z175)</f>
        <v>15</v>
      </c>
      <c r="AB175" s="48"/>
      <c r="AC175" s="48"/>
      <c r="AD175" s="86">
        <f>H175+K175+O175+T175+AA175+AB175-AC175</f>
        <v>110.7</v>
      </c>
    </row>
    <row r="176" spans="1:30" s="4" customFormat="1" ht="21" customHeight="1" x14ac:dyDescent="0.2">
      <c r="A176" s="8">
        <v>172</v>
      </c>
      <c r="B176" s="107" t="s">
        <v>210</v>
      </c>
      <c r="C176" s="104" t="s">
        <v>70</v>
      </c>
      <c r="D176" s="116">
        <v>2</v>
      </c>
      <c r="E176" s="14">
        <f>H176/100</f>
        <v>0.79377500000000001</v>
      </c>
      <c r="F176" s="49"/>
      <c r="G176" s="49"/>
      <c r="H176" s="12">
        <v>79.377499999999998</v>
      </c>
      <c r="I176" s="49"/>
      <c r="J176" s="106"/>
      <c r="K176" s="14">
        <f>SUM(I176:J176)</f>
        <v>0</v>
      </c>
      <c r="L176" s="49">
        <v>1</v>
      </c>
      <c r="M176" s="106">
        <v>5</v>
      </c>
      <c r="N176" s="106"/>
      <c r="O176" s="14">
        <f>SUM(L176:N176)</f>
        <v>6</v>
      </c>
      <c r="P176" s="106"/>
      <c r="Q176" s="106"/>
      <c r="R176" s="106"/>
      <c r="S176" s="106"/>
      <c r="T176" s="14">
        <f>SUM(P176:S176)</f>
        <v>0</v>
      </c>
      <c r="U176" s="49">
        <f>0.5+1.5</f>
        <v>2</v>
      </c>
      <c r="V176" s="49">
        <v>11.3</v>
      </c>
      <c r="W176" s="49">
        <v>6</v>
      </c>
      <c r="X176" s="49">
        <v>1</v>
      </c>
      <c r="Y176" s="49">
        <v>2</v>
      </c>
      <c r="Z176" s="49"/>
      <c r="AA176" s="14">
        <f>SUM(U176:Z176)</f>
        <v>22.3</v>
      </c>
      <c r="AB176" s="49">
        <v>3</v>
      </c>
      <c r="AC176" s="49"/>
      <c r="AD176" s="86">
        <f>H176+K176+O176+T176+AA176+AB176-AC176</f>
        <v>110.67749999999999</v>
      </c>
    </row>
    <row r="177" spans="1:30" s="4" customFormat="1" ht="21" customHeight="1" x14ac:dyDescent="0.2">
      <c r="A177" s="9">
        <v>173</v>
      </c>
      <c r="B177" s="122" t="s">
        <v>211</v>
      </c>
      <c r="C177" s="110" t="s">
        <v>73</v>
      </c>
      <c r="D177" s="111">
        <v>1</v>
      </c>
      <c r="E177" s="14">
        <v>0.90111851851851854</v>
      </c>
      <c r="F177" s="50"/>
      <c r="G177" s="50"/>
      <c r="H177" s="12">
        <f>SUM(E177*100,F177:G177)</f>
        <v>90.111851851851853</v>
      </c>
      <c r="I177" s="50"/>
      <c r="J177" s="112"/>
      <c r="K177" s="14">
        <f>SUM(I177:J177)</f>
        <v>0</v>
      </c>
      <c r="L177" s="50"/>
      <c r="M177" s="112"/>
      <c r="N177" s="112"/>
      <c r="O177" s="14">
        <f>SUM(L177:N177)</f>
        <v>0</v>
      </c>
      <c r="P177" s="112"/>
      <c r="Q177" s="112"/>
      <c r="R177" s="112"/>
      <c r="S177" s="112"/>
      <c r="T177" s="14">
        <f>SUM(P177:S177)</f>
        <v>0</v>
      </c>
      <c r="U177" s="50">
        <f>1+1.5</f>
        <v>2.5</v>
      </c>
      <c r="V177" s="50">
        <v>9</v>
      </c>
      <c r="W177" s="50"/>
      <c r="X177" s="50">
        <v>9</v>
      </c>
      <c r="Y177" s="50"/>
      <c r="Z177" s="50"/>
      <c r="AA177" s="14">
        <f>SUM(U177:Z177)</f>
        <v>20.5</v>
      </c>
      <c r="AB177" s="50"/>
      <c r="AC177" s="50"/>
      <c r="AD177" s="86">
        <f>H177+K177+O177+T177+AA177+AB177-AC177</f>
        <v>110.61185185185185</v>
      </c>
    </row>
    <row r="178" spans="1:30" s="4" customFormat="1" ht="21" customHeight="1" x14ac:dyDescent="0.2">
      <c r="A178" s="10">
        <v>174</v>
      </c>
      <c r="B178" s="107" t="s">
        <v>212</v>
      </c>
      <c r="C178" s="104" t="s">
        <v>70</v>
      </c>
      <c r="D178" s="116">
        <v>2</v>
      </c>
      <c r="E178" s="14">
        <f>H178/100</f>
        <v>0.92534545454545469</v>
      </c>
      <c r="F178" s="49"/>
      <c r="G178" s="49"/>
      <c r="H178" s="12">
        <v>92.534545454545466</v>
      </c>
      <c r="I178" s="49"/>
      <c r="J178" s="106"/>
      <c r="K178" s="14">
        <f>SUM(I178:J178)</f>
        <v>0</v>
      </c>
      <c r="L178" s="49"/>
      <c r="M178" s="106"/>
      <c r="N178" s="106"/>
      <c r="O178" s="14">
        <f>SUM(L178:N178)</f>
        <v>0</v>
      </c>
      <c r="P178" s="106"/>
      <c r="Q178" s="106"/>
      <c r="R178" s="106"/>
      <c r="S178" s="106"/>
      <c r="T178" s="14">
        <f>SUM(P178:S178)</f>
        <v>0</v>
      </c>
      <c r="U178" s="49">
        <f>15+1.5</f>
        <v>16.5</v>
      </c>
      <c r="V178" s="49"/>
      <c r="W178" s="49"/>
      <c r="X178" s="49"/>
      <c r="Y178" s="49">
        <v>1.5</v>
      </c>
      <c r="Z178" s="49"/>
      <c r="AA178" s="14">
        <f>SUM(U178:Z178)</f>
        <v>18</v>
      </c>
      <c r="AB178" s="49"/>
      <c r="AC178" s="49"/>
      <c r="AD178" s="86">
        <f>H178+K178+O178+T178+AA178+AB178-AC178</f>
        <v>110.53454545454547</v>
      </c>
    </row>
    <row r="179" spans="1:30" s="4" customFormat="1" ht="21" customHeight="1" x14ac:dyDescent="0.2">
      <c r="A179" s="8">
        <v>175</v>
      </c>
      <c r="B179" s="117">
        <v>174135</v>
      </c>
      <c r="C179" s="119" t="s">
        <v>78</v>
      </c>
      <c r="D179" s="120">
        <v>4</v>
      </c>
      <c r="E179" s="14">
        <v>0.95076923076923081</v>
      </c>
      <c r="F179" s="51"/>
      <c r="G179" s="51"/>
      <c r="H179" s="12">
        <f>SUM(E179*100,F179:G179)</f>
        <v>95.07692307692308</v>
      </c>
      <c r="I179" s="51"/>
      <c r="J179" s="121"/>
      <c r="K179" s="14">
        <f>SUM(I179:J179)</f>
        <v>0</v>
      </c>
      <c r="L179" s="51"/>
      <c r="M179" s="121"/>
      <c r="N179" s="121"/>
      <c r="O179" s="14">
        <f>SUM(L179:N179)</f>
        <v>0</v>
      </c>
      <c r="P179" s="121"/>
      <c r="Q179" s="121"/>
      <c r="R179" s="121"/>
      <c r="S179" s="121"/>
      <c r="T179" s="14">
        <f>SUM(P179:S179)</f>
        <v>0</v>
      </c>
      <c r="U179" s="51">
        <v>15</v>
      </c>
      <c r="V179" s="51">
        <v>0.4</v>
      </c>
      <c r="W179" s="51"/>
      <c r="X179" s="51"/>
      <c r="Y179" s="51"/>
      <c r="Z179" s="51">
        <v>0</v>
      </c>
      <c r="AA179" s="14">
        <f>SUM(U179:Z179)</f>
        <v>15.4</v>
      </c>
      <c r="AB179" s="51"/>
      <c r="AC179" s="51"/>
      <c r="AD179" s="87">
        <f>H179+K179+O179+T179+AA179+AB179-AC179</f>
        <v>110.47692307692309</v>
      </c>
    </row>
    <row r="180" spans="1:30" s="4" customFormat="1" ht="21" customHeight="1" x14ac:dyDescent="0.2">
      <c r="A180" s="9">
        <v>176</v>
      </c>
      <c r="B180" s="110" t="s">
        <v>213</v>
      </c>
      <c r="C180" s="110" t="s">
        <v>73</v>
      </c>
      <c r="D180" s="111">
        <v>4</v>
      </c>
      <c r="E180" s="14">
        <v>0.95468750000000002</v>
      </c>
      <c r="F180" s="50"/>
      <c r="G180" s="50"/>
      <c r="H180" s="12">
        <f>SUM(E180*100,F180:G180)</f>
        <v>95.46875</v>
      </c>
      <c r="I180" s="50"/>
      <c r="J180" s="112"/>
      <c r="K180" s="14">
        <f>SUM(I180:J180)</f>
        <v>0</v>
      </c>
      <c r="L180" s="50"/>
      <c r="M180" s="112"/>
      <c r="N180" s="112"/>
      <c r="O180" s="14">
        <f>SUM(L180:N180)</f>
        <v>0</v>
      </c>
      <c r="P180" s="112"/>
      <c r="Q180" s="112"/>
      <c r="R180" s="112"/>
      <c r="S180" s="112"/>
      <c r="T180" s="14">
        <f>SUM(P180:S180)</f>
        <v>0</v>
      </c>
      <c r="U180" s="50">
        <v>15</v>
      </c>
      <c r="V180" s="50"/>
      <c r="W180" s="50"/>
      <c r="X180" s="50"/>
      <c r="Y180" s="50"/>
      <c r="Z180" s="50"/>
      <c r="AA180" s="14">
        <f>SUM(U180:Z180)</f>
        <v>15</v>
      </c>
      <c r="AB180" s="50"/>
      <c r="AC180" s="50"/>
      <c r="AD180" s="86">
        <f>H180+K180+O180+T180+AA180+AB180-AC180</f>
        <v>110.46875</v>
      </c>
    </row>
    <row r="181" spans="1:30" s="4" customFormat="1" ht="21" customHeight="1" x14ac:dyDescent="0.2">
      <c r="A181" s="10">
        <v>177</v>
      </c>
      <c r="B181" s="100" t="s">
        <v>214</v>
      </c>
      <c r="C181" s="101" t="s">
        <v>68</v>
      </c>
      <c r="D181" s="128">
        <v>1</v>
      </c>
      <c r="E181" s="16">
        <v>0.90366666666666662</v>
      </c>
      <c r="F181" s="48"/>
      <c r="G181" s="48"/>
      <c r="H181" s="12">
        <f>SUM(E181*100,F181:G181)</f>
        <v>90.36666666666666</v>
      </c>
      <c r="I181" s="48"/>
      <c r="J181" s="78"/>
      <c r="K181" s="13">
        <f>SUM(I181:J181)</f>
        <v>0</v>
      </c>
      <c r="L181" s="48"/>
      <c r="M181" s="78"/>
      <c r="N181" s="78"/>
      <c r="O181" s="13">
        <f>SUM(L181:N181)</f>
        <v>0</v>
      </c>
      <c r="P181" s="78"/>
      <c r="Q181" s="78"/>
      <c r="R181" s="78"/>
      <c r="S181" s="78"/>
      <c r="T181" s="13">
        <f>SUM(P181:S181)</f>
        <v>0</v>
      </c>
      <c r="U181" s="48"/>
      <c r="V181" s="48">
        <v>1.5</v>
      </c>
      <c r="W181" s="48">
        <v>1.5</v>
      </c>
      <c r="X181" s="48">
        <v>16.899999999999999</v>
      </c>
      <c r="Y181" s="48"/>
      <c r="Z181" s="48"/>
      <c r="AA181" s="13">
        <f>SUM(U181:Z181)</f>
        <v>19.899999999999999</v>
      </c>
      <c r="AB181" s="48"/>
      <c r="AC181" s="48"/>
      <c r="AD181" s="86">
        <f>H181+K181+O181+T181+AA181+AB181-AC181</f>
        <v>110.26666666666665</v>
      </c>
    </row>
    <row r="182" spans="1:30" s="4" customFormat="1" ht="21" customHeight="1" x14ac:dyDescent="0.2">
      <c r="A182" s="8">
        <v>178</v>
      </c>
      <c r="B182" s="117">
        <v>184013</v>
      </c>
      <c r="C182" s="119" t="s">
        <v>78</v>
      </c>
      <c r="D182" s="120">
        <v>3</v>
      </c>
      <c r="E182" s="14">
        <v>0.90863636363636369</v>
      </c>
      <c r="F182" s="51"/>
      <c r="G182" s="51"/>
      <c r="H182" s="12">
        <f>SUM(E182*100,F182:G182)</f>
        <v>90.863636363636374</v>
      </c>
      <c r="I182" s="51"/>
      <c r="J182" s="121"/>
      <c r="K182" s="14">
        <f>SUM(I182:J182)</f>
        <v>0</v>
      </c>
      <c r="L182" s="51"/>
      <c r="M182" s="121"/>
      <c r="N182" s="121"/>
      <c r="O182" s="14">
        <f>SUM(L182:N182)</f>
        <v>0</v>
      </c>
      <c r="P182" s="121"/>
      <c r="Q182" s="121"/>
      <c r="R182" s="121"/>
      <c r="S182" s="121"/>
      <c r="T182" s="14">
        <f>SUM(P182:S182)</f>
        <v>0</v>
      </c>
      <c r="U182" s="51">
        <v>15</v>
      </c>
      <c r="V182" s="51">
        <v>4.4000000000000004</v>
      </c>
      <c r="W182" s="51"/>
      <c r="X182" s="51"/>
      <c r="Y182" s="51"/>
      <c r="Z182" s="51"/>
      <c r="AA182" s="14">
        <f>SUM(U182:Z182)</f>
        <v>19.399999999999999</v>
      </c>
      <c r="AB182" s="51"/>
      <c r="AC182" s="51"/>
      <c r="AD182" s="86">
        <f>H182+K182+O182+T182+AA182+AB182-AC182</f>
        <v>110.26363636363638</v>
      </c>
    </row>
    <row r="183" spans="1:30" s="4" customFormat="1" ht="21" customHeight="1" x14ac:dyDescent="0.2">
      <c r="A183" s="9">
        <v>179</v>
      </c>
      <c r="B183" s="107" t="s">
        <v>215</v>
      </c>
      <c r="C183" s="104" t="s">
        <v>70</v>
      </c>
      <c r="D183" s="116">
        <v>2</v>
      </c>
      <c r="E183" s="14">
        <f>H183/100</f>
        <v>0.80180833333333323</v>
      </c>
      <c r="F183" s="49"/>
      <c r="G183" s="49"/>
      <c r="H183" s="12">
        <v>80.180833333333325</v>
      </c>
      <c r="I183" s="49"/>
      <c r="J183" s="106"/>
      <c r="K183" s="14">
        <f>SUM(I183:J183)</f>
        <v>0</v>
      </c>
      <c r="L183" s="49"/>
      <c r="M183" s="106"/>
      <c r="N183" s="106"/>
      <c r="O183" s="14">
        <f>SUM(L183:N183)</f>
        <v>0</v>
      </c>
      <c r="P183" s="106"/>
      <c r="Q183" s="106"/>
      <c r="R183" s="106"/>
      <c r="S183" s="106"/>
      <c r="T183" s="14">
        <f>SUM(P183:S183)</f>
        <v>0</v>
      </c>
      <c r="U183" s="49">
        <v>30</v>
      </c>
      <c r="V183" s="49"/>
      <c r="W183" s="49"/>
      <c r="X183" s="49"/>
      <c r="Y183" s="49"/>
      <c r="Z183" s="49"/>
      <c r="AA183" s="14">
        <f>SUM(U183:Z183)</f>
        <v>30</v>
      </c>
      <c r="AB183" s="49"/>
      <c r="AC183" s="49"/>
      <c r="AD183" s="87">
        <f>H183+K183+O183+T183+AA183+AB183-AC183</f>
        <v>110.18083333333333</v>
      </c>
    </row>
    <row r="184" spans="1:30" s="4" customFormat="1" ht="21" customHeight="1" x14ac:dyDescent="0.2">
      <c r="A184" s="10">
        <v>180</v>
      </c>
      <c r="B184" s="107">
        <v>182764</v>
      </c>
      <c r="C184" s="104" t="s">
        <v>70</v>
      </c>
      <c r="D184" s="116">
        <v>3</v>
      </c>
      <c r="E184" s="14">
        <f>'[1]3-18-01.'!AD14</f>
        <v>0.83299999999999996</v>
      </c>
      <c r="F184" s="49"/>
      <c r="G184" s="49"/>
      <c r="H184" s="12">
        <f>SUM(E184*100,F184:G184)</f>
        <v>83.3</v>
      </c>
      <c r="I184" s="49"/>
      <c r="J184" s="106"/>
      <c r="K184" s="14">
        <f>SUM(I184:J184)</f>
        <v>0</v>
      </c>
      <c r="L184" s="49"/>
      <c r="M184" s="106"/>
      <c r="N184" s="106"/>
      <c r="O184" s="14">
        <f>SUM(L184:N184)</f>
        <v>0</v>
      </c>
      <c r="P184" s="106"/>
      <c r="Q184" s="106"/>
      <c r="R184" s="106"/>
      <c r="S184" s="106"/>
      <c r="T184" s="14">
        <f>SUM(P184:S184)</f>
        <v>0</v>
      </c>
      <c r="U184" s="49">
        <v>2</v>
      </c>
      <c r="V184" s="49"/>
      <c r="W184" s="49"/>
      <c r="X184" s="49">
        <v>24.8</v>
      </c>
      <c r="Y184" s="49"/>
      <c r="Z184" s="49"/>
      <c r="AA184" s="14">
        <f>SUM(U184:Z184)</f>
        <v>26.8</v>
      </c>
      <c r="AB184" s="49"/>
      <c r="AC184" s="49"/>
      <c r="AD184" s="87">
        <f>H184+K184+O184+T184+AA184+AB184-AC184</f>
        <v>110.1</v>
      </c>
    </row>
    <row r="185" spans="1:30" s="4" customFormat="1" ht="21" customHeight="1" x14ac:dyDescent="0.2">
      <c r="A185" s="8">
        <v>181</v>
      </c>
      <c r="B185" s="99" t="s">
        <v>216</v>
      </c>
      <c r="C185" s="101" t="s">
        <v>68</v>
      </c>
      <c r="D185" s="102">
        <v>4</v>
      </c>
      <c r="E185" s="13">
        <v>0.95066666666666666</v>
      </c>
      <c r="F185" s="48"/>
      <c r="G185" s="48"/>
      <c r="H185" s="12">
        <f>SUM(E185*100,F185:G185)</f>
        <v>95.066666666666663</v>
      </c>
      <c r="I185" s="48"/>
      <c r="J185" s="78"/>
      <c r="K185" s="13">
        <f>SUM(I185:J185)</f>
        <v>0</v>
      </c>
      <c r="L185" s="48"/>
      <c r="M185" s="78"/>
      <c r="N185" s="78"/>
      <c r="O185" s="13">
        <f>SUM(L185:N185)</f>
        <v>0</v>
      </c>
      <c r="P185" s="78"/>
      <c r="Q185" s="78"/>
      <c r="R185" s="78"/>
      <c r="S185" s="78"/>
      <c r="T185" s="13">
        <f>SUM(P185:S185)</f>
        <v>0</v>
      </c>
      <c r="U185" s="48">
        <v>15</v>
      </c>
      <c r="V185" s="48"/>
      <c r="W185" s="48"/>
      <c r="X185" s="48"/>
      <c r="Y185" s="48"/>
      <c r="Z185" s="48"/>
      <c r="AA185" s="13">
        <f>SUM(U185:Z185)</f>
        <v>15</v>
      </c>
      <c r="AB185" s="48"/>
      <c r="AC185" s="48"/>
      <c r="AD185" s="87">
        <f>H185+K185+O185+T185+AA185+AB185-AC185</f>
        <v>110.06666666666666</v>
      </c>
    </row>
    <row r="186" spans="1:30" s="4" customFormat="1" ht="21" customHeight="1" x14ac:dyDescent="0.2">
      <c r="A186" s="9">
        <v>182</v>
      </c>
      <c r="B186" s="96" t="s">
        <v>217</v>
      </c>
      <c r="C186" s="96" t="s">
        <v>66</v>
      </c>
      <c r="D186" s="97">
        <v>2</v>
      </c>
      <c r="E186" s="13">
        <v>0.73933333333333329</v>
      </c>
      <c r="F186" s="47"/>
      <c r="G186" s="47"/>
      <c r="H186" s="12">
        <f>SUM(E186*100,F186:G186)</f>
        <v>73.933333333333323</v>
      </c>
      <c r="I186" s="47"/>
      <c r="J186" s="77"/>
      <c r="K186" s="13">
        <f>SUM(I186:J186)</f>
        <v>0</v>
      </c>
      <c r="L186" s="47"/>
      <c r="M186" s="77"/>
      <c r="N186" s="77">
        <v>10</v>
      </c>
      <c r="O186" s="13">
        <f>SUM(L186:N186)</f>
        <v>10</v>
      </c>
      <c r="P186" s="77"/>
      <c r="Q186" s="77"/>
      <c r="R186" s="77"/>
      <c r="S186" s="77"/>
      <c r="T186" s="13">
        <f>SUM(P186:S186)</f>
        <v>0</v>
      </c>
      <c r="U186" s="47">
        <f>15+1</f>
        <v>16</v>
      </c>
      <c r="V186" s="47">
        <v>1</v>
      </c>
      <c r="W186" s="47">
        <f>3+2.1</f>
        <v>5.0999999999999996</v>
      </c>
      <c r="X186" s="47"/>
      <c r="Y186" s="47">
        <f>1+3</f>
        <v>4</v>
      </c>
      <c r="Z186" s="47"/>
      <c r="AA186" s="13">
        <f>SUM(U186:Z186)</f>
        <v>26.1</v>
      </c>
      <c r="AB186" s="47"/>
      <c r="AC186" s="47"/>
      <c r="AD186" s="86">
        <f>H186+K186+O186+T186+AA186+AB186-AC186</f>
        <v>110.03333333333333</v>
      </c>
    </row>
    <row r="187" spans="1:30" s="4" customFormat="1" ht="21" customHeight="1" x14ac:dyDescent="0.2">
      <c r="A187" s="10">
        <v>183</v>
      </c>
      <c r="B187" s="100" t="s">
        <v>218</v>
      </c>
      <c r="C187" s="101" t="s">
        <v>68</v>
      </c>
      <c r="D187" s="102">
        <v>3</v>
      </c>
      <c r="E187" s="13">
        <v>0.94833333333333336</v>
      </c>
      <c r="F187" s="48"/>
      <c r="G187" s="48"/>
      <c r="H187" s="12">
        <f>SUM(E187*100,F187:G187)</f>
        <v>94.833333333333343</v>
      </c>
      <c r="I187" s="48"/>
      <c r="J187" s="78"/>
      <c r="K187" s="13">
        <f>SUM(I187:J187)</f>
        <v>0</v>
      </c>
      <c r="L187" s="48"/>
      <c r="M187" s="78"/>
      <c r="N187" s="78"/>
      <c r="O187" s="13">
        <f>SUM(L187:N187)</f>
        <v>0</v>
      </c>
      <c r="P187" s="78"/>
      <c r="Q187" s="78"/>
      <c r="R187" s="78"/>
      <c r="S187" s="78"/>
      <c r="T187" s="13">
        <f>SUM(P187:S187)</f>
        <v>0</v>
      </c>
      <c r="U187" s="48">
        <v>15</v>
      </c>
      <c r="V187" s="48"/>
      <c r="W187" s="48"/>
      <c r="X187" s="48"/>
      <c r="Y187" s="48"/>
      <c r="Z187" s="48"/>
      <c r="AA187" s="13">
        <f>SUM(U187:Z187)</f>
        <v>15</v>
      </c>
      <c r="AB187" s="48"/>
      <c r="AC187" s="48"/>
      <c r="AD187" s="86">
        <f>H187+K187+O187+T187+AA187+AB187-AC187</f>
        <v>109.83333333333334</v>
      </c>
    </row>
    <row r="188" spans="1:30" s="4" customFormat="1" ht="21" customHeight="1" x14ac:dyDescent="0.2">
      <c r="A188" s="8">
        <v>184</v>
      </c>
      <c r="B188" s="117">
        <v>174095</v>
      </c>
      <c r="C188" s="119" t="s">
        <v>78</v>
      </c>
      <c r="D188" s="120">
        <v>4</v>
      </c>
      <c r="E188" s="14">
        <v>0.94589743589743591</v>
      </c>
      <c r="F188" s="51"/>
      <c r="G188" s="51"/>
      <c r="H188" s="12">
        <f>SUM(E188*100,F188:G188)</f>
        <v>94.589743589743591</v>
      </c>
      <c r="I188" s="51"/>
      <c r="J188" s="121"/>
      <c r="K188" s="14">
        <f>SUM(I188:J188)</f>
        <v>0</v>
      </c>
      <c r="L188" s="51"/>
      <c r="M188" s="121"/>
      <c r="N188" s="121"/>
      <c r="O188" s="14">
        <f>SUM(L188:N188)</f>
        <v>0</v>
      </c>
      <c r="P188" s="121"/>
      <c r="Q188" s="121"/>
      <c r="R188" s="121"/>
      <c r="S188" s="121"/>
      <c r="T188" s="14">
        <f>SUM(P188:S188)</f>
        <v>0</v>
      </c>
      <c r="U188" s="51">
        <v>15</v>
      </c>
      <c r="V188" s="51">
        <v>0.2</v>
      </c>
      <c r="W188" s="51"/>
      <c r="X188" s="51"/>
      <c r="Y188" s="51"/>
      <c r="Z188" s="51">
        <v>0</v>
      </c>
      <c r="AA188" s="14">
        <f>SUM(U188:Z188)</f>
        <v>15.2</v>
      </c>
      <c r="AB188" s="51"/>
      <c r="AC188" s="51"/>
      <c r="AD188" s="86">
        <f>H188+K188+O188+T188+AA188+AB188-AC188</f>
        <v>109.78974358974359</v>
      </c>
    </row>
    <row r="189" spans="1:30" s="4" customFormat="1" ht="21" customHeight="1" x14ac:dyDescent="0.2">
      <c r="A189" s="9">
        <v>185</v>
      </c>
      <c r="B189" s="136" t="s">
        <v>219</v>
      </c>
      <c r="C189" s="104" t="s">
        <v>70</v>
      </c>
      <c r="D189" s="105">
        <v>1</v>
      </c>
      <c r="E189" s="14">
        <f>H189/100</f>
        <v>0.91545454545454552</v>
      </c>
      <c r="F189" s="49"/>
      <c r="G189" s="49"/>
      <c r="H189" s="12">
        <v>91.545454545454547</v>
      </c>
      <c r="I189" s="49"/>
      <c r="J189" s="106"/>
      <c r="K189" s="14">
        <f>SUM(I189:J189)</f>
        <v>0</v>
      </c>
      <c r="L189" s="49"/>
      <c r="M189" s="106"/>
      <c r="N189" s="106"/>
      <c r="O189" s="14">
        <f>SUM(L189:N189)</f>
        <v>0</v>
      </c>
      <c r="P189" s="106"/>
      <c r="Q189" s="106">
        <v>0.5</v>
      </c>
      <c r="R189" s="106"/>
      <c r="S189" s="106"/>
      <c r="T189" s="14">
        <f>SUM(P189:S189)</f>
        <v>0.5</v>
      </c>
      <c r="U189" s="49">
        <v>10</v>
      </c>
      <c r="V189" s="49">
        <v>0.8</v>
      </c>
      <c r="W189" s="49"/>
      <c r="X189" s="49">
        <v>1.8</v>
      </c>
      <c r="Y189" s="49">
        <v>2.5</v>
      </c>
      <c r="Z189" s="49">
        <v>2.5</v>
      </c>
      <c r="AA189" s="14">
        <f>SUM(U189:Z189)</f>
        <v>17.600000000000001</v>
      </c>
      <c r="AB189" s="49"/>
      <c r="AC189" s="49"/>
      <c r="AD189" s="87">
        <f>H189+K189+O189+T189+AA189+AB189-AC189</f>
        <v>109.64545454545456</v>
      </c>
    </row>
    <row r="190" spans="1:30" s="4" customFormat="1" ht="21" customHeight="1" x14ac:dyDescent="0.2">
      <c r="A190" s="10">
        <v>186</v>
      </c>
      <c r="B190" s="110" t="s">
        <v>220</v>
      </c>
      <c r="C190" s="110" t="s">
        <v>73</v>
      </c>
      <c r="D190" s="111">
        <v>3</v>
      </c>
      <c r="E190" s="14">
        <v>0.94521739130434779</v>
      </c>
      <c r="F190" s="50"/>
      <c r="G190" s="50"/>
      <c r="H190" s="12">
        <f>SUM(E190*100,F190:G190)</f>
        <v>94.521739130434781</v>
      </c>
      <c r="I190" s="50"/>
      <c r="J190" s="112"/>
      <c r="K190" s="14">
        <f>SUM(I190:J190)</f>
        <v>0</v>
      </c>
      <c r="L190" s="50"/>
      <c r="M190" s="112"/>
      <c r="N190" s="112"/>
      <c r="O190" s="14">
        <f>SUM(L190:N190)</f>
        <v>0</v>
      </c>
      <c r="P190" s="112"/>
      <c r="Q190" s="112"/>
      <c r="R190" s="112"/>
      <c r="S190" s="112"/>
      <c r="T190" s="14">
        <f>SUM(P190:S190)</f>
        <v>0</v>
      </c>
      <c r="U190" s="50">
        <v>15</v>
      </c>
      <c r="V190" s="50"/>
      <c r="W190" s="50"/>
      <c r="X190" s="50"/>
      <c r="Y190" s="50"/>
      <c r="Z190" s="50"/>
      <c r="AA190" s="14">
        <f>SUM(U190:Z190)</f>
        <v>15</v>
      </c>
      <c r="AB190" s="50"/>
      <c r="AC190" s="50"/>
      <c r="AD190" s="86">
        <f>H190+K190+O190+T190+AA190+AB190-AC190</f>
        <v>109.52173913043478</v>
      </c>
    </row>
    <row r="191" spans="1:30" s="4" customFormat="1" ht="21" customHeight="1" x14ac:dyDescent="0.2">
      <c r="A191" s="8">
        <v>187</v>
      </c>
      <c r="B191" s="96" t="s">
        <v>221</v>
      </c>
      <c r="C191" s="96" t="s">
        <v>66</v>
      </c>
      <c r="D191" s="97">
        <v>2</v>
      </c>
      <c r="E191" s="13">
        <v>0.91500000000000004</v>
      </c>
      <c r="F191" s="47"/>
      <c r="G191" s="47"/>
      <c r="H191" s="12">
        <f>SUM(E191*100,F191:G191)</f>
        <v>91.5</v>
      </c>
      <c r="I191" s="47"/>
      <c r="J191" s="77"/>
      <c r="K191" s="13">
        <f>SUM(I191:J191)</f>
        <v>0</v>
      </c>
      <c r="L191" s="47"/>
      <c r="M191" s="77"/>
      <c r="N191" s="77"/>
      <c r="O191" s="13">
        <f>SUM(L191:N191)</f>
        <v>0</v>
      </c>
      <c r="P191" s="77"/>
      <c r="Q191" s="77"/>
      <c r="R191" s="77"/>
      <c r="S191" s="77"/>
      <c r="T191" s="13">
        <f>SUM(P191:S191)</f>
        <v>0</v>
      </c>
      <c r="U191" s="47">
        <v>15</v>
      </c>
      <c r="V191" s="47">
        <v>3</v>
      </c>
      <c r="W191" s="47"/>
      <c r="X191" s="47"/>
      <c r="Y191" s="47"/>
      <c r="Z191" s="47"/>
      <c r="AA191" s="13">
        <f>SUM(U191:Z191)</f>
        <v>18</v>
      </c>
      <c r="AB191" s="47"/>
      <c r="AC191" s="47"/>
      <c r="AD191" s="86">
        <f>H191+K191+O191+T191+AA191+AB191-AC191</f>
        <v>109.5</v>
      </c>
    </row>
    <row r="192" spans="1:30" s="4" customFormat="1" ht="21" customHeight="1" x14ac:dyDescent="0.2">
      <c r="A192" s="9">
        <v>188</v>
      </c>
      <c r="B192" s="90" t="s">
        <v>223</v>
      </c>
      <c r="C192" s="92" t="s">
        <v>64</v>
      </c>
      <c r="D192" s="93">
        <v>2</v>
      </c>
      <c r="E192" s="12">
        <v>0.86428571428571432</v>
      </c>
      <c r="F192" s="46"/>
      <c r="G192" s="46">
        <v>1</v>
      </c>
      <c r="H192" s="12">
        <f>SUM(E192*100,F192:G192)</f>
        <v>87.428571428571431</v>
      </c>
      <c r="I192" s="94"/>
      <c r="J192" s="95"/>
      <c r="K192" s="12">
        <f>SUM(I192:J192)</f>
        <v>0</v>
      </c>
      <c r="L192" s="95"/>
      <c r="M192" s="95"/>
      <c r="N192" s="95"/>
      <c r="O192" s="12">
        <f>SUM(L192:N192)</f>
        <v>0</v>
      </c>
      <c r="P192" s="95">
        <v>1</v>
      </c>
      <c r="Q192" s="126">
        <v>4.2</v>
      </c>
      <c r="R192" s="95">
        <v>0.5</v>
      </c>
      <c r="S192" s="95"/>
      <c r="T192" s="12">
        <f>SUM(P192:S192)</f>
        <v>5.7</v>
      </c>
      <c r="U192" s="95">
        <v>1.5</v>
      </c>
      <c r="V192" s="94">
        <v>13.5</v>
      </c>
      <c r="W192" s="94"/>
      <c r="X192" s="94"/>
      <c r="Y192" s="85"/>
      <c r="Z192" s="85"/>
      <c r="AA192" s="14">
        <f>SUM(U192:Z192)</f>
        <v>15</v>
      </c>
      <c r="AB192" s="85">
        <v>1</v>
      </c>
      <c r="AC192" s="85"/>
      <c r="AD192" s="86">
        <f>H192+K192+O192+T192+AA192+AB192-AC192</f>
        <v>109.12857142857143</v>
      </c>
    </row>
    <row r="193" spans="1:30" s="4" customFormat="1" ht="21" customHeight="1" x14ac:dyDescent="0.2">
      <c r="A193" s="10">
        <v>189</v>
      </c>
      <c r="B193" s="136" t="s">
        <v>224</v>
      </c>
      <c r="C193" s="104" t="s">
        <v>70</v>
      </c>
      <c r="D193" s="105">
        <v>1</v>
      </c>
      <c r="E193" s="14">
        <f>H193/100</f>
        <v>0.90818181818181809</v>
      </c>
      <c r="F193" s="49"/>
      <c r="G193" s="49"/>
      <c r="H193" s="12">
        <v>90.818181818181813</v>
      </c>
      <c r="I193" s="49"/>
      <c r="J193" s="106"/>
      <c r="K193" s="14">
        <f>SUM(I193:J193)</f>
        <v>0</v>
      </c>
      <c r="L193" s="49"/>
      <c r="M193" s="106"/>
      <c r="N193" s="106"/>
      <c r="O193" s="14">
        <f>SUM(L193:N193)</f>
        <v>0</v>
      </c>
      <c r="P193" s="106"/>
      <c r="Q193" s="106"/>
      <c r="R193" s="106"/>
      <c r="S193" s="106"/>
      <c r="T193" s="14">
        <f>SUM(P193:S193)</f>
        <v>0</v>
      </c>
      <c r="U193" s="49">
        <f>1+1+0.5</f>
        <v>2.5</v>
      </c>
      <c r="V193" s="49"/>
      <c r="W193" s="49">
        <v>1.5</v>
      </c>
      <c r="X193" s="49">
        <f>7.3+2</f>
        <v>9.3000000000000007</v>
      </c>
      <c r="Y193" s="49">
        <v>2.5</v>
      </c>
      <c r="Z193" s="49">
        <v>2.5</v>
      </c>
      <c r="AA193" s="14">
        <f>SUM(U193:Z193)</f>
        <v>18.3</v>
      </c>
      <c r="AB193" s="49"/>
      <c r="AC193" s="49"/>
      <c r="AD193" s="86">
        <f>H193+K193+O193+T193+AA193+AB193-AC193</f>
        <v>109.11818181818181</v>
      </c>
    </row>
    <row r="194" spans="1:30" s="4" customFormat="1" ht="21" customHeight="1" x14ac:dyDescent="0.2">
      <c r="A194" s="8">
        <v>190</v>
      </c>
      <c r="B194" s="123" t="s">
        <v>225</v>
      </c>
      <c r="C194" s="101" t="s">
        <v>68</v>
      </c>
      <c r="D194" s="138">
        <v>4</v>
      </c>
      <c r="E194" s="13">
        <v>0.97037037037037033</v>
      </c>
      <c r="F194" s="48"/>
      <c r="G194" s="48"/>
      <c r="H194" s="12">
        <f>SUM(E194*100,F194:G194)</f>
        <v>97.037037037037038</v>
      </c>
      <c r="I194" s="48"/>
      <c r="J194" s="78"/>
      <c r="K194" s="13">
        <f>SUM(I194:J194)</f>
        <v>0</v>
      </c>
      <c r="L194" s="48"/>
      <c r="M194" s="78"/>
      <c r="N194" s="78"/>
      <c r="O194" s="13">
        <f>SUM(L194:N194)</f>
        <v>0</v>
      </c>
      <c r="P194" s="78"/>
      <c r="Q194" s="78"/>
      <c r="R194" s="78"/>
      <c r="S194" s="78"/>
      <c r="T194" s="13">
        <f>SUM(P194:S194)</f>
        <v>0</v>
      </c>
      <c r="U194" s="48">
        <v>2</v>
      </c>
      <c r="V194" s="48"/>
      <c r="W194" s="48"/>
      <c r="X194" s="48">
        <v>10</v>
      </c>
      <c r="Y194" s="48"/>
      <c r="Z194" s="48"/>
      <c r="AA194" s="13">
        <f>SUM(U194:Z194)</f>
        <v>12</v>
      </c>
      <c r="AB194" s="48"/>
      <c r="AC194" s="48"/>
      <c r="AD194" s="86">
        <f>H194+K194+O194+T194+AA194+AB194-AC194</f>
        <v>109.03703703703704</v>
      </c>
    </row>
    <row r="195" spans="1:30" s="4" customFormat="1" ht="21" customHeight="1" x14ac:dyDescent="0.2">
      <c r="A195" s="9">
        <v>191</v>
      </c>
      <c r="B195" s="134" t="s">
        <v>226</v>
      </c>
      <c r="C195" s="92" t="s">
        <v>64</v>
      </c>
      <c r="D195" s="93">
        <v>1</v>
      </c>
      <c r="E195" s="12">
        <v>0.94034482758620686</v>
      </c>
      <c r="F195" s="53"/>
      <c r="G195" s="46">
        <v>1</v>
      </c>
      <c r="H195" s="12">
        <f>SUM(E195*100,F195:G195)</f>
        <v>95.034482758620683</v>
      </c>
      <c r="I195" s="94">
        <v>4</v>
      </c>
      <c r="J195" s="95"/>
      <c r="K195" s="12">
        <f>SUM(I195:J195)</f>
        <v>4</v>
      </c>
      <c r="L195" s="95"/>
      <c r="M195" s="95"/>
      <c r="N195" s="95"/>
      <c r="O195" s="12">
        <f>SUM(L195:N195)</f>
        <v>0</v>
      </c>
      <c r="P195" s="95"/>
      <c r="Q195" s="95"/>
      <c r="R195" s="95"/>
      <c r="S195" s="95"/>
      <c r="T195" s="12">
        <f>SUM(P195:S195)</f>
        <v>0</v>
      </c>
      <c r="U195" s="95">
        <v>1</v>
      </c>
      <c r="V195" s="94">
        <v>0.4</v>
      </c>
      <c r="W195" s="94"/>
      <c r="X195" s="94"/>
      <c r="Y195" s="85">
        <v>2.5</v>
      </c>
      <c r="Z195" s="85">
        <f>1.5+4.5</f>
        <v>6</v>
      </c>
      <c r="AA195" s="14">
        <f>SUM(U195:Z195)</f>
        <v>9.9</v>
      </c>
      <c r="AB195" s="85"/>
      <c r="AC195" s="85"/>
      <c r="AD195" s="87">
        <f>H195+K195+O195+T195+AA195+AB195-AC195</f>
        <v>108.93448275862069</v>
      </c>
    </row>
    <row r="196" spans="1:30" s="4" customFormat="1" ht="21" customHeight="1" x14ac:dyDescent="0.2">
      <c r="A196" s="10">
        <v>192</v>
      </c>
      <c r="B196" s="140" t="s">
        <v>227</v>
      </c>
      <c r="C196" s="92" t="s">
        <v>64</v>
      </c>
      <c r="D196" s="93">
        <v>4</v>
      </c>
      <c r="E196" s="12">
        <v>0.92214953271028033</v>
      </c>
      <c r="F196" s="46"/>
      <c r="G196" s="46"/>
      <c r="H196" s="12">
        <f>SUM(E196*100,F196:G196)</f>
        <v>92.214953271028037</v>
      </c>
      <c r="I196" s="94"/>
      <c r="J196" s="95"/>
      <c r="K196" s="12">
        <f>SUM(I196:J196)</f>
        <v>0</v>
      </c>
      <c r="L196" s="95"/>
      <c r="M196" s="95"/>
      <c r="N196" s="95"/>
      <c r="O196" s="12">
        <f>SUM(L196:N196)</f>
        <v>0</v>
      </c>
      <c r="P196" s="95"/>
      <c r="Q196" s="95"/>
      <c r="R196" s="95"/>
      <c r="S196" s="95"/>
      <c r="T196" s="12">
        <f>SUM(P196:S196)</f>
        <v>0</v>
      </c>
      <c r="U196" s="95">
        <v>15</v>
      </c>
      <c r="V196" s="94">
        <v>0.2</v>
      </c>
      <c r="W196" s="94"/>
      <c r="X196" s="94"/>
      <c r="Y196" s="85"/>
      <c r="Z196" s="85">
        <v>0.5</v>
      </c>
      <c r="AA196" s="14">
        <f>SUM(U196:Z196)</f>
        <v>15.7</v>
      </c>
      <c r="AB196" s="85">
        <v>1</v>
      </c>
      <c r="AC196" s="85"/>
      <c r="AD196" s="86">
        <f>H196+K196+O196+T196+AA196+AB196-AC196</f>
        <v>108.91495327102804</v>
      </c>
    </row>
    <row r="197" spans="1:30" s="4" customFormat="1" ht="21" customHeight="1" x14ac:dyDescent="0.2">
      <c r="A197" s="8">
        <v>193</v>
      </c>
      <c r="B197" s="107">
        <v>182755</v>
      </c>
      <c r="C197" s="104" t="s">
        <v>70</v>
      </c>
      <c r="D197" s="116">
        <v>3</v>
      </c>
      <c r="E197" s="14">
        <f>'[1]3-18-01.'!AD5</f>
        <v>0.90900000000000003</v>
      </c>
      <c r="F197" s="49"/>
      <c r="G197" s="49"/>
      <c r="H197" s="12">
        <f>SUM(E197*100,F197:G197)</f>
        <v>90.9</v>
      </c>
      <c r="I197" s="49"/>
      <c r="J197" s="106"/>
      <c r="K197" s="14">
        <f>SUM(I197:J197)</f>
        <v>0</v>
      </c>
      <c r="L197" s="49"/>
      <c r="M197" s="106"/>
      <c r="N197" s="106"/>
      <c r="O197" s="14">
        <f>SUM(L197:N197)</f>
        <v>0</v>
      </c>
      <c r="P197" s="106"/>
      <c r="Q197" s="106"/>
      <c r="R197" s="106"/>
      <c r="S197" s="106"/>
      <c r="T197" s="14">
        <f>SUM(P197:S197)</f>
        <v>0</v>
      </c>
      <c r="U197" s="49">
        <v>15</v>
      </c>
      <c r="V197" s="49"/>
      <c r="W197" s="49"/>
      <c r="X197" s="49"/>
      <c r="Y197" s="49"/>
      <c r="Z197" s="49"/>
      <c r="AA197" s="14">
        <f>SUM(U197:Z197)</f>
        <v>15</v>
      </c>
      <c r="AB197" s="49">
        <v>3</v>
      </c>
      <c r="AC197" s="49"/>
      <c r="AD197" s="86">
        <f>H197+K197+O197+T197+AA197+AB197-AC197</f>
        <v>108.9</v>
      </c>
    </row>
    <row r="198" spans="1:30" s="4" customFormat="1" ht="21" customHeight="1" x14ac:dyDescent="0.2">
      <c r="A198" s="9">
        <v>194</v>
      </c>
      <c r="B198" s="100" t="s">
        <v>228</v>
      </c>
      <c r="C198" s="101" t="s">
        <v>68</v>
      </c>
      <c r="D198" s="102">
        <v>2</v>
      </c>
      <c r="E198" s="13">
        <v>0.94933333333333336</v>
      </c>
      <c r="F198" s="48"/>
      <c r="G198" s="48"/>
      <c r="H198" s="12">
        <f>SUM(E198*100,F198:G198)</f>
        <v>94.933333333333337</v>
      </c>
      <c r="I198" s="48"/>
      <c r="J198" s="78"/>
      <c r="K198" s="13">
        <f>SUM(I198:J198)</f>
        <v>0</v>
      </c>
      <c r="L198" s="48"/>
      <c r="M198" s="78"/>
      <c r="N198" s="78"/>
      <c r="O198" s="13">
        <f>SUM(L198:N198)</f>
        <v>0</v>
      </c>
      <c r="P198" s="78"/>
      <c r="Q198" s="78"/>
      <c r="R198" s="78"/>
      <c r="S198" s="78"/>
      <c r="T198" s="13">
        <f>SUM(P198:S198)</f>
        <v>0</v>
      </c>
      <c r="U198" s="48">
        <f>1+1</f>
        <v>2</v>
      </c>
      <c r="V198" s="48">
        <v>6.2</v>
      </c>
      <c r="W198" s="48">
        <v>4.8</v>
      </c>
      <c r="X198" s="48">
        <f>0.2+0.5</f>
        <v>0.7</v>
      </c>
      <c r="Y198" s="48"/>
      <c r="Z198" s="48">
        <v>0.2</v>
      </c>
      <c r="AA198" s="13">
        <f>SUM(U198:Z198)</f>
        <v>13.899999999999999</v>
      </c>
      <c r="AB198" s="48"/>
      <c r="AC198" s="48"/>
      <c r="AD198" s="86">
        <f>H198+K198+O198+T198+AA198+AB198-AC198</f>
        <v>108.83333333333334</v>
      </c>
    </row>
    <row r="199" spans="1:30" s="4" customFormat="1" ht="21" customHeight="1" x14ac:dyDescent="0.2">
      <c r="A199" s="10">
        <v>195</v>
      </c>
      <c r="B199" s="117">
        <v>204148</v>
      </c>
      <c r="C199" s="119" t="s">
        <v>78</v>
      </c>
      <c r="D199" s="120">
        <v>1</v>
      </c>
      <c r="E199" s="14">
        <v>0.7840625</v>
      </c>
      <c r="F199" s="51"/>
      <c r="G199" s="51"/>
      <c r="H199" s="12">
        <f>SUM(E199*100,F199:G199)</f>
        <v>78.40625</v>
      </c>
      <c r="I199" s="51"/>
      <c r="J199" s="121"/>
      <c r="K199" s="14">
        <f>SUM(I199:J199)</f>
        <v>0</v>
      </c>
      <c r="L199" s="51"/>
      <c r="M199" s="121"/>
      <c r="N199" s="121"/>
      <c r="O199" s="14">
        <f>SUM(L199:N199)</f>
        <v>0</v>
      </c>
      <c r="P199" s="121"/>
      <c r="Q199" s="121"/>
      <c r="R199" s="121"/>
      <c r="S199" s="121"/>
      <c r="T199" s="14">
        <f>SUM(P199:S199)</f>
        <v>0</v>
      </c>
      <c r="U199" s="51">
        <f>10+1.5</f>
        <v>11.5</v>
      </c>
      <c r="V199" s="51">
        <v>18.8</v>
      </c>
      <c r="W199" s="51"/>
      <c r="X199" s="51"/>
      <c r="Y199" s="51"/>
      <c r="Z199" s="51"/>
      <c r="AA199" s="14">
        <f>SUM(U199:Z199)</f>
        <v>30.3</v>
      </c>
      <c r="AB199" s="51"/>
      <c r="AC199" s="51"/>
      <c r="AD199" s="87">
        <f>H199+K199+O199+T199+AA199+AB199-AC199</f>
        <v>108.70625</v>
      </c>
    </row>
    <row r="200" spans="1:30" s="4" customFormat="1" ht="21" customHeight="1" x14ac:dyDescent="0.2">
      <c r="A200" s="8">
        <v>196</v>
      </c>
      <c r="B200" s="107" t="s">
        <v>229</v>
      </c>
      <c r="C200" s="104" t="s">
        <v>70</v>
      </c>
      <c r="D200" s="116">
        <v>2</v>
      </c>
      <c r="E200" s="14">
        <f>H200/100</f>
        <v>0.85993333333333344</v>
      </c>
      <c r="F200" s="49"/>
      <c r="G200" s="49"/>
      <c r="H200" s="12">
        <v>85.993333333333339</v>
      </c>
      <c r="I200" s="49"/>
      <c r="J200" s="106"/>
      <c r="K200" s="14">
        <f>SUM(I200:J200)</f>
        <v>0</v>
      </c>
      <c r="L200" s="49"/>
      <c r="M200" s="106"/>
      <c r="N200" s="106"/>
      <c r="O200" s="14">
        <f>SUM(L200:N200)</f>
        <v>0</v>
      </c>
      <c r="P200" s="106"/>
      <c r="Q200" s="106"/>
      <c r="R200" s="106"/>
      <c r="S200" s="106"/>
      <c r="T200" s="14">
        <f>SUM(P200:S200)</f>
        <v>0</v>
      </c>
      <c r="U200" s="49">
        <f>2+0.5</f>
        <v>2.5</v>
      </c>
      <c r="V200" s="49"/>
      <c r="W200" s="49"/>
      <c r="X200" s="49">
        <f>19.2+1</f>
        <v>20.2</v>
      </c>
      <c r="Y200" s="49"/>
      <c r="Z200" s="49"/>
      <c r="AA200" s="14">
        <f>SUM(U200:Z200)</f>
        <v>22.7</v>
      </c>
      <c r="AB200" s="49"/>
      <c r="AC200" s="49"/>
      <c r="AD200" s="86">
        <f>H200+K200+O200+T200+AA200+AB200-AC200</f>
        <v>108.69333333333334</v>
      </c>
    </row>
    <row r="201" spans="1:30" s="4" customFormat="1" ht="21" customHeight="1" x14ac:dyDescent="0.2">
      <c r="A201" s="9">
        <v>197</v>
      </c>
      <c r="B201" s="90" t="s">
        <v>230</v>
      </c>
      <c r="C201" s="92" t="s">
        <v>64</v>
      </c>
      <c r="D201" s="93">
        <v>2</v>
      </c>
      <c r="E201" s="12">
        <v>0.89516483516483514</v>
      </c>
      <c r="F201" s="46"/>
      <c r="G201" s="46"/>
      <c r="H201" s="12">
        <f>SUM(E201*100,F201:G201)</f>
        <v>89.516483516483518</v>
      </c>
      <c r="I201" s="94"/>
      <c r="J201" s="95"/>
      <c r="K201" s="12">
        <f>SUM(I201:J201)</f>
        <v>0</v>
      </c>
      <c r="L201" s="95"/>
      <c r="M201" s="95"/>
      <c r="N201" s="95">
        <v>19</v>
      </c>
      <c r="O201" s="12">
        <f>SUM(L201:N201)</f>
        <v>19</v>
      </c>
      <c r="P201" s="95"/>
      <c r="Q201" s="95"/>
      <c r="R201" s="95"/>
      <c r="S201" s="95"/>
      <c r="T201" s="12">
        <f>SUM(P201:S201)</f>
        <v>0</v>
      </c>
      <c r="U201" s="95"/>
      <c r="V201" s="94"/>
      <c r="W201" s="94"/>
      <c r="X201" s="94"/>
      <c r="Y201" s="85"/>
      <c r="Z201" s="85"/>
      <c r="AA201" s="14">
        <f>SUM(U201:Z201)</f>
        <v>0</v>
      </c>
      <c r="AB201" s="85"/>
      <c r="AC201" s="85"/>
      <c r="AD201" s="87">
        <f>H201+K201+O201+T201+AA201+AB201-AC201</f>
        <v>108.51648351648352</v>
      </c>
    </row>
    <row r="202" spans="1:30" s="4" customFormat="1" ht="21" customHeight="1" x14ac:dyDescent="0.2">
      <c r="A202" s="10">
        <v>198</v>
      </c>
      <c r="B202" s="100" t="s">
        <v>231</v>
      </c>
      <c r="C202" s="101" t="s">
        <v>68</v>
      </c>
      <c r="D202" s="141">
        <v>1</v>
      </c>
      <c r="E202" s="13">
        <v>0.89</v>
      </c>
      <c r="F202" s="48"/>
      <c r="G202" s="48"/>
      <c r="H202" s="12">
        <f>SUM(E202*100,F202:G202)</f>
        <v>89</v>
      </c>
      <c r="I202" s="48"/>
      <c r="J202" s="78"/>
      <c r="K202" s="13">
        <f>SUM(I202:J202)</f>
        <v>0</v>
      </c>
      <c r="L202" s="48"/>
      <c r="M202" s="78"/>
      <c r="N202" s="78">
        <v>19.3</v>
      </c>
      <c r="O202" s="13">
        <f>SUM(L202:N202)</f>
        <v>19.3</v>
      </c>
      <c r="P202" s="78"/>
      <c r="Q202" s="78"/>
      <c r="R202" s="78"/>
      <c r="S202" s="78"/>
      <c r="T202" s="13">
        <f>SUM(P202:S202)</f>
        <v>0</v>
      </c>
      <c r="U202" s="48"/>
      <c r="V202" s="48"/>
      <c r="W202" s="48"/>
      <c r="X202" s="48"/>
      <c r="Y202" s="48"/>
      <c r="Z202" s="48"/>
      <c r="AA202" s="13">
        <f>SUM(U202:Z202)</f>
        <v>0</v>
      </c>
      <c r="AB202" s="48"/>
      <c r="AC202" s="48"/>
      <c r="AD202" s="86">
        <f>H202+K202+O202+T202+AA202+AB202-AC202</f>
        <v>108.3</v>
      </c>
    </row>
    <row r="203" spans="1:30" s="4" customFormat="1" ht="21" customHeight="1" x14ac:dyDescent="0.2">
      <c r="A203" s="8">
        <v>199</v>
      </c>
      <c r="B203" s="136" t="s">
        <v>232</v>
      </c>
      <c r="C203" s="104" t="s">
        <v>70</v>
      </c>
      <c r="D203" s="105">
        <v>1</v>
      </c>
      <c r="E203" s="14">
        <f>H203/100</f>
        <v>0.94272727272727264</v>
      </c>
      <c r="F203" s="49"/>
      <c r="G203" s="49">
        <v>1</v>
      </c>
      <c r="H203" s="12">
        <v>94.272727272727266</v>
      </c>
      <c r="I203" s="49"/>
      <c r="J203" s="106"/>
      <c r="K203" s="14">
        <f>SUM(I203:J203)</f>
        <v>0</v>
      </c>
      <c r="L203" s="49"/>
      <c r="M203" s="106"/>
      <c r="N203" s="106"/>
      <c r="O203" s="14">
        <f>SUM(L203:N203)</f>
        <v>0</v>
      </c>
      <c r="P203" s="106"/>
      <c r="Q203" s="106"/>
      <c r="R203" s="106"/>
      <c r="S203" s="106"/>
      <c r="T203" s="14">
        <f>SUM(P203:S203)</f>
        <v>0</v>
      </c>
      <c r="U203" s="84">
        <v>3.3</v>
      </c>
      <c r="V203" s="49"/>
      <c r="W203" s="49"/>
      <c r="X203" s="84">
        <v>9.1999999999999993</v>
      </c>
      <c r="Y203" s="49"/>
      <c r="Z203" s="84">
        <v>1.5</v>
      </c>
      <c r="AA203" s="14">
        <f>SUM(U203:Z203)</f>
        <v>14</v>
      </c>
      <c r="AB203" s="49"/>
      <c r="AC203" s="49"/>
      <c r="AD203" s="86">
        <f>H203+K203+O203+T203+AA203+AB203-AC203</f>
        <v>108.27272727272727</v>
      </c>
    </row>
    <row r="204" spans="1:30" s="4" customFormat="1" ht="21" customHeight="1" x14ac:dyDescent="0.2">
      <c r="A204" s="9">
        <v>200</v>
      </c>
      <c r="B204" s="99" t="s">
        <v>233</v>
      </c>
      <c r="C204" s="101" t="s">
        <v>68</v>
      </c>
      <c r="D204" s="102">
        <v>4</v>
      </c>
      <c r="E204" s="13">
        <v>0.93200000000000005</v>
      </c>
      <c r="F204" s="48"/>
      <c r="G204" s="48"/>
      <c r="H204" s="12">
        <f>SUM(E204*100,F204:G204)</f>
        <v>93.2</v>
      </c>
      <c r="I204" s="48"/>
      <c r="J204" s="78"/>
      <c r="K204" s="13">
        <f>SUM(I204:J204)</f>
        <v>0</v>
      </c>
      <c r="L204" s="48"/>
      <c r="M204" s="78"/>
      <c r="N204" s="78"/>
      <c r="O204" s="13">
        <f>SUM(L204:N204)</f>
        <v>0</v>
      </c>
      <c r="P204" s="78"/>
      <c r="Q204" s="78"/>
      <c r="R204" s="78"/>
      <c r="S204" s="78"/>
      <c r="T204" s="13">
        <f>SUM(P204:S204)</f>
        <v>0</v>
      </c>
      <c r="U204" s="48">
        <v>15</v>
      </c>
      <c r="V204" s="48"/>
      <c r="W204" s="48"/>
      <c r="X204" s="48"/>
      <c r="Y204" s="48"/>
      <c r="Z204" s="48"/>
      <c r="AA204" s="13">
        <f>SUM(U204:Z204)</f>
        <v>15</v>
      </c>
      <c r="AB204" s="48"/>
      <c r="AC204" s="48"/>
      <c r="AD204" s="86">
        <f>H204+K204+O204+T204+AA204+AB204-AC204</f>
        <v>108.2</v>
      </c>
    </row>
    <row r="205" spans="1:30" s="4" customFormat="1" ht="21" customHeight="1" x14ac:dyDescent="0.2">
      <c r="A205" s="10">
        <v>201</v>
      </c>
      <c r="B205" s="142" t="s">
        <v>234</v>
      </c>
      <c r="C205" s="92" t="s">
        <v>64</v>
      </c>
      <c r="D205" s="93">
        <v>3</v>
      </c>
      <c r="E205" s="12">
        <v>0.90597560975609759</v>
      </c>
      <c r="F205" s="46"/>
      <c r="G205" s="46"/>
      <c r="H205" s="12">
        <f>SUM(E205*100,F205:G205)</f>
        <v>90.597560975609753</v>
      </c>
      <c r="I205" s="94"/>
      <c r="J205" s="95"/>
      <c r="K205" s="12">
        <f>SUM(I205:J205)</f>
        <v>0</v>
      </c>
      <c r="L205" s="95"/>
      <c r="M205" s="95"/>
      <c r="N205" s="95"/>
      <c r="O205" s="12">
        <f>SUM(L205:N205)</f>
        <v>0</v>
      </c>
      <c r="P205" s="95"/>
      <c r="Q205" s="95"/>
      <c r="R205" s="95"/>
      <c r="S205" s="95"/>
      <c r="T205" s="12">
        <f>SUM(P205:S205)</f>
        <v>0</v>
      </c>
      <c r="U205" s="95">
        <f>15+1+1</f>
        <v>17</v>
      </c>
      <c r="V205" s="94"/>
      <c r="W205" s="94"/>
      <c r="X205" s="94">
        <v>0.5</v>
      </c>
      <c r="Y205" s="85"/>
      <c r="Z205" s="85"/>
      <c r="AA205" s="14">
        <f>SUM(U205:Z205)</f>
        <v>17.5</v>
      </c>
      <c r="AB205" s="85"/>
      <c r="AC205" s="85"/>
      <c r="AD205" s="87">
        <f>H205+K205+O205+T205+AA205+AB205-AC205</f>
        <v>108.09756097560975</v>
      </c>
    </row>
    <row r="206" spans="1:30" s="4" customFormat="1" ht="21" customHeight="1" x14ac:dyDescent="0.2">
      <c r="A206" s="8">
        <v>202</v>
      </c>
      <c r="B206" s="107" t="s">
        <v>235</v>
      </c>
      <c r="C206" s="104" t="s">
        <v>70</v>
      </c>
      <c r="D206" s="116">
        <v>2</v>
      </c>
      <c r="E206" s="14">
        <f>H206/100</f>
        <v>0.76922500000000005</v>
      </c>
      <c r="F206" s="49"/>
      <c r="G206" s="49"/>
      <c r="H206" s="12">
        <v>76.922499999999999</v>
      </c>
      <c r="I206" s="49"/>
      <c r="J206" s="106"/>
      <c r="K206" s="14">
        <f>SUM(I206:J206)</f>
        <v>0</v>
      </c>
      <c r="L206" s="49"/>
      <c r="M206" s="106"/>
      <c r="N206" s="106"/>
      <c r="O206" s="14">
        <f>SUM(L206:N206)</f>
        <v>0</v>
      </c>
      <c r="P206" s="106"/>
      <c r="Q206" s="106"/>
      <c r="R206" s="106"/>
      <c r="S206" s="106"/>
      <c r="T206" s="14">
        <f>SUM(P206:S206)</f>
        <v>0</v>
      </c>
      <c r="U206" s="49">
        <f>15+1.5</f>
        <v>16.5</v>
      </c>
      <c r="V206" s="49">
        <v>14.5</v>
      </c>
      <c r="W206" s="49"/>
      <c r="X206" s="49"/>
      <c r="Y206" s="49"/>
      <c r="Z206" s="49"/>
      <c r="AA206" s="14">
        <f>SUM(U206:Z206)</f>
        <v>31</v>
      </c>
      <c r="AB206" s="49"/>
      <c r="AC206" s="49"/>
      <c r="AD206" s="87">
        <f>H206+K206+O206+T206+AA206+AB206-AC206</f>
        <v>107.9225</v>
      </c>
    </row>
    <row r="207" spans="1:30" s="4" customFormat="1" ht="21" customHeight="1" x14ac:dyDescent="0.2">
      <c r="A207" s="9">
        <v>203</v>
      </c>
      <c r="B207" s="136" t="s">
        <v>310</v>
      </c>
      <c r="C207" s="104" t="s">
        <v>70</v>
      </c>
      <c r="D207" s="105">
        <v>1</v>
      </c>
      <c r="E207" s="14">
        <f>H207/100</f>
        <v>0.96818181818181814</v>
      </c>
      <c r="F207" s="49"/>
      <c r="G207" s="49">
        <v>1</v>
      </c>
      <c r="H207" s="12">
        <v>96.818181818181813</v>
      </c>
      <c r="I207" s="49"/>
      <c r="J207" s="106"/>
      <c r="K207" s="14">
        <f>SUM(I207:J207)</f>
        <v>0</v>
      </c>
      <c r="L207" s="49">
        <v>1</v>
      </c>
      <c r="M207" s="106"/>
      <c r="N207" s="106">
        <v>6</v>
      </c>
      <c r="O207" s="14">
        <f>SUM(L207:N207)</f>
        <v>7</v>
      </c>
      <c r="P207" s="106">
        <v>2</v>
      </c>
      <c r="Q207" s="106">
        <v>0.5</v>
      </c>
      <c r="R207" s="106"/>
      <c r="S207" s="106"/>
      <c r="T207" s="14">
        <f>SUM(P207:S207)</f>
        <v>2.5</v>
      </c>
      <c r="U207" s="49">
        <v>0.5</v>
      </c>
      <c r="V207" s="49"/>
      <c r="W207" s="49"/>
      <c r="X207" s="49">
        <v>1</v>
      </c>
      <c r="Y207" s="49"/>
      <c r="Z207" s="49"/>
      <c r="AA207" s="14">
        <f>SUM(U207:Z207)</f>
        <v>1.5</v>
      </c>
      <c r="AB207" s="49"/>
      <c r="AC207" s="49"/>
      <c r="AD207" s="86">
        <f>H207+K207+O207+T207+AA207+AB207-AC207</f>
        <v>107.81818181818181</v>
      </c>
    </row>
    <row r="208" spans="1:30" s="4" customFormat="1" ht="21" customHeight="1" x14ac:dyDescent="0.2">
      <c r="A208" s="10">
        <v>204</v>
      </c>
      <c r="B208" s="123" t="s">
        <v>236</v>
      </c>
      <c r="C208" s="101" t="s">
        <v>68</v>
      </c>
      <c r="D208" s="133">
        <v>3</v>
      </c>
      <c r="E208" s="13">
        <v>0.89241379310344826</v>
      </c>
      <c r="F208" s="48"/>
      <c r="G208" s="48"/>
      <c r="H208" s="12">
        <f>SUM(E208*100,F208:G208)</f>
        <v>89.241379310344826</v>
      </c>
      <c r="I208" s="48"/>
      <c r="J208" s="78"/>
      <c r="K208" s="13">
        <f>SUM(I208:J208)</f>
        <v>0</v>
      </c>
      <c r="L208" s="48"/>
      <c r="M208" s="78"/>
      <c r="N208" s="78"/>
      <c r="O208" s="13">
        <f>SUM(L208:N208)</f>
        <v>0</v>
      </c>
      <c r="P208" s="78"/>
      <c r="Q208" s="78"/>
      <c r="R208" s="78"/>
      <c r="S208" s="78"/>
      <c r="T208" s="13">
        <f>SUM(P208:S208)</f>
        <v>0</v>
      </c>
      <c r="U208" s="48">
        <v>2.5</v>
      </c>
      <c r="V208" s="48"/>
      <c r="W208" s="48"/>
      <c r="X208" s="48">
        <v>16</v>
      </c>
      <c r="Y208" s="48"/>
      <c r="Z208" s="48"/>
      <c r="AA208" s="13">
        <f>SUM(U208:Z208)</f>
        <v>18.5</v>
      </c>
      <c r="AB208" s="48"/>
      <c r="AC208" s="48"/>
      <c r="AD208" s="86">
        <f>H208+K208+O208+T208+AA208+AB208-AC208</f>
        <v>107.74137931034483</v>
      </c>
    </row>
    <row r="209" spans="1:30" s="4" customFormat="1" ht="21" customHeight="1" x14ac:dyDescent="0.2">
      <c r="A209" s="8">
        <v>205</v>
      </c>
      <c r="B209" s="129" t="s">
        <v>237</v>
      </c>
      <c r="C209" s="101" t="s">
        <v>68</v>
      </c>
      <c r="D209" s="102">
        <v>2</v>
      </c>
      <c r="E209" s="13">
        <v>0.92733333333333334</v>
      </c>
      <c r="F209" s="48"/>
      <c r="G209" s="48"/>
      <c r="H209" s="12">
        <f>SUM(E209*100,F209:G209)</f>
        <v>92.733333333333334</v>
      </c>
      <c r="I209" s="48"/>
      <c r="J209" s="78"/>
      <c r="K209" s="13">
        <f>SUM(I209:J209)</f>
        <v>0</v>
      </c>
      <c r="L209" s="48"/>
      <c r="M209" s="78"/>
      <c r="N209" s="78"/>
      <c r="O209" s="13">
        <f>SUM(L209:N209)</f>
        <v>0</v>
      </c>
      <c r="P209" s="78"/>
      <c r="Q209" s="78"/>
      <c r="R209" s="78"/>
      <c r="S209" s="78"/>
      <c r="T209" s="13">
        <f>SUM(P209:S209)</f>
        <v>0</v>
      </c>
      <c r="U209" s="48">
        <v>15</v>
      </c>
      <c r="V209" s="48"/>
      <c r="W209" s="48"/>
      <c r="X209" s="48"/>
      <c r="Y209" s="48"/>
      <c r="Z209" s="48"/>
      <c r="AA209" s="13">
        <f>SUM(U209:Z209)</f>
        <v>15</v>
      </c>
      <c r="AB209" s="48"/>
      <c r="AC209" s="48"/>
      <c r="AD209" s="86">
        <f>H209+K209+O209+T209+AA209+AB209-AC209</f>
        <v>107.73333333333333</v>
      </c>
    </row>
    <row r="210" spans="1:30" s="4" customFormat="1" ht="21" customHeight="1" x14ac:dyDescent="0.2">
      <c r="A210" s="9">
        <v>206</v>
      </c>
      <c r="B210" s="117">
        <v>194030</v>
      </c>
      <c r="C210" s="119" t="s">
        <v>78</v>
      </c>
      <c r="D210" s="120">
        <v>2</v>
      </c>
      <c r="E210" s="14">
        <v>0.91291666666666671</v>
      </c>
      <c r="F210" s="51"/>
      <c r="G210" s="51"/>
      <c r="H210" s="12">
        <f>SUM(E210*100,F210:G210)</f>
        <v>91.291666666666671</v>
      </c>
      <c r="I210" s="51"/>
      <c r="J210" s="121"/>
      <c r="K210" s="14">
        <f>SUM(I210:J210)</f>
        <v>0</v>
      </c>
      <c r="L210" s="51"/>
      <c r="M210" s="121"/>
      <c r="N210" s="121"/>
      <c r="O210" s="14">
        <f>SUM(L210:N210)</f>
        <v>0</v>
      </c>
      <c r="P210" s="121"/>
      <c r="Q210" s="121"/>
      <c r="R210" s="121"/>
      <c r="S210" s="121"/>
      <c r="T210" s="14">
        <f>SUM(P210:S210)</f>
        <v>0</v>
      </c>
      <c r="U210" s="51">
        <v>15</v>
      </c>
      <c r="V210" s="51">
        <v>1.4</v>
      </c>
      <c r="W210" s="51"/>
      <c r="X210" s="51"/>
      <c r="Y210" s="51"/>
      <c r="Z210" s="51">
        <v>0</v>
      </c>
      <c r="AA210" s="14">
        <f>SUM(U210:Z210)</f>
        <v>16.399999999999999</v>
      </c>
      <c r="AB210" s="51"/>
      <c r="AC210" s="51"/>
      <c r="AD210" s="87">
        <f>H210+K210+O210+T210+AA210+AB210-AC210</f>
        <v>107.69166666666666</v>
      </c>
    </row>
    <row r="211" spans="1:30" s="4" customFormat="1" ht="21" customHeight="1" x14ac:dyDescent="0.2">
      <c r="A211" s="10">
        <v>207</v>
      </c>
      <c r="B211" s="107" t="s">
        <v>238</v>
      </c>
      <c r="C211" s="104" t="s">
        <v>70</v>
      </c>
      <c r="D211" s="116">
        <v>2</v>
      </c>
      <c r="E211" s="14">
        <f>H211/100</f>
        <v>0.92682500000000001</v>
      </c>
      <c r="F211" s="49"/>
      <c r="G211" s="49"/>
      <c r="H211" s="9">
        <v>92.682500000000005</v>
      </c>
      <c r="I211" s="49"/>
      <c r="J211" s="106"/>
      <c r="K211" s="14">
        <f>SUM(I211:J211)</f>
        <v>0</v>
      </c>
      <c r="L211" s="49"/>
      <c r="M211" s="106"/>
      <c r="N211" s="106"/>
      <c r="O211" s="14">
        <f>SUM(L211:N211)</f>
        <v>0</v>
      </c>
      <c r="P211" s="106"/>
      <c r="Q211" s="106"/>
      <c r="R211" s="106"/>
      <c r="S211" s="106"/>
      <c r="T211" s="14">
        <f>SUM(P211:S211)</f>
        <v>0</v>
      </c>
      <c r="U211" s="49">
        <v>15</v>
      </c>
      <c r="V211" s="49"/>
      <c r="W211" s="49"/>
      <c r="X211" s="49"/>
      <c r="Y211" s="49"/>
      <c r="Z211" s="49"/>
      <c r="AA211" s="14">
        <f>SUM(U211:Z211)</f>
        <v>15</v>
      </c>
      <c r="AB211" s="49"/>
      <c r="AC211" s="49"/>
      <c r="AD211" s="86">
        <f>H211+K211+O211+T211+AA211+AB211-AC211</f>
        <v>107.6825</v>
      </c>
    </row>
    <row r="212" spans="1:30" s="4" customFormat="1" ht="21" customHeight="1" x14ac:dyDescent="0.2">
      <c r="A212" s="8">
        <v>208</v>
      </c>
      <c r="B212" s="96" t="s">
        <v>239</v>
      </c>
      <c r="C212" s="96" t="s">
        <v>66</v>
      </c>
      <c r="D212" s="97">
        <v>1</v>
      </c>
      <c r="E212" s="13">
        <v>0.94933333333333336</v>
      </c>
      <c r="F212" s="47"/>
      <c r="G212" s="47">
        <v>4</v>
      </c>
      <c r="H212" s="12">
        <f>SUM(E212*100,F212:G212)</f>
        <v>98.933333333333337</v>
      </c>
      <c r="I212" s="47"/>
      <c r="J212" s="77"/>
      <c r="K212" s="13">
        <f>SUM(I212:J212)</f>
        <v>0</v>
      </c>
      <c r="L212" s="47">
        <v>1</v>
      </c>
      <c r="M212" s="77">
        <v>3.7</v>
      </c>
      <c r="N212" s="77"/>
      <c r="O212" s="13">
        <f>SUM(L212:N212)</f>
        <v>4.7</v>
      </c>
      <c r="P212" s="77"/>
      <c r="Q212" s="77"/>
      <c r="R212" s="77"/>
      <c r="S212" s="77"/>
      <c r="T212" s="13">
        <f>SUM(P212:S212)</f>
        <v>0</v>
      </c>
      <c r="U212" s="47"/>
      <c r="V212" s="47"/>
      <c r="W212" s="47">
        <v>1.5</v>
      </c>
      <c r="X212" s="47"/>
      <c r="Y212" s="47">
        <v>2.5</v>
      </c>
      <c r="Z212" s="47"/>
      <c r="AA212" s="13">
        <f>SUM(U212:Z212)</f>
        <v>4</v>
      </c>
      <c r="AB212" s="47"/>
      <c r="AC212" s="47"/>
      <c r="AD212" s="86">
        <f>H212+K212+O212+T212+AA212+AB212-AC212</f>
        <v>107.63333333333334</v>
      </c>
    </row>
    <row r="213" spans="1:30" s="4" customFormat="1" ht="21" customHeight="1" x14ac:dyDescent="0.2">
      <c r="A213" s="9">
        <v>209</v>
      </c>
      <c r="B213" s="107" t="s">
        <v>240</v>
      </c>
      <c r="C213" s="104" t="s">
        <v>70</v>
      </c>
      <c r="D213" s="116">
        <v>2</v>
      </c>
      <c r="E213" s="14">
        <f>H213/100</f>
        <v>0.87316666666666665</v>
      </c>
      <c r="F213" s="49"/>
      <c r="G213" s="49"/>
      <c r="H213" s="12">
        <v>87.316666666666663</v>
      </c>
      <c r="I213" s="49"/>
      <c r="J213" s="106"/>
      <c r="K213" s="14">
        <f>SUM(I213:J213)</f>
        <v>0</v>
      </c>
      <c r="L213" s="49"/>
      <c r="M213" s="106"/>
      <c r="N213" s="106"/>
      <c r="O213" s="14">
        <f>SUM(L213:N213)</f>
        <v>0</v>
      </c>
      <c r="P213" s="106"/>
      <c r="Q213" s="106"/>
      <c r="R213" s="106"/>
      <c r="S213" s="106"/>
      <c r="T213" s="14">
        <f>SUM(P213:S213)</f>
        <v>0</v>
      </c>
      <c r="U213" s="49">
        <v>2</v>
      </c>
      <c r="V213" s="49"/>
      <c r="W213" s="49"/>
      <c r="X213" s="49">
        <v>18.3</v>
      </c>
      <c r="Y213" s="49"/>
      <c r="Z213" s="49"/>
      <c r="AA213" s="14">
        <f>SUM(U213:Z213)</f>
        <v>20.3</v>
      </c>
      <c r="AB213" s="49"/>
      <c r="AC213" s="49"/>
      <c r="AD213" s="87">
        <f>H213+K213+O213+T213+AA213+AB213-AC213</f>
        <v>107.61666666666666</v>
      </c>
    </row>
    <row r="214" spans="1:30" s="4" customFormat="1" ht="21" customHeight="1" x14ac:dyDescent="0.2">
      <c r="A214" s="10">
        <v>210</v>
      </c>
      <c r="B214" s="117">
        <v>174170</v>
      </c>
      <c r="C214" s="119" t="s">
        <v>78</v>
      </c>
      <c r="D214" s="120">
        <v>4</v>
      </c>
      <c r="E214" s="14">
        <v>0.92538461538461536</v>
      </c>
      <c r="F214" s="51"/>
      <c r="G214" s="51"/>
      <c r="H214" s="12">
        <f>SUM(E214*100,F214:G214)</f>
        <v>92.538461538461533</v>
      </c>
      <c r="I214" s="51"/>
      <c r="J214" s="121"/>
      <c r="K214" s="14">
        <f>SUM(I214:J214)</f>
        <v>0</v>
      </c>
      <c r="L214" s="51"/>
      <c r="M214" s="121"/>
      <c r="N214" s="121"/>
      <c r="O214" s="14">
        <f>SUM(L214:N214)</f>
        <v>0</v>
      </c>
      <c r="P214" s="121"/>
      <c r="Q214" s="121"/>
      <c r="R214" s="121"/>
      <c r="S214" s="121"/>
      <c r="T214" s="14">
        <f>SUM(P214:S214)</f>
        <v>0</v>
      </c>
      <c r="U214" s="51">
        <v>15</v>
      </c>
      <c r="V214" s="51"/>
      <c r="W214" s="51"/>
      <c r="X214" s="51"/>
      <c r="Y214" s="51"/>
      <c r="Z214" s="51"/>
      <c r="AA214" s="14">
        <f>SUM(U214:Z214)</f>
        <v>15</v>
      </c>
      <c r="AB214" s="51"/>
      <c r="AC214" s="51"/>
      <c r="AD214" s="87">
        <f>H214+K214+O214+T214+AA214+AB214-AC214</f>
        <v>107.53846153846153</v>
      </c>
    </row>
    <row r="215" spans="1:30" s="4" customFormat="1" ht="21" customHeight="1" x14ac:dyDescent="0.2">
      <c r="A215" s="8">
        <v>211</v>
      </c>
      <c r="B215" s="137" t="s">
        <v>241</v>
      </c>
      <c r="C215" s="101" t="s">
        <v>68</v>
      </c>
      <c r="D215" s="138">
        <v>4</v>
      </c>
      <c r="E215" s="13">
        <v>0.92518518518518522</v>
      </c>
      <c r="F215" s="48"/>
      <c r="G215" s="48"/>
      <c r="H215" s="12">
        <f>SUM(E215*100,F215:G215)</f>
        <v>92.518518518518519</v>
      </c>
      <c r="I215" s="48"/>
      <c r="J215" s="78"/>
      <c r="K215" s="13">
        <f>SUM(I215:J215)</f>
        <v>0</v>
      </c>
      <c r="L215" s="48"/>
      <c r="M215" s="78"/>
      <c r="N215" s="78"/>
      <c r="O215" s="13">
        <f>SUM(L215:N215)</f>
        <v>0</v>
      </c>
      <c r="P215" s="78"/>
      <c r="Q215" s="78"/>
      <c r="R215" s="78"/>
      <c r="S215" s="78"/>
      <c r="T215" s="13">
        <f>SUM(P215:S215)</f>
        <v>0</v>
      </c>
      <c r="U215" s="48">
        <v>15</v>
      </c>
      <c r="V215" s="48"/>
      <c r="W215" s="48"/>
      <c r="X215" s="48"/>
      <c r="Y215" s="48"/>
      <c r="Z215" s="48"/>
      <c r="AA215" s="13">
        <f>SUM(U215:Z215)</f>
        <v>15</v>
      </c>
      <c r="AB215" s="48"/>
      <c r="AC215" s="48"/>
      <c r="AD215" s="87">
        <f>H215+K215+O215+T215+AA215+AB215-AC215</f>
        <v>107.51851851851852</v>
      </c>
    </row>
    <row r="216" spans="1:30" s="4" customFormat="1" ht="21" customHeight="1" x14ac:dyDescent="0.2">
      <c r="A216" s="9">
        <v>212</v>
      </c>
      <c r="B216" s="96" t="s">
        <v>242</v>
      </c>
      <c r="C216" s="96" t="s">
        <v>66</v>
      </c>
      <c r="D216" s="97">
        <v>4</v>
      </c>
      <c r="E216" s="13">
        <v>0.90310344827586209</v>
      </c>
      <c r="F216" s="47"/>
      <c r="G216" s="47"/>
      <c r="H216" s="12">
        <f>SUM(E216*100,F216:G216)</f>
        <v>90.310344827586206</v>
      </c>
      <c r="I216" s="47"/>
      <c r="J216" s="77"/>
      <c r="K216" s="13">
        <f>SUM(I216:J216)</f>
        <v>0</v>
      </c>
      <c r="L216" s="47"/>
      <c r="M216" s="77"/>
      <c r="N216" s="77"/>
      <c r="O216" s="13">
        <f>SUM(L216:N216)</f>
        <v>0</v>
      </c>
      <c r="P216" s="77"/>
      <c r="Q216" s="77"/>
      <c r="R216" s="77"/>
      <c r="S216" s="77"/>
      <c r="T216" s="13">
        <f>SUM(P216:S216)</f>
        <v>0</v>
      </c>
      <c r="U216" s="47">
        <f>1+2</f>
        <v>3</v>
      </c>
      <c r="V216" s="47"/>
      <c r="W216" s="47">
        <f>1.5+9.8</f>
        <v>11.3</v>
      </c>
      <c r="X216" s="47"/>
      <c r="Y216" s="47">
        <v>0.8</v>
      </c>
      <c r="Z216" s="47">
        <v>2</v>
      </c>
      <c r="AA216" s="13">
        <f>SUM(U216:Z216)</f>
        <v>17.100000000000001</v>
      </c>
      <c r="AB216" s="47"/>
      <c r="AC216" s="47"/>
      <c r="AD216" s="87">
        <f>H216+K216+O216+T216+AA216+AB216-AC216</f>
        <v>107.41034482758621</v>
      </c>
    </row>
    <row r="217" spans="1:30" s="4" customFormat="1" ht="21" customHeight="1" x14ac:dyDescent="0.2">
      <c r="A217" s="10">
        <v>213</v>
      </c>
      <c r="B217" s="132" t="s">
        <v>243</v>
      </c>
      <c r="C217" s="101" t="s">
        <v>68</v>
      </c>
      <c r="D217" s="102">
        <v>1</v>
      </c>
      <c r="E217" s="13">
        <v>0.97285714285714286</v>
      </c>
      <c r="F217" s="48"/>
      <c r="G217" s="48"/>
      <c r="H217" s="12">
        <f>SUM(E217*100,F217:G217)</f>
        <v>97.285714285714292</v>
      </c>
      <c r="I217" s="48"/>
      <c r="J217" s="78"/>
      <c r="K217" s="13">
        <f>SUM(I217:J217)</f>
        <v>0</v>
      </c>
      <c r="L217" s="48"/>
      <c r="M217" s="78"/>
      <c r="N217" s="78"/>
      <c r="O217" s="13">
        <f>SUM(L217:N217)</f>
        <v>0</v>
      </c>
      <c r="P217" s="78"/>
      <c r="Q217" s="78"/>
      <c r="R217" s="78"/>
      <c r="S217" s="78"/>
      <c r="T217" s="13">
        <f>SUM(P217:S217)</f>
        <v>0</v>
      </c>
      <c r="U217" s="48">
        <v>10</v>
      </c>
      <c r="V217" s="48"/>
      <c r="W217" s="48"/>
      <c r="X217" s="48"/>
      <c r="Y217" s="48"/>
      <c r="Z217" s="48"/>
      <c r="AA217" s="13">
        <f>SUM(U217:Z217)</f>
        <v>10</v>
      </c>
      <c r="AB217" s="48"/>
      <c r="AC217" s="48"/>
      <c r="AD217" s="87">
        <f>H217+K217+O217+T217+AA217+AB217-AC217</f>
        <v>107.28571428571429</v>
      </c>
    </row>
    <row r="218" spans="1:30" s="4" customFormat="1" ht="21" customHeight="1" x14ac:dyDescent="0.2">
      <c r="A218" s="8">
        <v>214</v>
      </c>
      <c r="B218" s="123" t="s">
        <v>244</v>
      </c>
      <c r="C218" s="101" t="s">
        <v>68</v>
      </c>
      <c r="D218" s="133">
        <v>3</v>
      </c>
      <c r="E218" s="13">
        <v>0.84275862068965512</v>
      </c>
      <c r="F218" s="48"/>
      <c r="G218" s="48"/>
      <c r="H218" s="12">
        <f>SUM(E218*100,F218:G218)</f>
        <v>84.275862068965509</v>
      </c>
      <c r="I218" s="48"/>
      <c r="J218" s="78"/>
      <c r="K218" s="13">
        <f>SUM(I218:J218)</f>
        <v>0</v>
      </c>
      <c r="L218" s="48">
        <v>2</v>
      </c>
      <c r="M218" s="78">
        <v>5</v>
      </c>
      <c r="N218" s="78"/>
      <c r="O218" s="13">
        <f>SUM(L218:N218)</f>
        <v>7</v>
      </c>
      <c r="P218" s="78"/>
      <c r="Q218" s="78"/>
      <c r="R218" s="78"/>
      <c r="S218" s="78"/>
      <c r="T218" s="13">
        <f>SUM(P218:S218)</f>
        <v>0</v>
      </c>
      <c r="U218" s="48">
        <v>15</v>
      </c>
      <c r="V218" s="48">
        <v>1</v>
      </c>
      <c r="W218" s="48"/>
      <c r="X218" s="48"/>
      <c r="Y218" s="48"/>
      <c r="Z218" s="48"/>
      <c r="AA218" s="13">
        <f>SUM(U218:Z218)</f>
        <v>16</v>
      </c>
      <c r="AB218" s="48"/>
      <c r="AC218" s="48"/>
      <c r="AD218" s="86">
        <f>H218+K218+O218+T218+AA218+AB218-AC218</f>
        <v>107.27586206896551</v>
      </c>
    </row>
    <row r="219" spans="1:30" s="4" customFormat="1" ht="21" customHeight="1" x14ac:dyDescent="0.2">
      <c r="A219" s="9">
        <v>215</v>
      </c>
      <c r="B219" s="100" t="s">
        <v>245</v>
      </c>
      <c r="C219" s="101" t="s">
        <v>68</v>
      </c>
      <c r="D219" s="102">
        <v>3</v>
      </c>
      <c r="E219" s="13">
        <v>0.80066666666666664</v>
      </c>
      <c r="F219" s="48"/>
      <c r="G219" s="48"/>
      <c r="H219" s="12">
        <f>SUM(E219*100,F219:G219)</f>
        <v>80.066666666666663</v>
      </c>
      <c r="I219" s="48"/>
      <c r="J219" s="78"/>
      <c r="K219" s="13">
        <f>SUM(I219:J219)</f>
        <v>0</v>
      </c>
      <c r="L219" s="48"/>
      <c r="M219" s="78"/>
      <c r="N219" s="78"/>
      <c r="O219" s="13">
        <f>SUM(L219:N219)</f>
        <v>0</v>
      </c>
      <c r="P219" s="78"/>
      <c r="Q219" s="78"/>
      <c r="R219" s="78"/>
      <c r="S219" s="78"/>
      <c r="T219" s="13">
        <f>SUM(P219:S219)</f>
        <v>0</v>
      </c>
      <c r="U219" s="48">
        <v>16.5</v>
      </c>
      <c r="V219" s="48">
        <v>10.7</v>
      </c>
      <c r="W219" s="48"/>
      <c r="X219" s="48"/>
      <c r="Y219" s="48"/>
      <c r="Z219" s="48"/>
      <c r="AA219" s="13">
        <f>SUM(U219:Z219)</f>
        <v>27.2</v>
      </c>
      <c r="AB219" s="48"/>
      <c r="AC219" s="48"/>
      <c r="AD219" s="87">
        <f>H219+K219+O219+T219+AA219+AB219-AC219</f>
        <v>107.26666666666667</v>
      </c>
    </row>
    <row r="220" spans="1:30" s="4" customFormat="1" ht="21" customHeight="1" x14ac:dyDescent="0.2">
      <c r="A220" s="10">
        <v>216</v>
      </c>
      <c r="B220" s="117">
        <v>174155</v>
      </c>
      <c r="C220" s="119" t="s">
        <v>78</v>
      </c>
      <c r="D220" s="120">
        <v>4</v>
      </c>
      <c r="E220" s="14">
        <v>0.80743589743589739</v>
      </c>
      <c r="F220" s="51"/>
      <c r="G220" s="51"/>
      <c r="H220" s="12">
        <f>SUM(E220*100,F220:G220)</f>
        <v>80.743589743589737</v>
      </c>
      <c r="I220" s="51"/>
      <c r="J220" s="121"/>
      <c r="K220" s="14">
        <f>SUM(I220:J220)</f>
        <v>0</v>
      </c>
      <c r="L220" s="51"/>
      <c r="M220" s="121"/>
      <c r="N220" s="121"/>
      <c r="O220" s="14">
        <f>SUM(L220:N220)</f>
        <v>0</v>
      </c>
      <c r="P220" s="121"/>
      <c r="Q220" s="121"/>
      <c r="R220" s="121"/>
      <c r="S220" s="121"/>
      <c r="T220" s="14">
        <f>SUM(P220:S220)</f>
        <v>0</v>
      </c>
      <c r="U220" s="51">
        <v>1.5</v>
      </c>
      <c r="V220" s="51">
        <v>23</v>
      </c>
      <c r="W220" s="51"/>
      <c r="X220" s="51"/>
      <c r="Y220" s="51"/>
      <c r="Z220" s="51">
        <v>0</v>
      </c>
      <c r="AA220" s="14">
        <f>SUM(U220:Z220)</f>
        <v>24.5</v>
      </c>
      <c r="AB220" s="51">
        <v>2</v>
      </c>
      <c r="AC220" s="51"/>
      <c r="AD220" s="86">
        <f>H220+K220+O220+T220+AA220+AB220-AC220</f>
        <v>107.24358974358974</v>
      </c>
    </row>
    <row r="221" spans="1:30" s="4" customFormat="1" ht="21" customHeight="1" x14ac:dyDescent="0.2">
      <c r="A221" s="8">
        <v>217</v>
      </c>
      <c r="B221" s="129" t="s">
        <v>246</v>
      </c>
      <c r="C221" s="101" t="s">
        <v>68</v>
      </c>
      <c r="D221" s="102">
        <v>3</v>
      </c>
      <c r="E221" s="13">
        <v>0.91225806451612901</v>
      </c>
      <c r="F221" s="48"/>
      <c r="G221" s="48"/>
      <c r="H221" s="12">
        <f>SUM(E221*100,F221:G221)</f>
        <v>91.225806451612897</v>
      </c>
      <c r="I221" s="48"/>
      <c r="J221" s="78"/>
      <c r="K221" s="13">
        <f>SUM(I221:J221)</f>
        <v>0</v>
      </c>
      <c r="L221" s="48"/>
      <c r="M221" s="78"/>
      <c r="N221" s="78"/>
      <c r="O221" s="13">
        <f>SUM(L221:N221)</f>
        <v>0</v>
      </c>
      <c r="P221" s="78"/>
      <c r="Q221" s="78"/>
      <c r="R221" s="78"/>
      <c r="S221" s="78"/>
      <c r="T221" s="13">
        <f>SUM(P221:S221)</f>
        <v>0</v>
      </c>
      <c r="U221" s="48">
        <v>15</v>
      </c>
      <c r="V221" s="48"/>
      <c r="W221" s="48"/>
      <c r="X221" s="48"/>
      <c r="Y221" s="48"/>
      <c r="Z221" s="48"/>
      <c r="AA221" s="13">
        <f>SUM(U221:Z221)</f>
        <v>15</v>
      </c>
      <c r="AB221" s="48">
        <v>1</v>
      </c>
      <c r="AC221" s="48"/>
      <c r="AD221" s="87">
        <f>H221+K221+O221+T221+AA221+AB221-AC221</f>
        <v>107.2258064516129</v>
      </c>
    </row>
    <row r="222" spans="1:30" s="4" customFormat="1" ht="21" customHeight="1" x14ac:dyDescent="0.2">
      <c r="A222" s="9">
        <v>218</v>
      </c>
      <c r="B222" s="110" t="s">
        <v>247</v>
      </c>
      <c r="C222" s="110" t="s">
        <v>73</v>
      </c>
      <c r="D222" s="111">
        <v>3</v>
      </c>
      <c r="E222" s="14">
        <v>0.92188405797101447</v>
      </c>
      <c r="F222" s="50"/>
      <c r="G222" s="50"/>
      <c r="H222" s="12">
        <f>SUM(E222*100,F222:G222)</f>
        <v>92.188405797101453</v>
      </c>
      <c r="I222" s="50"/>
      <c r="J222" s="112"/>
      <c r="K222" s="14">
        <f>SUM(I222:J222)</f>
        <v>0</v>
      </c>
      <c r="L222" s="50"/>
      <c r="M222" s="112"/>
      <c r="N222" s="112"/>
      <c r="O222" s="14">
        <f>SUM(L222:N222)</f>
        <v>0</v>
      </c>
      <c r="P222" s="112"/>
      <c r="Q222" s="112"/>
      <c r="R222" s="112"/>
      <c r="S222" s="112"/>
      <c r="T222" s="14">
        <f>SUM(P222:S222)</f>
        <v>0</v>
      </c>
      <c r="U222" s="50">
        <v>15</v>
      </c>
      <c r="V222" s="50"/>
      <c r="W222" s="50"/>
      <c r="X222" s="50"/>
      <c r="Y222" s="50"/>
      <c r="Z222" s="50"/>
      <c r="AA222" s="14">
        <f>SUM(U222:Z222)</f>
        <v>15</v>
      </c>
      <c r="AB222" s="50"/>
      <c r="AC222" s="50"/>
      <c r="AD222" s="87">
        <f>H222+K222+O222+T222+AA222+AB222-AC222</f>
        <v>107.18840579710145</v>
      </c>
    </row>
    <row r="223" spans="1:30" s="4" customFormat="1" ht="21" customHeight="1" x14ac:dyDescent="0.2">
      <c r="A223" s="10">
        <v>219</v>
      </c>
      <c r="B223" s="96" t="s">
        <v>248</v>
      </c>
      <c r="C223" s="96" t="s">
        <v>66</v>
      </c>
      <c r="D223" s="97">
        <v>3</v>
      </c>
      <c r="E223" s="13">
        <v>0.91745762711864409</v>
      </c>
      <c r="F223" s="47"/>
      <c r="G223" s="47"/>
      <c r="H223" s="12">
        <f>SUM(E223*100,F223:G223)</f>
        <v>91.745762711864415</v>
      </c>
      <c r="I223" s="47"/>
      <c r="J223" s="77"/>
      <c r="K223" s="13">
        <f>SUM(I223:J223)</f>
        <v>0</v>
      </c>
      <c r="L223" s="47"/>
      <c r="M223" s="77"/>
      <c r="N223" s="77"/>
      <c r="O223" s="13">
        <f>SUM(L223:N223)</f>
        <v>0</v>
      </c>
      <c r="P223" s="77"/>
      <c r="Q223" s="98"/>
      <c r="R223" s="77">
        <v>0.5</v>
      </c>
      <c r="S223" s="77"/>
      <c r="T223" s="13">
        <f>SUM(P223:S223)</f>
        <v>0.5</v>
      </c>
      <c r="U223" s="47">
        <v>2.5</v>
      </c>
      <c r="V223" s="47">
        <v>7.2</v>
      </c>
      <c r="W223" s="47"/>
      <c r="X223" s="47"/>
      <c r="Y223" s="47">
        <f>2.2+3</f>
        <v>5.2</v>
      </c>
      <c r="Z223" s="47"/>
      <c r="AA223" s="13">
        <f>SUM(U223:Z223)</f>
        <v>14.899999999999999</v>
      </c>
      <c r="AB223" s="47"/>
      <c r="AC223" s="47"/>
      <c r="AD223" s="87">
        <f>H223+K223+O223+T223+AA223+AB223-AC223</f>
        <v>107.14576271186442</v>
      </c>
    </row>
    <row r="224" spans="1:30" s="4" customFormat="1" ht="21" customHeight="1" x14ac:dyDescent="0.2">
      <c r="A224" s="8">
        <v>220</v>
      </c>
      <c r="B224" s="100" t="s">
        <v>249</v>
      </c>
      <c r="C224" s="101" t="s">
        <v>68</v>
      </c>
      <c r="D224" s="128">
        <v>1</v>
      </c>
      <c r="E224" s="16">
        <v>0.93133333333333335</v>
      </c>
      <c r="F224" s="48"/>
      <c r="G224" s="48"/>
      <c r="H224" s="12">
        <f>SUM(E224*100,F224:G224)</f>
        <v>93.13333333333334</v>
      </c>
      <c r="I224" s="48"/>
      <c r="J224" s="78"/>
      <c r="K224" s="13">
        <f>SUM(I224:J224)</f>
        <v>0</v>
      </c>
      <c r="L224" s="48"/>
      <c r="M224" s="78"/>
      <c r="N224" s="78"/>
      <c r="O224" s="13">
        <f>SUM(L224:N224)</f>
        <v>0</v>
      </c>
      <c r="P224" s="78"/>
      <c r="Q224" s="78"/>
      <c r="R224" s="78"/>
      <c r="S224" s="78"/>
      <c r="T224" s="13">
        <f>SUM(P224:S224)</f>
        <v>0</v>
      </c>
      <c r="U224" s="48">
        <v>10</v>
      </c>
      <c r="V224" s="48"/>
      <c r="W224" s="48"/>
      <c r="X224" s="48">
        <v>4</v>
      </c>
      <c r="Y224" s="48"/>
      <c r="Z224" s="48"/>
      <c r="AA224" s="13">
        <f>SUM(U224:Z224)</f>
        <v>14</v>
      </c>
      <c r="AB224" s="48"/>
      <c r="AC224" s="48"/>
      <c r="AD224" s="86">
        <f>H224+K224+O224+T224+AA224+AB224-AC224</f>
        <v>107.13333333333334</v>
      </c>
    </row>
    <row r="225" spans="1:30" s="4" customFormat="1" ht="21" customHeight="1" x14ac:dyDescent="0.2">
      <c r="A225" s="9">
        <v>221</v>
      </c>
      <c r="B225" s="96" t="s">
        <v>250</v>
      </c>
      <c r="C225" s="96" t="s">
        <v>66</v>
      </c>
      <c r="D225" s="97">
        <v>2</v>
      </c>
      <c r="E225" s="13">
        <v>0.92100000000000004</v>
      </c>
      <c r="F225" s="47"/>
      <c r="G225" s="47"/>
      <c r="H225" s="12">
        <f>SUM(E225*100,F225:G225)</f>
        <v>92.100000000000009</v>
      </c>
      <c r="I225" s="47"/>
      <c r="J225" s="77"/>
      <c r="K225" s="13">
        <f>SUM(I225:J225)</f>
        <v>0</v>
      </c>
      <c r="L225" s="47"/>
      <c r="M225" s="77"/>
      <c r="N225" s="77"/>
      <c r="O225" s="13">
        <f>SUM(L225:N225)</f>
        <v>0</v>
      </c>
      <c r="P225" s="77"/>
      <c r="Q225" s="77"/>
      <c r="R225" s="77"/>
      <c r="S225" s="77"/>
      <c r="T225" s="13">
        <f>SUM(P225:S225)</f>
        <v>0</v>
      </c>
      <c r="U225" s="47">
        <v>15</v>
      </c>
      <c r="V225" s="47"/>
      <c r="W225" s="47"/>
      <c r="X225" s="47"/>
      <c r="Y225" s="47"/>
      <c r="Z225" s="47"/>
      <c r="AA225" s="13">
        <f>SUM(U225:Z225)</f>
        <v>15</v>
      </c>
      <c r="AB225" s="47"/>
      <c r="AC225" s="47"/>
      <c r="AD225" s="86">
        <f>H225+K225+O225+T225+AA225+AB225-AC225</f>
        <v>107.10000000000001</v>
      </c>
    </row>
    <row r="226" spans="1:30" s="4" customFormat="1" ht="21" customHeight="1" x14ac:dyDescent="0.2">
      <c r="A226" s="10">
        <v>222</v>
      </c>
      <c r="B226" s="117">
        <v>204101</v>
      </c>
      <c r="C226" s="119" t="s">
        <v>78</v>
      </c>
      <c r="D226" s="120">
        <v>1</v>
      </c>
      <c r="E226" s="14">
        <v>0.8359375</v>
      </c>
      <c r="F226" s="51"/>
      <c r="G226" s="51"/>
      <c r="H226" s="12">
        <f>SUM(E226*100,F226:G226)</f>
        <v>83.59375</v>
      </c>
      <c r="I226" s="51"/>
      <c r="J226" s="121"/>
      <c r="K226" s="14">
        <f>SUM(I226:J226)</f>
        <v>0</v>
      </c>
      <c r="L226" s="51"/>
      <c r="M226" s="121"/>
      <c r="N226" s="121"/>
      <c r="O226" s="14">
        <f>SUM(L226:N226)</f>
        <v>0</v>
      </c>
      <c r="P226" s="121"/>
      <c r="Q226" s="121"/>
      <c r="R226" s="121"/>
      <c r="S226" s="121"/>
      <c r="T226" s="14">
        <f>SUM(P226:S226)</f>
        <v>0</v>
      </c>
      <c r="U226" s="51">
        <v>1.5</v>
      </c>
      <c r="V226" s="51">
        <v>22</v>
      </c>
      <c r="W226" s="51"/>
      <c r="X226" s="51"/>
      <c r="Y226" s="51"/>
      <c r="Z226" s="51"/>
      <c r="AA226" s="14">
        <f>SUM(U226:Z226)</f>
        <v>23.5</v>
      </c>
      <c r="AB226" s="51"/>
      <c r="AC226" s="51"/>
      <c r="AD226" s="86">
        <f>H226+K226+O226+T226+AA226+AB226-AC226</f>
        <v>107.09375</v>
      </c>
    </row>
    <row r="227" spans="1:30" s="4" customFormat="1" ht="21" customHeight="1" x14ac:dyDescent="0.2">
      <c r="A227" s="8">
        <v>223</v>
      </c>
      <c r="B227" s="117">
        <v>194122</v>
      </c>
      <c r="C227" s="119" t="s">
        <v>78</v>
      </c>
      <c r="D227" s="120">
        <v>2</v>
      </c>
      <c r="E227" s="14">
        <v>0.88312500000000005</v>
      </c>
      <c r="F227" s="51"/>
      <c r="G227" s="51"/>
      <c r="H227" s="12">
        <f>SUM(E227*100,F227:G227)</f>
        <v>88.3125</v>
      </c>
      <c r="I227" s="51"/>
      <c r="J227" s="121"/>
      <c r="K227" s="14">
        <f>SUM(I227:J227)</f>
        <v>0</v>
      </c>
      <c r="L227" s="51"/>
      <c r="M227" s="121"/>
      <c r="N227" s="121"/>
      <c r="O227" s="14">
        <f>SUM(L227:N227)</f>
        <v>0</v>
      </c>
      <c r="P227" s="121"/>
      <c r="Q227" s="121"/>
      <c r="R227" s="121"/>
      <c r="S227" s="121"/>
      <c r="T227" s="14">
        <f>SUM(P227:S227)</f>
        <v>0</v>
      </c>
      <c r="U227" s="51">
        <v>15</v>
      </c>
      <c r="V227" s="51">
        <v>3.7</v>
      </c>
      <c r="W227" s="51"/>
      <c r="X227" s="51"/>
      <c r="Y227" s="51"/>
      <c r="Z227" s="51">
        <v>0</v>
      </c>
      <c r="AA227" s="14">
        <f>SUM(U227:Z227)</f>
        <v>18.7</v>
      </c>
      <c r="AB227" s="51"/>
      <c r="AC227" s="51"/>
      <c r="AD227" s="86">
        <f>H227+K227+O227+T227+AA227+AB227-AC227</f>
        <v>107.0125</v>
      </c>
    </row>
    <row r="228" spans="1:30" s="4" customFormat="1" ht="21" customHeight="1" x14ac:dyDescent="0.2">
      <c r="A228" s="9">
        <v>224</v>
      </c>
      <c r="B228" s="117">
        <v>204010</v>
      </c>
      <c r="C228" s="119" t="s">
        <v>78</v>
      </c>
      <c r="D228" s="120">
        <v>1</v>
      </c>
      <c r="E228" s="14">
        <v>0.81874999999999998</v>
      </c>
      <c r="F228" s="51"/>
      <c r="G228" s="51"/>
      <c r="H228" s="12">
        <f>SUM(E228*100,F228:G228)</f>
        <v>81.875</v>
      </c>
      <c r="I228" s="51"/>
      <c r="J228" s="121"/>
      <c r="K228" s="14">
        <f>SUM(I228:J228)</f>
        <v>0</v>
      </c>
      <c r="L228" s="51"/>
      <c r="M228" s="121"/>
      <c r="N228" s="121"/>
      <c r="O228" s="14">
        <f>SUM(L228:N228)</f>
        <v>0</v>
      </c>
      <c r="P228" s="121"/>
      <c r="Q228" s="121"/>
      <c r="R228" s="121"/>
      <c r="S228" s="121"/>
      <c r="T228" s="14">
        <f>SUM(P228:S228)</f>
        <v>0</v>
      </c>
      <c r="U228" s="51">
        <v>10</v>
      </c>
      <c r="V228" s="51">
        <v>7.8</v>
      </c>
      <c r="W228" s="51"/>
      <c r="X228" s="51">
        <v>1.8</v>
      </c>
      <c r="Y228" s="51">
        <v>5.5</v>
      </c>
      <c r="Z228" s="51"/>
      <c r="AA228" s="14">
        <f>SUM(U228:Z228)</f>
        <v>25.1</v>
      </c>
      <c r="AB228" s="51"/>
      <c r="AC228" s="51"/>
      <c r="AD228" s="86">
        <f>H228+K228+O228+T228+AA228+AB228-AC228</f>
        <v>106.97499999999999</v>
      </c>
    </row>
    <row r="229" spans="1:30" s="4" customFormat="1" ht="21" customHeight="1" x14ac:dyDescent="0.2">
      <c r="A229" s="10">
        <v>225</v>
      </c>
      <c r="B229" s="109" t="s">
        <v>251</v>
      </c>
      <c r="C229" s="110" t="s">
        <v>73</v>
      </c>
      <c r="D229" s="111">
        <v>4</v>
      </c>
      <c r="E229" s="14">
        <v>0.91812499999999997</v>
      </c>
      <c r="F229" s="50"/>
      <c r="G229" s="50"/>
      <c r="H229" s="12">
        <f>SUM(E229*100,F229:G229)</f>
        <v>91.8125</v>
      </c>
      <c r="I229" s="50"/>
      <c r="J229" s="112"/>
      <c r="K229" s="14">
        <f>SUM(I229:J229)</f>
        <v>0</v>
      </c>
      <c r="L229" s="50"/>
      <c r="M229" s="112"/>
      <c r="N229" s="112"/>
      <c r="O229" s="14">
        <f>SUM(L229:N229)</f>
        <v>0</v>
      </c>
      <c r="P229" s="112"/>
      <c r="Q229" s="112"/>
      <c r="R229" s="112"/>
      <c r="S229" s="112"/>
      <c r="T229" s="14">
        <f>SUM(P229:S229)</f>
        <v>0</v>
      </c>
      <c r="U229" s="50">
        <v>15</v>
      </c>
      <c r="V229" s="50"/>
      <c r="W229" s="50"/>
      <c r="X229" s="50"/>
      <c r="Y229" s="50"/>
      <c r="Z229" s="50"/>
      <c r="AA229" s="14">
        <f>SUM(U229:Z229)</f>
        <v>15</v>
      </c>
      <c r="AB229" s="50"/>
      <c r="AC229" s="50"/>
      <c r="AD229" s="86">
        <f>H229+K229+O229+T229+AA229+AB229-AC229</f>
        <v>106.8125</v>
      </c>
    </row>
    <row r="230" spans="1:30" s="4" customFormat="1" ht="21" customHeight="1" x14ac:dyDescent="0.2">
      <c r="A230" s="8">
        <v>226</v>
      </c>
      <c r="B230" s="107" t="s">
        <v>252</v>
      </c>
      <c r="C230" s="104" t="s">
        <v>70</v>
      </c>
      <c r="D230" s="116">
        <v>2</v>
      </c>
      <c r="E230" s="14">
        <f>H230/100</f>
        <v>0.81808333333333338</v>
      </c>
      <c r="F230" s="49"/>
      <c r="G230" s="49"/>
      <c r="H230" s="12">
        <v>81.808333333333337</v>
      </c>
      <c r="I230" s="49"/>
      <c r="J230" s="106"/>
      <c r="K230" s="14">
        <f>SUM(I230:J230)</f>
        <v>0</v>
      </c>
      <c r="L230" s="49"/>
      <c r="M230" s="106"/>
      <c r="N230" s="106"/>
      <c r="O230" s="14">
        <f>SUM(L230:N230)</f>
        <v>0</v>
      </c>
      <c r="P230" s="106"/>
      <c r="Q230" s="106"/>
      <c r="R230" s="106"/>
      <c r="S230" s="106"/>
      <c r="T230" s="14">
        <f>SUM(P230:S230)</f>
        <v>0</v>
      </c>
      <c r="U230" s="49">
        <v>2</v>
      </c>
      <c r="V230" s="49"/>
      <c r="W230" s="49"/>
      <c r="X230" s="49">
        <v>23</v>
      </c>
      <c r="Y230" s="49"/>
      <c r="Z230" s="49"/>
      <c r="AA230" s="14">
        <f>SUM(U230:Z230)</f>
        <v>25</v>
      </c>
      <c r="AB230" s="49"/>
      <c r="AC230" s="49"/>
      <c r="AD230" s="87">
        <f>H230+K230+O230+T230+AA230+AB230-AC230</f>
        <v>106.80833333333334</v>
      </c>
    </row>
    <row r="231" spans="1:30" s="4" customFormat="1" ht="21" customHeight="1" x14ac:dyDescent="0.2">
      <c r="A231" s="9">
        <v>227</v>
      </c>
      <c r="B231" s="110" t="s">
        <v>253</v>
      </c>
      <c r="C231" s="110" t="s">
        <v>73</v>
      </c>
      <c r="D231" s="111">
        <v>2</v>
      </c>
      <c r="E231" s="14">
        <v>0.89258741258741259</v>
      </c>
      <c r="F231" s="50"/>
      <c r="G231" s="50"/>
      <c r="H231" s="12">
        <f>SUM(E231*100,F231:G231)</f>
        <v>89.258741258741253</v>
      </c>
      <c r="I231" s="50">
        <v>1</v>
      </c>
      <c r="J231" s="112"/>
      <c r="K231" s="14">
        <f>SUM(I231:J231)</f>
        <v>1</v>
      </c>
      <c r="L231" s="50"/>
      <c r="M231" s="112"/>
      <c r="N231" s="112"/>
      <c r="O231" s="14">
        <f>SUM(L231:N231)</f>
        <v>0</v>
      </c>
      <c r="P231" s="112"/>
      <c r="Q231" s="112"/>
      <c r="R231" s="112"/>
      <c r="S231" s="112"/>
      <c r="T231" s="14">
        <f>SUM(P231:S231)</f>
        <v>0</v>
      </c>
      <c r="U231" s="50">
        <f>15+1.5</f>
        <v>16.5</v>
      </c>
      <c r="V231" s="50"/>
      <c r="W231" s="50"/>
      <c r="X231" s="50"/>
      <c r="Y231" s="50"/>
      <c r="Z231" s="50"/>
      <c r="AA231" s="14">
        <f>SUM(U231:Z231)</f>
        <v>16.5</v>
      </c>
      <c r="AB231" s="50"/>
      <c r="AC231" s="50"/>
      <c r="AD231" s="86">
        <f>H231+K231+O231+T231+AA231+AB231-AC231</f>
        <v>106.75874125874125</v>
      </c>
    </row>
    <row r="232" spans="1:30" s="4" customFormat="1" ht="21" customHeight="1" x14ac:dyDescent="0.2">
      <c r="A232" s="10">
        <v>228</v>
      </c>
      <c r="B232" s="99" t="s">
        <v>254</v>
      </c>
      <c r="C232" s="101" t="s">
        <v>68</v>
      </c>
      <c r="D232" s="128">
        <v>1</v>
      </c>
      <c r="E232" s="16">
        <v>0.90733333333333333</v>
      </c>
      <c r="F232" s="48"/>
      <c r="G232" s="48"/>
      <c r="H232" s="12">
        <f>SUM(E232*100,F232:G232)</f>
        <v>90.733333333333334</v>
      </c>
      <c r="I232" s="48"/>
      <c r="J232" s="78"/>
      <c r="K232" s="13">
        <f>SUM(I232:J232)</f>
        <v>0</v>
      </c>
      <c r="L232" s="48"/>
      <c r="M232" s="78"/>
      <c r="N232" s="78"/>
      <c r="O232" s="13">
        <f>SUM(L232:N232)</f>
        <v>0</v>
      </c>
      <c r="P232" s="78"/>
      <c r="Q232" s="78">
        <v>1</v>
      </c>
      <c r="R232" s="78"/>
      <c r="S232" s="78"/>
      <c r="T232" s="13">
        <f>SUM(P232:S232)</f>
        <v>1</v>
      </c>
      <c r="U232" s="48">
        <v>10</v>
      </c>
      <c r="V232" s="48">
        <v>4</v>
      </c>
      <c r="W232" s="48"/>
      <c r="X232" s="48">
        <v>1</v>
      </c>
      <c r="Y232" s="48"/>
      <c r="Z232" s="48"/>
      <c r="AA232" s="13">
        <f>SUM(U232:Z232)</f>
        <v>15</v>
      </c>
      <c r="AB232" s="48"/>
      <c r="AC232" s="48"/>
      <c r="AD232" s="87">
        <f>H232+K232+O232+T232+AA232+AB232-AC232</f>
        <v>106.73333333333333</v>
      </c>
    </row>
    <row r="233" spans="1:30" s="4" customFormat="1" ht="21" customHeight="1" x14ac:dyDescent="0.2">
      <c r="A233" s="8">
        <v>229</v>
      </c>
      <c r="B233" s="103" t="s">
        <v>255</v>
      </c>
      <c r="C233" s="104" t="s">
        <v>70</v>
      </c>
      <c r="D233" s="105">
        <v>4</v>
      </c>
      <c r="E233" s="14">
        <f>H233/100</f>
        <v>0.91714285714285704</v>
      </c>
      <c r="F233" s="49"/>
      <c r="G233" s="49"/>
      <c r="H233" s="12">
        <v>91.714285714285708</v>
      </c>
      <c r="I233" s="49"/>
      <c r="J233" s="106"/>
      <c r="K233" s="14">
        <f>SUM(I233:J233)</f>
        <v>0</v>
      </c>
      <c r="L233" s="49"/>
      <c r="M233" s="106"/>
      <c r="N233" s="106"/>
      <c r="O233" s="14">
        <f>SUM(L233:N233)</f>
        <v>0</v>
      </c>
      <c r="P233" s="106"/>
      <c r="Q233" s="106"/>
      <c r="R233" s="106"/>
      <c r="S233" s="106"/>
      <c r="T233" s="14">
        <f>SUM(P233:S233)</f>
        <v>0</v>
      </c>
      <c r="U233" s="49">
        <v>15</v>
      </c>
      <c r="V233" s="49"/>
      <c r="W233" s="49"/>
      <c r="X233" s="49"/>
      <c r="Y233" s="49"/>
      <c r="Z233" s="49"/>
      <c r="AA233" s="14">
        <f>SUM(U233:Z233)</f>
        <v>15</v>
      </c>
      <c r="AB233" s="49"/>
      <c r="AC233" s="49"/>
      <c r="AD233" s="87">
        <f>H233+K233+O233+T233+AA233+AB233-AC233</f>
        <v>106.71428571428571</v>
      </c>
    </row>
    <row r="234" spans="1:30" s="4" customFormat="1" ht="21" customHeight="1" x14ac:dyDescent="0.2">
      <c r="A234" s="9">
        <v>230</v>
      </c>
      <c r="B234" s="96" t="s">
        <v>256</v>
      </c>
      <c r="C234" s="96" t="s">
        <v>66</v>
      </c>
      <c r="D234" s="97">
        <v>2</v>
      </c>
      <c r="E234" s="13">
        <v>0.97633333333333339</v>
      </c>
      <c r="F234" s="47"/>
      <c r="G234" s="47">
        <v>6</v>
      </c>
      <c r="H234" s="12">
        <f>SUM(E234*100,F234:G234)</f>
        <v>103.63333333333334</v>
      </c>
      <c r="I234" s="47">
        <v>2</v>
      </c>
      <c r="J234" s="77"/>
      <c r="K234" s="13">
        <f>SUM(I234:J234)</f>
        <v>2</v>
      </c>
      <c r="L234" s="47"/>
      <c r="M234" s="77"/>
      <c r="N234" s="77"/>
      <c r="O234" s="13">
        <f>SUM(L234:N234)</f>
        <v>0</v>
      </c>
      <c r="P234" s="77"/>
      <c r="Q234" s="77"/>
      <c r="R234" s="77"/>
      <c r="S234" s="77"/>
      <c r="T234" s="13">
        <f>SUM(P234:S234)</f>
        <v>0</v>
      </c>
      <c r="U234" s="47"/>
      <c r="V234" s="47"/>
      <c r="W234" s="47"/>
      <c r="X234" s="47"/>
      <c r="Y234" s="47">
        <v>1</v>
      </c>
      <c r="Z234" s="47"/>
      <c r="AA234" s="13">
        <f>SUM(U234:Z234)</f>
        <v>1</v>
      </c>
      <c r="AB234" s="47"/>
      <c r="AC234" s="47"/>
      <c r="AD234" s="86">
        <f>H234+K234+O234+T234+AA234+AB234-AC234</f>
        <v>106.63333333333334</v>
      </c>
    </row>
    <row r="235" spans="1:30" s="4" customFormat="1" ht="21" customHeight="1" x14ac:dyDescent="0.2">
      <c r="A235" s="10">
        <v>231</v>
      </c>
      <c r="B235" s="96" t="s">
        <v>257</v>
      </c>
      <c r="C235" s="96" t="s">
        <v>66</v>
      </c>
      <c r="D235" s="97">
        <v>1</v>
      </c>
      <c r="E235" s="13">
        <v>0.89033333333333331</v>
      </c>
      <c r="F235" s="47"/>
      <c r="G235" s="47">
        <v>2</v>
      </c>
      <c r="H235" s="12">
        <f>SUM(E235*100,F235:G235)</f>
        <v>91.033333333333331</v>
      </c>
      <c r="I235" s="47">
        <f>1+3</f>
        <v>4</v>
      </c>
      <c r="J235" s="77"/>
      <c r="K235" s="13">
        <f>SUM(I235:J235)</f>
        <v>4</v>
      </c>
      <c r="L235" s="47"/>
      <c r="M235" s="77"/>
      <c r="N235" s="77"/>
      <c r="O235" s="13">
        <f>SUM(L235:N235)</f>
        <v>0</v>
      </c>
      <c r="P235" s="77"/>
      <c r="Q235" s="77"/>
      <c r="R235" s="77"/>
      <c r="S235" s="77"/>
      <c r="T235" s="13">
        <f>SUM(P235:S235)</f>
        <v>0</v>
      </c>
      <c r="U235" s="47">
        <f>1.5+1+2.5+1+1</f>
        <v>7</v>
      </c>
      <c r="V235" s="47"/>
      <c r="W235" s="47"/>
      <c r="X235" s="47" t="s">
        <v>258</v>
      </c>
      <c r="Y235" s="47">
        <f>0.4+4+0.2</f>
        <v>4.6000000000000005</v>
      </c>
      <c r="Z235" s="47"/>
      <c r="AA235" s="13">
        <f>SUM(U235:Z235)</f>
        <v>11.600000000000001</v>
      </c>
      <c r="AB235" s="47"/>
      <c r="AC235" s="47"/>
      <c r="AD235" s="86">
        <f>H235+K235+O235+T235+AA235+AB235-AC235</f>
        <v>106.63333333333333</v>
      </c>
    </row>
    <row r="236" spans="1:30" s="4" customFormat="1" ht="21" customHeight="1" x14ac:dyDescent="0.2">
      <c r="A236" s="8">
        <v>232</v>
      </c>
      <c r="B236" s="122"/>
      <c r="C236" s="110" t="s">
        <v>73</v>
      </c>
      <c r="D236" s="111">
        <v>3</v>
      </c>
      <c r="E236" s="14">
        <v>0.91583333333333339</v>
      </c>
      <c r="F236" s="50"/>
      <c r="G236" s="50"/>
      <c r="H236" s="12">
        <f>SUM(E236*100,F236:G236)</f>
        <v>91.583333333333343</v>
      </c>
      <c r="I236" s="50"/>
      <c r="J236" s="112"/>
      <c r="K236" s="14">
        <f>SUM(I236:J236)</f>
        <v>0</v>
      </c>
      <c r="L236" s="50"/>
      <c r="M236" s="112"/>
      <c r="N236" s="112"/>
      <c r="O236" s="14">
        <f>SUM(L236:N236)</f>
        <v>0</v>
      </c>
      <c r="P236" s="112"/>
      <c r="Q236" s="112"/>
      <c r="R236" s="112"/>
      <c r="S236" s="112"/>
      <c r="T236" s="14">
        <f>SUM(P236:S236)</f>
        <v>0</v>
      </c>
      <c r="U236" s="50">
        <v>15</v>
      </c>
      <c r="V236" s="50"/>
      <c r="W236" s="50"/>
      <c r="X236" s="50"/>
      <c r="Y236" s="50"/>
      <c r="Z236" s="50"/>
      <c r="AA236" s="14">
        <f>SUM(U236:Z236)</f>
        <v>15</v>
      </c>
      <c r="AB236" s="50"/>
      <c r="AC236" s="50"/>
      <c r="AD236" s="86">
        <f>H236+K236+O236+T236+AA236+AB236-AC236</f>
        <v>106.58333333333334</v>
      </c>
    </row>
    <row r="237" spans="1:30" s="4" customFormat="1" ht="21" customHeight="1" x14ac:dyDescent="0.2">
      <c r="A237" s="9">
        <v>233</v>
      </c>
      <c r="B237" s="136" t="s">
        <v>259</v>
      </c>
      <c r="C237" s="104" t="s">
        <v>70</v>
      </c>
      <c r="D237" s="105">
        <v>1</v>
      </c>
      <c r="E237" s="14">
        <f>H237/100</f>
        <v>0.95727272727272739</v>
      </c>
      <c r="F237" s="49"/>
      <c r="G237" s="49">
        <v>1</v>
      </c>
      <c r="H237" s="12">
        <v>95.727272727272734</v>
      </c>
      <c r="I237" s="49"/>
      <c r="J237" s="106"/>
      <c r="K237" s="14">
        <f>SUM(I237:J237)</f>
        <v>0</v>
      </c>
      <c r="L237" s="49"/>
      <c r="M237" s="106"/>
      <c r="N237" s="106"/>
      <c r="O237" s="14">
        <f>SUM(L237:N237)</f>
        <v>0</v>
      </c>
      <c r="P237" s="106"/>
      <c r="Q237" s="106"/>
      <c r="R237" s="106"/>
      <c r="S237" s="106"/>
      <c r="T237" s="14">
        <f>SUM(P237:S237)</f>
        <v>0</v>
      </c>
      <c r="U237" s="49">
        <v>10</v>
      </c>
      <c r="V237" s="49">
        <v>0.8</v>
      </c>
      <c r="W237" s="49"/>
      <c r="X237" s="49"/>
      <c r="Y237" s="49"/>
      <c r="Z237" s="49"/>
      <c r="AA237" s="14">
        <f>SUM(U237:Z237)</f>
        <v>10.8</v>
      </c>
      <c r="AB237" s="49"/>
      <c r="AC237" s="49"/>
      <c r="AD237" s="87">
        <f>H237+K237+O237+T237+AA237+AB237-AC237</f>
        <v>106.52727272727273</v>
      </c>
    </row>
    <row r="238" spans="1:30" s="4" customFormat="1" ht="21" customHeight="1" x14ac:dyDescent="0.2">
      <c r="A238" s="10">
        <v>234</v>
      </c>
      <c r="B238" s="122" t="s">
        <v>260</v>
      </c>
      <c r="C238" s="110" t="s">
        <v>73</v>
      </c>
      <c r="D238" s="111">
        <v>2</v>
      </c>
      <c r="E238" s="14">
        <v>0.91437500000000005</v>
      </c>
      <c r="F238" s="50"/>
      <c r="G238" s="50"/>
      <c r="H238" s="12">
        <f>SUM(E238*100,F238:G238)</f>
        <v>91.4375</v>
      </c>
      <c r="I238" s="50"/>
      <c r="J238" s="112"/>
      <c r="K238" s="14">
        <f>SUM(I238:J238)</f>
        <v>0</v>
      </c>
      <c r="L238" s="50"/>
      <c r="M238" s="50"/>
      <c r="N238" s="112"/>
      <c r="O238" s="14">
        <f>SUM(L238:N238)</f>
        <v>0</v>
      </c>
      <c r="P238" s="112"/>
      <c r="Q238" s="112"/>
      <c r="R238" s="112"/>
      <c r="S238" s="112"/>
      <c r="T238" s="14">
        <f>SUM(P238:S238)</f>
        <v>0</v>
      </c>
      <c r="U238" s="50">
        <v>15</v>
      </c>
      <c r="V238" s="50"/>
      <c r="W238" s="50"/>
      <c r="X238" s="50"/>
      <c r="Y238" s="50"/>
      <c r="Z238" s="50"/>
      <c r="AA238" s="14">
        <f>SUM(U238:Z238)</f>
        <v>15</v>
      </c>
      <c r="AB238" s="50"/>
      <c r="AC238" s="50"/>
      <c r="AD238" s="86">
        <f>H238+K238+O238+T238+AA238+AB238-AC238</f>
        <v>106.4375</v>
      </c>
    </row>
    <row r="239" spans="1:30" s="4" customFormat="1" ht="21" customHeight="1" x14ac:dyDescent="0.2">
      <c r="A239" s="8">
        <v>235</v>
      </c>
      <c r="B239" s="129" t="s">
        <v>261</v>
      </c>
      <c r="C239" s="101" t="s">
        <v>68</v>
      </c>
      <c r="D239" s="102">
        <v>2</v>
      </c>
      <c r="E239" s="13">
        <v>0.91400000000000003</v>
      </c>
      <c r="F239" s="48"/>
      <c r="G239" s="48"/>
      <c r="H239" s="12">
        <f>SUM(E239*100,F239:G239)</f>
        <v>91.4</v>
      </c>
      <c r="I239" s="48"/>
      <c r="J239" s="78"/>
      <c r="K239" s="13">
        <f>SUM(I239:J239)</f>
        <v>0</v>
      </c>
      <c r="L239" s="48"/>
      <c r="M239" s="78"/>
      <c r="N239" s="78"/>
      <c r="O239" s="13">
        <f>SUM(L239:N239)</f>
        <v>0</v>
      </c>
      <c r="P239" s="78"/>
      <c r="Q239" s="78"/>
      <c r="R239" s="78"/>
      <c r="S239" s="78"/>
      <c r="T239" s="13">
        <f>SUM(P239:S239)</f>
        <v>0</v>
      </c>
      <c r="U239" s="48">
        <v>15</v>
      </c>
      <c r="V239" s="48"/>
      <c r="W239" s="48"/>
      <c r="X239" s="48"/>
      <c r="Y239" s="48"/>
      <c r="Z239" s="48"/>
      <c r="AA239" s="13">
        <f>SUM(U239:Z239)</f>
        <v>15</v>
      </c>
      <c r="AB239" s="48"/>
      <c r="AC239" s="48"/>
      <c r="AD239" s="87">
        <f>H239+K239+O239+T239+AA239+AB239-AC239</f>
        <v>106.4</v>
      </c>
    </row>
    <row r="240" spans="1:30" s="4" customFormat="1" ht="21" customHeight="1" x14ac:dyDescent="0.2">
      <c r="A240" s="9">
        <v>236</v>
      </c>
      <c r="B240" s="117">
        <v>174056</v>
      </c>
      <c r="C240" s="119" t="s">
        <v>78</v>
      </c>
      <c r="D240" s="120">
        <v>4</v>
      </c>
      <c r="E240" s="14">
        <v>0.91384615384615386</v>
      </c>
      <c r="F240" s="51"/>
      <c r="G240" s="51"/>
      <c r="H240" s="12">
        <f>SUM(E240*100,F240:G240)</f>
        <v>91.384615384615387</v>
      </c>
      <c r="I240" s="51"/>
      <c r="J240" s="121"/>
      <c r="K240" s="14">
        <f>SUM(I240:J240)</f>
        <v>0</v>
      </c>
      <c r="L240" s="51"/>
      <c r="M240" s="121"/>
      <c r="N240" s="121"/>
      <c r="O240" s="14">
        <f>SUM(L240:N240)</f>
        <v>0</v>
      </c>
      <c r="P240" s="121"/>
      <c r="Q240" s="121"/>
      <c r="R240" s="121"/>
      <c r="S240" s="121"/>
      <c r="T240" s="14">
        <f>SUM(P240:S240)</f>
        <v>0</v>
      </c>
      <c r="U240" s="51">
        <v>15</v>
      </c>
      <c r="V240" s="51"/>
      <c r="W240" s="51"/>
      <c r="X240" s="51"/>
      <c r="Y240" s="51"/>
      <c r="Z240" s="51"/>
      <c r="AA240" s="14">
        <f>SUM(U240:Z240)</f>
        <v>15</v>
      </c>
      <c r="AB240" s="51"/>
      <c r="AC240" s="51"/>
      <c r="AD240" s="87">
        <f>H240+K240+O240+T240+AA240+AB240-AC240</f>
        <v>106.38461538461539</v>
      </c>
    </row>
    <row r="241" spans="1:30" s="4" customFormat="1" ht="21" customHeight="1" x14ac:dyDescent="0.2">
      <c r="A241" s="10">
        <v>237</v>
      </c>
      <c r="B241" s="96" t="s">
        <v>262</v>
      </c>
      <c r="C241" s="96" t="s">
        <v>66</v>
      </c>
      <c r="D241" s="97">
        <v>4</v>
      </c>
      <c r="E241" s="13">
        <v>0.90482758620689652</v>
      </c>
      <c r="F241" s="47"/>
      <c r="G241" s="47"/>
      <c r="H241" s="12">
        <f>SUM(E241*100,F241:G241)</f>
        <v>90.482758620689651</v>
      </c>
      <c r="I241" s="47"/>
      <c r="J241" s="77"/>
      <c r="K241" s="13">
        <f>SUM(I241:J241)</f>
        <v>0</v>
      </c>
      <c r="L241" s="47"/>
      <c r="M241" s="77"/>
      <c r="N241" s="77"/>
      <c r="O241" s="13">
        <f>SUM(L241:N241)</f>
        <v>0</v>
      </c>
      <c r="P241" s="77"/>
      <c r="Q241" s="77"/>
      <c r="R241" s="77"/>
      <c r="S241" s="77"/>
      <c r="T241" s="13">
        <f>SUM(P241:S241)</f>
        <v>0</v>
      </c>
      <c r="U241" s="47">
        <v>15</v>
      </c>
      <c r="V241" s="47"/>
      <c r="W241" s="47"/>
      <c r="X241" s="47"/>
      <c r="Y241" s="47">
        <v>0.8</v>
      </c>
      <c r="Z241" s="47"/>
      <c r="AA241" s="13">
        <f>SUM(U241:Z241)</f>
        <v>15.8</v>
      </c>
      <c r="AB241" s="47"/>
      <c r="AC241" s="47"/>
      <c r="AD241" s="87">
        <f>H241+K241+O241+T241+AA241+AB241-AC241</f>
        <v>106.28275862068965</v>
      </c>
    </row>
    <row r="242" spans="1:30" s="4" customFormat="1" ht="21" customHeight="1" x14ac:dyDescent="0.2">
      <c r="A242" s="8">
        <v>238</v>
      </c>
      <c r="B242" s="100" t="s">
        <v>263</v>
      </c>
      <c r="C242" s="101" t="s">
        <v>68</v>
      </c>
      <c r="D242" s="128">
        <v>1</v>
      </c>
      <c r="E242" s="16">
        <v>0.89233333333333331</v>
      </c>
      <c r="F242" s="48"/>
      <c r="G242" s="48"/>
      <c r="H242" s="12">
        <f>SUM(E242*100,F242:G242)</f>
        <v>89.233333333333334</v>
      </c>
      <c r="I242" s="48"/>
      <c r="J242" s="78"/>
      <c r="K242" s="13">
        <f>SUM(I242:J242)</f>
        <v>0</v>
      </c>
      <c r="L242" s="48"/>
      <c r="M242" s="78"/>
      <c r="N242" s="78"/>
      <c r="O242" s="13">
        <f>SUM(L242:N242)</f>
        <v>0</v>
      </c>
      <c r="P242" s="78"/>
      <c r="Q242" s="78"/>
      <c r="R242" s="78"/>
      <c r="S242" s="78"/>
      <c r="T242" s="13">
        <f>SUM(P242:S242)</f>
        <v>0</v>
      </c>
      <c r="U242" s="48">
        <v>10</v>
      </c>
      <c r="V242" s="48"/>
      <c r="W242" s="48"/>
      <c r="X242" s="48"/>
      <c r="Y242" s="48">
        <v>2.5</v>
      </c>
      <c r="Z242" s="48">
        <f>0.5+3</f>
        <v>3.5</v>
      </c>
      <c r="AA242" s="13">
        <f>SUM(U242:Z242)</f>
        <v>16</v>
      </c>
      <c r="AB242" s="48">
        <v>1</v>
      </c>
      <c r="AC242" s="48"/>
      <c r="AD242" s="86">
        <f>H242+K242+O242+T242+AA242+AB242-AC242</f>
        <v>106.23333333333333</v>
      </c>
    </row>
    <row r="243" spans="1:30" s="4" customFormat="1" ht="21" customHeight="1" x14ac:dyDescent="0.2">
      <c r="A243" s="9">
        <v>239</v>
      </c>
      <c r="B243" s="132" t="s">
        <v>264</v>
      </c>
      <c r="C243" s="101" t="s">
        <v>68</v>
      </c>
      <c r="D243" s="102">
        <v>1</v>
      </c>
      <c r="E243" s="13">
        <v>0.87642857142857145</v>
      </c>
      <c r="F243" s="48"/>
      <c r="G243" s="48"/>
      <c r="H243" s="12">
        <f>SUM(E243*100,F243:G243)</f>
        <v>87.642857142857139</v>
      </c>
      <c r="I243" s="48"/>
      <c r="J243" s="78"/>
      <c r="K243" s="13">
        <f>SUM(I243:J243)</f>
        <v>0</v>
      </c>
      <c r="L243" s="48"/>
      <c r="M243" s="78"/>
      <c r="N243" s="78">
        <v>18.5</v>
      </c>
      <c r="O243" s="13">
        <f>SUM(L243:N243)</f>
        <v>18.5</v>
      </c>
      <c r="P243" s="78"/>
      <c r="Q243" s="78"/>
      <c r="R243" s="78"/>
      <c r="S243" s="78"/>
      <c r="T243" s="13">
        <f>SUM(P243:S243)</f>
        <v>0</v>
      </c>
      <c r="U243" s="48"/>
      <c r="V243" s="48"/>
      <c r="W243" s="48"/>
      <c r="X243" s="48"/>
      <c r="Y243" s="48"/>
      <c r="Z243" s="48"/>
      <c r="AA243" s="13">
        <f>SUM(U243:Z243)</f>
        <v>0</v>
      </c>
      <c r="AB243" s="48"/>
      <c r="AC243" s="48"/>
      <c r="AD243" s="87">
        <f>H243+K243+O243+T243+AA243+AB243-AC243</f>
        <v>106.14285714285714</v>
      </c>
    </row>
    <row r="244" spans="1:30" s="4" customFormat="1" ht="21" customHeight="1" x14ac:dyDescent="0.2">
      <c r="A244" s="10">
        <v>240</v>
      </c>
      <c r="B244" s="107" t="s">
        <v>265</v>
      </c>
      <c r="C244" s="104" t="s">
        <v>70</v>
      </c>
      <c r="D244" s="116">
        <v>2</v>
      </c>
      <c r="E244" s="14">
        <f>H244/100</f>
        <v>0.91104166666666675</v>
      </c>
      <c r="F244" s="49"/>
      <c r="G244" s="49"/>
      <c r="H244" s="12">
        <v>91.104166666666671</v>
      </c>
      <c r="I244" s="49"/>
      <c r="J244" s="106"/>
      <c r="K244" s="14">
        <f>SUM(I244:J244)</f>
        <v>0</v>
      </c>
      <c r="L244" s="49"/>
      <c r="M244" s="106"/>
      <c r="N244" s="106"/>
      <c r="O244" s="14">
        <f>SUM(L244:N244)</f>
        <v>0</v>
      </c>
      <c r="P244" s="106"/>
      <c r="Q244" s="106"/>
      <c r="R244" s="106"/>
      <c r="S244" s="106"/>
      <c r="T244" s="14">
        <f>SUM(P244:S244)</f>
        <v>0</v>
      </c>
      <c r="U244" s="49">
        <v>15</v>
      </c>
      <c r="V244" s="49"/>
      <c r="W244" s="49"/>
      <c r="X244" s="49"/>
      <c r="Y244" s="49"/>
      <c r="Z244" s="49"/>
      <c r="AA244" s="14">
        <f>SUM(U244:Z244)</f>
        <v>15</v>
      </c>
      <c r="AB244" s="49"/>
      <c r="AC244" s="49"/>
      <c r="AD244" s="86">
        <f>H244+K244+O244+T244+AA244+AB244-AC244</f>
        <v>106.10416666666667</v>
      </c>
    </row>
    <row r="245" spans="1:30" s="4" customFormat="1" ht="21" customHeight="1" x14ac:dyDescent="0.2">
      <c r="A245" s="8">
        <v>241</v>
      </c>
      <c r="B245" s="100" t="s">
        <v>266</v>
      </c>
      <c r="C245" s="101" t="s">
        <v>68</v>
      </c>
      <c r="D245" s="102">
        <v>2</v>
      </c>
      <c r="E245" s="13">
        <v>0.64400000000000002</v>
      </c>
      <c r="F245" s="48"/>
      <c r="G245" s="48"/>
      <c r="H245" s="12">
        <f>SUM(E245*100,F245:G245)</f>
        <v>64.400000000000006</v>
      </c>
      <c r="I245" s="48"/>
      <c r="J245" s="78"/>
      <c r="K245" s="13">
        <f>SUM(I245:J245)</f>
        <v>0</v>
      </c>
      <c r="L245" s="48"/>
      <c r="M245" s="78"/>
      <c r="N245" s="78"/>
      <c r="O245" s="13">
        <f>SUM(L245:N245)</f>
        <v>0</v>
      </c>
      <c r="P245" s="78">
        <v>1</v>
      </c>
      <c r="Q245" s="78">
        <v>2</v>
      </c>
      <c r="R245" s="78"/>
      <c r="S245" s="78"/>
      <c r="T245" s="13">
        <f>SUM(P245:S245)</f>
        <v>3</v>
      </c>
      <c r="U245" s="48">
        <v>17.5</v>
      </c>
      <c r="V245" s="48">
        <v>11.5</v>
      </c>
      <c r="W245" s="48">
        <v>5.7</v>
      </c>
      <c r="X245" s="48"/>
      <c r="Y245" s="48">
        <v>3</v>
      </c>
      <c r="Z245" s="48"/>
      <c r="AA245" s="13">
        <f>SUM(U245:Z245)</f>
        <v>37.700000000000003</v>
      </c>
      <c r="AB245" s="48">
        <v>1</v>
      </c>
      <c r="AC245" s="48"/>
      <c r="AD245" s="86">
        <f>H245+K245+O245+T245+AA245+AB245-AC245</f>
        <v>106.10000000000001</v>
      </c>
    </row>
    <row r="246" spans="1:30" s="4" customFormat="1" ht="21" customHeight="1" x14ac:dyDescent="0.2">
      <c r="A246" s="9">
        <v>242</v>
      </c>
      <c r="B246" s="110" t="s">
        <v>267</v>
      </c>
      <c r="C246" s="110" t="s">
        <v>73</v>
      </c>
      <c r="D246" s="111">
        <v>4</v>
      </c>
      <c r="E246" s="14">
        <v>0.91093749999999996</v>
      </c>
      <c r="F246" s="50"/>
      <c r="G246" s="50"/>
      <c r="H246" s="12">
        <f>SUM(E246*100,F246:G246)</f>
        <v>91.09375</v>
      </c>
      <c r="I246" s="50"/>
      <c r="J246" s="112"/>
      <c r="K246" s="14">
        <f>SUM(I246:J246)</f>
        <v>0</v>
      </c>
      <c r="L246" s="50"/>
      <c r="M246" s="112"/>
      <c r="N246" s="112"/>
      <c r="O246" s="14">
        <f>SUM(L246:N246)</f>
        <v>0</v>
      </c>
      <c r="P246" s="112"/>
      <c r="Q246" s="112"/>
      <c r="R246" s="112"/>
      <c r="S246" s="112"/>
      <c r="T246" s="14">
        <f>SUM(P246:S246)</f>
        <v>0</v>
      </c>
      <c r="U246" s="50">
        <v>15</v>
      </c>
      <c r="V246" s="50"/>
      <c r="W246" s="50"/>
      <c r="X246" s="50"/>
      <c r="Y246" s="50"/>
      <c r="Z246" s="50"/>
      <c r="AA246" s="14">
        <f>SUM(U246:Z246)</f>
        <v>15</v>
      </c>
      <c r="AB246" s="50"/>
      <c r="AC246" s="50"/>
      <c r="AD246" s="87">
        <f>H246+K246+O246+T246+AA246+AB246-AC246</f>
        <v>106.09375</v>
      </c>
    </row>
    <row r="247" spans="1:30" s="4" customFormat="1" ht="21" customHeight="1" x14ac:dyDescent="0.2">
      <c r="A247" s="10">
        <v>243</v>
      </c>
      <c r="B247" s="122" t="s">
        <v>268</v>
      </c>
      <c r="C247" s="110" t="s">
        <v>73</v>
      </c>
      <c r="D247" s="111">
        <v>2</v>
      </c>
      <c r="E247" s="14">
        <v>0.91090909090909089</v>
      </c>
      <c r="F247" s="50"/>
      <c r="G247" s="50"/>
      <c r="H247" s="12">
        <f>SUM(E247*100,F247:G247)</f>
        <v>91.090909090909093</v>
      </c>
      <c r="I247" s="50"/>
      <c r="J247" s="112"/>
      <c r="K247" s="14">
        <f>SUM(I247:J247)</f>
        <v>0</v>
      </c>
      <c r="L247" s="50"/>
      <c r="M247" s="112"/>
      <c r="N247" s="112"/>
      <c r="O247" s="14">
        <f>SUM(L247:N247)</f>
        <v>0</v>
      </c>
      <c r="P247" s="112"/>
      <c r="Q247" s="112"/>
      <c r="R247" s="112"/>
      <c r="S247" s="112"/>
      <c r="T247" s="14">
        <f>SUM(P247:S247)</f>
        <v>0</v>
      </c>
      <c r="U247" s="50">
        <v>15</v>
      </c>
      <c r="V247" s="50"/>
      <c r="W247" s="50"/>
      <c r="X247" s="50"/>
      <c r="Y247" s="50"/>
      <c r="Z247" s="50"/>
      <c r="AA247" s="14">
        <f>SUM(U247:Z247)</f>
        <v>15</v>
      </c>
      <c r="AB247" s="50"/>
      <c r="AC247" s="50"/>
      <c r="AD247" s="86">
        <f>H247+K247+O247+T247+AA247+AB247-AC247</f>
        <v>106.09090909090909</v>
      </c>
    </row>
    <row r="248" spans="1:30" s="4" customFormat="1" ht="21" customHeight="1" x14ac:dyDescent="0.2">
      <c r="A248" s="8">
        <v>244</v>
      </c>
      <c r="B248" s="132" t="s">
        <v>269</v>
      </c>
      <c r="C248" s="101" t="s">
        <v>68</v>
      </c>
      <c r="D248" s="102">
        <v>1</v>
      </c>
      <c r="E248" s="13">
        <v>0.90071428571428569</v>
      </c>
      <c r="F248" s="48"/>
      <c r="G248" s="48"/>
      <c r="H248" s="12">
        <f>SUM(E248*100,F248:G248)</f>
        <v>90.071428571428569</v>
      </c>
      <c r="I248" s="48"/>
      <c r="J248" s="78"/>
      <c r="K248" s="13">
        <f>SUM(I248:J248)</f>
        <v>0</v>
      </c>
      <c r="L248" s="48"/>
      <c r="M248" s="78"/>
      <c r="N248" s="78"/>
      <c r="O248" s="13">
        <f>SUM(L248:N248)</f>
        <v>0</v>
      </c>
      <c r="P248" s="78"/>
      <c r="Q248" s="78"/>
      <c r="R248" s="78"/>
      <c r="S248" s="78"/>
      <c r="T248" s="13">
        <f>SUM(P248:S248)</f>
        <v>0</v>
      </c>
      <c r="U248" s="48">
        <v>1</v>
      </c>
      <c r="V248" s="48"/>
      <c r="W248" s="48"/>
      <c r="X248" s="48">
        <v>15</v>
      </c>
      <c r="Y248" s="48"/>
      <c r="Z248" s="48"/>
      <c r="AA248" s="13">
        <f>SUM(U248:Z248)</f>
        <v>16</v>
      </c>
      <c r="AB248" s="48"/>
      <c r="AC248" s="48"/>
      <c r="AD248" s="86">
        <f>H248+K248+O248+T248+AA248+AB248-AC248</f>
        <v>106.07142857142857</v>
      </c>
    </row>
    <row r="249" spans="1:30" s="4" customFormat="1" ht="21" customHeight="1" x14ac:dyDescent="0.2">
      <c r="A249" s="9">
        <v>245</v>
      </c>
      <c r="B249" s="143" t="s">
        <v>270</v>
      </c>
      <c r="C249" s="92" t="s">
        <v>64</v>
      </c>
      <c r="D249" s="93">
        <v>4</v>
      </c>
      <c r="E249" s="12">
        <v>0.91044392523364481</v>
      </c>
      <c r="F249" s="46"/>
      <c r="G249" s="46"/>
      <c r="H249" s="12">
        <f>SUM(E249*100,F249:G249)</f>
        <v>91.044392523364479</v>
      </c>
      <c r="I249" s="94"/>
      <c r="J249" s="95"/>
      <c r="K249" s="12">
        <f>SUM(I249:J249)</f>
        <v>0</v>
      </c>
      <c r="L249" s="95"/>
      <c r="M249" s="95"/>
      <c r="N249" s="95"/>
      <c r="O249" s="12">
        <f>SUM(L249:N249)</f>
        <v>0</v>
      </c>
      <c r="P249" s="95"/>
      <c r="Q249" s="95"/>
      <c r="R249" s="95"/>
      <c r="S249" s="95"/>
      <c r="T249" s="12">
        <f>SUM(P249:S249)</f>
        <v>0</v>
      </c>
      <c r="U249" s="95">
        <v>15</v>
      </c>
      <c r="V249" s="94"/>
      <c r="W249" s="94"/>
      <c r="X249" s="94"/>
      <c r="Y249" s="85"/>
      <c r="Z249" s="85"/>
      <c r="AA249" s="14">
        <f>SUM(U249:Z249)</f>
        <v>15</v>
      </c>
      <c r="AB249" s="85"/>
      <c r="AC249" s="85"/>
      <c r="AD249" s="87">
        <f>H249+K249+O249+T249+AA249+AB249-AC249</f>
        <v>106.04439252336448</v>
      </c>
    </row>
    <row r="250" spans="1:30" s="4" customFormat="1" ht="21" customHeight="1" x14ac:dyDescent="0.2">
      <c r="A250" s="10">
        <v>246</v>
      </c>
      <c r="B250" s="103" t="s">
        <v>271</v>
      </c>
      <c r="C250" s="104" t="s">
        <v>70</v>
      </c>
      <c r="D250" s="105">
        <v>4</v>
      </c>
      <c r="E250" s="14">
        <f>H250/100</f>
        <v>0.91</v>
      </c>
      <c r="F250" s="49"/>
      <c r="G250" s="49"/>
      <c r="H250" s="12">
        <v>91</v>
      </c>
      <c r="I250" s="49"/>
      <c r="J250" s="106"/>
      <c r="K250" s="14">
        <f>SUM(I250:J250)</f>
        <v>0</v>
      </c>
      <c r="L250" s="49"/>
      <c r="M250" s="106"/>
      <c r="N250" s="106"/>
      <c r="O250" s="14">
        <f>SUM(L250:N250)</f>
        <v>0</v>
      </c>
      <c r="P250" s="106"/>
      <c r="Q250" s="106"/>
      <c r="R250" s="106"/>
      <c r="S250" s="106"/>
      <c r="T250" s="14">
        <f>SUM(P250:S250)</f>
        <v>0</v>
      </c>
      <c r="U250" s="49">
        <v>15</v>
      </c>
      <c r="V250" s="49"/>
      <c r="W250" s="49"/>
      <c r="X250" s="49"/>
      <c r="Y250" s="49"/>
      <c r="Z250" s="49"/>
      <c r="AA250" s="14">
        <f>SUM(U250:Z250)</f>
        <v>15</v>
      </c>
      <c r="AB250" s="49"/>
      <c r="AC250" s="49"/>
      <c r="AD250" s="86">
        <f>H250+K250+O250+T250+AA250+AB250-AC250</f>
        <v>106</v>
      </c>
    </row>
    <row r="251" spans="1:30" s="4" customFormat="1" ht="21" customHeight="1" x14ac:dyDescent="0.2">
      <c r="A251" s="8">
        <v>247</v>
      </c>
      <c r="B251" s="129" t="s">
        <v>272</v>
      </c>
      <c r="C251" s="101" t="s">
        <v>68</v>
      </c>
      <c r="D251" s="102">
        <v>2</v>
      </c>
      <c r="E251" s="13">
        <v>0.85766666666666669</v>
      </c>
      <c r="F251" s="48"/>
      <c r="G251" s="48"/>
      <c r="H251" s="12">
        <f>SUM(E251*100,F251:G251)</f>
        <v>85.766666666666666</v>
      </c>
      <c r="I251" s="48"/>
      <c r="J251" s="78"/>
      <c r="K251" s="13">
        <f>SUM(I251:J251)</f>
        <v>0</v>
      </c>
      <c r="L251" s="130"/>
      <c r="M251" s="48"/>
      <c r="N251" s="78">
        <v>20.2</v>
      </c>
      <c r="O251" s="13">
        <f>SUM(M251:N251)</f>
        <v>20.2</v>
      </c>
      <c r="P251" s="78"/>
      <c r="Q251" s="78"/>
      <c r="R251" s="78"/>
      <c r="S251" s="78"/>
      <c r="T251" s="13">
        <f>SUM(P251:S251)</f>
        <v>0</v>
      </c>
      <c r="U251" s="48"/>
      <c r="V251" s="48"/>
      <c r="W251" s="48"/>
      <c r="X251" s="48"/>
      <c r="Y251" s="48"/>
      <c r="Z251" s="48"/>
      <c r="AA251" s="13">
        <f>SUM(U251:Z251)</f>
        <v>0</v>
      </c>
      <c r="AB251" s="48"/>
      <c r="AC251" s="48"/>
      <c r="AD251" s="86">
        <f>H251+K251+O251+T251+AA251+AB251-AC251</f>
        <v>105.96666666666667</v>
      </c>
    </row>
    <row r="252" spans="1:30" s="4" customFormat="1" ht="21" customHeight="1" x14ac:dyDescent="0.2">
      <c r="A252" s="9">
        <v>248</v>
      </c>
      <c r="B252" s="110" t="s">
        <v>273</v>
      </c>
      <c r="C252" s="110" t="s">
        <v>73</v>
      </c>
      <c r="D252" s="111">
        <v>4</v>
      </c>
      <c r="E252" s="14">
        <v>0.9090625</v>
      </c>
      <c r="F252" s="50"/>
      <c r="G252" s="50"/>
      <c r="H252" s="12">
        <f>SUM(E252*100,F252:G252)</f>
        <v>90.90625</v>
      </c>
      <c r="I252" s="50"/>
      <c r="J252" s="112"/>
      <c r="K252" s="14">
        <f>SUM(I252:J252)</f>
        <v>0</v>
      </c>
      <c r="L252" s="50"/>
      <c r="M252" s="112"/>
      <c r="N252" s="112"/>
      <c r="O252" s="14">
        <f>SUM(L252:N252)</f>
        <v>0</v>
      </c>
      <c r="P252" s="112"/>
      <c r="Q252" s="112"/>
      <c r="R252" s="112"/>
      <c r="S252" s="112"/>
      <c r="T252" s="14">
        <f>SUM(P252:S252)</f>
        <v>0</v>
      </c>
      <c r="U252" s="50">
        <v>15</v>
      </c>
      <c r="V252" s="50"/>
      <c r="W252" s="50"/>
      <c r="X252" s="50"/>
      <c r="Y252" s="50"/>
      <c r="Z252" s="50"/>
      <c r="AA252" s="14">
        <f>SUM(U252:Z252)</f>
        <v>15</v>
      </c>
      <c r="AB252" s="50"/>
      <c r="AC252" s="50"/>
      <c r="AD252" s="87">
        <f>H252+K252+O252+T252+AA252+AB252-AC252</f>
        <v>105.90625</v>
      </c>
    </row>
    <row r="253" spans="1:30" s="4" customFormat="1" ht="21" customHeight="1" x14ac:dyDescent="0.2">
      <c r="A253" s="10">
        <v>249</v>
      </c>
      <c r="B253" s="144" t="s">
        <v>274</v>
      </c>
      <c r="C253" s="92" t="s">
        <v>64</v>
      </c>
      <c r="D253" s="93">
        <v>4</v>
      </c>
      <c r="E253" s="12">
        <v>0.90705204974666043</v>
      </c>
      <c r="F253" s="46"/>
      <c r="G253" s="46"/>
      <c r="H253" s="12">
        <f>SUM(E253*100,F253:G253)</f>
        <v>90.705204974666046</v>
      </c>
      <c r="I253" s="94"/>
      <c r="J253" s="95"/>
      <c r="K253" s="12">
        <f>SUM(I253:J253)</f>
        <v>0</v>
      </c>
      <c r="L253" s="95"/>
      <c r="M253" s="95"/>
      <c r="N253" s="95"/>
      <c r="O253" s="12">
        <f>SUM(L253:N253)</f>
        <v>0</v>
      </c>
      <c r="P253" s="95"/>
      <c r="Q253" s="95"/>
      <c r="R253" s="95"/>
      <c r="S253" s="95"/>
      <c r="T253" s="12">
        <f>SUM(P253:S253)</f>
        <v>0</v>
      </c>
      <c r="U253" s="95">
        <v>15</v>
      </c>
      <c r="V253" s="94"/>
      <c r="W253" s="94"/>
      <c r="X253" s="94"/>
      <c r="Y253" s="85"/>
      <c r="Z253" s="85">
        <v>0.2</v>
      </c>
      <c r="AA253" s="14">
        <f>SUM(U253:Z253)</f>
        <v>15.2</v>
      </c>
      <c r="AB253" s="85"/>
      <c r="AC253" s="85"/>
      <c r="AD253" s="86">
        <f>H253+K253+O253+T253+AA253+AB253-AC253</f>
        <v>105.90520497466605</v>
      </c>
    </row>
    <row r="254" spans="1:30" s="4" customFormat="1" ht="21" customHeight="1" x14ac:dyDescent="0.2">
      <c r="A254" s="8">
        <v>250</v>
      </c>
      <c r="B254" s="96" t="s">
        <v>275</v>
      </c>
      <c r="C254" s="96" t="s">
        <v>66</v>
      </c>
      <c r="D254" s="97">
        <v>2</v>
      </c>
      <c r="E254" s="13">
        <v>0.73599999999999999</v>
      </c>
      <c r="F254" s="47"/>
      <c r="G254" s="47"/>
      <c r="H254" s="12">
        <f>SUM(E254*100,F254:G254)</f>
        <v>73.599999999999994</v>
      </c>
      <c r="I254" s="47"/>
      <c r="J254" s="77"/>
      <c r="K254" s="13">
        <f>SUM(I254:J254)</f>
        <v>0</v>
      </c>
      <c r="L254" s="47"/>
      <c r="M254" s="77"/>
      <c r="N254" s="77"/>
      <c r="O254" s="13">
        <f>SUM(L254:N254)</f>
        <v>0</v>
      </c>
      <c r="P254" s="77"/>
      <c r="Q254" s="77"/>
      <c r="R254" s="77"/>
      <c r="S254" s="77"/>
      <c r="T254" s="13">
        <f>SUM(P254:S254)</f>
        <v>0</v>
      </c>
      <c r="U254" s="47">
        <v>3</v>
      </c>
      <c r="V254" s="47">
        <v>28.3</v>
      </c>
      <c r="W254" s="47"/>
      <c r="X254" s="47"/>
      <c r="Y254" s="47"/>
      <c r="Z254" s="47"/>
      <c r="AA254" s="13">
        <f>SUM(U254:Z254)</f>
        <v>31.3</v>
      </c>
      <c r="AB254" s="47">
        <v>1</v>
      </c>
      <c r="AC254" s="47"/>
      <c r="AD254" s="86">
        <f>H254+K254+O254+T254+AA254+AB254-AC254</f>
        <v>105.89999999999999</v>
      </c>
    </row>
    <row r="255" spans="1:30" s="4" customFormat="1" ht="21" customHeight="1" x14ac:dyDescent="0.2">
      <c r="A255" s="9">
        <v>251</v>
      </c>
      <c r="B255" s="90" t="s">
        <v>276</v>
      </c>
      <c r="C255" s="92" t="s">
        <v>64</v>
      </c>
      <c r="D255" s="93">
        <v>2</v>
      </c>
      <c r="E255" s="12">
        <v>0.86219780219780218</v>
      </c>
      <c r="F255" s="46"/>
      <c r="G255" s="46"/>
      <c r="H255" s="12">
        <f>SUM(E255*100,F255:G255)</f>
        <v>86.219780219780219</v>
      </c>
      <c r="I255" s="94"/>
      <c r="J255" s="95"/>
      <c r="K255" s="12">
        <f>SUM(I255:J255)</f>
        <v>0</v>
      </c>
      <c r="L255" s="95"/>
      <c r="M255" s="95"/>
      <c r="N255" s="95"/>
      <c r="O255" s="12">
        <f>SUM(L255:N255)</f>
        <v>0</v>
      </c>
      <c r="P255" s="95"/>
      <c r="Q255" s="95"/>
      <c r="R255" s="95"/>
      <c r="S255" s="95"/>
      <c r="T255" s="12">
        <f>SUM(P255:S255)</f>
        <v>0</v>
      </c>
      <c r="U255" s="95"/>
      <c r="V255" s="94">
        <v>1.5</v>
      </c>
      <c r="W255" s="94"/>
      <c r="X255" s="94">
        <v>18</v>
      </c>
      <c r="Y255" s="85"/>
      <c r="Z255" s="85"/>
      <c r="AA255" s="14">
        <f>SUM(U255:Z255)</f>
        <v>19.5</v>
      </c>
      <c r="AB255" s="85"/>
      <c r="AC255" s="85"/>
      <c r="AD255" s="86">
        <f>H255+K255+O255+T255+AA255+AB255-AC255</f>
        <v>105.71978021978022</v>
      </c>
    </row>
    <row r="256" spans="1:30" s="4" customFormat="1" ht="21" customHeight="1" x14ac:dyDescent="0.2">
      <c r="A256" s="10">
        <v>252</v>
      </c>
      <c r="B256" s="110" t="s">
        <v>277</v>
      </c>
      <c r="C256" s="110" t="s">
        <v>73</v>
      </c>
      <c r="D256" s="111">
        <v>3</v>
      </c>
      <c r="E256" s="14">
        <v>0.90710144927536229</v>
      </c>
      <c r="F256" s="50"/>
      <c r="G256" s="50"/>
      <c r="H256" s="12">
        <f>SUM(E256*100,F256:G256)</f>
        <v>90.710144927536234</v>
      </c>
      <c r="I256" s="50"/>
      <c r="J256" s="112"/>
      <c r="K256" s="14">
        <f>SUM(I256:J256)</f>
        <v>0</v>
      </c>
      <c r="L256" s="50"/>
      <c r="M256" s="112"/>
      <c r="N256" s="112"/>
      <c r="O256" s="14">
        <f>SUM(L256:N256)</f>
        <v>0</v>
      </c>
      <c r="P256" s="112"/>
      <c r="Q256" s="112"/>
      <c r="R256" s="112"/>
      <c r="S256" s="112"/>
      <c r="T256" s="14">
        <f>SUM(P256:S256)</f>
        <v>0</v>
      </c>
      <c r="U256" s="50">
        <v>15</v>
      </c>
      <c r="V256" s="50"/>
      <c r="W256" s="50"/>
      <c r="X256" s="50"/>
      <c r="Y256" s="50"/>
      <c r="Z256" s="50"/>
      <c r="AA256" s="14">
        <f>SUM(U256:Z256)</f>
        <v>15</v>
      </c>
      <c r="AB256" s="50"/>
      <c r="AC256" s="50"/>
      <c r="AD256" s="86">
        <f>H256+K256+O256+T256+AA256+AB256-AC256</f>
        <v>105.71014492753623</v>
      </c>
    </row>
    <row r="257" spans="1:30" s="4" customFormat="1" ht="21" customHeight="1" x14ac:dyDescent="0.2">
      <c r="A257" s="8">
        <v>253</v>
      </c>
      <c r="B257" s="140" t="s">
        <v>278</v>
      </c>
      <c r="C257" s="92" t="s">
        <v>64</v>
      </c>
      <c r="D257" s="93">
        <v>4</v>
      </c>
      <c r="E257" s="12">
        <v>0.90705607476635519</v>
      </c>
      <c r="F257" s="52"/>
      <c r="G257" s="46"/>
      <c r="H257" s="12">
        <f>SUM(E257*100,F257:G257)</f>
        <v>90.705607476635521</v>
      </c>
      <c r="I257" s="94"/>
      <c r="J257" s="95"/>
      <c r="K257" s="12">
        <f>SUM(I257:J257)</f>
        <v>0</v>
      </c>
      <c r="L257" s="95"/>
      <c r="M257" s="95"/>
      <c r="N257" s="95"/>
      <c r="O257" s="12">
        <f>SUM(L257:N257)</f>
        <v>0</v>
      </c>
      <c r="P257" s="95"/>
      <c r="Q257" s="95"/>
      <c r="R257" s="95"/>
      <c r="S257" s="95"/>
      <c r="T257" s="12">
        <f>SUM(P257:S257)</f>
        <v>0</v>
      </c>
      <c r="U257" s="95">
        <v>15</v>
      </c>
      <c r="V257" s="94"/>
      <c r="W257" s="94"/>
      <c r="X257" s="94"/>
      <c r="Y257" s="85"/>
      <c r="Z257" s="85"/>
      <c r="AA257" s="14">
        <f>SUM(U257:Z257)</f>
        <v>15</v>
      </c>
      <c r="AB257" s="85"/>
      <c r="AC257" s="85"/>
      <c r="AD257" s="87">
        <f>H257+K257+O257+T257+AA257+AB257-AC257</f>
        <v>105.70560747663552</v>
      </c>
    </row>
    <row r="258" spans="1:30" s="4" customFormat="1" ht="21" customHeight="1" x14ac:dyDescent="0.2">
      <c r="A258" s="9">
        <v>254</v>
      </c>
      <c r="B258" s="110" t="s">
        <v>279</v>
      </c>
      <c r="C258" s="110" t="s">
        <v>73</v>
      </c>
      <c r="D258" s="111">
        <v>2</v>
      </c>
      <c r="E258" s="14">
        <v>0.8956993006993007</v>
      </c>
      <c r="F258" s="50"/>
      <c r="G258" s="50">
        <v>1</v>
      </c>
      <c r="H258" s="12">
        <f>SUM(E258*100,F258:G258)</f>
        <v>90.569930069930066</v>
      </c>
      <c r="I258" s="50"/>
      <c r="J258" s="112"/>
      <c r="K258" s="14">
        <f>SUM(I258:J258)</f>
        <v>0</v>
      </c>
      <c r="L258" s="50"/>
      <c r="M258" s="112"/>
      <c r="N258" s="112"/>
      <c r="O258" s="14">
        <f>SUM(L258:N258)</f>
        <v>0</v>
      </c>
      <c r="P258" s="112"/>
      <c r="Q258" s="112"/>
      <c r="R258" s="112"/>
      <c r="S258" s="112"/>
      <c r="T258" s="14">
        <f>SUM(P258:S258)</f>
        <v>0</v>
      </c>
      <c r="U258" s="50">
        <v>15</v>
      </c>
      <c r="V258" s="50"/>
      <c r="W258" s="50"/>
      <c r="X258" s="50"/>
      <c r="Y258" s="50"/>
      <c r="Z258" s="50"/>
      <c r="AA258" s="14">
        <f>SUM(U258:Z258)</f>
        <v>15</v>
      </c>
      <c r="AB258" s="50"/>
      <c r="AC258" s="50"/>
      <c r="AD258" s="86">
        <f>H258+K258+O258+T258+AA258+AB258-AC258</f>
        <v>105.56993006993007</v>
      </c>
    </row>
    <row r="259" spans="1:30" s="4" customFormat="1" ht="21" customHeight="1" x14ac:dyDescent="0.2">
      <c r="A259" s="10">
        <v>255</v>
      </c>
      <c r="B259" s="100" t="s">
        <v>280</v>
      </c>
      <c r="C259" s="101" t="s">
        <v>68</v>
      </c>
      <c r="D259" s="102">
        <v>2</v>
      </c>
      <c r="E259" s="13">
        <v>0.92466666666666664</v>
      </c>
      <c r="F259" s="48"/>
      <c r="G259" s="48"/>
      <c r="H259" s="20">
        <f>SUM(E259*100,F259:G259)</f>
        <v>92.466666666666669</v>
      </c>
      <c r="I259" s="48"/>
      <c r="J259" s="78"/>
      <c r="K259" s="13">
        <f>SUM(I259:J259)</f>
        <v>0</v>
      </c>
      <c r="L259" s="48"/>
      <c r="M259" s="78"/>
      <c r="N259" s="78"/>
      <c r="O259" s="13">
        <f>SUM(L259:N259)</f>
        <v>0</v>
      </c>
      <c r="P259" s="78"/>
      <c r="Q259" s="78"/>
      <c r="R259" s="78"/>
      <c r="S259" s="78"/>
      <c r="T259" s="13">
        <f>SUM(P259:S259)</f>
        <v>0</v>
      </c>
      <c r="U259" s="48">
        <v>1</v>
      </c>
      <c r="V259" s="48"/>
      <c r="W259" s="48"/>
      <c r="X259" s="48">
        <v>12.1</v>
      </c>
      <c r="Y259" s="48"/>
      <c r="Z259" s="48"/>
      <c r="AA259" s="13">
        <f>SUM(U259:Z259)</f>
        <v>13.1</v>
      </c>
      <c r="AB259" s="48"/>
      <c r="AC259" s="48"/>
      <c r="AD259" s="87">
        <f>H259+K259+O259+T259+AA259+AB259-AC259</f>
        <v>105.56666666666666</v>
      </c>
    </row>
    <row r="260" spans="1:30" s="4" customFormat="1" ht="21" customHeight="1" x14ac:dyDescent="0.2">
      <c r="A260" s="8">
        <v>256</v>
      </c>
      <c r="B260" s="117">
        <v>194193</v>
      </c>
      <c r="C260" s="119" t="s">
        <v>78</v>
      </c>
      <c r="D260" s="120">
        <v>2</v>
      </c>
      <c r="E260" s="14">
        <v>0.85375000000000001</v>
      </c>
      <c r="F260" s="51"/>
      <c r="G260" s="51"/>
      <c r="H260" s="20">
        <f>SUM(E260*100,F260:G260)</f>
        <v>85.375</v>
      </c>
      <c r="I260" s="51"/>
      <c r="J260" s="121"/>
      <c r="K260" s="14">
        <f>SUM(I260:J260)</f>
        <v>0</v>
      </c>
      <c r="L260" s="51"/>
      <c r="M260" s="121"/>
      <c r="N260" s="121"/>
      <c r="O260" s="14">
        <f>SUM(L260:N260)</f>
        <v>0</v>
      </c>
      <c r="P260" s="121"/>
      <c r="Q260" s="121"/>
      <c r="R260" s="121"/>
      <c r="S260" s="121"/>
      <c r="T260" s="14">
        <f>SUM(P260:S260)</f>
        <v>0</v>
      </c>
      <c r="U260" s="51">
        <v>15</v>
      </c>
      <c r="V260" s="51">
        <v>5.0999999999999996</v>
      </c>
      <c r="W260" s="51"/>
      <c r="X260" s="51"/>
      <c r="Y260" s="51"/>
      <c r="Z260" s="51">
        <v>0</v>
      </c>
      <c r="AA260" s="14">
        <f>SUM(U260:Z260)</f>
        <v>20.100000000000001</v>
      </c>
      <c r="AB260" s="51"/>
      <c r="AC260" s="51"/>
      <c r="AD260" s="86">
        <f>H260+K260+O260+T260+AA260+AB260-AC260</f>
        <v>105.47499999999999</v>
      </c>
    </row>
    <row r="261" spans="1:30" s="4" customFormat="1" ht="21" customHeight="1" x14ac:dyDescent="0.2">
      <c r="A261" s="9">
        <v>257</v>
      </c>
      <c r="B261" s="100" t="s">
        <v>281</v>
      </c>
      <c r="C261" s="101" t="s">
        <v>68</v>
      </c>
      <c r="D261" s="128">
        <v>1</v>
      </c>
      <c r="E261" s="16">
        <v>0.93833333333333335</v>
      </c>
      <c r="F261" s="48"/>
      <c r="G261" s="48"/>
      <c r="H261" s="20">
        <f>SUM(E261*100,F261:G261)</f>
        <v>93.833333333333329</v>
      </c>
      <c r="I261" s="48"/>
      <c r="J261" s="78"/>
      <c r="K261" s="13">
        <f>SUM(I261:J261)</f>
        <v>0</v>
      </c>
      <c r="L261" s="48"/>
      <c r="M261" s="78"/>
      <c r="N261" s="78"/>
      <c r="O261" s="13">
        <f>SUM(L261:N261)</f>
        <v>0</v>
      </c>
      <c r="P261" s="78"/>
      <c r="Q261" s="78"/>
      <c r="R261" s="78"/>
      <c r="S261" s="78"/>
      <c r="T261" s="13">
        <f>SUM(P261:S261)</f>
        <v>0</v>
      </c>
      <c r="U261" s="48">
        <v>1</v>
      </c>
      <c r="V261" s="48"/>
      <c r="W261" s="48">
        <v>2.2999999999999998</v>
      </c>
      <c r="X261" s="48">
        <v>7.2</v>
      </c>
      <c r="Y261" s="48"/>
      <c r="Z261" s="48"/>
      <c r="AA261" s="13">
        <f>SUM(U261:Z261)</f>
        <v>10.5</v>
      </c>
      <c r="AB261" s="48">
        <v>1</v>
      </c>
      <c r="AC261" s="48"/>
      <c r="AD261" s="86">
        <f>H261+K261+O261+T261+AA261+AB261-AC261</f>
        <v>105.33333333333333</v>
      </c>
    </row>
    <row r="262" spans="1:30" s="4" customFormat="1" ht="21" customHeight="1" x14ac:dyDescent="0.2">
      <c r="A262" s="10">
        <v>258</v>
      </c>
      <c r="B262" s="117">
        <v>184007</v>
      </c>
      <c r="C262" s="119" t="s">
        <v>78</v>
      </c>
      <c r="D262" s="120">
        <v>3</v>
      </c>
      <c r="E262" s="14">
        <v>0.89704545454545459</v>
      </c>
      <c r="F262" s="51"/>
      <c r="G262" s="51"/>
      <c r="H262" s="20">
        <f>SUM(E262*100,F262:G262)</f>
        <v>89.704545454545453</v>
      </c>
      <c r="I262" s="51"/>
      <c r="J262" s="121"/>
      <c r="K262" s="14">
        <f>SUM(I262:J262)</f>
        <v>0</v>
      </c>
      <c r="L262" s="51"/>
      <c r="M262" s="121"/>
      <c r="N262" s="121"/>
      <c r="O262" s="14">
        <f>SUM(L262:N262)</f>
        <v>0</v>
      </c>
      <c r="P262" s="121"/>
      <c r="Q262" s="121"/>
      <c r="R262" s="121"/>
      <c r="S262" s="121"/>
      <c r="T262" s="14">
        <f>SUM(P262:S262)</f>
        <v>0</v>
      </c>
      <c r="U262" s="51">
        <v>15</v>
      </c>
      <c r="V262" s="51">
        <v>0.6</v>
      </c>
      <c r="W262" s="51"/>
      <c r="X262" s="51"/>
      <c r="Y262" s="51"/>
      <c r="Z262" s="51">
        <v>0</v>
      </c>
      <c r="AA262" s="14">
        <f>SUM(U262:Z262)</f>
        <v>15.6</v>
      </c>
      <c r="AB262" s="51"/>
      <c r="AC262" s="51"/>
      <c r="AD262" s="86">
        <f>H262+K262+O262+T262+AA262+AB262-AC262</f>
        <v>105.30454545454545</v>
      </c>
    </row>
    <row r="263" spans="1:30" s="4" customFormat="1" ht="21" customHeight="1" x14ac:dyDescent="0.2">
      <c r="A263" s="8">
        <v>259</v>
      </c>
      <c r="B263" s="122" t="s">
        <v>282</v>
      </c>
      <c r="C263" s="110" t="s">
        <v>73</v>
      </c>
      <c r="D263" s="111">
        <v>2</v>
      </c>
      <c r="E263" s="14">
        <v>0.9021212121212121</v>
      </c>
      <c r="F263" s="50"/>
      <c r="G263" s="50"/>
      <c r="H263" s="20">
        <f>SUM(E263*100,F263:G263)</f>
        <v>90.212121212121204</v>
      </c>
      <c r="I263" s="50"/>
      <c r="J263" s="112"/>
      <c r="K263" s="14">
        <f>SUM(I263:J263)</f>
        <v>0</v>
      </c>
      <c r="L263" s="50"/>
      <c r="M263" s="112"/>
      <c r="N263" s="112"/>
      <c r="O263" s="14">
        <f>SUM(L263:N263)</f>
        <v>0</v>
      </c>
      <c r="P263" s="112"/>
      <c r="Q263" s="112"/>
      <c r="R263" s="112"/>
      <c r="S263" s="112"/>
      <c r="T263" s="14">
        <f>SUM(P263:S263)</f>
        <v>0</v>
      </c>
      <c r="U263" s="50">
        <v>15</v>
      </c>
      <c r="V263" s="50"/>
      <c r="W263" s="50"/>
      <c r="X263" s="50"/>
      <c r="Y263" s="50"/>
      <c r="Z263" s="50"/>
      <c r="AA263" s="14">
        <f>SUM(U263:Z263)</f>
        <v>15</v>
      </c>
      <c r="AB263" s="50"/>
      <c r="AC263" s="50"/>
      <c r="AD263" s="86">
        <f>H263+K263+O263+T263+AA263+AB263-AC263</f>
        <v>105.2121212121212</v>
      </c>
    </row>
    <row r="264" spans="1:30" s="4" customFormat="1" ht="21" customHeight="1" x14ac:dyDescent="0.2">
      <c r="A264" s="9">
        <v>260</v>
      </c>
      <c r="B264" s="127" t="s">
        <v>283</v>
      </c>
      <c r="C264" s="92" t="s">
        <v>64</v>
      </c>
      <c r="D264" s="93">
        <v>4</v>
      </c>
      <c r="E264" s="12">
        <v>0.87840165822201743</v>
      </c>
      <c r="F264" s="46"/>
      <c r="G264" s="46"/>
      <c r="H264" s="20">
        <f>SUM(E264*100,F264:G264)</f>
        <v>87.84016582220174</v>
      </c>
      <c r="I264" s="94">
        <v>4</v>
      </c>
      <c r="J264" s="95"/>
      <c r="K264" s="12">
        <f>SUM(I264:J264)</f>
        <v>4</v>
      </c>
      <c r="L264" s="95"/>
      <c r="M264" s="95"/>
      <c r="N264" s="95"/>
      <c r="O264" s="12">
        <f>SUM(L264:N264)</f>
        <v>0</v>
      </c>
      <c r="P264" s="95"/>
      <c r="Q264" s="95"/>
      <c r="R264" s="95"/>
      <c r="S264" s="95"/>
      <c r="T264" s="12">
        <f>SUM(P264:S264)</f>
        <v>0</v>
      </c>
      <c r="U264" s="95">
        <v>1</v>
      </c>
      <c r="V264" s="94"/>
      <c r="W264" s="94"/>
      <c r="X264" s="94">
        <v>4</v>
      </c>
      <c r="Y264" s="85"/>
      <c r="Z264" s="85">
        <f>4+3+0.8+0.5</f>
        <v>8.3000000000000007</v>
      </c>
      <c r="AA264" s="14">
        <f>SUM(U264:Z264)</f>
        <v>13.3</v>
      </c>
      <c r="AB264" s="85"/>
      <c r="AC264" s="85"/>
      <c r="AD264" s="86">
        <f>H264+K264+O264+T264+AA264+AB264-AC264</f>
        <v>105.14016582220174</v>
      </c>
    </row>
    <row r="265" spans="1:30" s="4" customFormat="1" ht="21" customHeight="1" x14ac:dyDescent="0.2">
      <c r="A265" s="10">
        <v>261</v>
      </c>
      <c r="B265" s="107">
        <v>182780</v>
      </c>
      <c r="C265" s="104" t="s">
        <v>70</v>
      </c>
      <c r="D265" s="116">
        <v>3</v>
      </c>
      <c r="E265" s="14">
        <f>'[1]3-18-02.'!AD9</f>
        <v>0.871</v>
      </c>
      <c r="F265" s="49"/>
      <c r="G265" s="49"/>
      <c r="H265" s="20">
        <f>SUM(E265*100,F265:G265)</f>
        <v>87.1</v>
      </c>
      <c r="I265" s="49"/>
      <c r="J265" s="106"/>
      <c r="K265" s="14">
        <f>SUM(I265:J265)</f>
        <v>0</v>
      </c>
      <c r="L265" s="49"/>
      <c r="M265" s="106"/>
      <c r="N265" s="106"/>
      <c r="O265" s="14">
        <f>SUM(L265:N265)</f>
        <v>0</v>
      </c>
      <c r="P265" s="106"/>
      <c r="Q265" s="106"/>
      <c r="R265" s="106"/>
      <c r="S265" s="106"/>
      <c r="T265" s="14">
        <f>SUM(P265:S265)</f>
        <v>0</v>
      </c>
      <c r="U265" s="49">
        <v>15</v>
      </c>
      <c r="V265" s="49"/>
      <c r="W265" s="49"/>
      <c r="X265" s="49"/>
      <c r="Y265" s="49"/>
      <c r="Z265" s="49"/>
      <c r="AA265" s="14">
        <f>SUM(U265:Z265)</f>
        <v>15</v>
      </c>
      <c r="AB265" s="49">
        <v>3</v>
      </c>
      <c r="AC265" s="49"/>
      <c r="AD265" s="86">
        <f>H265+K265+O265+T265+AA265+AB265-AC265</f>
        <v>105.1</v>
      </c>
    </row>
    <row r="266" spans="1:30" s="4" customFormat="1" ht="21" customHeight="1" x14ac:dyDescent="0.2">
      <c r="A266" s="8">
        <v>262</v>
      </c>
      <c r="B266" s="107" t="s">
        <v>284</v>
      </c>
      <c r="C266" s="104" t="s">
        <v>70</v>
      </c>
      <c r="D266" s="116">
        <v>2</v>
      </c>
      <c r="E266" s="14">
        <f>H266/100</f>
        <v>0.91684166666666667</v>
      </c>
      <c r="F266" s="49"/>
      <c r="G266" s="49">
        <v>1</v>
      </c>
      <c r="H266" s="20">
        <v>91.68416666666667</v>
      </c>
      <c r="I266" s="49"/>
      <c r="J266" s="106"/>
      <c r="K266" s="14">
        <f>SUM(I266:J266)</f>
        <v>0</v>
      </c>
      <c r="L266" s="49"/>
      <c r="M266" s="106"/>
      <c r="N266" s="106"/>
      <c r="O266" s="14">
        <f>SUM(L266:N266)</f>
        <v>0</v>
      </c>
      <c r="P266" s="106"/>
      <c r="Q266" s="106"/>
      <c r="R266" s="106"/>
      <c r="S266" s="106"/>
      <c r="T266" s="14">
        <f>SUM(P266:S266)</f>
        <v>0</v>
      </c>
      <c r="U266" s="49">
        <v>1</v>
      </c>
      <c r="V266" s="49"/>
      <c r="W266" s="49"/>
      <c r="X266" s="49">
        <v>12.4</v>
      </c>
      <c r="Y266" s="49"/>
      <c r="Z266" s="49"/>
      <c r="AA266" s="14">
        <f>SUM(U266:Z266)</f>
        <v>13.4</v>
      </c>
      <c r="AB266" s="49"/>
      <c r="AC266" s="49"/>
      <c r="AD266" s="86">
        <f>H266+K266+O266+T266+AA266+AB266-AC266</f>
        <v>105.08416666666668</v>
      </c>
    </row>
    <row r="267" spans="1:30" s="4" customFormat="1" ht="21" customHeight="1" x14ac:dyDescent="0.2">
      <c r="A267" s="9">
        <v>263</v>
      </c>
      <c r="B267" s="107" t="s">
        <v>285</v>
      </c>
      <c r="C267" s="104" t="s">
        <v>70</v>
      </c>
      <c r="D267" s="116">
        <v>2</v>
      </c>
      <c r="E267" s="14">
        <f>H267/100</f>
        <v>0.92955833333333326</v>
      </c>
      <c r="F267" s="49"/>
      <c r="G267" s="49"/>
      <c r="H267" s="20">
        <v>92.955833333333331</v>
      </c>
      <c r="I267" s="49"/>
      <c r="J267" s="106">
        <v>12</v>
      </c>
      <c r="K267" s="14">
        <f>SUM(I267:J267)</f>
        <v>12</v>
      </c>
      <c r="L267" s="49"/>
      <c r="M267" s="106"/>
      <c r="N267" s="106"/>
      <c r="O267" s="14">
        <f>SUM(L267:N267)</f>
        <v>0</v>
      </c>
      <c r="P267" s="106"/>
      <c r="Q267" s="106"/>
      <c r="R267" s="106"/>
      <c r="S267" s="106"/>
      <c r="T267" s="14">
        <f>SUM(P267:S267)</f>
        <v>0</v>
      </c>
      <c r="U267" s="49"/>
      <c r="V267" s="49"/>
      <c r="W267" s="49"/>
      <c r="X267" s="49"/>
      <c r="Y267" s="49"/>
      <c r="Z267" s="49"/>
      <c r="AA267" s="14">
        <f>SUM(U267:Z267)</f>
        <v>0</v>
      </c>
      <c r="AB267" s="49"/>
      <c r="AC267" s="49"/>
      <c r="AD267" s="87">
        <f>H267+K267+O267+T267+AA267+AB267-AC267</f>
        <v>104.95583333333333</v>
      </c>
    </row>
    <row r="268" spans="1:30" s="4" customFormat="1" ht="21" customHeight="1" x14ac:dyDescent="0.2">
      <c r="A268" s="10">
        <v>264</v>
      </c>
      <c r="B268" s="136" t="s">
        <v>286</v>
      </c>
      <c r="C268" s="104" t="s">
        <v>70</v>
      </c>
      <c r="D268" s="105">
        <v>1</v>
      </c>
      <c r="E268" s="14">
        <f>H268/100</f>
        <v>0.93909090909090909</v>
      </c>
      <c r="F268" s="49"/>
      <c r="G268" s="49"/>
      <c r="H268" s="20">
        <v>93.909090909090907</v>
      </c>
      <c r="I268" s="49"/>
      <c r="J268" s="106"/>
      <c r="K268" s="14">
        <f>SUM(I268:J268)</f>
        <v>0</v>
      </c>
      <c r="L268" s="49"/>
      <c r="M268" s="106"/>
      <c r="N268" s="106"/>
      <c r="O268" s="14">
        <f>SUM(L268:N268)</f>
        <v>0</v>
      </c>
      <c r="P268" s="106"/>
      <c r="Q268" s="106"/>
      <c r="R268" s="106"/>
      <c r="S268" s="106"/>
      <c r="T268" s="14">
        <f>SUM(P268:S268)</f>
        <v>0</v>
      </c>
      <c r="U268" s="49">
        <v>1</v>
      </c>
      <c r="V268" s="49">
        <v>0.8</v>
      </c>
      <c r="W268" s="49"/>
      <c r="X268" s="49">
        <v>9.1999999999999993</v>
      </c>
      <c r="Y268" s="49"/>
      <c r="Z268" s="49"/>
      <c r="AA268" s="14">
        <f>SUM(U268:Z268)</f>
        <v>11</v>
      </c>
      <c r="AB268" s="49"/>
      <c r="AC268" s="49"/>
      <c r="AD268" s="87">
        <f>H268+K268+O268+T268+AA268+AB268-AC268</f>
        <v>104.90909090909091</v>
      </c>
    </row>
    <row r="269" spans="1:30" s="4" customFormat="1" ht="21" customHeight="1" x14ac:dyDescent="0.2">
      <c r="A269" s="8">
        <v>265</v>
      </c>
      <c r="B269" s="96" t="s">
        <v>287</v>
      </c>
      <c r="C269" s="96" t="s">
        <v>66</v>
      </c>
      <c r="D269" s="97">
        <v>1</v>
      </c>
      <c r="E269" s="13">
        <v>0.95133333333333336</v>
      </c>
      <c r="F269" s="47"/>
      <c r="G269" s="47">
        <v>4</v>
      </c>
      <c r="H269" s="20">
        <f>SUM(E269*100,F269:G269)</f>
        <v>99.13333333333334</v>
      </c>
      <c r="I269" s="47">
        <v>4</v>
      </c>
      <c r="J269" s="77"/>
      <c r="K269" s="13">
        <f>SUM(I269:J269)</f>
        <v>4</v>
      </c>
      <c r="L269" s="47"/>
      <c r="M269" s="77"/>
      <c r="N269" s="77"/>
      <c r="O269" s="13">
        <f>SUM(L269:N269)</f>
        <v>0</v>
      </c>
      <c r="P269" s="77"/>
      <c r="Q269" s="77"/>
      <c r="R269" s="77"/>
      <c r="S269" s="77"/>
      <c r="T269" s="13">
        <f>SUM(P269:S269)</f>
        <v>0</v>
      </c>
      <c r="U269" s="47"/>
      <c r="V269" s="47">
        <v>1.7</v>
      </c>
      <c r="W269" s="47"/>
      <c r="X269" s="47"/>
      <c r="Y269" s="47"/>
      <c r="Z269" s="47"/>
      <c r="AA269" s="13">
        <f>SUM(U269:Z269)</f>
        <v>1.7</v>
      </c>
      <c r="AB269" s="47"/>
      <c r="AC269" s="47"/>
      <c r="AD269" s="86">
        <f>H269+K269+O269+T269+AA269+AB269-AC269</f>
        <v>104.83333333333334</v>
      </c>
    </row>
    <row r="270" spans="1:30" s="4" customFormat="1" ht="21" customHeight="1" x14ac:dyDescent="0.2">
      <c r="A270" s="9">
        <v>266</v>
      </c>
      <c r="B270" s="96" t="s">
        <v>288</v>
      </c>
      <c r="C270" s="96" t="s">
        <v>66</v>
      </c>
      <c r="D270" s="97">
        <v>1</v>
      </c>
      <c r="E270" s="13">
        <v>0.94718749999999996</v>
      </c>
      <c r="F270" s="47"/>
      <c r="G270" s="47"/>
      <c r="H270" s="20">
        <f>SUM(E270*100,F270:G270)</f>
        <v>94.71875</v>
      </c>
      <c r="I270" s="47"/>
      <c r="J270" s="77"/>
      <c r="K270" s="13">
        <f>SUM(I270:J270)</f>
        <v>0</v>
      </c>
      <c r="L270" s="47"/>
      <c r="M270" s="77"/>
      <c r="N270" s="77"/>
      <c r="O270" s="13">
        <f>SUM(L270:N270)</f>
        <v>0</v>
      </c>
      <c r="P270" s="77"/>
      <c r="Q270" s="77"/>
      <c r="R270" s="77"/>
      <c r="S270" s="77"/>
      <c r="T270" s="13">
        <f>SUM(P270:S270)</f>
        <v>0</v>
      </c>
      <c r="U270" s="47">
        <v>10</v>
      </c>
      <c r="V270" s="47"/>
      <c r="W270" s="47"/>
      <c r="X270" s="47"/>
      <c r="Y270" s="47"/>
      <c r="Z270" s="47"/>
      <c r="AA270" s="13">
        <f>SUM(U270:Z270)</f>
        <v>10</v>
      </c>
      <c r="AB270" s="47"/>
      <c r="AC270" s="47"/>
      <c r="AD270" s="86">
        <f>H270+K270+O270+T270+AA270+AB270-AC270</f>
        <v>104.71875</v>
      </c>
    </row>
    <row r="271" spans="1:30" s="4" customFormat="1" ht="21" customHeight="1" x14ac:dyDescent="0.2">
      <c r="A271" s="10">
        <v>267</v>
      </c>
      <c r="B271" s="134" t="s">
        <v>289</v>
      </c>
      <c r="C271" s="92" t="s">
        <v>64</v>
      </c>
      <c r="D271" s="93">
        <v>1</v>
      </c>
      <c r="E271" s="12">
        <v>0.9131034482758621</v>
      </c>
      <c r="F271" s="53"/>
      <c r="G271" s="46">
        <v>1</v>
      </c>
      <c r="H271" s="20">
        <f>SUM(E271*100,F271:G271)</f>
        <v>92.310344827586206</v>
      </c>
      <c r="I271" s="94">
        <v>4</v>
      </c>
      <c r="J271" s="95"/>
      <c r="K271" s="12">
        <f>SUM(I271:J271)</f>
        <v>4</v>
      </c>
      <c r="L271" s="95"/>
      <c r="M271" s="95"/>
      <c r="N271" s="95"/>
      <c r="O271" s="12">
        <f>SUM(L271:N271)</f>
        <v>0</v>
      </c>
      <c r="P271" s="95"/>
      <c r="Q271" s="95"/>
      <c r="R271" s="95"/>
      <c r="S271" s="95"/>
      <c r="T271" s="12">
        <f>SUM(P271:S271)</f>
        <v>0</v>
      </c>
      <c r="U271" s="95">
        <v>1</v>
      </c>
      <c r="V271" s="94">
        <v>0.4</v>
      </c>
      <c r="W271" s="94"/>
      <c r="X271" s="94"/>
      <c r="Y271" s="85">
        <v>2.5</v>
      </c>
      <c r="Z271" s="85">
        <v>4.5</v>
      </c>
      <c r="AA271" s="14">
        <f>SUM(U271:Z271)</f>
        <v>8.4</v>
      </c>
      <c r="AB271" s="85"/>
      <c r="AC271" s="85"/>
      <c r="AD271" s="86">
        <f>H271+K271+O271+T271+AA271+AB271-AC271</f>
        <v>104.71034482758621</v>
      </c>
    </row>
    <row r="272" spans="1:30" s="4" customFormat="1" ht="21" customHeight="1" x14ac:dyDescent="0.2">
      <c r="A272" s="8">
        <v>268</v>
      </c>
      <c r="B272" s="122" t="s">
        <v>290</v>
      </c>
      <c r="C272" s="110" t="s">
        <v>73</v>
      </c>
      <c r="D272" s="111">
        <v>3</v>
      </c>
      <c r="E272" s="14">
        <v>0.5180555555555556</v>
      </c>
      <c r="F272" s="50"/>
      <c r="G272" s="50"/>
      <c r="H272" s="20">
        <f>SUM(E272*100,F272:G272)</f>
        <v>51.805555555555557</v>
      </c>
      <c r="I272" s="50"/>
      <c r="J272" s="112"/>
      <c r="K272" s="14">
        <f>SUM(I272:J272)</f>
        <v>0</v>
      </c>
      <c r="L272" s="50"/>
      <c r="M272" s="112"/>
      <c r="N272" s="112"/>
      <c r="O272" s="14">
        <f>SUM(L272:N272)</f>
        <v>0</v>
      </c>
      <c r="P272" s="112"/>
      <c r="Q272" s="112"/>
      <c r="R272" s="112"/>
      <c r="S272" s="112"/>
      <c r="T272" s="14">
        <f>SUM(P272:S272)</f>
        <v>0</v>
      </c>
      <c r="U272" s="50">
        <f>15+1.5+2</f>
        <v>18.5</v>
      </c>
      <c r="V272" s="50">
        <v>20.3</v>
      </c>
      <c r="W272" s="50">
        <v>11.3</v>
      </c>
      <c r="X272" s="50"/>
      <c r="Y272" s="50">
        <v>0.8</v>
      </c>
      <c r="Z272" s="50">
        <v>2</v>
      </c>
      <c r="AA272" s="14">
        <f>SUM(U272:Z272)</f>
        <v>52.899999999999991</v>
      </c>
      <c r="AB272" s="50"/>
      <c r="AC272" s="50"/>
      <c r="AD272" s="86">
        <f>H272+K272+O272+T272+AA272+AB272-AC272</f>
        <v>104.70555555555555</v>
      </c>
    </row>
    <row r="273" spans="1:30" s="4" customFormat="1" ht="21" customHeight="1" x14ac:dyDescent="0.2">
      <c r="A273" s="9">
        <v>269</v>
      </c>
      <c r="B273" s="110" t="s">
        <v>291</v>
      </c>
      <c r="C273" s="110" t="s">
        <v>73</v>
      </c>
      <c r="D273" s="111">
        <v>1</v>
      </c>
      <c r="E273" s="14">
        <v>0.85161290322580641</v>
      </c>
      <c r="F273" s="50"/>
      <c r="G273" s="50">
        <v>1</v>
      </c>
      <c r="H273" s="20">
        <f>SUM(E273*100,F273:G273)</f>
        <v>86.161290322580641</v>
      </c>
      <c r="I273" s="50"/>
      <c r="J273" s="112"/>
      <c r="K273" s="14">
        <f>SUM(I273:J273)</f>
        <v>0</v>
      </c>
      <c r="L273" s="50"/>
      <c r="M273" s="112"/>
      <c r="N273" s="112">
        <v>18.5</v>
      </c>
      <c r="O273" s="14">
        <f>SUM(L273:N273)</f>
        <v>18.5</v>
      </c>
      <c r="P273" s="112"/>
      <c r="Q273" s="112"/>
      <c r="R273" s="112"/>
      <c r="S273" s="112"/>
      <c r="T273" s="14">
        <f>SUM(P273:S273)</f>
        <v>0</v>
      </c>
      <c r="U273" s="50"/>
      <c r="V273" s="50"/>
      <c r="W273" s="50"/>
      <c r="X273" s="50"/>
      <c r="Y273" s="50"/>
      <c r="Z273" s="50"/>
      <c r="AA273" s="14">
        <f>SUM(U273:Z273)</f>
        <v>0</v>
      </c>
      <c r="AB273" s="50"/>
      <c r="AC273" s="50"/>
      <c r="AD273" s="87">
        <f>H273+K273+O273+T273+AA273+AB273-AC273</f>
        <v>104.66129032258064</v>
      </c>
    </row>
    <row r="274" spans="1:30" s="4" customFormat="1" ht="21" customHeight="1" x14ac:dyDescent="0.2">
      <c r="A274" s="10">
        <v>270</v>
      </c>
      <c r="B274" s="136" t="s">
        <v>292</v>
      </c>
      <c r="C274" s="104" t="s">
        <v>70</v>
      </c>
      <c r="D274" s="105">
        <v>1</v>
      </c>
      <c r="E274" s="14">
        <f>H274/100</f>
        <v>0.93818181818181812</v>
      </c>
      <c r="F274" s="49"/>
      <c r="G274" s="49"/>
      <c r="H274" s="20">
        <v>93.818181818181813</v>
      </c>
      <c r="I274" s="49"/>
      <c r="J274" s="106"/>
      <c r="K274" s="14">
        <f>SUM(I274:J274)</f>
        <v>0</v>
      </c>
      <c r="L274" s="49"/>
      <c r="M274" s="106"/>
      <c r="N274" s="106"/>
      <c r="O274" s="14">
        <f>SUM(L274:N274)</f>
        <v>0</v>
      </c>
      <c r="P274" s="106"/>
      <c r="Q274" s="106"/>
      <c r="R274" s="106"/>
      <c r="S274" s="106"/>
      <c r="T274" s="14">
        <f>SUM(P274:S274)</f>
        <v>0</v>
      </c>
      <c r="U274" s="49">
        <v>10</v>
      </c>
      <c r="V274" s="49">
        <v>0.8</v>
      </c>
      <c r="W274" s="49"/>
      <c r="X274" s="49"/>
      <c r="Y274" s="49"/>
      <c r="Z274" s="49"/>
      <c r="AA274" s="14">
        <f>SUM(U274:Z274)</f>
        <v>10.8</v>
      </c>
      <c r="AB274" s="49"/>
      <c r="AC274" s="49"/>
      <c r="AD274" s="86">
        <f>H274+K274+O274+T274+AA274+AB274-AC274</f>
        <v>104.61818181818181</v>
      </c>
    </row>
    <row r="275" spans="1:30" s="4" customFormat="1" ht="21" customHeight="1" x14ac:dyDescent="0.2">
      <c r="A275" s="8">
        <v>271</v>
      </c>
      <c r="B275" s="129" t="s">
        <v>293</v>
      </c>
      <c r="C275" s="101" t="s">
        <v>68</v>
      </c>
      <c r="D275" s="102">
        <v>3</v>
      </c>
      <c r="E275" s="13">
        <v>0.84516129032258069</v>
      </c>
      <c r="F275" s="48"/>
      <c r="G275" s="48"/>
      <c r="H275" s="20">
        <f>SUM(E275*100,F275:G275)</f>
        <v>84.516129032258064</v>
      </c>
      <c r="I275" s="48"/>
      <c r="J275" s="78"/>
      <c r="K275" s="13">
        <f>SUM(I275:J275)</f>
        <v>0</v>
      </c>
      <c r="L275" s="48">
        <v>1</v>
      </c>
      <c r="M275" s="78">
        <v>4</v>
      </c>
      <c r="N275" s="78"/>
      <c r="O275" s="13">
        <f>SUM(L275:N275)</f>
        <v>5</v>
      </c>
      <c r="P275" s="78"/>
      <c r="Q275" s="78"/>
      <c r="R275" s="78"/>
      <c r="S275" s="78"/>
      <c r="T275" s="13">
        <f>SUM(P275:S275)</f>
        <v>0</v>
      </c>
      <c r="U275" s="48">
        <v>15</v>
      </c>
      <c r="V275" s="48"/>
      <c r="W275" s="48"/>
      <c r="X275" s="48"/>
      <c r="Y275" s="48"/>
      <c r="Z275" s="48"/>
      <c r="AA275" s="13">
        <f>SUM(U275:Z275)</f>
        <v>15</v>
      </c>
      <c r="AB275" s="48"/>
      <c r="AC275" s="48"/>
      <c r="AD275" s="86">
        <f>H275+K275+O275+T275+AA275+AB275-AC275</f>
        <v>104.51612903225806</v>
      </c>
    </row>
    <row r="276" spans="1:30" s="4" customFormat="1" ht="21" customHeight="1" x14ac:dyDescent="0.2">
      <c r="A276" s="9">
        <v>272</v>
      </c>
      <c r="B276" s="107" t="s">
        <v>294</v>
      </c>
      <c r="C276" s="104" t="s">
        <v>70</v>
      </c>
      <c r="D276" s="116">
        <v>2</v>
      </c>
      <c r="E276" s="14">
        <f>H276/100</f>
        <v>0.89498333333333335</v>
      </c>
      <c r="F276" s="49"/>
      <c r="G276" s="49">
        <v>1</v>
      </c>
      <c r="H276" s="20">
        <v>89.498333333333335</v>
      </c>
      <c r="I276" s="49"/>
      <c r="J276" s="106"/>
      <c r="K276" s="14">
        <f>SUM(I276:J276)</f>
        <v>0</v>
      </c>
      <c r="L276" s="49"/>
      <c r="M276" s="106"/>
      <c r="N276" s="106"/>
      <c r="O276" s="14">
        <f>SUM(L276:N276)</f>
        <v>0</v>
      </c>
      <c r="P276" s="106"/>
      <c r="Q276" s="106"/>
      <c r="R276" s="106"/>
      <c r="S276" s="106"/>
      <c r="T276" s="14">
        <f>SUM(P276:S276)</f>
        <v>0</v>
      </c>
      <c r="U276" s="49">
        <v>15</v>
      </c>
      <c r="V276" s="49"/>
      <c r="W276" s="49"/>
      <c r="X276" s="49"/>
      <c r="Y276" s="49"/>
      <c r="Z276" s="49"/>
      <c r="AA276" s="14">
        <f>SUM(U276:Z276)</f>
        <v>15</v>
      </c>
      <c r="AB276" s="49"/>
      <c r="AC276" s="49"/>
      <c r="AD276" s="86">
        <f>H276+K276+O276+T276+AA276+AB276-AC276</f>
        <v>104.49833333333333</v>
      </c>
    </row>
    <row r="277" spans="1:30" s="4" customFormat="1" ht="21" customHeight="1" x14ac:dyDescent="0.2">
      <c r="A277" s="10">
        <v>273</v>
      </c>
      <c r="B277" s="145">
        <v>164051</v>
      </c>
      <c r="C277" s="92" t="s">
        <v>64</v>
      </c>
      <c r="D277" s="93">
        <v>5</v>
      </c>
      <c r="E277" s="12">
        <v>0.89196559139784948</v>
      </c>
      <c r="F277" s="46"/>
      <c r="G277" s="46"/>
      <c r="H277" s="20">
        <f>SUM(E277*100,F277:G277)</f>
        <v>89.196559139784952</v>
      </c>
      <c r="I277" s="53"/>
      <c r="J277" s="113"/>
      <c r="K277" s="12">
        <f>SUM(I277:J277)</f>
        <v>0</v>
      </c>
      <c r="L277" s="53"/>
      <c r="M277" s="113"/>
      <c r="N277" s="113"/>
      <c r="O277" s="12">
        <f>SUM(L277:N277)</f>
        <v>0</v>
      </c>
      <c r="P277" s="113"/>
      <c r="Q277" s="113"/>
      <c r="R277" s="113"/>
      <c r="S277" s="113"/>
      <c r="T277" s="12">
        <f>SUM(P277:S277)</f>
        <v>0</v>
      </c>
      <c r="U277" s="53">
        <v>15</v>
      </c>
      <c r="V277" s="53"/>
      <c r="W277" s="53"/>
      <c r="X277" s="53"/>
      <c r="Y277" s="58"/>
      <c r="Z277" s="58"/>
      <c r="AA277" s="14">
        <f>SUM(U277:Z277)</f>
        <v>15</v>
      </c>
      <c r="AB277" s="58"/>
      <c r="AC277" s="58"/>
      <c r="AD277" s="86">
        <f>H277+K277+O277+T277+AA277+AB277-AC277</f>
        <v>104.19655913978495</v>
      </c>
    </row>
    <row r="278" spans="1:30" s="4" customFormat="1" ht="21" customHeight="1" x14ac:dyDescent="0.2">
      <c r="A278" s="8">
        <v>274</v>
      </c>
      <c r="B278" s="145">
        <v>164053</v>
      </c>
      <c r="C278" s="92" t="s">
        <v>64</v>
      </c>
      <c r="D278" s="93">
        <v>5</v>
      </c>
      <c r="E278" s="12">
        <v>0.89166666666666672</v>
      </c>
      <c r="F278" s="52"/>
      <c r="G278" s="46"/>
      <c r="H278" s="20">
        <f>SUM(E278*100,F278:G278)</f>
        <v>89.166666666666671</v>
      </c>
      <c r="I278" s="94"/>
      <c r="J278" s="95"/>
      <c r="K278" s="12">
        <f>SUM(I278:J278)</f>
        <v>0</v>
      </c>
      <c r="L278" s="95"/>
      <c r="M278" s="95"/>
      <c r="N278" s="95"/>
      <c r="O278" s="12">
        <f>SUM(L278:N278)</f>
        <v>0</v>
      </c>
      <c r="P278" s="95"/>
      <c r="Q278" s="95"/>
      <c r="R278" s="95"/>
      <c r="S278" s="95"/>
      <c r="T278" s="12">
        <f>SUM(P278:S278)</f>
        <v>0</v>
      </c>
      <c r="U278" s="95">
        <v>15</v>
      </c>
      <c r="V278" s="94"/>
      <c r="W278" s="94"/>
      <c r="X278" s="94"/>
      <c r="Y278" s="85"/>
      <c r="Z278" s="85"/>
      <c r="AA278" s="14">
        <f>SUM(U278:Z278)</f>
        <v>15</v>
      </c>
      <c r="AB278" s="85"/>
      <c r="AC278" s="85"/>
      <c r="AD278" s="86">
        <f>H278+K278+O278+T278+AA278+AB278-AC278</f>
        <v>104.16666666666667</v>
      </c>
    </row>
    <row r="279" spans="1:30" s="4" customFormat="1" ht="21" customHeight="1" x14ac:dyDescent="0.2">
      <c r="A279" s="9">
        <v>275</v>
      </c>
      <c r="B279" s="107" t="s">
        <v>295</v>
      </c>
      <c r="C279" s="104" t="s">
        <v>70</v>
      </c>
      <c r="D279" s="116">
        <v>2</v>
      </c>
      <c r="E279" s="14">
        <f>H279/100</f>
        <v>0.77249999999999996</v>
      </c>
      <c r="F279" s="49"/>
      <c r="G279" s="49"/>
      <c r="H279" s="20">
        <v>77.25</v>
      </c>
      <c r="I279" s="49"/>
      <c r="J279" s="106"/>
      <c r="K279" s="14">
        <f>SUM(I279:J279)</f>
        <v>0</v>
      </c>
      <c r="L279" s="49"/>
      <c r="M279" s="106"/>
      <c r="N279" s="106"/>
      <c r="O279" s="14">
        <f>SUM(L279:N279)</f>
        <v>0</v>
      </c>
      <c r="P279" s="106"/>
      <c r="Q279" s="106"/>
      <c r="R279" s="106"/>
      <c r="S279" s="106"/>
      <c r="T279" s="14">
        <f>SUM(P279:S279)</f>
        <v>0</v>
      </c>
      <c r="U279" s="49">
        <f>15+1.5+1</f>
        <v>17.5</v>
      </c>
      <c r="V279" s="49">
        <v>2.4</v>
      </c>
      <c r="W279" s="49">
        <f>1.5+2.5</f>
        <v>4</v>
      </c>
      <c r="X279" s="49"/>
      <c r="Y279" s="49"/>
      <c r="Z279" s="49"/>
      <c r="AA279" s="14">
        <f>SUM(U279:Z279)</f>
        <v>23.9</v>
      </c>
      <c r="AB279" s="49">
        <v>3</v>
      </c>
      <c r="AC279" s="49"/>
      <c r="AD279" s="86">
        <f>H279+K279+O279+T279+AA279+AB279-AC279</f>
        <v>104.15</v>
      </c>
    </row>
    <row r="280" spans="1:30" s="4" customFormat="1" ht="21" customHeight="1" x14ac:dyDescent="0.2">
      <c r="A280" s="10">
        <v>276</v>
      </c>
      <c r="B280" s="103" t="s">
        <v>296</v>
      </c>
      <c r="C280" s="104" t="s">
        <v>70</v>
      </c>
      <c r="D280" s="105">
        <v>4</v>
      </c>
      <c r="E280" s="14">
        <f>H280/100</f>
        <v>0.89142857142857135</v>
      </c>
      <c r="F280" s="49"/>
      <c r="G280" s="49"/>
      <c r="H280" s="20">
        <v>89.142857142857139</v>
      </c>
      <c r="I280" s="49"/>
      <c r="J280" s="106"/>
      <c r="K280" s="14">
        <f>SUM(I280:J280)</f>
        <v>0</v>
      </c>
      <c r="L280" s="49"/>
      <c r="M280" s="106"/>
      <c r="N280" s="106"/>
      <c r="O280" s="14">
        <f>SUM(L280:N280)</f>
        <v>0</v>
      </c>
      <c r="P280" s="106"/>
      <c r="Q280" s="106"/>
      <c r="R280" s="106"/>
      <c r="S280" s="106"/>
      <c r="T280" s="14">
        <f>SUM(P280:S280)</f>
        <v>0</v>
      </c>
      <c r="U280" s="49">
        <v>15</v>
      </c>
      <c r="V280" s="49"/>
      <c r="W280" s="49"/>
      <c r="X280" s="49"/>
      <c r="Y280" s="49"/>
      <c r="Z280" s="49"/>
      <c r="AA280" s="14">
        <f>SUM(U280:Z280)</f>
        <v>15</v>
      </c>
      <c r="AB280" s="49"/>
      <c r="AC280" s="49"/>
      <c r="AD280" s="86">
        <f>H280+K280+O280+T280+AA280+AB280-AC280</f>
        <v>104.14285714285714</v>
      </c>
    </row>
    <row r="281" spans="1:30" s="4" customFormat="1" ht="21" customHeight="1" x14ac:dyDescent="0.2">
      <c r="A281" s="8">
        <v>277</v>
      </c>
      <c r="B281" s="110" t="s">
        <v>297</v>
      </c>
      <c r="C281" s="110" t="s">
        <v>73</v>
      </c>
      <c r="D281" s="111">
        <v>1</v>
      </c>
      <c r="E281" s="14">
        <v>0.94096774193548383</v>
      </c>
      <c r="F281" s="50"/>
      <c r="G281" s="50"/>
      <c r="H281" s="20">
        <f>SUM(E281*100,F281:G281)</f>
        <v>94.096774193548384</v>
      </c>
      <c r="I281" s="50"/>
      <c r="J281" s="112"/>
      <c r="K281" s="14">
        <f>SUM(I281:J281)</f>
        <v>0</v>
      </c>
      <c r="L281" s="50"/>
      <c r="M281" s="112"/>
      <c r="N281" s="112"/>
      <c r="O281" s="14">
        <f>SUM(L281:N281)</f>
        <v>0</v>
      </c>
      <c r="P281" s="112"/>
      <c r="Q281" s="112"/>
      <c r="R281" s="112"/>
      <c r="S281" s="112"/>
      <c r="T281" s="14">
        <f>SUM(P281:S281)</f>
        <v>0</v>
      </c>
      <c r="U281" s="50">
        <v>10</v>
      </c>
      <c r="V281" s="50"/>
      <c r="W281" s="50"/>
      <c r="X281" s="50"/>
      <c r="Y281" s="50"/>
      <c r="Z281" s="50"/>
      <c r="AA281" s="14">
        <f>SUM(U281:Z281)</f>
        <v>10</v>
      </c>
      <c r="AB281" s="50"/>
      <c r="AC281" s="50"/>
      <c r="AD281" s="86">
        <f>H281+K281+O281+T281+AA281+AB281-AC281</f>
        <v>104.09677419354838</v>
      </c>
    </row>
    <row r="282" spans="1:30" s="4" customFormat="1" ht="21" customHeight="1" x14ac:dyDescent="0.2">
      <c r="A282" s="9">
        <v>278</v>
      </c>
      <c r="B282" s="122" t="s">
        <v>298</v>
      </c>
      <c r="C282" s="110" t="s">
        <v>73</v>
      </c>
      <c r="D282" s="111">
        <v>1</v>
      </c>
      <c r="E282" s="14">
        <v>0.92071428571428571</v>
      </c>
      <c r="F282" s="50"/>
      <c r="G282" s="50">
        <v>1</v>
      </c>
      <c r="H282" s="20">
        <f>SUM(E282*100,F282:G282)</f>
        <v>93.071428571428569</v>
      </c>
      <c r="I282" s="50">
        <v>1</v>
      </c>
      <c r="J282" s="112"/>
      <c r="K282" s="14">
        <f>SUM(I282:J282)</f>
        <v>1</v>
      </c>
      <c r="L282" s="50"/>
      <c r="M282" s="112"/>
      <c r="N282" s="112"/>
      <c r="O282" s="14">
        <f>SUM(L282:N282)</f>
        <v>0</v>
      </c>
      <c r="P282" s="112"/>
      <c r="Q282" s="112"/>
      <c r="R282" s="112"/>
      <c r="S282" s="112"/>
      <c r="T282" s="14">
        <f>SUM(P282:S282)</f>
        <v>0</v>
      </c>
      <c r="U282" s="50">
        <v>10</v>
      </c>
      <c r="V282" s="50"/>
      <c r="W282" s="50"/>
      <c r="X282" s="50"/>
      <c r="Y282" s="50"/>
      <c r="Z282" s="50"/>
      <c r="AA282" s="14">
        <f>SUM(U282:Z282)</f>
        <v>10</v>
      </c>
      <c r="AB282" s="50"/>
      <c r="AC282" s="50"/>
      <c r="AD282" s="86">
        <f>H282+K282+O282+T282+AA282+AB282-AC282</f>
        <v>104.07142857142857</v>
      </c>
    </row>
    <row r="283" spans="1:30" s="4" customFormat="1" ht="21" customHeight="1" x14ac:dyDescent="0.2">
      <c r="A283" s="10">
        <v>279</v>
      </c>
      <c r="B283" s="107" t="s">
        <v>299</v>
      </c>
      <c r="C283" s="104" t="s">
        <v>70</v>
      </c>
      <c r="D283" s="116">
        <v>2</v>
      </c>
      <c r="E283" s="14">
        <f>H283/100</f>
        <v>0.81138333333333335</v>
      </c>
      <c r="F283" s="49"/>
      <c r="G283" s="49">
        <v>1</v>
      </c>
      <c r="H283" s="76">
        <v>81.138333333333335</v>
      </c>
      <c r="I283" s="49">
        <v>1</v>
      </c>
      <c r="J283" s="106"/>
      <c r="K283" s="14">
        <f>SUM(I283:J283)</f>
        <v>1</v>
      </c>
      <c r="L283" s="49"/>
      <c r="M283" s="106"/>
      <c r="N283" s="106"/>
      <c r="O283" s="14">
        <f>SUM(L283:N283)</f>
        <v>0</v>
      </c>
      <c r="P283" s="106">
        <v>2</v>
      </c>
      <c r="Q283" s="106"/>
      <c r="R283" s="106"/>
      <c r="S283" s="106"/>
      <c r="T283" s="14">
        <f>SUM(P283:S283)</f>
        <v>2</v>
      </c>
      <c r="U283" s="49">
        <v>1.5</v>
      </c>
      <c r="V283" s="49">
        <v>8</v>
      </c>
      <c r="W283" s="49">
        <v>3.4</v>
      </c>
      <c r="X283" s="49"/>
      <c r="Y283" s="49">
        <v>4</v>
      </c>
      <c r="Z283" s="49"/>
      <c r="AA283" s="14">
        <f>SUM(U283:Z283)</f>
        <v>16.899999999999999</v>
      </c>
      <c r="AB283" s="49">
        <v>3</v>
      </c>
      <c r="AC283" s="49"/>
      <c r="AD283" s="86">
        <f>H283+K283+O283+T283+AA283+AB283-AC283</f>
        <v>104.03833333333333</v>
      </c>
    </row>
    <row r="284" spans="1:30" s="4" customFormat="1" ht="21" customHeight="1" x14ac:dyDescent="0.2">
      <c r="A284" s="8">
        <v>280</v>
      </c>
      <c r="B284" s="110" t="s">
        <v>300</v>
      </c>
      <c r="C284" s="110" t="s">
        <v>73</v>
      </c>
      <c r="D284" s="111">
        <v>1</v>
      </c>
      <c r="E284" s="14">
        <v>0.90516129032258064</v>
      </c>
      <c r="F284" s="50"/>
      <c r="G284" s="50">
        <v>1</v>
      </c>
      <c r="H284" s="20">
        <f>SUM(E284*100,F284:G284)</f>
        <v>91.516129032258064</v>
      </c>
      <c r="I284" s="50"/>
      <c r="J284" s="112"/>
      <c r="K284" s="14">
        <f>SUM(I284:J284)</f>
        <v>0</v>
      </c>
      <c r="L284" s="50"/>
      <c r="M284" s="112"/>
      <c r="N284" s="112"/>
      <c r="O284" s="14">
        <f>SUM(L284:N284)</f>
        <v>0</v>
      </c>
      <c r="P284" s="112"/>
      <c r="Q284" s="112"/>
      <c r="R284" s="112"/>
      <c r="S284" s="112"/>
      <c r="T284" s="14">
        <f>SUM(P284:S284)</f>
        <v>0</v>
      </c>
      <c r="U284" s="50">
        <v>10</v>
      </c>
      <c r="V284" s="50">
        <v>0.5</v>
      </c>
      <c r="W284" s="50"/>
      <c r="X284" s="50"/>
      <c r="Y284" s="50"/>
      <c r="Z284" s="50">
        <v>2</v>
      </c>
      <c r="AA284" s="14">
        <f>SUM(U284:Z284)</f>
        <v>12.5</v>
      </c>
      <c r="AB284" s="50"/>
      <c r="AC284" s="50"/>
      <c r="AD284" s="87">
        <f>H284+K284+O284+T284+AA284+AB284-AC284</f>
        <v>104.01612903225806</v>
      </c>
    </row>
    <row r="285" spans="1:30" s="4" customFormat="1" ht="21" customHeight="1" x14ac:dyDescent="0.2">
      <c r="A285" s="9">
        <v>281</v>
      </c>
      <c r="B285" s="107">
        <v>182929</v>
      </c>
      <c r="C285" s="104" t="s">
        <v>70</v>
      </c>
      <c r="D285" s="116">
        <v>3</v>
      </c>
      <c r="E285" s="14">
        <f>'[1]3-18-08.'!AD26</f>
        <v>0.86</v>
      </c>
      <c r="F285" s="49"/>
      <c r="G285" s="49"/>
      <c r="H285" s="20">
        <f>SUM(E285*100,F285:G285)</f>
        <v>86</v>
      </c>
      <c r="I285" s="49"/>
      <c r="J285" s="106"/>
      <c r="K285" s="14">
        <f>SUM(I285:J285)</f>
        <v>0</v>
      </c>
      <c r="L285" s="49"/>
      <c r="M285" s="106"/>
      <c r="N285" s="106"/>
      <c r="O285" s="14">
        <f>SUM(L285:N285)</f>
        <v>0</v>
      </c>
      <c r="P285" s="106"/>
      <c r="Q285" s="106"/>
      <c r="R285" s="106"/>
      <c r="S285" s="106"/>
      <c r="T285" s="14">
        <f>SUM(P285:S285)</f>
        <v>0</v>
      </c>
      <c r="U285" s="49">
        <v>15</v>
      </c>
      <c r="V285" s="49"/>
      <c r="W285" s="49"/>
      <c r="X285" s="49"/>
      <c r="Y285" s="49"/>
      <c r="Z285" s="49"/>
      <c r="AA285" s="14">
        <f>SUM(U285:Z285)</f>
        <v>15</v>
      </c>
      <c r="AB285" s="49">
        <v>3</v>
      </c>
      <c r="AC285" s="49"/>
      <c r="AD285" s="86">
        <f>H285+K285+O285+T285+AA285+AB285-AC285</f>
        <v>104</v>
      </c>
    </row>
    <row r="286" spans="1:30" s="4" customFormat="1" ht="21" customHeight="1" x14ac:dyDescent="0.2">
      <c r="A286" s="10">
        <v>282</v>
      </c>
      <c r="B286" s="96" t="s">
        <v>301</v>
      </c>
      <c r="C286" s="96" t="s">
        <v>66</v>
      </c>
      <c r="D286" s="97">
        <v>1</v>
      </c>
      <c r="E286" s="13">
        <v>0.93437499999999996</v>
      </c>
      <c r="F286" s="47"/>
      <c r="G286" s="47"/>
      <c r="H286" s="20">
        <f>SUM(E286*100,F286:G286)</f>
        <v>93.4375</v>
      </c>
      <c r="I286" s="47"/>
      <c r="J286" s="77"/>
      <c r="K286" s="13">
        <f>SUM(I286:J286)</f>
        <v>0</v>
      </c>
      <c r="L286" s="47"/>
      <c r="M286" s="77"/>
      <c r="N286" s="77"/>
      <c r="O286" s="13">
        <f>SUM(L286:N286)</f>
        <v>0</v>
      </c>
      <c r="P286" s="77"/>
      <c r="Q286" s="77"/>
      <c r="R286" s="77"/>
      <c r="S286" s="77"/>
      <c r="T286" s="13">
        <f>SUM(P286:S286)</f>
        <v>0</v>
      </c>
      <c r="U286" s="47"/>
      <c r="V286" s="47">
        <v>4.2</v>
      </c>
      <c r="W286" s="47">
        <v>2.2999999999999998</v>
      </c>
      <c r="X286" s="47"/>
      <c r="Y286" s="47">
        <v>2</v>
      </c>
      <c r="Z286" s="47">
        <v>2</v>
      </c>
      <c r="AA286" s="13">
        <f>SUM(U286:Z286)</f>
        <v>10.5</v>
      </c>
      <c r="AB286" s="47"/>
      <c r="AC286" s="47"/>
      <c r="AD286" s="86">
        <f>H286+K286+O286+T286+AA286+AB286-AC286</f>
        <v>103.9375</v>
      </c>
    </row>
    <row r="287" spans="1:30" s="4" customFormat="1" ht="21" customHeight="1" x14ac:dyDescent="0.2">
      <c r="A287" s="8">
        <v>283</v>
      </c>
      <c r="B287" s="136" t="s">
        <v>302</v>
      </c>
      <c r="C287" s="104" t="s">
        <v>70</v>
      </c>
      <c r="D287" s="105">
        <v>1</v>
      </c>
      <c r="E287" s="14">
        <f>H287/100</f>
        <v>0.90636363636363637</v>
      </c>
      <c r="F287" s="49"/>
      <c r="G287" s="49"/>
      <c r="H287" s="20">
        <v>90.63636363636364</v>
      </c>
      <c r="I287" s="49"/>
      <c r="J287" s="106"/>
      <c r="K287" s="14">
        <f>SUM(I287:J287)</f>
        <v>0</v>
      </c>
      <c r="L287" s="49"/>
      <c r="M287" s="106"/>
      <c r="N287" s="106"/>
      <c r="O287" s="14">
        <f>SUM(L287:N287)</f>
        <v>0</v>
      </c>
      <c r="P287" s="106"/>
      <c r="Q287" s="106"/>
      <c r="R287" s="106"/>
      <c r="S287" s="106"/>
      <c r="T287" s="14">
        <f>SUM(P287:S287)</f>
        <v>0</v>
      </c>
      <c r="U287" s="49">
        <v>0</v>
      </c>
      <c r="V287" s="49">
        <v>0.8</v>
      </c>
      <c r="W287" s="49">
        <v>1.5</v>
      </c>
      <c r="X287" s="49">
        <f>1+1</f>
        <v>2</v>
      </c>
      <c r="Y287" s="49">
        <v>2.5</v>
      </c>
      <c r="Z287" s="49">
        <f>2.5+4</f>
        <v>6.5</v>
      </c>
      <c r="AA287" s="14">
        <f>SUM(U287:Z287)</f>
        <v>13.3</v>
      </c>
      <c r="AB287" s="49"/>
      <c r="AC287" s="49"/>
      <c r="AD287" s="86">
        <f>H287+K287+O287+T287+AA287+AB287-AC287</f>
        <v>103.93636363636364</v>
      </c>
    </row>
    <row r="288" spans="1:30" s="4" customFormat="1" ht="21" customHeight="1" x14ac:dyDescent="0.2">
      <c r="A288" s="9">
        <v>284</v>
      </c>
      <c r="B288" s="136" t="s">
        <v>303</v>
      </c>
      <c r="C288" s="104" t="s">
        <v>70</v>
      </c>
      <c r="D288" s="105">
        <v>1</v>
      </c>
      <c r="E288" s="14">
        <f>H288/100</f>
        <v>0.96636363636363642</v>
      </c>
      <c r="F288" s="49"/>
      <c r="G288" s="49"/>
      <c r="H288" s="20">
        <v>96.63636363636364</v>
      </c>
      <c r="I288" s="49"/>
      <c r="J288" s="106"/>
      <c r="K288" s="14">
        <f>SUM(I288:J288)</f>
        <v>0</v>
      </c>
      <c r="L288" s="49"/>
      <c r="M288" s="106"/>
      <c r="N288" s="106"/>
      <c r="O288" s="14">
        <f>SUM(L288:N288)</f>
        <v>0</v>
      </c>
      <c r="P288" s="106"/>
      <c r="Q288" s="106"/>
      <c r="R288" s="106"/>
      <c r="S288" s="106"/>
      <c r="T288" s="14">
        <f>SUM(P288:S288)</f>
        <v>0</v>
      </c>
      <c r="U288" s="49"/>
      <c r="V288" s="49">
        <v>0.8</v>
      </c>
      <c r="W288" s="49">
        <f>2+2.3</f>
        <v>4.3</v>
      </c>
      <c r="X288" s="49"/>
      <c r="Y288" s="49">
        <v>2</v>
      </c>
      <c r="Z288" s="49"/>
      <c r="AA288" s="14">
        <f>SUM(U288:Z288)</f>
        <v>7.1</v>
      </c>
      <c r="AB288" s="49"/>
      <c r="AC288" s="49"/>
      <c r="AD288" s="87">
        <f>H288+K288+O288+T288+AA288+AB288-AC288</f>
        <v>103.73636363636363</v>
      </c>
    </row>
    <row r="289" spans="1:30" s="4" customFormat="1" ht="21" customHeight="1" x14ac:dyDescent="0.2">
      <c r="A289" s="10">
        <v>285</v>
      </c>
      <c r="B289" s="134" t="s">
        <v>304</v>
      </c>
      <c r="C289" s="92" t="s">
        <v>64</v>
      </c>
      <c r="D289" s="124">
        <v>1</v>
      </c>
      <c r="E289" s="12">
        <v>0.92466666666666664</v>
      </c>
      <c r="F289" s="46"/>
      <c r="G289" s="46"/>
      <c r="H289" s="12">
        <f>SUM(E289*100,F289:G289)</f>
        <v>92.466666666666669</v>
      </c>
      <c r="I289" s="94"/>
      <c r="J289" s="95"/>
      <c r="K289" s="12">
        <f>SUM(I289:J289)</f>
        <v>0</v>
      </c>
      <c r="L289" s="95"/>
      <c r="M289" s="95"/>
      <c r="N289" s="95"/>
      <c r="O289" s="12">
        <f>SUM(L289:N289)</f>
        <v>0</v>
      </c>
      <c r="P289" s="95"/>
      <c r="Q289" s="95"/>
      <c r="R289" s="95"/>
      <c r="S289" s="95"/>
      <c r="T289" s="12">
        <f>SUM(P289:S289)</f>
        <v>0</v>
      </c>
      <c r="U289" s="95">
        <v>10</v>
      </c>
      <c r="V289" s="94">
        <v>0.2</v>
      </c>
      <c r="W289" s="94"/>
      <c r="X289" s="94">
        <v>1</v>
      </c>
      <c r="Y289" s="85"/>
      <c r="Z289" s="85"/>
      <c r="AA289" s="14">
        <f>SUM(U289:Z289)</f>
        <v>11.2</v>
      </c>
      <c r="AB289" s="85"/>
      <c r="AC289" s="85"/>
      <c r="AD289" s="87">
        <f>H289+K289+O289+T289+AA289+AB289-AC289</f>
        <v>103.66666666666667</v>
      </c>
    </row>
    <row r="290" spans="1:30" s="4" customFormat="1" ht="21" customHeight="1" x14ac:dyDescent="0.2">
      <c r="A290" s="8">
        <v>286</v>
      </c>
      <c r="B290" s="146" t="s">
        <v>305</v>
      </c>
      <c r="C290" s="101" t="s">
        <v>68</v>
      </c>
      <c r="D290" s="102">
        <v>3</v>
      </c>
      <c r="E290" s="13">
        <v>0.88645161290322583</v>
      </c>
      <c r="F290" s="48"/>
      <c r="G290" s="48"/>
      <c r="H290" s="12">
        <f>SUM(E290*100,F290:G290)</f>
        <v>88.645161290322577</v>
      </c>
      <c r="I290" s="48"/>
      <c r="J290" s="78"/>
      <c r="K290" s="13">
        <f>SUM(I290:J290)</f>
        <v>0</v>
      </c>
      <c r="L290" s="48"/>
      <c r="M290" s="78"/>
      <c r="N290" s="78"/>
      <c r="O290" s="13">
        <f>SUM(L290:N290)</f>
        <v>0</v>
      </c>
      <c r="P290" s="78"/>
      <c r="Q290" s="78"/>
      <c r="R290" s="78"/>
      <c r="S290" s="78"/>
      <c r="T290" s="13">
        <f>SUM(P290:S290)</f>
        <v>0</v>
      </c>
      <c r="U290" s="48">
        <v>15</v>
      </c>
      <c r="V290" s="48"/>
      <c r="W290" s="48"/>
      <c r="X290" s="48"/>
      <c r="Y290" s="48"/>
      <c r="Z290" s="48"/>
      <c r="AA290" s="13">
        <f>SUM(U290:Z290)</f>
        <v>15</v>
      </c>
      <c r="AB290" s="48"/>
      <c r="AC290" s="48"/>
      <c r="AD290" s="86">
        <f>H290+K290+O290+T290+AA290+AB290-AC290</f>
        <v>103.64516129032258</v>
      </c>
    </row>
    <row r="291" spans="1:30" s="4" customFormat="1" ht="21" customHeight="1" x14ac:dyDescent="0.2">
      <c r="A291" s="9">
        <v>287</v>
      </c>
      <c r="B291" s="129" t="s">
        <v>306</v>
      </c>
      <c r="C291" s="101" t="s">
        <v>68</v>
      </c>
      <c r="D291" s="102">
        <v>3</v>
      </c>
      <c r="E291" s="13">
        <v>0.88548387096774195</v>
      </c>
      <c r="F291" s="48"/>
      <c r="G291" s="48"/>
      <c r="H291" s="12">
        <f>SUM(E291*100,F291:G291)</f>
        <v>88.548387096774192</v>
      </c>
      <c r="I291" s="48"/>
      <c r="J291" s="78"/>
      <c r="K291" s="13">
        <f>SUM(I291:J291)</f>
        <v>0</v>
      </c>
      <c r="L291" s="48"/>
      <c r="M291" s="78"/>
      <c r="N291" s="78"/>
      <c r="O291" s="13">
        <f>SUM(L291:N291)</f>
        <v>0</v>
      </c>
      <c r="P291" s="78"/>
      <c r="Q291" s="78"/>
      <c r="R291" s="78"/>
      <c r="S291" s="78"/>
      <c r="T291" s="13">
        <f>SUM(P291:S291)</f>
        <v>0</v>
      </c>
      <c r="U291" s="48">
        <v>15</v>
      </c>
      <c r="V291" s="48"/>
      <c r="W291" s="48"/>
      <c r="X291" s="48"/>
      <c r="Y291" s="48"/>
      <c r="Z291" s="48"/>
      <c r="AA291" s="13">
        <f>SUM(U291:Z291)</f>
        <v>15</v>
      </c>
      <c r="AB291" s="48"/>
      <c r="AC291" s="48"/>
      <c r="AD291" s="87">
        <f>H291+K291+O291+T291+AA291+AB291-AC291</f>
        <v>103.54838709677419</v>
      </c>
    </row>
    <row r="292" spans="1:30" s="4" customFormat="1" ht="21" customHeight="1" x14ac:dyDescent="0.2">
      <c r="A292" s="10">
        <v>288</v>
      </c>
      <c r="B292" s="103" t="s">
        <v>307</v>
      </c>
      <c r="C292" s="104" t="s">
        <v>70</v>
      </c>
      <c r="D292" s="105">
        <v>4</v>
      </c>
      <c r="E292" s="14">
        <f>H292/100</f>
        <v>0.88500000000000001</v>
      </c>
      <c r="F292" s="49"/>
      <c r="G292" s="49"/>
      <c r="H292" s="12">
        <v>88.5</v>
      </c>
      <c r="I292" s="49"/>
      <c r="J292" s="106"/>
      <c r="K292" s="14">
        <f>SUM(I292:J292)</f>
        <v>0</v>
      </c>
      <c r="L292" s="49"/>
      <c r="M292" s="106"/>
      <c r="N292" s="106"/>
      <c r="O292" s="14">
        <f>SUM(L292:N292)</f>
        <v>0</v>
      </c>
      <c r="P292" s="106"/>
      <c r="Q292" s="106"/>
      <c r="R292" s="106"/>
      <c r="S292" s="106"/>
      <c r="T292" s="14">
        <f>SUM(P292:S292)</f>
        <v>0</v>
      </c>
      <c r="U292" s="49">
        <v>15</v>
      </c>
      <c r="V292" s="49"/>
      <c r="W292" s="49"/>
      <c r="X292" s="49"/>
      <c r="Y292" s="49"/>
      <c r="Z292" s="49"/>
      <c r="AA292" s="14">
        <f>SUM(U292:Z292)</f>
        <v>15</v>
      </c>
      <c r="AB292" s="49"/>
      <c r="AC292" s="49"/>
      <c r="AD292" s="86">
        <f>H292+K292+O292+T292+AA292+AB292-AC292</f>
        <v>103.5</v>
      </c>
    </row>
    <row r="293" spans="1:30" s="4" customFormat="1" ht="21" customHeight="1" x14ac:dyDescent="0.2">
      <c r="A293" s="8">
        <v>289</v>
      </c>
      <c r="B293" s="129" t="s">
        <v>308</v>
      </c>
      <c r="C293" s="101" t="s">
        <v>68</v>
      </c>
      <c r="D293" s="102">
        <v>2</v>
      </c>
      <c r="E293" s="13">
        <v>0.875</v>
      </c>
      <c r="F293" s="48"/>
      <c r="G293" s="48"/>
      <c r="H293" s="12">
        <f>SUM(E293*100,F293:G293)</f>
        <v>87.5</v>
      </c>
      <c r="I293" s="48"/>
      <c r="J293" s="78"/>
      <c r="K293" s="13">
        <f>SUM(I293:J293)</f>
        <v>0</v>
      </c>
      <c r="L293" s="48"/>
      <c r="M293" s="78"/>
      <c r="N293" s="78"/>
      <c r="O293" s="13">
        <f>SUM(L293:N293)</f>
        <v>0</v>
      </c>
      <c r="P293" s="78"/>
      <c r="Q293" s="78"/>
      <c r="R293" s="78"/>
      <c r="S293" s="78"/>
      <c r="T293" s="13">
        <f>SUM(P293:S293)</f>
        <v>0</v>
      </c>
      <c r="U293" s="48">
        <v>15</v>
      </c>
      <c r="V293" s="48"/>
      <c r="W293" s="48"/>
      <c r="X293" s="48"/>
      <c r="Y293" s="48"/>
      <c r="Z293" s="48"/>
      <c r="AA293" s="13">
        <f>SUM(U293:Z293)</f>
        <v>15</v>
      </c>
      <c r="AB293" s="48">
        <v>1</v>
      </c>
      <c r="AC293" s="48"/>
      <c r="AD293" s="86">
        <f>H293+K293+O293+T293+AA293+AB293-AC293</f>
        <v>103.5</v>
      </c>
    </row>
    <row r="294" spans="1:30" s="4" customFormat="1" ht="21" customHeight="1" x14ac:dyDescent="0.2">
      <c r="A294" s="9">
        <v>290</v>
      </c>
      <c r="B294" s="145">
        <v>164342</v>
      </c>
      <c r="C294" s="92" t="s">
        <v>64</v>
      </c>
      <c r="D294" s="93">
        <v>5</v>
      </c>
      <c r="E294" s="12">
        <v>0.88198924731182793</v>
      </c>
      <c r="F294" s="46"/>
      <c r="G294" s="46"/>
      <c r="H294" s="12">
        <f>SUM(E294*100,F294:G294)</f>
        <v>88.1989247311828</v>
      </c>
      <c r="I294" s="94"/>
      <c r="J294" s="95"/>
      <c r="K294" s="12">
        <f>SUM(I294:J294)</f>
        <v>0</v>
      </c>
      <c r="L294" s="95"/>
      <c r="M294" s="95"/>
      <c r="N294" s="95"/>
      <c r="O294" s="12">
        <f>SUM(L294:N294)</f>
        <v>0</v>
      </c>
      <c r="P294" s="95"/>
      <c r="Q294" s="95"/>
      <c r="R294" s="95"/>
      <c r="S294" s="95"/>
      <c r="T294" s="12">
        <f>SUM(P294:S294)</f>
        <v>0</v>
      </c>
      <c r="U294" s="95">
        <v>15</v>
      </c>
      <c r="V294" s="94">
        <v>0.2</v>
      </c>
      <c r="W294" s="94"/>
      <c r="X294" s="94"/>
      <c r="Y294" s="85"/>
      <c r="Z294" s="85"/>
      <c r="AA294" s="14">
        <f>SUM(U294:Z294)</f>
        <v>15.2</v>
      </c>
      <c r="AB294" s="85"/>
      <c r="AC294" s="85"/>
      <c r="AD294" s="86">
        <f>H294+K294+O294+T294+AA294+AB294-AC294</f>
        <v>103.3989247311828</v>
      </c>
    </row>
    <row r="295" spans="1:30" s="4" customFormat="1" ht="21" customHeight="1" x14ac:dyDescent="0.2">
      <c r="A295" s="10">
        <v>291</v>
      </c>
      <c r="B295" s="117">
        <v>174161</v>
      </c>
      <c r="C295" s="119" t="s">
        <v>78</v>
      </c>
      <c r="D295" s="120">
        <v>4</v>
      </c>
      <c r="E295" s="14">
        <v>0.88307692307692309</v>
      </c>
      <c r="F295" s="51"/>
      <c r="G295" s="51"/>
      <c r="H295" s="12">
        <f>SUM(E295*100,F295:G295)</f>
        <v>88.307692307692307</v>
      </c>
      <c r="I295" s="51"/>
      <c r="J295" s="121"/>
      <c r="K295" s="14">
        <f>SUM(I295:J295)</f>
        <v>0</v>
      </c>
      <c r="L295" s="51"/>
      <c r="M295" s="121"/>
      <c r="N295" s="121"/>
      <c r="O295" s="14">
        <f>SUM(L295:N295)</f>
        <v>0</v>
      </c>
      <c r="P295" s="121"/>
      <c r="Q295" s="121"/>
      <c r="R295" s="121"/>
      <c r="S295" s="121"/>
      <c r="T295" s="14">
        <f>SUM(P295:S295)</f>
        <v>0</v>
      </c>
      <c r="U295" s="51">
        <v>15</v>
      </c>
      <c r="V295" s="51"/>
      <c r="W295" s="51"/>
      <c r="X295" s="51"/>
      <c r="Y295" s="51"/>
      <c r="Z295" s="51"/>
      <c r="AA295" s="14">
        <f>SUM(U295:Z295)</f>
        <v>15</v>
      </c>
      <c r="AB295" s="51"/>
      <c r="AC295" s="51"/>
      <c r="AD295" s="87">
        <f>H295+K295+O295+T295+AA295+AB295-AC295</f>
        <v>103.30769230769231</v>
      </c>
    </row>
    <row r="296" spans="1:30" s="4" customFormat="1" ht="21" customHeight="1" x14ac:dyDescent="0.2">
      <c r="A296" s="8">
        <v>292</v>
      </c>
      <c r="B296" s="127" t="s">
        <v>309</v>
      </c>
      <c r="C296" s="92" t="s">
        <v>64</v>
      </c>
      <c r="D296" s="93">
        <v>4</v>
      </c>
      <c r="E296" s="12">
        <v>0.74320128972823585</v>
      </c>
      <c r="F296" s="46"/>
      <c r="G296" s="46"/>
      <c r="H296" s="12">
        <f>SUM(E296*100,F296:G296)</f>
        <v>74.320128972823582</v>
      </c>
      <c r="I296" s="53">
        <v>5</v>
      </c>
      <c r="J296" s="113"/>
      <c r="K296" s="12">
        <f ca="1">SUM(I296:Y296)</f>
        <v>9.5</v>
      </c>
      <c r="L296" s="95"/>
      <c r="M296" s="95"/>
      <c r="N296" s="95"/>
      <c r="O296" s="12">
        <f>SUM(L296:N296)</f>
        <v>0</v>
      </c>
      <c r="P296" s="95"/>
      <c r="Q296" s="95"/>
      <c r="R296" s="95"/>
      <c r="S296" s="95"/>
      <c r="T296" s="12">
        <f>SUM(P296:S296)</f>
        <v>0</v>
      </c>
      <c r="U296" s="95">
        <f>15+1+2</f>
        <v>18</v>
      </c>
      <c r="V296" s="94"/>
      <c r="W296" s="94"/>
      <c r="X296" s="94">
        <v>1.5</v>
      </c>
      <c r="Y296" s="113">
        <v>4.5</v>
      </c>
      <c r="Z296" s="85"/>
      <c r="AA296" s="14">
        <f>SUM(U296:Z296)</f>
        <v>24</v>
      </c>
      <c r="AB296" s="58"/>
      <c r="AC296" s="58"/>
      <c r="AD296" s="86">
        <f ca="1">H296+K296+O296+T296+AA296+AB296-AC296</f>
        <v>103.28749999999999</v>
      </c>
    </row>
    <row r="297" spans="1:30" s="4" customFormat="1" ht="21" customHeight="1" x14ac:dyDescent="0.2">
      <c r="A297" s="9">
        <v>293</v>
      </c>
      <c r="B297" s="117">
        <v>194097</v>
      </c>
      <c r="C297" s="119" t="s">
        <v>78</v>
      </c>
      <c r="D297" s="120">
        <v>2</v>
      </c>
      <c r="E297" s="14">
        <v>0.87687499999999996</v>
      </c>
      <c r="F297" s="51"/>
      <c r="G297" s="51"/>
      <c r="H297" s="12">
        <f>SUM(E297*100,F297:G297)</f>
        <v>87.6875</v>
      </c>
      <c r="I297" s="51"/>
      <c r="J297" s="121"/>
      <c r="K297" s="14">
        <f>SUM(I297:J297)</f>
        <v>0</v>
      </c>
      <c r="L297" s="51"/>
      <c r="M297" s="121"/>
      <c r="N297" s="121"/>
      <c r="O297" s="14">
        <f>SUM(L297:N297)</f>
        <v>0</v>
      </c>
      <c r="P297" s="121"/>
      <c r="Q297" s="121"/>
      <c r="R297" s="121"/>
      <c r="S297" s="121"/>
      <c r="T297" s="14">
        <f>SUM(P297:S297)</f>
        <v>0</v>
      </c>
      <c r="U297" s="51">
        <v>15</v>
      </c>
      <c r="V297" s="51">
        <v>0.6</v>
      </c>
      <c r="W297" s="51"/>
      <c r="X297" s="51"/>
      <c r="Y297" s="51"/>
      <c r="Z297" s="51">
        <v>0</v>
      </c>
      <c r="AA297" s="14">
        <f>SUM(U297:Z297)</f>
        <v>15.6</v>
      </c>
      <c r="AB297" s="51"/>
      <c r="AC297" s="51"/>
      <c r="AD297" s="86">
        <f>H297+K297+O297+T297+AA297+AB297-AC297</f>
        <v>103.28749999999999</v>
      </c>
    </row>
    <row r="298" spans="1:30" s="4" customFormat="1" ht="21" customHeight="1" x14ac:dyDescent="0.2">
      <c r="A298" s="10">
        <v>294</v>
      </c>
      <c r="B298" s="103" t="s">
        <v>311</v>
      </c>
      <c r="C298" s="104" t="s">
        <v>70</v>
      </c>
      <c r="D298" s="105">
        <v>4</v>
      </c>
      <c r="E298" s="14">
        <f>H298/100</f>
        <v>0.8828571428571429</v>
      </c>
      <c r="F298" s="49"/>
      <c r="G298" s="49"/>
      <c r="H298" s="12">
        <v>88.285714285714292</v>
      </c>
      <c r="I298" s="49"/>
      <c r="J298" s="106"/>
      <c r="K298" s="14">
        <f>SUM(I298:J298)</f>
        <v>0</v>
      </c>
      <c r="L298" s="49"/>
      <c r="M298" s="106"/>
      <c r="N298" s="106"/>
      <c r="O298" s="14">
        <f>SUM(L298:N298)</f>
        <v>0</v>
      </c>
      <c r="P298" s="106"/>
      <c r="Q298" s="106"/>
      <c r="R298" s="106"/>
      <c r="S298" s="106"/>
      <c r="T298" s="14">
        <f>SUM(P298:S298)</f>
        <v>0</v>
      </c>
      <c r="U298" s="49">
        <v>15</v>
      </c>
      <c r="V298" s="49"/>
      <c r="W298" s="49"/>
      <c r="X298" s="49"/>
      <c r="Y298" s="49"/>
      <c r="Z298" s="49"/>
      <c r="AA298" s="14">
        <f>SUM(U298:Z298)</f>
        <v>15</v>
      </c>
      <c r="AB298" s="49"/>
      <c r="AC298" s="49"/>
      <c r="AD298" s="86">
        <f>H298+K298+O298+T298+AA298+AB298-AC298</f>
        <v>103.28571428571429</v>
      </c>
    </row>
    <row r="299" spans="1:30" s="4" customFormat="1" ht="21" customHeight="1" x14ac:dyDescent="0.2">
      <c r="A299" s="8">
        <v>295</v>
      </c>
      <c r="B299" s="123" t="s">
        <v>312</v>
      </c>
      <c r="C299" s="101" t="s">
        <v>68</v>
      </c>
      <c r="D299" s="133">
        <v>3</v>
      </c>
      <c r="E299" s="13">
        <v>0.88241379310344825</v>
      </c>
      <c r="F299" s="48"/>
      <c r="G299" s="48"/>
      <c r="H299" s="12">
        <f>SUM(E299*100,F299:G299)</f>
        <v>88.241379310344826</v>
      </c>
      <c r="I299" s="48"/>
      <c r="J299" s="78"/>
      <c r="K299" s="13">
        <f>SUM(I299:J299)</f>
        <v>0</v>
      </c>
      <c r="L299" s="48"/>
      <c r="M299" s="78"/>
      <c r="N299" s="78"/>
      <c r="O299" s="13">
        <f>SUM(L299:N299)</f>
        <v>0</v>
      </c>
      <c r="P299" s="78"/>
      <c r="Q299" s="78"/>
      <c r="R299" s="78"/>
      <c r="S299" s="78"/>
      <c r="T299" s="13">
        <f>SUM(P299:S299)</f>
        <v>0</v>
      </c>
      <c r="U299" s="48">
        <v>15</v>
      </c>
      <c r="V299" s="48"/>
      <c r="W299" s="48"/>
      <c r="X299" s="48"/>
      <c r="Y299" s="48"/>
      <c r="Z299" s="48"/>
      <c r="AA299" s="13">
        <f>SUM(U299:Z299)</f>
        <v>15</v>
      </c>
      <c r="AB299" s="48"/>
      <c r="AC299" s="48"/>
      <c r="AD299" s="87">
        <f>H299+K299+O299+T299+AA299+AB299-AC299</f>
        <v>103.24137931034483</v>
      </c>
    </row>
    <row r="300" spans="1:30" s="4" customFormat="1" ht="21" customHeight="1" x14ac:dyDescent="0.2">
      <c r="A300" s="9">
        <v>296</v>
      </c>
      <c r="B300" s="110" t="s">
        <v>313</v>
      </c>
      <c r="C300" s="110" t="s">
        <v>73</v>
      </c>
      <c r="D300" s="111">
        <v>1</v>
      </c>
      <c r="E300" s="14">
        <v>0.91225806451612901</v>
      </c>
      <c r="F300" s="50"/>
      <c r="G300" s="50"/>
      <c r="H300" s="12">
        <f>SUM(E300*100,F300:G300)</f>
        <v>91.225806451612897</v>
      </c>
      <c r="I300" s="50">
        <v>8</v>
      </c>
      <c r="J300" s="112"/>
      <c r="K300" s="14">
        <f>SUM(I300:J300)</f>
        <v>8</v>
      </c>
      <c r="L300" s="50"/>
      <c r="M300" s="112"/>
      <c r="N300" s="112"/>
      <c r="O300" s="14">
        <f>SUM(L300:N300)</f>
        <v>0</v>
      </c>
      <c r="P300" s="112"/>
      <c r="Q300" s="112"/>
      <c r="R300" s="112"/>
      <c r="S300" s="112"/>
      <c r="T300" s="14">
        <f>SUM(P300:S300)</f>
        <v>0</v>
      </c>
      <c r="U300" s="50">
        <v>1.5</v>
      </c>
      <c r="V300" s="50"/>
      <c r="W300" s="50"/>
      <c r="X300" s="50"/>
      <c r="Y300" s="50"/>
      <c r="Z300" s="50">
        <f>2+0.5</f>
        <v>2.5</v>
      </c>
      <c r="AA300" s="14">
        <f>SUM(U300:Z300)</f>
        <v>4</v>
      </c>
      <c r="AB300" s="50"/>
      <c r="AC300" s="50"/>
      <c r="AD300" s="87">
        <f>H300+K300+O300+T300+AA300+AB300-AC300</f>
        <v>103.2258064516129</v>
      </c>
    </row>
    <row r="301" spans="1:30" s="4" customFormat="1" ht="21" customHeight="1" x14ac:dyDescent="0.2">
      <c r="A301" s="10">
        <v>297</v>
      </c>
      <c r="B301" s="122" t="s">
        <v>314</v>
      </c>
      <c r="C301" s="110" t="s">
        <v>73</v>
      </c>
      <c r="D301" s="111">
        <v>4</v>
      </c>
      <c r="E301" s="14">
        <v>0.90700000000000003</v>
      </c>
      <c r="F301" s="50"/>
      <c r="G301" s="50"/>
      <c r="H301" s="12">
        <f>SUM(E301*100,F301:G301)</f>
        <v>90.7</v>
      </c>
      <c r="I301" s="50">
        <v>3</v>
      </c>
      <c r="J301" s="112">
        <v>8</v>
      </c>
      <c r="K301" s="14">
        <f>SUM(I301:J301)</f>
        <v>11</v>
      </c>
      <c r="L301" s="50"/>
      <c r="M301" s="112"/>
      <c r="N301" s="112"/>
      <c r="O301" s="14">
        <f>SUM(L301:N301)</f>
        <v>0</v>
      </c>
      <c r="P301" s="112"/>
      <c r="Q301" s="112"/>
      <c r="R301" s="112"/>
      <c r="S301" s="112"/>
      <c r="T301" s="14">
        <f>SUM(P301:S301)</f>
        <v>0</v>
      </c>
      <c r="U301" s="50">
        <v>1.5</v>
      </c>
      <c r="V301" s="50"/>
      <c r="W301" s="50"/>
      <c r="X301" s="50"/>
      <c r="Y301" s="50"/>
      <c r="Z301" s="50"/>
      <c r="AA301" s="14">
        <f>SUM(U301:Z301)</f>
        <v>1.5</v>
      </c>
      <c r="AB301" s="50"/>
      <c r="AC301" s="50"/>
      <c r="AD301" s="87">
        <f>H301+K301+O301+T301+AA301+AB301-AC301</f>
        <v>103.2</v>
      </c>
    </row>
    <row r="302" spans="1:30" s="4" customFormat="1" ht="21" customHeight="1" x14ac:dyDescent="0.2">
      <c r="A302" s="8">
        <v>298</v>
      </c>
      <c r="B302" s="96" t="s">
        <v>315</v>
      </c>
      <c r="C302" s="96" t="s">
        <v>66</v>
      </c>
      <c r="D302" s="97">
        <v>1</v>
      </c>
      <c r="E302" s="13">
        <v>0.76300000000000001</v>
      </c>
      <c r="F302" s="47"/>
      <c r="G302" s="47"/>
      <c r="H302" s="12">
        <f>SUM(E302*100,F302:G302)</f>
        <v>76.3</v>
      </c>
      <c r="I302" s="47">
        <v>1</v>
      </c>
      <c r="J302" s="77"/>
      <c r="K302" s="13">
        <f>SUM(I302:J302)</f>
        <v>1</v>
      </c>
      <c r="L302" s="47">
        <v>0</v>
      </c>
      <c r="M302" s="77">
        <v>3</v>
      </c>
      <c r="N302" s="77"/>
      <c r="O302" s="13">
        <f>SUM(L302:N302)</f>
        <v>3</v>
      </c>
      <c r="P302" s="77"/>
      <c r="Q302" s="77"/>
      <c r="R302" s="77"/>
      <c r="S302" s="77"/>
      <c r="T302" s="13">
        <f>SUM(P302:S302)</f>
        <v>0</v>
      </c>
      <c r="U302" s="47">
        <f>1+1.5+1</f>
        <v>3.5</v>
      </c>
      <c r="V302" s="47">
        <v>2.7</v>
      </c>
      <c r="W302" s="47">
        <f>0.5+1.5</f>
        <v>2</v>
      </c>
      <c r="X302" s="47">
        <f>1.1+4.2+1.5</f>
        <v>6.8000000000000007</v>
      </c>
      <c r="Y302" s="47">
        <v>4.9000000000000004</v>
      </c>
      <c r="Z302" s="47">
        <v>2</v>
      </c>
      <c r="AA302" s="13">
        <f>SUM(U302:Z302)</f>
        <v>21.9</v>
      </c>
      <c r="AB302" s="47">
        <v>1</v>
      </c>
      <c r="AC302" s="47"/>
      <c r="AD302" s="87">
        <f>H302+K302+O302+T302+AA302+AB302-AC302</f>
        <v>103.19999999999999</v>
      </c>
    </row>
    <row r="303" spans="1:30" s="4" customFormat="1" ht="21" customHeight="1" x14ac:dyDescent="0.2">
      <c r="A303" s="9">
        <v>299</v>
      </c>
      <c r="B303" s="96" t="s">
        <v>316</v>
      </c>
      <c r="C303" s="96" t="s">
        <v>66</v>
      </c>
      <c r="D303" s="97">
        <v>2</v>
      </c>
      <c r="E303" s="13">
        <v>0.96266666666666667</v>
      </c>
      <c r="F303" s="47"/>
      <c r="G303" s="47">
        <v>6</v>
      </c>
      <c r="H303" s="12">
        <f>SUM(E303*100,F303:G303)</f>
        <v>102.26666666666667</v>
      </c>
      <c r="I303" s="47"/>
      <c r="J303" s="77"/>
      <c r="K303" s="13">
        <f>SUM(I303:J303)</f>
        <v>0</v>
      </c>
      <c r="L303" s="47"/>
      <c r="M303" s="77"/>
      <c r="N303" s="77"/>
      <c r="O303" s="13">
        <f>SUM(L303:N303)</f>
        <v>0</v>
      </c>
      <c r="P303" s="77"/>
      <c r="Q303" s="77"/>
      <c r="R303" s="77"/>
      <c r="S303" s="77"/>
      <c r="T303" s="13">
        <f>SUM(P303:S303)</f>
        <v>0</v>
      </c>
      <c r="U303" s="47"/>
      <c r="V303" s="47"/>
      <c r="W303" s="47"/>
      <c r="X303" s="47"/>
      <c r="Y303" s="47">
        <v>0.8</v>
      </c>
      <c r="Z303" s="47"/>
      <c r="AA303" s="13">
        <f>SUM(U303:Z303)</f>
        <v>0.8</v>
      </c>
      <c r="AB303" s="47"/>
      <c r="AC303" s="47"/>
      <c r="AD303" s="86">
        <f>H303+K303+O303+T303+AA303+AB303-AC303</f>
        <v>103.06666666666666</v>
      </c>
    </row>
    <row r="304" spans="1:30" s="4" customFormat="1" ht="21" customHeight="1" x14ac:dyDescent="0.2">
      <c r="A304" s="10">
        <v>300</v>
      </c>
      <c r="B304" s="96" t="s">
        <v>317</v>
      </c>
      <c r="C304" s="96" t="s">
        <v>66</v>
      </c>
      <c r="D304" s="97">
        <v>4</v>
      </c>
      <c r="E304" s="13">
        <v>0.92944444444444441</v>
      </c>
      <c r="F304" s="47"/>
      <c r="G304" s="47"/>
      <c r="H304" s="12">
        <f>SUM(E304*100,F304:G304)</f>
        <v>92.944444444444443</v>
      </c>
      <c r="I304" s="47">
        <v>3</v>
      </c>
      <c r="J304" s="77"/>
      <c r="K304" s="13">
        <f>SUM(I304:J304)</f>
        <v>3</v>
      </c>
      <c r="L304" s="47"/>
      <c r="M304" s="77"/>
      <c r="N304" s="77"/>
      <c r="O304" s="13">
        <f>SUM(L304:N304)</f>
        <v>0</v>
      </c>
      <c r="P304" s="77"/>
      <c r="Q304" s="77"/>
      <c r="R304" s="77"/>
      <c r="S304" s="77"/>
      <c r="T304" s="13">
        <f>SUM(P304:S304)</f>
        <v>0</v>
      </c>
      <c r="U304" s="47"/>
      <c r="V304" s="47">
        <v>4</v>
      </c>
      <c r="W304" s="47"/>
      <c r="X304" s="47"/>
      <c r="Y304" s="47">
        <v>3</v>
      </c>
      <c r="Z304" s="47"/>
      <c r="AA304" s="13">
        <f>SUM(U304:Z304)</f>
        <v>7</v>
      </c>
      <c r="AB304" s="47"/>
      <c r="AC304" s="47"/>
      <c r="AD304" s="87">
        <f>H304+K304+O304+T304+AA304+AB304-AC304</f>
        <v>102.94444444444444</v>
      </c>
    </row>
    <row r="305" spans="1:30" s="4" customFormat="1" ht="21" customHeight="1" x14ac:dyDescent="0.2">
      <c r="A305" s="8">
        <v>301</v>
      </c>
      <c r="B305" s="96" t="s">
        <v>318</v>
      </c>
      <c r="C305" s="96" t="s">
        <v>66</v>
      </c>
      <c r="D305" s="97">
        <v>4</v>
      </c>
      <c r="E305" s="13">
        <v>0.93944444444444442</v>
      </c>
      <c r="F305" s="47"/>
      <c r="G305" s="47"/>
      <c r="H305" s="12">
        <f>SUM(E305*100,F305:G305)</f>
        <v>93.944444444444443</v>
      </c>
      <c r="I305" s="47"/>
      <c r="J305" s="77"/>
      <c r="K305" s="13">
        <f>SUM(I305:J305)</f>
        <v>0</v>
      </c>
      <c r="L305" s="47"/>
      <c r="M305" s="77"/>
      <c r="N305" s="77"/>
      <c r="O305" s="13">
        <f>SUM(L305:N305)</f>
        <v>0</v>
      </c>
      <c r="P305" s="77"/>
      <c r="Q305" s="77"/>
      <c r="R305" s="77"/>
      <c r="S305" s="77"/>
      <c r="T305" s="13">
        <f>SUM(P305:S305)</f>
        <v>0</v>
      </c>
      <c r="U305" s="47"/>
      <c r="V305" s="47"/>
      <c r="W305" s="47"/>
      <c r="X305" s="47"/>
      <c r="Y305" s="47">
        <v>3</v>
      </c>
      <c r="Z305" s="47">
        <v>6</v>
      </c>
      <c r="AA305" s="13">
        <f>SUM(U305:Z305)</f>
        <v>9</v>
      </c>
      <c r="AB305" s="47"/>
      <c r="AC305" s="47"/>
      <c r="AD305" s="87">
        <f>H305+K305+O305+T305+AA305+AB305-AC305</f>
        <v>102.94444444444444</v>
      </c>
    </row>
    <row r="306" spans="1:30" s="4" customFormat="1" ht="21" customHeight="1" x14ac:dyDescent="0.2">
      <c r="A306" s="9">
        <v>302</v>
      </c>
      <c r="B306" s="122" t="s">
        <v>319</v>
      </c>
      <c r="C306" s="110" t="s">
        <v>73</v>
      </c>
      <c r="D306" s="111">
        <v>1</v>
      </c>
      <c r="E306" s="14">
        <v>0.84178571428571425</v>
      </c>
      <c r="F306" s="50"/>
      <c r="G306" s="50">
        <v>1</v>
      </c>
      <c r="H306" s="12">
        <f>SUM(E306*100,F306:G306)</f>
        <v>85.178571428571431</v>
      </c>
      <c r="I306" s="50">
        <v>1</v>
      </c>
      <c r="J306" s="112"/>
      <c r="K306" s="14">
        <f>SUM(I306:J306)</f>
        <v>1</v>
      </c>
      <c r="L306" s="50"/>
      <c r="M306" s="112"/>
      <c r="N306" s="112"/>
      <c r="O306" s="14">
        <f>SUM(L306:N306)</f>
        <v>0</v>
      </c>
      <c r="P306" s="112"/>
      <c r="Q306" s="112"/>
      <c r="R306" s="112"/>
      <c r="S306" s="112"/>
      <c r="T306" s="14">
        <f>SUM(P306:S306)</f>
        <v>0</v>
      </c>
      <c r="U306" s="50">
        <v>10</v>
      </c>
      <c r="V306" s="50">
        <v>0.8</v>
      </c>
      <c r="W306" s="50"/>
      <c r="X306" s="50">
        <v>1.6</v>
      </c>
      <c r="Y306" s="50">
        <v>0.8</v>
      </c>
      <c r="Z306" s="50">
        <v>0.5</v>
      </c>
      <c r="AA306" s="14">
        <f>SUM(U306:Z306)</f>
        <v>13.700000000000001</v>
      </c>
      <c r="AB306" s="50">
        <v>3</v>
      </c>
      <c r="AC306" s="50"/>
      <c r="AD306" s="87">
        <f>H306+K306+O306+T306+AA306+AB306-AC306</f>
        <v>102.87857142857143</v>
      </c>
    </row>
    <row r="307" spans="1:30" s="4" customFormat="1" ht="21" customHeight="1" x14ac:dyDescent="0.2">
      <c r="A307" s="10">
        <v>303</v>
      </c>
      <c r="B307" s="100" t="s">
        <v>320</v>
      </c>
      <c r="C307" s="101" t="s">
        <v>68</v>
      </c>
      <c r="D307" s="128">
        <v>1</v>
      </c>
      <c r="E307" s="16">
        <v>0.84199999999999997</v>
      </c>
      <c r="F307" s="48"/>
      <c r="G307" s="48"/>
      <c r="H307" s="12">
        <f>SUM(E307*100,F307:G307)</f>
        <v>84.2</v>
      </c>
      <c r="I307" s="48"/>
      <c r="J307" s="78"/>
      <c r="K307" s="13">
        <f>SUM(I307:J307)</f>
        <v>0</v>
      </c>
      <c r="L307" s="48"/>
      <c r="M307" s="78"/>
      <c r="N307" s="78"/>
      <c r="O307" s="13">
        <f>SUM(L307:N307)</f>
        <v>0</v>
      </c>
      <c r="P307" s="78"/>
      <c r="Q307" s="78"/>
      <c r="R307" s="78"/>
      <c r="S307" s="78"/>
      <c r="T307" s="13">
        <f>SUM(P307:S307)</f>
        <v>0</v>
      </c>
      <c r="U307" s="48">
        <v>10</v>
      </c>
      <c r="V307" s="48">
        <v>8.5</v>
      </c>
      <c r="W307" s="48"/>
      <c r="X307" s="48"/>
      <c r="Y307" s="48"/>
      <c r="Z307" s="48"/>
      <c r="AA307" s="13">
        <f>SUM(U307:Z307)</f>
        <v>18.5</v>
      </c>
      <c r="AB307" s="48"/>
      <c r="AC307" s="48"/>
      <c r="AD307" s="87">
        <f>H307+K307+O307+T307+AA307+AB307-AC307</f>
        <v>102.7</v>
      </c>
    </row>
    <row r="308" spans="1:30" s="4" customFormat="1" ht="21" customHeight="1" x14ac:dyDescent="0.2">
      <c r="A308" s="8">
        <v>304</v>
      </c>
      <c r="B308" s="100" t="s">
        <v>321</v>
      </c>
      <c r="C308" s="101" t="s">
        <v>68</v>
      </c>
      <c r="D308" s="141">
        <v>1</v>
      </c>
      <c r="E308" s="13">
        <v>0.92129032258064514</v>
      </c>
      <c r="F308" s="48"/>
      <c r="G308" s="48"/>
      <c r="H308" s="12">
        <f>SUM(E308*100,F308:G308)</f>
        <v>92.129032258064512</v>
      </c>
      <c r="I308" s="48"/>
      <c r="J308" s="78"/>
      <c r="K308" s="13">
        <f>SUM(I308:J308)</f>
        <v>0</v>
      </c>
      <c r="L308" s="48"/>
      <c r="M308" s="78"/>
      <c r="N308" s="78"/>
      <c r="O308" s="13">
        <f>SUM(L308:N308)</f>
        <v>0</v>
      </c>
      <c r="P308" s="78"/>
      <c r="Q308" s="78"/>
      <c r="R308" s="78"/>
      <c r="S308" s="78"/>
      <c r="T308" s="13">
        <f>SUM(P308:S308)</f>
        <v>0</v>
      </c>
      <c r="U308" s="48">
        <v>10</v>
      </c>
      <c r="V308" s="48">
        <v>0.5</v>
      </c>
      <c r="W308" s="48"/>
      <c r="X308" s="48"/>
      <c r="Y308" s="48"/>
      <c r="Z308" s="48"/>
      <c r="AA308" s="13">
        <f>SUM(U308:Z308)</f>
        <v>10.5</v>
      </c>
      <c r="AB308" s="48"/>
      <c r="AC308" s="48"/>
      <c r="AD308" s="86">
        <f>H308+K308+O308+T308+AA308+AB308-AC308</f>
        <v>102.62903225806451</v>
      </c>
    </row>
    <row r="309" spans="1:30" s="4" customFormat="1" ht="21" customHeight="1" x14ac:dyDescent="0.2">
      <c r="A309" s="9">
        <v>305</v>
      </c>
      <c r="B309" s="96" t="s">
        <v>322</v>
      </c>
      <c r="C309" s="96" t="s">
        <v>66</v>
      </c>
      <c r="D309" s="97">
        <v>1</v>
      </c>
      <c r="E309" s="13">
        <v>0.8621875</v>
      </c>
      <c r="F309" s="47"/>
      <c r="G309" s="47"/>
      <c r="H309" s="12">
        <f>SUM(E309*100,F309:G309)</f>
        <v>86.21875</v>
      </c>
      <c r="I309" s="47"/>
      <c r="J309" s="77"/>
      <c r="K309" s="13">
        <f>SUM(I309:J309)</f>
        <v>0</v>
      </c>
      <c r="L309" s="47"/>
      <c r="M309" s="77"/>
      <c r="N309" s="77"/>
      <c r="O309" s="13">
        <f>SUM(L309:N309)</f>
        <v>0</v>
      </c>
      <c r="P309" s="77"/>
      <c r="Q309" s="77"/>
      <c r="R309" s="77"/>
      <c r="S309" s="77"/>
      <c r="T309" s="13">
        <f>SUM(P309:S309)</f>
        <v>0</v>
      </c>
      <c r="U309" s="47">
        <v>10</v>
      </c>
      <c r="V309" s="47">
        <v>0.9</v>
      </c>
      <c r="W309" s="47">
        <v>1.5</v>
      </c>
      <c r="X309" s="47"/>
      <c r="Y309" s="47">
        <v>2</v>
      </c>
      <c r="Z309" s="47">
        <v>2</v>
      </c>
      <c r="AA309" s="13">
        <f>SUM(U309:Z309)</f>
        <v>16.399999999999999</v>
      </c>
      <c r="AB309" s="47"/>
      <c r="AC309" s="47"/>
      <c r="AD309" s="86">
        <f>H309+K309+O309+T309+AA309+AB309-AC309</f>
        <v>102.61875000000001</v>
      </c>
    </row>
    <row r="310" spans="1:30" s="4" customFormat="1" ht="21" customHeight="1" x14ac:dyDescent="0.2">
      <c r="A310" s="10">
        <v>306</v>
      </c>
      <c r="B310" s="100" t="s">
        <v>323</v>
      </c>
      <c r="C310" s="101" t="s">
        <v>68</v>
      </c>
      <c r="D310" s="128">
        <v>1</v>
      </c>
      <c r="E310" s="16">
        <v>0.84</v>
      </c>
      <c r="F310" s="48"/>
      <c r="G310" s="48"/>
      <c r="H310" s="12">
        <f>SUM(E310*100,F310:G310)</f>
        <v>84</v>
      </c>
      <c r="I310" s="48"/>
      <c r="J310" s="78"/>
      <c r="K310" s="13">
        <f>SUM(I310:J310)</f>
        <v>0</v>
      </c>
      <c r="L310" s="48"/>
      <c r="M310" s="78"/>
      <c r="N310" s="78">
        <v>18.5</v>
      </c>
      <c r="O310" s="13">
        <f>SUM(L310:N310)</f>
        <v>18.5</v>
      </c>
      <c r="P310" s="78"/>
      <c r="Q310" s="78"/>
      <c r="R310" s="78"/>
      <c r="S310" s="78"/>
      <c r="T310" s="13">
        <f>SUM(P310:S310)</f>
        <v>0</v>
      </c>
      <c r="U310" s="48"/>
      <c r="V310" s="48"/>
      <c r="W310" s="48"/>
      <c r="X310" s="48"/>
      <c r="Y310" s="48"/>
      <c r="Z310" s="48"/>
      <c r="AA310" s="13">
        <f>SUM(U310:Z310)</f>
        <v>0</v>
      </c>
      <c r="AB310" s="48"/>
      <c r="AC310" s="48"/>
      <c r="AD310" s="86">
        <f>H310+K310+O310+T310+AA310+AB310-AC310</f>
        <v>102.5</v>
      </c>
    </row>
    <row r="311" spans="1:30" s="4" customFormat="1" ht="21" customHeight="1" x14ac:dyDescent="0.2">
      <c r="A311" s="8">
        <v>307</v>
      </c>
      <c r="B311" s="122" t="s">
        <v>324</v>
      </c>
      <c r="C311" s="110" t="s">
        <v>73</v>
      </c>
      <c r="D311" s="111">
        <v>2</v>
      </c>
      <c r="E311" s="14">
        <v>0.82848484848484849</v>
      </c>
      <c r="F311" s="50"/>
      <c r="G311" s="50"/>
      <c r="H311" s="12">
        <f>SUM(E311*100,F311:G311)</f>
        <v>82.848484848484844</v>
      </c>
      <c r="I311" s="50"/>
      <c r="J311" s="112"/>
      <c r="K311" s="14">
        <f>SUM(I311:J311)</f>
        <v>0</v>
      </c>
      <c r="L311" s="50"/>
      <c r="M311" s="112"/>
      <c r="N311" s="112">
        <v>19.600000000000001</v>
      </c>
      <c r="O311" s="14">
        <f>SUM(L311:N311)</f>
        <v>19.600000000000001</v>
      </c>
      <c r="P311" s="112"/>
      <c r="Q311" s="112"/>
      <c r="R311" s="112"/>
      <c r="S311" s="112"/>
      <c r="T311" s="14">
        <f>SUM(P311:S311)</f>
        <v>0</v>
      </c>
      <c r="U311" s="50"/>
      <c r="V311" s="50"/>
      <c r="W311" s="50"/>
      <c r="X311" s="50"/>
      <c r="Y311" s="50"/>
      <c r="Z311" s="50"/>
      <c r="AA311" s="14">
        <f>SUM(U311:Z311)</f>
        <v>0</v>
      </c>
      <c r="AB311" s="50"/>
      <c r="AC311" s="50"/>
      <c r="AD311" s="87">
        <f>H311+K311+O311+T311+AA311+AB311-AC311</f>
        <v>102.44848484848484</v>
      </c>
    </row>
    <row r="312" spans="1:30" s="4" customFormat="1" ht="21" customHeight="1" x14ac:dyDescent="0.2">
      <c r="A312" s="9">
        <v>308</v>
      </c>
      <c r="B312" s="90" t="s">
        <v>325</v>
      </c>
      <c r="C312" s="92" t="s">
        <v>64</v>
      </c>
      <c r="D312" s="93">
        <v>2</v>
      </c>
      <c r="E312" s="12">
        <v>0.83606382978723404</v>
      </c>
      <c r="F312" s="46"/>
      <c r="G312" s="46"/>
      <c r="H312" s="12">
        <f>SUM(E312*100,F312:G312)</f>
        <v>83.606382978723403</v>
      </c>
      <c r="I312" s="94"/>
      <c r="J312" s="95"/>
      <c r="K312" s="12">
        <f>SUM(I312:J312)</f>
        <v>0</v>
      </c>
      <c r="L312" s="95"/>
      <c r="M312" s="95"/>
      <c r="N312" s="95"/>
      <c r="O312" s="12">
        <f>SUM(L312:N312)</f>
        <v>0</v>
      </c>
      <c r="P312" s="95">
        <v>2</v>
      </c>
      <c r="Q312" s="95">
        <v>7.8</v>
      </c>
      <c r="R312" s="95">
        <v>9</v>
      </c>
      <c r="S312" s="95"/>
      <c r="T312" s="12">
        <f>SUM(P312:S312)</f>
        <v>18.8</v>
      </c>
      <c r="U312" s="95"/>
      <c r="V312" s="94"/>
      <c r="W312" s="94"/>
      <c r="X312" s="94"/>
      <c r="Y312" s="85"/>
      <c r="Z312" s="85"/>
      <c r="AA312" s="14">
        <f>SUM(U312:Z312)</f>
        <v>0</v>
      </c>
      <c r="AB312" s="85"/>
      <c r="AC312" s="85"/>
      <c r="AD312" s="86">
        <f>H312+K312+O312+T312+AA312+AB312-AC312</f>
        <v>102.4063829787234</v>
      </c>
    </row>
    <row r="313" spans="1:30" s="4" customFormat="1" ht="21" customHeight="1" x14ac:dyDescent="0.2">
      <c r="A313" s="10">
        <v>309</v>
      </c>
      <c r="B313" s="110" t="s">
        <v>326</v>
      </c>
      <c r="C313" s="110" t="s">
        <v>73</v>
      </c>
      <c r="D313" s="111">
        <v>1</v>
      </c>
      <c r="E313" s="14">
        <v>0.8338266666666666</v>
      </c>
      <c r="F313" s="50"/>
      <c r="G313" s="50"/>
      <c r="H313" s="12">
        <f>SUM(E313*100,F313:G313)</f>
        <v>83.382666666666665</v>
      </c>
      <c r="I313" s="50"/>
      <c r="J313" s="112"/>
      <c r="K313" s="14">
        <f>SUM(I313:J313)</f>
        <v>0</v>
      </c>
      <c r="L313" s="50"/>
      <c r="M313" s="112"/>
      <c r="N313" s="112"/>
      <c r="O313" s="14">
        <f>SUM(L313:N313)</f>
        <v>0</v>
      </c>
      <c r="P313" s="112"/>
      <c r="Q313" s="135"/>
      <c r="R313" s="112">
        <v>19</v>
      </c>
      <c r="S313" s="112"/>
      <c r="T313" s="14">
        <f>SUM(P313:S313)</f>
        <v>19</v>
      </c>
      <c r="U313" s="50"/>
      <c r="V313" s="50"/>
      <c r="W313" s="50"/>
      <c r="X313" s="50"/>
      <c r="Y313" s="50"/>
      <c r="Z313" s="50"/>
      <c r="AA313" s="14">
        <f>SUM(U313:Z313)</f>
        <v>0</v>
      </c>
      <c r="AB313" s="50"/>
      <c r="AC313" s="50"/>
      <c r="AD313" s="86">
        <f>H313+K313+O313+T313+AA313+AB313-AC313</f>
        <v>102.38266666666667</v>
      </c>
    </row>
    <row r="314" spans="1:30" s="4" customFormat="1" ht="21" customHeight="1" x14ac:dyDescent="0.2">
      <c r="A314" s="8">
        <v>310</v>
      </c>
      <c r="B314" s="96" t="s">
        <v>327</v>
      </c>
      <c r="C314" s="96" t="s">
        <v>66</v>
      </c>
      <c r="D314" s="97">
        <v>1</v>
      </c>
      <c r="E314" s="13">
        <v>0.82656249999999998</v>
      </c>
      <c r="F314" s="47"/>
      <c r="G314" s="47"/>
      <c r="H314" s="12">
        <f>SUM(E314*100,F314:G314)</f>
        <v>82.65625</v>
      </c>
      <c r="I314" s="47"/>
      <c r="J314" s="77"/>
      <c r="K314" s="13">
        <f>SUM(I314:J314)</f>
        <v>0</v>
      </c>
      <c r="L314" s="47"/>
      <c r="M314" s="77"/>
      <c r="N314" s="77">
        <v>19.3</v>
      </c>
      <c r="O314" s="13">
        <f>SUM(L314:N314)</f>
        <v>19.3</v>
      </c>
      <c r="P314" s="77"/>
      <c r="Q314" s="77"/>
      <c r="R314" s="77"/>
      <c r="S314" s="77"/>
      <c r="T314" s="13">
        <f>SUM(P314:S314)</f>
        <v>0</v>
      </c>
      <c r="U314" s="47"/>
      <c r="V314" s="47">
        <v>0.4</v>
      </c>
      <c r="W314" s="47"/>
      <c r="X314" s="47"/>
      <c r="Y314" s="47"/>
      <c r="Z314" s="47"/>
      <c r="AA314" s="13">
        <f>SUM(U314:Z314)</f>
        <v>0.4</v>
      </c>
      <c r="AB314" s="47"/>
      <c r="AC314" s="47"/>
      <c r="AD314" s="86">
        <f>H314+K314+O314+T314+AA314+AB314-AC314</f>
        <v>102.35625</v>
      </c>
    </row>
    <row r="315" spans="1:30" s="4" customFormat="1" ht="21" customHeight="1" x14ac:dyDescent="0.2">
      <c r="A315" s="9">
        <v>311</v>
      </c>
      <c r="B315" s="117">
        <v>174175</v>
      </c>
      <c r="C315" s="119" t="s">
        <v>78</v>
      </c>
      <c r="D315" s="120">
        <v>4</v>
      </c>
      <c r="E315" s="14">
        <v>0.87333333333333329</v>
      </c>
      <c r="F315" s="51"/>
      <c r="G315" s="51"/>
      <c r="H315" s="12">
        <f>SUM(E315*100,F315:G315)</f>
        <v>87.333333333333329</v>
      </c>
      <c r="I315" s="51"/>
      <c r="J315" s="121"/>
      <c r="K315" s="14">
        <f>SUM(I315:J315)</f>
        <v>0</v>
      </c>
      <c r="L315" s="51"/>
      <c r="M315" s="121"/>
      <c r="N315" s="121"/>
      <c r="O315" s="14">
        <f>SUM(L315:N315)</f>
        <v>0</v>
      </c>
      <c r="P315" s="121"/>
      <c r="Q315" s="121"/>
      <c r="R315" s="121"/>
      <c r="S315" s="121"/>
      <c r="T315" s="14">
        <f>SUM(P315:S315)</f>
        <v>0</v>
      </c>
      <c r="U315" s="51">
        <v>15</v>
      </c>
      <c r="V315" s="51"/>
      <c r="W315" s="51"/>
      <c r="X315" s="51"/>
      <c r="Y315" s="51"/>
      <c r="Z315" s="51"/>
      <c r="AA315" s="14">
        <f>SUM(U315:Z315)</f>
        <v>15</v>
      </c>
      <c r="AB315" s="51"/>
      <c r="AC315" s="51"/>
      <c r="AD315" s="87">
        <f>H315+K315+O315+T315+AA315+AB315-AC315</f>
        <v>102.33333333333333</v>
      </c>
    </row>
    <row r="316" spans="1:30" s="4" customFormat="1" ht="21" customHeight="1" x14ac:dyDescent="0.2">
      <c r="A316" s="10">
        <v>312</v>
      </c>
      <c r="B316" s="103" t="s">
        <v>328</v>
      </c>
      <c r="C316" s="104" t="s">
        <v>70</v>
      </c>
      <c r="D316" s="105">
        <v>4</v>
      </c>
      <c r="E316" s="14">
        <f>H316/100</f>
        <v>0.74928571428571433</v>
      </c>
      <c r="F316" s="49"/>
      <c r="G316" s="49"/>
      <c r="H316" s="12">
        <v>74.928571428571431</v>
      </c>
      <c r="I316" s="49"/>
      <c r="J316" s="106"/>
      <c r="K316" s="14">
        <f>SUM(I316:J316)</f>
        <v>0</v>
      </c>
      <c r="L316" s="49"/>
      <c r="M316" s="106"/>
      <c r="N316" s="106"/>
      <c r="O316" s="14">
        <f>SUM(L316:N316)</f>
        <v>0</v>
      </c>
      <c r="P316" s="106"/>
      <c r="Q316" s="106"/>
      <c r="R316" s="106"/>
      <c r="S316" s="106"/>
      <c r="T316" s="14">
        <f>SUM(P316:S316)</f>
        <v>0</v>
      </c>
      <c r="U316" s="49">
        <v>2</v>
      </c>
      <c r="V316" s="49"/>
      <c r="W316" s="49">
        <v>23.9</v>
      </c>
      <c r="X316" s="49"/>
      <c r="Y316" s="49">
        <v>1.5</v>
      </c>
      <c r="Z316" s="49"/>
      <c r="AA316" s="14">
        <f>SUM(U316:Z316)</f>
        <v>27.4</v>
      </c>
      <c r="AB316" s="49"/>
      <c r="AC316" s="49"/>
      <c r="AD316" s="87">
        <f>H316+K316+O316+T316+AA316+AB316-AC316</f>
        <v>102.32857142857142</v>
      </c>
    </row>
    <row r="317" spans="1:30" s="4" customFormat="1" ht="21" customHeight="1" x14ac:dyDescent="0.2">
      <c r="A317" s="8">
        <v>313</v>
      </c>
      <c r="B317" s="147">
        <v>204076</v>
      </c>
      <c r="C317" s="119" t="s">
        <v>78</v>
      </c>
      <c r="D317" s="120">
        <v>1</v>
      </c>
      <c r="E317" s="14">
        <v>0.87531250000000005</v>
      </c>
      <c r="F317" s="51"/>
      <c r="G317" s="51"/>
      <c r="H317" s="12">
        <f>SUM(E317*100,F317:G317)</f>
        <v>87.53125</v>
      </c>
      <c r="I317" s="51"/>
      <c r="J317" s="121"/>
      <c r="K317" s="14">
        <f>SUM(I317:J317)</f>
        <v>0</v>
      </c>
      <c r="L317" s="51"/>
      <c r="M317" s="121"/>
      <c r="N317" s="121"/>
      <c r="O317" s="14">
        <f>SUM(L317:N317)</f>
        <v>0</v>
      </c>
      <c r="P317" s="121"/>
      <c r="Q317" s="121"/>
      <c r="R317" s="121"/>
      <c r="S317" s="121"/>
      <c r="T317" s="14">
        <f>SUM(P317:S317)</f>
        <v>0</v>
      </c>
      <c r="U317" s="51"/>
      <c r="V317" s="51">
        <v>9.1999999999999993</v>
      </c>
      <c r="W317" s="51"/>
      <c r="X317" s="51">
        <v>3</v>
      </c>
      <c r="Y317" s="51">
        <v>2.5</v>
      </c>
      <c r="Z317" s="51"/>
      <c r="AA317" s="14">
        <f>SUM(U317:Z317)</f>
        <v>14.7</v>
      </c>
      <c r="AB317" s="51"/>
      <c r="AC317" s="51"/>
      <c r="AD317" s="86">
        <f>H317+K317+O317+T317+AA317+AB317-AC317</f>
        <v>102.23125</v>
      </c>
    </row>
    <row r="318" spans="1:30" s="4" customFormat="1" ht="21" customHeight="1" x14ac:dyDescent="0.2">
      <c r="A318" s="9">
        <v>314</v>
      </c>
      <c r="B318" s="100" t="s">
        <v>329</v>
      </c>
      <c r="C318" s="101" t="s">
        <v>68</v>
      </c>
      <c r="D318" s="128">
        <v>1</v>
      </c>
      <c r="E318" s="16">
        <v>0.92600000000000005</v>
      </c>
      <c r="F318" s="48"/>
      <c r="G318" s="48"/>
      <c r="H318" s="12">
        <f>SUM(E318*100,F318:G318)</f>
        <v>92.600000000000009</v>
      </c>
      <c r="I318" s="48"/>
      <c r="J318" s="78"/>
      <c r="K318" s="13">
        <f>SUM(I318:J318)</f>
        <v>0</v>
      </c>
      <c r="L318" s="48"/>
      <c r="M318" s="78"/>
      <c r="N318" s="78"/>
      <c r="O318" s="13">
        <f>SUM(L318:N318)</f>
        <v>0</v>
      </c>
      <c r="P318" s="78"/>
      <c r="Q318" s="78"/>
      <c r="R318" s="78"/>
      <c r="S318" s="78"/>
      <c r="T318" s="13">
        <f>SUM(P318:S318)</f>
        <v>0</v>
      </c>
      <c r="U318" s="48">
        <v>1</v>
      </c>
      <c r="V318" s="48">
        <v>2.5</v>
      </c>
      <c r="W318" s="48">
        <v>2.1</v>
      </c>
      <c r="X318" s="48">
        <v>4</v>
      </c>
      <c r="Y318" s="48"/>
      <c r="Z318" s="48"/>
      <c r="AA318" s="13">
        <f>SUM(U318:Z318)</f>
        <v>9.6</v>
      </c>
      <c r="AB318" s="48"/>
      <c r="AC318" s="48"/>
      <c r="AD318" s="86">
        <f>H318+K318+O318+T318+AA318+AB318-AC318</f>
        <v>102.2</v>
      </c>
    </row>
    <row r="319" spans="1:30" s="4" customFormat="1" ht="21" customHeight="1" x14ac:dyDescent="0.2">
      <c r="A319" s="10">
        <v>315</v>
      </c>
      <c r="B319" s="99" t="s">
        <v>330</v>
      </c>
      <c r="C319" s="101" t="s">
        <v>68</v>
      </c>
      <c r="D319" s="102">
        <v>2</v>
      </c>
      <c r="E319" s="13">
        <v>0.90100000000000002</v>
      </c>
      <c r="F319" s="48"/>
      <c r="G319" s="48"/>
      <c r="H319" s="12">
        <f>SUM(E319*100,F319:G319)</f>
        <v>90.100000000000009</v>
      </c>
      <c r="I319" s="48">
        <v>1.5</v>
      </c>
      <c r="J319" s="78"/>
      <c r="K319" s="13">
        <f>SUM(I319:J319)</f>
        <v>1.5</v>
      </c>
      <c r="L319" s="48"/>
      <c r="M319" s="78"/>
      <c r="N319" s="78"/>
      <c r="O319" s="13">
        <f>SUM(L319:N319)</f>
        <v>0</v>
      </c>
      <c r="P319" s="78"/>
      <c r="Q319" s="78"/>
      <c r="R319" s="78"/>
      <c r="S319" s="78"/>
      <c r="T319" s="13">
        <f>SUM(P319:S319)</f>
        <v>0</v>
      </c>
      <c r="U319" s="48">
        <v>3</v>
      </c>
      <c r="V319" s="48"/>
      <c r="W319" s="48"/>
      <c r="X319" s="48">
        <f>6+1</f>
        <v>7</v>
      </c>
      <c r="Y319" s="48"/>
      <c r="Z319" s="48">
        <v>0.5</v>
      </c>
      <c r="AA319" s="13">
        <f>SUM(U319:Z319)</f>
        <v>10.5</v>
      </c>
      <c r="AB319" s="48"/>
      <c r="AC319" s="48"/>
      <c r="AD319" s="87">
        <f>H319+K319+O319+T319+AA319+AB319-AC319</f>
        <v>102.10000000000001</v>
      </c>
    </row>
    <row r="320" spans="1:30" s="4" customFormat="1" ht="21" customHeight="1" x14ac:dyDescent="0.2">
      <c r="A320" s="8">
        <v>316</v>
      </c>
      <c r="B320" s="122" t="s">
        <v>331</v>
      </c>
      <c r="C320" s="110" t="s">
        <v>73</v>
      </c>
      <c r="D320" s="111">
        <v>4</v>
      </c>
      <c r="E320" s="14">
        <v>0.87083529411764715</v>
      </c>
      <c r="F320" s="50"/>
      <c r="G320" s="50"/>
      <c r="H320" s="12">
        <f>SUM(E320*100,F320:G320)</f>
        <v>87.083529411764715</v>
      </c>
      <c r="I320" s="50"/>
      <c r="J320" s="112"/>
      <c r="K320" s="14">
        <f>SUM(I320:J320)</f>
        <v>0</v>
      </c>
      <c r="L320" s="50"/>
      <c r="M320" s="112"/>
      <c r="N320" s="112"/>
      <c r="O320" s="14">
        <f>SUM(L320:N320)</f>
        <v>0</v>
      </c>
      <c r="P320" s="112"/>
      <c r="Q320" s="112"/>
      <c r="R320" s="112"/>
      <c r="S320" s="112"/>
      <c r="T320" s="14">
        <f>SUM(P320:S320)</f>
        <v>0</v>
      </c>
      <c r="U320" s="50">
        <v>15</v>
      </c>
      <c r="V320" s="50"/>
      <c r="W320" s="50"/>
      <c r="X320" s="50"/>
      <c r="Y320" s="50"/>
      <c r="Z320" s="50"/>
      <c r="AA320" s="14">
        <f>SUM(U320:Z320)</f>
        <v>15</v>
      </c>
      <c r="AB320" s="50"/>
      <c r="AC320" s="50"/>
      <c r="AD320" s="86">
        <f>H320+K320+O320+T320+AA320+AB320-AC320</f>
        <v>102.08352941176472</v>
      </c>
    </row>
    <row r="321" spans="1:30" s="4" customFormat="1" ht="21" customHeight="1" x14ac:dyDescent="0.2">
      <c r="A321" s="9">
        <v>317</v>
      </c>
      <c r="B321" s="136" t="s">
        <v>332</v>
      </c>
      <c r="C321" s="104" t="s">
        <v>70</v>
      </c>
      <c r="D321" s="105">
        <v>1</v>
      </c>
      <c r="E321" s="14">
        <f>H321/100</f>
        <v>0.94272727272727264</v>
      </c>
      <c r="F321" s="49"/>
      <c r="G321" s="49"/>
      <c r="H321" s="12">
        <v>94.272727272727266</v>
      </c>
      <c r="I321" s="49"/>
      <c r="J321" s="106"/>
      <c r="K321" s="14">
        <f>SUM(I321:J321)</f>
        <v>0</v>
      </c>
      <c r="L321" s="49"/>
      <c r="M321" s="106"/>
      <c r="N321" s="106"/>
      <c r="O321" s="14">
        <f>SUM(L321:N321)</f>
        <v>0</v>
      </c>
      <c r="P321" s="106"/>
      <c r="Q321" s="106"/>
      <c r="R321" s="106"/>
      <c r="S321" s="106"/>
      <c r="T321" s="14">
        <f>SUM(P321:S321)</f>
        <v>0</v>
      </c>
      <c r="U321" s="49">
        <v>0</v>
      </c>
      <c r="V321" s="49">
        <v>0.8</v>
      </c>
      <c r="W321" s="49"/>
      <c r="X321" s="49">
        <v>7</v>
      </c>
      <c r="Y321" s="49"/>
      <c r="Z321" s="49"/>
      <c r="AA321" s="14">
        <f>SUM(U321:Z321)</f>
        <v>7.8</v>
      </c>
      <c r="AB321" s="49"/>
      <c r="AC321" s="49"/>
      <c r="AD321" s="86">
        <f>H321+K321+O321+T321+AA321+AB321-AC321</f>
        <v>102.07272727272726</v>
      </c>
    </row>
    <row r="322" spans="1:30" s="4" customFormat="1" ht="21" customHeight="1" x14ac:dyDescent="0.2">
      <c r="A322" s="10">
        <v>318</v>
      </c>
      <c r="B322" s="100" t="s">
        <v>333</v>
      </c>
      <c r="C322" s="101" t="s">
        <v>68</v>
      </c>
      <c r="D322" s="102">
        <v>2</v>
      </c>
      <c r="E322" s="13">
        <v>0.92833333333333334</v>
      </c>
      <c r="F322" s="48"/>
      <c r="G322" s="48"/>
      <c r="H322" s="12">
        <f>SUM(E322*100,F322:G322)</f>
        <v>92.833333333333329</v>
      </c>
      <c r="I322" s="48"/>
      <c r="J322" s="78"/>
      <c r="K322" s="13">
        <f>SUM(I322:J322)</f>
        <v>0</v>
      </c>
      <c r="L322" s="48">
        <v>1</v>
      </c>
      <c r="M322" s="78">
        <v>5</v>
      </c>
      <c r="N322" s="78"/>
      <c r="O322" s="13">
        <f>SUM(L322:N322)</f>
        <v>6</v>
      </c>
      <c r="P322" s="78"/>
      <c r="Q322" s="78"/>
      <c r="R322" s="78"/>
      <c r="S322" s="78"/>
      <c r="T322" s="13">
        <f>SUM(P322:S322)</f>
        <v>0</v>
      </c>
      <c r="U322" s="48"/>
      <c r="V322" s="48"/>
      <c r="W322" s="48"/>
      <c r="X322" s="48">
        <v>3.2</v>
      </c>
      <c r="Y322" s="48"/>
      <c r="Z322" s="48"/>
      <c r="AA322" s="13">
        <f>SUM(U322:Z322)</f>
        <v>3.2</v>
      </c>
      <c r="AB322" s="48"/>
      <c r="AC322" s="48"/>
      <c r="AD322" s="86">
        <f>H322+K322+O322+T322+AA322+AB322-AC322</f>
        <v>102.03333333333333</v>
      </c>
    </row>
    <row r="323" spans="1:30" s="4" customFormat="1" ht="21" customHeight="1" x14ac:dyDescent="0.2">
      <c r="A323" s="8">
        <v>319</v>
      </c>
      <c r="B323" s="131" t="s">
        <v>334</v>
      </c>
      <c r="C323" s="92" t="s">
        <v>64</v>
      </c>
      <c r="D323" s="93">
        <v>2</v>
      </c>
      <c r="E323" s="12">
        <v>0.86</v>
      </c>
      <c r="F323" s="46"/>
      <c r="G323" s="46"/>
      <c r="H323" s="12">
        <f>SUM(E323*100,F323:G323)</f>
        <v>86</v>
      </c>
      <c r="I323" s="94"/>
      <c r="J323" s="95"/>
      <c r="K323" s="12">
        <f>SUM(I323:J323)</f>
        <v>0</v>
      </c>
      <c r="L323" s="95"/>
      <c r="M323" s="95"/>
      <c r="N323" s="95"/>
      <c r="O323" s="12">
        <f>SUM(L323:N323)</f>
        <v>0</v>
      </c>
      <c r="P323" s="95"/>
      <c r="Q323" s="95"/>
      <c r="R323" s="95"/>
      <c r="S323" s="95"/>
      <c r="T323" s="12">
        <f>SUM(P323:S323)</f>
        <v>0</v>
      </c>
      <c r="U323" s="95">
        <v>15</v>
      </c>
      <c r="V323" s="94"/>
      <c r="W323" s="94"/>
      <c r="X323" s="94"/>
      <c r="Y323" s="85"/>
      <c r="Z323" s="85"/>
      <c r="AA323" s="14">
        <f>SUM(U323:Z323)</f>
        <v>15</v>
      </c>
      <c r="AB323" s="85">
        <v>1</v>
      </c>
      <c r="AC323" s="85"/>
      <c r="AD323" s="86">
        <f>H323+K323+O323+T323+AA323+AB323-AC323</f>
        <v>102</v>
      </c>
    </row>
    <row r="324" spans="1:30" s="4" customFormat="1" ht="21" customHeight="1" x14ac:dyDescent="0.2">
      <c r="A324" s="9">
        <v>320</v>
      </c>
      <c r="B324" s="110" t="s">
        <v>335</v>
      </c>
      <c r="C324" s="110" t="s">
        <v>73</v>
      </c>
      <c r="D324" s="111">
        <v>2</v>
      </c>
      <c r="E324" s="14">
        <v>0.86926573426573428</v>
      </c>
      <c r="F324" s="50"/>
      <c r="G324" s="50"/>
      <c r="H324" s="12">
        <f>SUM(E324*100,F324:G324)</f>
        <v>86.926573426573427</v>
      </c>
      <c r="I324" s="50">
        <v>1</v>
      </c>
      <c r="J324" s="112"/>
      <c r="K324" s="14">
        <f>SUM(I324:J324)</f>
        <v>1</v>
      </c>
      <c r="L324" s="50"/>
      <c r="M324" s="112"/>
      <c r="N324" s="112"/>
      <c r="O324" s="14">
        <f>SUM(L324:N324)</f>
        <v>0</v>
      </c>
      <c r="P324" s="112"/>
      <c r="Q324" s="112"/>
      <c r="R324" s="112"/>
      <c r="S324" s="112"/>
      <c r="T324" s="14">
        <f>SUM(P324:S324)</f>
        <v>0</v>
      </c>
      <c r="U324" s="50">
        <v>2.5</v>
      </c>
      <c r="V324" s="50"/>
      <c r="W324" s="50"/>
      <c r="X324" s="50">
        <v>11.4</v>
      </c>
      <c r="Y324" s="50"/>
      <c r="Z324" s="50"/>
      <c r="AA324" s="14">
        <f>SUM(U324:Z324)</f>
        <v>13.9</v>
      </c>
      <c r="AB324" s="50"/>
      <c r="AC324" s="50"/>
      <c r="AD324" s="86">
        <f>H324+K324+O324+T324+AA324+AB324-AC324</f>
        <v>101.82657342657343</v>
      </c>
    </row>
    <row r="325" spans="1:30" s="4" customFormat="1" ht="21" customHeight="1" x14ac:dyDescent="0.2">
      <c r="A325" s="10">
        <v>321</v>
      </c>
      <c r="B325" s="122" t="s">
        <v>336</v>
      </c>
      <c r="C325" s="110" t="s">
        <v>73</v>
      </c>
      <c r="D325" s="111">
        <v>2</v>
      </c>
      <c r="E325" s="14">
        <v>0.86656250000000001</v>
      </c>
      <c r="F325" s="50"/>
      <c r="G325" s="50"/>
      <c r="H325" s="12">
        <f>SUM(E325*100,F325:G325)</f>
        <v>86.65625</v>
      </c>
      <c r="I325" s="50"/>
      <c r="J325" s="112"/>
      <c r="K325" s="14">
        <f>SUM(I325:J325)</f>
        <v>0</v>
      </c>
      <c r="L325" s="50"/>
      <c r="M325" s="112"/>
      <c r="N325" s="112"/>
      <c r="O325" s="14">
        <f>SUM(L325:N325)</f>
        <v>0</v>
      </c>
      <c r="P325" s="112"/>
      <c r="Q325" s="112"/>
      <c r="R325" s="112"/>
      <c r="S325" s="112"/>
      <c r="T325" s="14">
        <f>SUM(P325:S325)</f>
        <v>0</v>
      </c>
      <c r="U325" s="50">
        <v>15</v>
      </c>
      <c r="V325" s="50"/>
      <c r="W325" s="50"/>
      <c r="X325" s="50"/>
      <c r="Y325" s="50"/>
      <c r="Z325" s="50"/>
      <c r="AA325" s="14">
        <f>SUM(U325:Z325)</f>
        <v>15</v>
      </c>
      <c r="AB325" s="50"/>
      <c r="AC325" s="50"/>
      <c r="AD325" s="86">
        <f>H325+K325+O325+T325+AA325+AB325-AC325</f>
        <v>101.65625</v>
      </c>
    </row>
    <row r="326" spans="1:30" s="4" customFormat="1" ht="21" customHeight="1" x14ac:dyDescent="0.2">
      <c r="A326" s="8">
        <v>322</v>
      </c>
      <c r="B326" s="117">
        <v>204125</v>
      </c>
      <c r="C326" s="119" t="s">
        <v>78</v>
      </c>
      <c r="D326" s="120">
        <v>1</v>
      </c>
      <c r="E326" s="14">
        <v>0.83843749999999995</v>
      </c>
      <c r="F326" s="51"/>
      <c r="G326" s="51"/>
      <c r="H326" s="12">
        <f>SUM(E326*100,F326:G326)</f>
        <v>83.84375</v>
      </c>
      <c r="I326" s="51"/>
      <c r="J326" s="121"/>
      <c r="K326" s="14">
        <f>SUM(I326:J326)</f>
        <v>0</v>
      </c>
      <c r="L326" s="51"/>
      <c r="M326" s="121"/>
      <c r="N326" s="121"/>
      <c r="O326" s="14">
        <f>SUM(L326:N326)</f>
        <v>0</v>
      </c>
      <c r="P326" s="121"/>
      <c r="Q326" s="121"/>
      <c r="R326" s="121"/>
      <c r="S326" s="121"/>
      <c r="T326" s="14">
        <f>SUM(P326:S326)</f>
        <v>0</v>
      </c>
      <c r="U326" s="51">
        <v>1</v>
      </c>
      <c r="V326" s="51">
        <v>9</v>
      </c>
      <c r="W326" s="51"/>
      <c r="X326" s="51">
        <v>6.8</v>
      </c>
      <c r="Y326" s="51"/>
      <c r="Z326" s="51">
        <v>1</v>
      </c>
      <c r="AA326" s="14">
        <f>SUM(U326:Z326)</f>
        <v>17.8</v>
      </c>
      <c r="AB326" s="51"/>
      <c r="AC326" s="51"/>
      <c r="AD326" s="86">
        <f>H326+K326+O326+T326+AA326+AB326-AC326</f>
        <v>101.64375</v>
      </c>
    </row>
    <row r="327" spans="1:30" s="4" customFormat="1" ht="21" customHeight="1" x14ac:dyDescent="0.2">
      <c r="A327" s="9">
        <v>323</v>
      </c>
      <c r="B327" s="122" t="s">
        <v>337</v>
      </c>
      <c r="C327" s="110" t="s">
        <v>73</v>
      </c>
      <c r="D327" s="111">
        <v>1</v>
      </c>
      <c r="E327" s="14">
        <v>0.90613333333333335</v>
      </c>
      <c r="F327" s="50"/>
      <c r="G327" s="50"/>
      <c r="H327" s="12">
        <f>SUM(E327*100,F327:G327)</f>
        <v>90.61333333333333</v>
      </c>
      <c r="I327" s="50"/>
      <c r="J327" s="112"/>
      <c r="K327" s="14">
        <f>SUM(I327:J327)</f>
        <v>0</v>
      </c>
      <c r="L327" s="50"/>
      <c r="M327" s="112"/>
      <c r="N327" s="112"/>
      <c r="O327" s="14">
        <f>SUM(L327:N327)</f>
        <v>0</v>
      </c>
      <c r="P327" s="112"/>
      <c r="Q327" s="135"/>
      <c r="R327" s="112">
        <v>0.5</v>
      </c>
      <c r="S327" s="112"/>
      <c r="T327" s="14">
        <f>SUM(P327:S327)</f>
        <v>0.5</v>
      </c>
      <c r="U327" s="50">
        <v>10</v>
      </c>
      <c r="V327" s="50">
        <v>0.5</v>
      </c>
      <c r="W327" s="50"/>
      <c r="X327" s="50"/>
      <c r="Y327" s="50"/>
      <c r="Z327" s="50"/>
      <c r="AA327" s="14">
        <f>SUM(U327:Z327)</f>
        <v>10.5</v>
      </c>
      <c r="AB327" s="50"/>
      <c r="AC327" s="50"/>
      <c r="AD327" s="86">
        <f>H327+K327+O327+T327+AA327+AB327-AC327</f>
        <v>101.61333333333333</v>
      </c>
    </row>
    <row r="328" spans="1:30" s="4" customFormat="1" ht="21" customHeight="1" x14ac:dyDescent="0.2">
      <c r="A328" s="10">
        <v>324</v>
      </c>
      <c r="B328" s="103" t="s">
        <v>338</v>
      </c>
      <c r="C328" s="104" t="s">
        <v>70</v>
      </c>
      <c r="D328" s="105">
        <v>4</v>
      </c>
      <c r="E328" s="14">
        <f>H328/100</f>
        <v>0.88928571428571435</v>
      </c>
      <c r="F328" s="49"/>
      <c r="G328" s="49"/>
      <c r="H328" s="12">
        <v>88.928571428571431</v>
      </c>
      <c r="I328" s="49"/>
      <c r="J328" s="106"/>
      <c r="K328" s="14">
        <f>SUM(I328:J328)</f>
        <v>0</v>
      </c>
      <c r="L328" s="49"/>
      <c r="M328" s="106"/>
      <c r="N328" s="106"/>
      <c r="O328" s="14">
        <f>SUM(L328:N328)</f>
        <v>0</v>
      </c>
      <c r="P328" s="106"/>
      <c r="Q328" s="106"/>
      <c r="R328" s="106"/>
      <c r="S328" s="106"/>
      <c r="T328" s="14">
        <f>SUM(P328:S328)</f>
        <v>0</v>
      </c>
      <c r="U328" s="49">
        <v>2</v>
      </c>
      <c r="V328" s="49"/>
      <c r="W328" s="49"/>
      <c r="X328" s="49">
        <v>9</v>
      </c>
      <c r="Y328" s="49"/>
      <c r="Z328" s="49">
        <v>1.5</v>
      </c>
      <c r="AA328" s="14">
        <f>SUM(U328:Z328)</f>
        <v>12.5</v>
      </c>
      <c r="AB328" s="49"/>
      <c r="AC328" s="49"/>
      <c r="AD328" s="87">
        <f>H328+K328+O328+T328+AA328+AB328-AC328</f>
        <v>101.42857142857143</v>
      </c>
    </row>
    <row r="329" spans="1:30" s="4" customFormat="1" ht="21" customHeight="1" x14ac:dyDescent="0.2">
      <c r="A329" s="8">
        <v>325</v>
      </c>
      <c r="B329" s="136" t="s">
        <v>339</v>
      </c>
      <c r="C329" s="104" t="s">
        <v>70</v>
      </c>
      <c r="D329" s="105">
        <v>1</v>
      </c>
      <c r="E329" s="14">
        <f>H329/100</f>
        <v>0.92909090909090908</v>
      </c>
      <c r="F329" s="49"/>
      <c r="G329" s="49">
        <f>1+1</f>
        <v>2</v>
      </c>
      <c r="H329" s="12">
        <v>92.909090909090907</v>
      </c>
      <c r="I329" s="49"/>
      <c r="J329" s="106"/>
      <c r="K329" s="14">
        <f>SUM(I329:J329)</f>
        <v>0</v>
      </c>
      <c r="L329" s="49"/>
      <c r="M329" s="106"/>
      <c r="N329" s="106"/>
      <c r="O329" s="14">
        <f>SUM(L329:N329)</f>
        <v>0</v>
      </c>
      <c r="P329" s="106">
        <v>1</v>
      </c>
      <c r="Q329" s="106">
        <v>7.5</v>
      </c>
      <c r="R329" s="106"/>
      <c r="S329" s="106"/>
      <c r="T329" s="14">
        <f>SUM(P329:S329)</f>
        <v>8.5</v>
      </c>
      <c r="U329" s="49"/>
      <c r="V329" s="49"/>
      <c r="W329" s="49"/>
      <c r="X329" s="49"/>
      <c r="Y329" s="49"/>
      <c r="Z329" s="49"/>
      <c r="AA329" s="14">
        <f>SUM(U329:Z329)</f>
        <v>0</v>
      </c>
      <c r="AB329" s="49"/>
      <c r="AC329" s="49"/>
      <c r="AD329" s="87">
        <f>H329+K329+O329+T329+AA329+AB329-AC329</f>
        <v>101.40909090909091</v>
      </c>
    </row>
    <row r="330" spans="1:30" s="4" customFormat="1" ht="21" customHeight="1" x14ac:dyDescent="0.2">
      <c r="A330" s="9">
        <v>326</v>
      </c>
      <c r="B330" s="134" t="s">
        <v>340</v>
      </c>
      <c r="C330" s="92" t="s">
        <v>64</v>
      </c>
      <c r="D330" s="124">
        <v>1</v>
      </c>
      <c r="E330" s="12">
        <v>0.75783333333333336</v>
      </c>
      <c r="F330" s="53"/>
      <c r="G330" s="46"/>
      <c r="H330" s="12">
        <f>SUM(E330*100,F330:G330)</f>
        <v>75.783333333333331</v>
      </c>
      <c r="I330" s="94">
        <v>3.5</v>
      </c>
      <c r="J330" s="95"/>
      <c r="K330" s="12">
        <f>SUM(I330:J330)</f>
        <v>3.5</v>
      </c>
      <c r="L330" s="95"/>
      <c r="M330" s="95"/>
      <c r="N330" s="95"/>
      <c r="O330" s="12">
        <f>SUM(L330:N330)</f>
        <v>0</v>
      </c>
      <c r="P330" s="95"/>
      <c r="Q330" s="95"/>
      <c r="R330" s="95"/>
      <c r="S330" s="95"/>
      <c r="T330" s="12">
        <f>SUM(P330:S330)</f>
        <v>0</v>
      </c>
      <c r="U330" s="95"/>
      <c r="V330" s="94">
        <v>4.3</v>
      </c>
      <c r="W330" s="94">
        <v>0.8</v>
      </c>
      <c r="X330" s="94">
        <v>17</v>
      </c>
      <c r="Y330" s="85"/>
      <c r="Z330" s="85"/>
      <c r="AA330" s="14">
        <f>SUM(U330:Z330)</f>
        <v>22.1</v>
      </c>
      <c r="AB330" s="85"/>
      <c r="AC330" s="85"/>
      <c r="AD330" s="87">
        <f>H330+K330+O330+T330+AA330+AB330-AC330</f>
        <v>101.38333333333333</v>
      </c>
    </row>
    <row r="331" spans="1:30" s="4" customFormat="1" ht="21" customHeight="1" x14ac:dyDescent="0.2">
      <c r="A331" s="10">
        <v>327</v>
      </c>
      <c r="B331" s="132" t="s">
        <v>341</v>
      </c>
      <c r="C331" s="101" t="s">
        <v>68</v>
      </c>
      <c r="D331" s="102">
        <v>1</v>
      </c>
      <c r="E331" s="13">
        <v>0.87607142857142861</v>
      </c>
      <c r="F331" s="48"/>
      <c r="G331" s="48"/>
      <c r="H331" s="12">
        <f>SUM(E331*100,F331:G331)</f>
        <v>87.607142857142861</v>
      </c>
      <c r="I331" s="48"/>
      <c r="J331" s="78"/>
      <c r="K331" s="13">
        <f>SUM(I331:J331)</f>
        <v>0</v>
      </c>
      <c r="L331" s="48"/>
      <c r="M331" s="78"/>
      <c r="N331" s="78"/>
      <c r="O331" s="13">
        <f>SUM(L331:N331)</f>
        <v>0</v>
      </c>
      <c r="P331" s="78"/>
      <c r="Q331" s="78"/>
      <c r="R331" s="78"/>
      <c r="S331" s="78"/>
      <c r="T331" s="13">
        <f>SUM(P331:S331)</f>
        <v>0</v>
      </c>
      <c r="U331" s="48">
        <v>10</v>
      </c>
      <c r="V331" s="48">
        <v>3.7</v>
      </c>
      <c r="W331" s="48"/>
      <c r="X331" s="48"/>
      <c r="Y331" s="48"/>
      <c r="Z331" s="48"/>
      <c r="AA331" s="13">
        <f>SUM(U331:Z331)</f>
        <v>13.7</v>
      </c>
      <c r="AB331" s="48"/>
      <c r="AC331" s="48"/>
      <c r="AD331" s="86">
        <f>H331+K331+O331+T331+AA331+AB331-AC331</f>
        <v>101.30714285714286</v>
      </c>
    </row>
    <row r="332" spans="1:30" s="4" customFormat="1" ht="21" customHeight="1" x14ac:dyDescent="0.2">
      <c r="A332" s="8">
        <v>328</v>
      </c>
      <c r="B332" s="100" t="s">
        <v>342</v>
      </c>
      <c r="C332" s="101" t="s">
        <v>68</v>
      </c>
      <c r="D332" s="128">
        <v>1</v>
      </c>
      <c r="E332" s="16">
        <v>0.73233333333333328</v>
      </c>
      <c r="F332" s="48"/>
      <c r="G332" s="48"/>
      <c r="H332" s="12">
        <f>SUM(E332*100,F332:G332)</f>
        <v>73.233333333333334</v>
      </c>
      <c r="I332" s="48"/>
      <c r="J332" s="78"/>
      <c r="K332" s="13">
        <f>SUM(I332:J332)</f>
        <v>0</v>
      </c>
      <c r="L332" s="48"/>
      <c r="M332" s="78"/>
      <c r="N332" s="78"/>
      <c r="O332" s="13">
        <f>SUM(L332:N332)</f>
        <v>0</v>
      </c>
      <c r="P332" s="78"/>
      <c r="Q332" s="78"/>
      <c r="R332" s="78">
        <v>28</v>
      </c>
      <c r="S332" s="78"/>
      <c r="T332" s="13">
        <f>SUM(P332:S332)</f>
        <v>28</v>
      </c>
      <c r="U332" s="48"/>
      <c r="V332" s="48"/>
      <c r="W332" s="48"/>
      <c r="X332" s="48"/>
      <c r="Y332" s="48"/>
      <c r="Z332" s="48"/>
      <c r="AA332" s="13">
        <f>SUM(U332:Z332)</f>
        <v>0</v>
      </c>
      <c r="AB332" s="48"/>
      <c r="AC332" s="48"/>
      <c r="AD332" s="87">
        <f>H332+K332+O332+T332+AA332+AB332-AC332</f>
        <v>101.23333333333333</v>
      </c>
    </row>
    <row r="333" spans="1:30" s="4" customFormat="1" ht="21" customHeight="1" x14ac:dyDescent="0.2">
      <c r="A333" s="9">
        <v>329</v>
      </c>
      <c r="B333" s="96" t="s">
        <v>343</v>
      </c>
      <c r="C333" s="96" t="s">
        <v>66</v>
      </c>
      <c r="D333" s="97">
        <v>3</v>
      </c>
      <c r="E333" s="13">
        <v>0.85499999999999998</v>
      </c>
      <c r="F333" s="47"/>
      <c r="G333" s="47"/>
      <c r="H333" s="12">
        <f>SUM(E333*100,F333:G333)</f>
        <v>85.5</v>
      </c>
      <c r="I333" s="47"/>
      <c r="J333" s="77"/>
      <c r="K333" s="13">
        <f>SUM(I333:J333)</f>
        <v>0</v>
      </c>
      <c r="L333" s="47"/>
      <c r="M333" s="77"/>
      <c r="N333" s="77"/>
      <c r="O333" s="13">
        <f>SUM(L333:N333)</f>
        <v>0</v>
      </c>
      <c r="P333" s="77"/>
      <c r="Q333" s="77"/>
      <c r="R333" s="77"/>
      <c r="S333" s="77"/>
      <c r="T333" s="13">
        <f>SUM(P333:S333)</f>
        <v>0</v>
      </c>
      <c r="U333" s="47">
        <v>2</v>
      </c>
      <c r="V333" s="47"/>
      <c r="W333" s="47"/>
      <c r="X333" s="47"/>
      <c r="Y333" s="47">
        <v>12.6</v>
      </c>
      <c r="Z333" s="47"/>
      <c r="AA333" s="13">
        <f>SUM(U333:Z333)</f>
        <v>14.6</v>
      </c>
      <c r="AB333" s="47">
        <v>1</v>
      </c>
      <c r="AC333" s="47"/>
      <c r="AD333" s="86">
        <f>H333+K333+O333+T333+AA333+AB333-AC333</f>
        <v>101.1</v>
      </c>
    </row>
    <row r="334" spans="1:30" s="4" customFormat="1" ht="21" customHeight="1" x14ac:dyDescent="0.2">
      <c r="A334" s="10">
        <v>330</v>
      </c>
      <c r="B334" s="103" t="s">
        <v>344</v>
      </c>
      <c r="C334" s="104" t="s">
        <v>70</v>
      </c>
      <c r="D334" s="105">
        <v>4</v>
      </c>
      <c r="E334" s="14">
        <f>H334/100</f>
        <v>0.89071428571428568</v>
      </c>
      <c r="F334" s="49"/>
      <c r="G334" s="49"/>
      <c r="H334" s="12">
        <v>89.071428571428569</v>
      </c>
      <c r="I334" s="49"/>
      <c r="J334" s="106">
        <v>12</v>
      </c>
      <c r="K334" s="14">
        <f>SUM(I334:J334)</f>
        <v>12</v>
      </c>
      <c r="L334" s="49"/>
      <c r="M334" s="106"/>
      <c r="N334" s="106"/>
      <c r="O334" s="14">
        <f>SUM(L334:N334)</f>
        <v>0</v>
      </c>
      <c r="P334" s="106"/>
      <c r="Q334" s="106"/>
      <c r="R334" s="106"/>
      <c r="S334" s="106"/>
      <c r="T334" s="14">
        <f>SUM(P334:S334)</f>
        <v>0</v>
      </c>
      <c r="U334" s="49"/>
      <c r="V334" s="49"/>
      <c r="W334" s="49"/>
      <c r="X334" s="49"/>
      <c r="Y334" s="49"/>
      <c r="Z334" s="49"/>
      <c r="AA334" s="14">
        <f>SUM(U334:Z334)</f>
        <v>0</v>
      </c>
      <c r="AB334" s="49"/>
      <c r="AC334" s="49"/>
      <c r="AD334" s="87">
        <f>H334+K334+O334+T334+AA334+AB334-AC334</f>
        <v>101.07142857142857</v>
      </c>
    </row>
    <row r="335" spans="1:30" s="4" customFormat="1" ht="21" customHeight="1" x14ac:dyDescent="0.2">
      <c r="A335" s="8">
        <v>331</v>
      </c>
      <c r="B335" s="123" t="s">
        <v>345</v>
      </c>
      <c r="C335" s="101" t="s">
        <v>68</v>
      </c>
      <c r="D335" s="133">
        <v>3</v>
      </c>
      <c r="E335" s="13">
        <v>0.85931034482758617</v>
      </c>
      <c r="F335" s="48"/>
      <c r="G335" s="48"/>
      <c r="H335" s="12">
        <f>SUM(E335*100,F335:G335)</f>
        <v>85.931034482758619</v>
      </c>
      <c r="I335" s="48"/>
      <c r="J335" s="78"/>
      <c r="K335" s="13">
        <f>SUM(I335:J335)</f>
        <v>0</v>
      </c>
      <c r="L335" s="48"/>
      <c r="M335" s="78"/>
      <c r="N335" s="78"/>
      <c r="O335" s="13">
        <f>SUM(L335:N335)</f>
        <v>0</v>
      </c>
      <c r="P335" s="78"/>
      <c r="Q335" s="78"/>
      <c r="R335" s="78"/>
      <c r="S335" s="78"/>
      <c r="T335" s="13">
        <f>SUM(P335:S335)</f>
        <v>0</v>
      </c>
      <c r="U335" s="48">
        <v>15</v>
      </c>
      <c r="V335" s="48"/>
      <c r="W335" s="48"/>
      <c r="X335" s="48"/>
      <c r="Y335" s="48"/>
      <c r="Z335" s="48"/>
      <c r="AA335" s="13">
        <f>SUM(U335:Z335)</f>
        <v>15</v>
      </c>
      <c r="AB335" s="48"/>
      <c r="AC335" s="48"/>
      <c r="AD335" s="87">
        <f>H335+K335+O335+T335+AA335+AB335-AC335</f>
        <v>100.93103448275862</v>
      </c>
    </row>
    <row r="336" spans="1:30" s="4" customFormat="1" ht="21" customHeight="1" x14ac:dyDescent="0.2">
      <c r="A336" s="9">
        <v>332</v>
      </c>
      <c r="B336" s="134" t="s">
        <v>346</v>
      </c>
      <c r="C336" s="92" t="s">
        <v>64</v>
      </c>
      <c r="D336" s="124">
        <v>1</v>
      </c>
      <c r="E336" s="12">
        <v>0.81476666666666675</v>
      </c>
      <c r="F336" s="46"/>
      <c r="G336" s="46"/>
      <c r="H336" s="12">
        <f>SUM(E336*100,F336:G336)</f>
        <v>81.476666666666674</v>
      </c>
      <c r="I336" s="94"/>
      <c r="J336" s="95"/>
      <c r="K336" s="12">
        <f>SUM(I336:J336)</f>
        <v>0</v>
      </c>
      <c r="L336" s="95"/>
      <c r="M336" s="95"/>
      <c r="N336" s="95"/>
      <c r="O336" s="12">
        <f>SUM(L336:N336)</f>
        <v>0</v>
      </c>
      <c r="P336" s="95"/>
      <c r="Q336" s="95"/>
      <c r="R336" s="95"/>
      <c r="S336" s="95"/>
      <c r="T336" s="12">
        <f>SUM(P336:S336)</f>
        <v>0</v>
      </c>
      <c r="U336" s="95"/>
      <c r="V336" s="94">
        <v>1.5</v>
      </c>
      <c r="W336" s="94"/>
      <c r="X336" s="94">
        <v>17.899999999999999</v>
      </c>
      <c r="Y336" s="85"/>
      <c r="Z336" s="85"/>
      <c r="AA336" s="14">
        <f>SUM(U336:Z336)</f>
        <v>19.399999999999999</v>
      </c>
      <c r="AB336" s="85"/>
      <c r="AC336" s="85"/>
      <c r="AD336" s="87">
        <f>H336+K336+O336+T336+AA336+AB336-AC336</f>
        <v>100.87666666666667</v>
      </c>
    </row>
    <row r="337" spans="1:30" s="4" customFormat="1" ht="21" customHeight="1" x14ac:dyDescent="0.2">
      <c r="A337" s="10">
        <v>333</v>
      </c>
      <c r="B337" s="96" t="s">
        <v>347</v>
      </c>
      <c r="C337" s="96" t="s">
        <v>66</v>
      </c>
      <c r="D337" s="97">
        <v>4</v>
      </c>
      <c r="E337" s="13">
        <v>0.92361111111111116</v>
      </c>
      <c r="F337" s="47"/>
      <c r="G337" s="47"/>
      <c r="H337" s="12">
        <f>SUM(E337*100,F337:G337)</f>
        <v>92.361111111111114</v>
      </c>
      <c r="I337" s="47">
        <v>2.5</v>
      </c>
      <c r="J337" s="77"/>
      <c r="K337" s="13">
        <f>SUM(I337:J337)</f>
        <v>2.5</v>
      </c>
      <c r="L337" s="47"/>
      <c r="M337" s="77"/>
      <c r="N337" s="77"/>
      <c r="O337" s="13">
        <f>SUM(L337:N337)</f>
        <v>0</v>
      </c>
      <c r="P337" s="77"/>
      <c r="Q337" s="77"/>
      <c r="R337" s="77"/>
      <c r="S337" s="77"/>
      <c r="T337" s="13">
        <f>SUM(P337:S337)</f>
        <v>0</v>
      </c>
      <c r="U337" s="47"/>
      <c r="V337" s="47"/>
      <c r="W337" s="47"/>
      <c r="X337" s="47"/>
      <c r="Y337" s="47"/>
      <c r="Z337" s="47">
        <v>6</v>
      </c>
      <c r="AA337" s="13">
        <f>SUM(U337:Z337)</f>
        <v>6</v>
      </c>
      <c r="AB337" s="47"/>
      <c r="AC337" s="47"/>
      <c r="AD337" s="86">
        <f>H337+K337+O337+T337+AA337+AB337-AC337</f>
        <v>100.86111111111111</v>
      </c>
    </row>
    <row r="338" spans="1:30" s="4" customFormat="1" ht="21" customHeight="1" x14ac:dyDescent="0.2">
      <c r="A338" s="8">
        <v>334</v>
      </c>
      <c r="B338" s="100" t="s">
        <v>348</v>
      </c>
      <c r="C338" s="101" t="s">
        <v>68</v>
      </c>
      <c r="D338" s="128">
        <v>1</v>
      </c>
      <c r="E338" s="16">
        <v>0.88366666666666671</v>
      </c>
      <c r="F338" s="48"/>
      <c r="G338" s="48"/>
      <c r="H338" s="12">
        <f>SUM(E338*100,F338:G338)</f>
        <v>88.366666666666674</v>
      </c>
      <c r="I338" s="48"/>
      <c r="J338" s="78"/>
      <c r="K338" s="13">
        <f>SUM(I338:J338)</f>
        <v>0</v>
      </c>
      <c r="L338" s="48"/>
      <c r="M338" s="78"/>
      <c r="N338" s="78"/>
      <c r="O338" s="13">
        <f>SUM(L338:N338)</f>
        <v>0</v>
      </c>
      <c r="P338" s="78"/>
      <c r="Q338" s="78"/>
      <c r="R338" s="78"/>
      <c r="S338" s="78"/>
      <c r="T338" s="13">
        <f>SUM(P338:S338)</f>
        <v>0</v>
      </c>
      <c r="U338" s="48">
        <v>2</v>
      </c>
      <c r="V338" s="48">
        <v>1.5</v>
      </c>
      <c r="W338" s="48"/>
      <c r="X338" s="48">
        <v>7.4</v>
      </c>
      <c r="Y338" s="48"/>
      <c r="Z338" s="48">
        <v>1.5</v>
      </c>
      <c r="AA338" s="13">
        <f>SUM(U338:Z338)</f>
        <v>12.4</v>
      </c>
      <c r="AB338" s="48"/>
      <c r="AC338" s="48"/>
      <c r="AD338" s="87">
        <f>H338+K338+O338+T338+AA338+AB338-AC338</f>
        <v>100.76666666666668</v>
      </c>
    </row>
    <row r="339" spans="1:30" s="4" customFormat="1" ht="21" customHeight="1" x14ac:dyDescent="0.2">
      <c r="A339" s="9">
        <v>335</v>
      </c>
      <c r="B339" s="146" t="s">
        <v>349</v>
      </c>
      <c r="C339" s="101" t="s">
        <v>68</v>
      </c>
      <c r="D339" s="102">
        <v>3</v>
      </c>
      <c r="E339" s="13">
        <v>0.85741935483870968</v>
      </c>
      <c r="F339" s="48"/>
      <c r="G339" s="48"/>
      <c r="H339" s="12">
        <f>SUM(E339*100,F339:G339)</f>
        <v>85.741935483870975</v>
      </c>
      <c r="I339" s="48"/>
      <c r="J339" s="78"/>
      <c r="K339" s="13">
        <f>SUM(I339:J339)</f>
        <v>0</v>
      </c>
      <c r="L339" s="48"/>
      <c r="M339" s="78"/>
      <c r="N339" s="78"/>
      <c r="O339" s="13">
        <f>SUM(L339:N339)</f>
        <v>0</v>
      </c>
      <c r="P339" s="78"/>
      <c r="Q339" s="78"/>
      <c r="R339" s="78"/>
      <c r="S339" s="78"/>
      <c r="T339" s="13">
        <f>SUM(P339:S339)</f>
        <v>0</v>
      </c>
      <c r="U339" s="48">
        <v>15</v>
      </c>
      <c r="V339" s="48"/>
      <c r="W339" s="48"/>
      <c r="X339" s="48"/>
      <c r="Y339" s="48"/>
      <c r="Z339" s="48"/>
      <c r="AA339" s="13">
        <f>SUM(U339:Z339)</f>
        <v>15</v>
      </c>
      <c r="AB339" s="48"/>
      <c r="AC339" s="48"/>
      <c r="AD339" s="86">
        <f>H339+K339+O339+T339+AA339+AB339-AC339</f>
        <v>100.74193548387098</v>
      </c>
    </row>
    <row r="340" spans="1:30" s="4" customFormat="1" ht="21" customHeight="1" x14ac:dyDescent="0.2">
      <c r="A340" s="10">
        <v>336</v>
      </c>
      <c r="B340" s="122" t="s">
        <v>350</v>
      </c>
      <c r="C340" s="110" t="s">
        <v>73</v>
      </c>
      <c r="D340" s="111">
        <v>4</v>
      </c>
      <c r="E340" s="14">
        <v>0.8572823529411765</v>
      </c>
      <c r="F340" s="50"/>
      <c r="G340" s="50"/>
      <c r="H340" s="12">
        <f>SUM(E340*100,F340:G340)</f>
        <v>85.728235294117653</v>
      </c>
      <c r="I340" s="50"/>
      <c r="J340" s="112"/>
      <c r="K340" s="14">
        <f>SUM(I340:J340)</f>
        <v>0</v>
      </c>
      <c r="L340" s="50"/>
      <c r="M340" s="112"/>
      <c r="N340" s="112"/>
      <c r="O340" s="14">
        <f>SUM(L340:N340)</f>
        <v>0</v>
      </c>
      <c r="P340" s="112"/>
      <c r="Q340" s="112"/>
      <c r="R340" s="112"/>
      <c r="S340" s="112"/>
      <c r="T340" s="14">
        <f>SUM(P340:S340)</f>
        <v>0</v>
      </c>
      <c r="U340" s="50">
        <v>15</v>
      </c>
      <c r="V340" s="50"/>
      <c r="W340" s="50"/>
      <c r="X340" s="50"/>
      <c r="Y340" s="50"/>
      <c r="Z340" s="50"/>
      <c r="AA340" s="14">
        <f>SUM(U340:Z340)</f>
        <v>15</v>
      </c>
      <c r="AB340" s="50"/>
      <c r="AC340" s="50"/>
      <c r="AD340" s="86">
        <f>H340+K340+O340+T340+AA340+AB340-AC340</f>
        <v>100.72823529411765</v>
      </c>
    </row>
    <row r="341" spans="1:30" s="4" customFormat="1" ht="21" customHeight="1" x14ac:dyDescent="0.2">
      <c r="A341" s="8">
        <v>337</v>
      </c>
      <c r="B341" s="96" t="s">
        <v>351</v>
      </c>
      <c r="C341" s="96" t="s">
        <v>66</v>
      </c>
      <c r="D341" s="97">
        <v>4</v>
      </c>
      <c r="E341" s="13">
        <v>0.85722222222222222</v>
      </c>
      <c r="F341" s="47"/>
      <c r="G341" s="47"/>
      <c r="H341" s="12">
        <f>SUM(E341*100,F341:G341)</f>
        <v>85.722222222222229</v>
      </c>
      <c r="I341" s="47"/>
      <c r="J341" s="77"/>
      <c r="K341" s="13">
        <f>SUM(I341:J341)</f>
        <v>0</v>
      </c>
      <c r="L341" s="47"/>
      <c r="M341" s="77"/>
      <c r="N341" s="77"/>
      <c r="O341" s="13">
        <f>SUM(L341:N341)</f>
        <v>0</v>
      </c>
      <c r="P341" s="77"/>
      <c r="Q341" s="77"/>
      <c r="R341" s="77"/>
      <c r="S341" s="77"/>
      <c r="T341" s="13">
        <f>SUM(P341:S341)</f>
        <v>0</v>
      </c>
      <c r="U341" s="47">
        <v>15</v>
      </c>
      <c r="V341" s="47"/>
      <c r="W341" s="47"/>
      <c r="X341" s="47"/>
      <c r="Y341" s="47"/>
      <c r="Z341" s="47"/>
      <c r="AA341" s="13">
        <f>SUM(U341:Z341)</f>
        <v>15</v>
      </c>
      <c r="AB341" s="47"/>
      <c r="AC341" s="47"/>
      <c r="AD341" s="86">
        <f>H341+K341+O341+T341+AA341+AB341-AC341</f>
        <v>100.72222222222223</v>
      </c>
    </row>
    <row r="342" spans="1:30" s="4" customFormat="1" ht="21" customHeight="1" x14ac:dyDescent="0.2">
      <c r="A342" s="9">
        <v>338</v>
      </c>
      <c r="B342" s="131">
        <v>164300</v>
      </c>
      <c r="C342" s="92" t="s">
        <v>64</v>
      </c>
      <c r="D342" s="93">
        <v>5</v>
      </c>
      <c r="E342" s="12">
        <v>0.85668717206441103</v>
      </c>
      <c r="F342" s="54"/>
      <c r="G342" s="54"/>
      <c r="H342" s="12">
        <f>SUM(E342*100,F342:G342)</f>
        <v>85.668717206441102</v>
      </c>
      <c r="I342" s="85"/>
      <c r="J342" s="126"/>
      <c r="K342" s="12">
        <f>SUM(I342:J342)</f>
        <v>0</v>
      </c>
      <c r="L342" s="95"/>
      <c r="M342" s="95"/>
      <c r="N342" s="95"/>
      <c r="O342" s="12">
        <f>SUM(L342:N342)</f>
        <v>0</v>
      </c>
      <c r="P342" s="95"/>
      <c r="Q342" s="95"/>
      <c r="R342" s="95"/>
      <c r="S342" s="95"/>
      <c r="T342" s="12">
        <f>SUM(P342:S342)</f>
        <v>0</v>
      </c>
      <c r="U342" s="95">
        <v>15</v>
      </c>
      <c r="V342" s="94"/>
      <c r="W342" s="94"/>
      <c r="X342" s="94"/>
      <c r="Y342" s="85"/>
      <c r="Z342" s="85"/>
      <c r="AA342" s="14">
        <f>SUM(U342:Z342)</f>
        <v>15</v>
      </c>
      <c r="AB342" s="85"/>
      <c r="AC342" s="85"/>
      <c r="AD342" s="87">
        <f>H342+K342+O342+T342+AA342+AB342-AC342</f>
        <v>100.6687172064411</v>
      </c>
    </row>
    <row r="343" spans="1:30" s="4" customFormat="1" ht="21" customHeight="1" x14ac:dyDescent="0.2">
      <c r="A343" s="10">
        <v>339</v>
      </c>
      <c r="B343" s="117">
        <v>204075</v>
      </c>
      <c r="C343" s="119" t="s">
        <v>78</v>
      </c>
      <c r="D343" s="120">
        <v>1</v>
      </c>
      <c r="E343" s="14">
        <v>0.86875000000000002</v>
      </c>
      <c r="F343" s="51"/>
      <c r="G343" s="51"/>
      <c r="H343" s="12">
        <f>SUM(E343*100,F343:G343)</f>
        <v>86.875</v>
      </c>
      <c r="I343" s="51">
        <v>1.5</v>
      </c>
      <c r="J343" s="121"/>
      <c r="K343" s="14">
        <f>SUM(I343:J343)</f>
        <v>1.5</v>
      </c>
      <c r="L343" s="51"/>
      <c r="M343" s="121"/>
      <c r="N343" s="121"/>
      <c r="O343" s="14">
        <f>SUM(L343:N343)</f>
        <v>0</v>
      </c>
      <c r="P343" s="121"/>
      <c r="Q343" s="121"/>
      <c r="R343" s="121"/>
      <c r="S343" s="121"/>
      <c r="T343" s="14">
        <f>SUM(P343:S343)</f>
        <v>0</v>
      </c>
      <c r="U343" s="51"/>
      <c r="V343" s="51">
        <v>9.1999999999999993</v>
      </c>
      <c r="W343" s="51"/>
      <c r="X343" s="51"/>
      <c r="Y343" s="51"/>
      <c r="Z343" s="51"/>
      <c r="AA343" s="14">
        <f>SUM(U343:Z343)</f>
        <v>9.1999999999999993</v>
      </c>
      <c r="AB343" s="51">
        <v>3</v>
      </c>
      <c r="AC343" s="51"/>
      <c r="AD343" s="86">
        <f>H343+K343+O343+T343+AA343+AB343-AC343</f>
        <v>100.575</v>
      </c>
    </row>
    <row r="344" spans="1:30" s="4" customFormat="1" ht="21" customHeight="1" x14ac:dyDescent="0.2">
      <c r="A344" s="8">
        <v>340</v>
      </c>
      <c r="B344" s="107" t="s">
        <v>352</v>
      </c>
      <c r="C344" s="148" t="s">
        <v>70</v>
      </c>
      <c r="D344" s="116">
        <v>2</v>
      </c>
      <c r="E344" s="14">
        <f>H344/100</f>
        <v>0.79160000000000008</v>
      </c>
      <c r="F344" s="49"/>
      <c r="G344" s="49"/>
      <c r="H344" s="12">
        <v>79.160000000000011</v>
      </c>
      <c r="I344" s="49"/>
      <c r="J344" s="106"/>
      <c r="K344" s="14">
        <f>SUM(I344:J344)</f>
        <v>0</v>
      </c>
      <c r="L344" s="49"/>
      <c r="M344" s="106"/>
      <c r="N344" s="106"/>
      <c r="O344" s="14">
        <f>SUM(L344:N344)</f>
        <v>0</v>
      </c>
      <c r="P344" s="106"/>
      <c r="Q344" s="106"/>
      <c r="R344" s="106"/>
      <c r="S344" s="106"/>
      <c r="T344" s="14">
        <f>SUM(P344:S344)</f>
        <v>0</v>
      </c>
      <c r="U344" s="49">
        <f>15+1.5</f>
        <v>16.5</v>
      </c>
      <c r="V344" s="49">
        <v>1.9</v>
      </c>
      <c r="W344" s="49"/>
      <c r="X344" s="49"/>
      <c r="Y344" s="49"/>
      <c r="Z344" s="49"/>
      <c r="AA344" s="14">
        <f>SUM(U344:Z344)</f>
        <v>18.399999999999999</v>
      </c>
      <c r="AB344" s="49">
        <v>3</v>
      </c>
      <c r="AC344" s="49"/>
      <c r="AD344" s="87">
        <f>H344+K344+O344+T344+AA344+AB344-AC344</f>
        <v>100.56</v>
      </c>
    </row>
    <row r="345" spans="1:30" s="4" customFormat="1" ht="21" customHeight="1" x14ac:dyDescent="0.2">
      <c r="A345" s="9">
        <v>341</v>
      </c>
      <c r="B345" s="99" t="s">
        <v>353</v>
      </c>
      <c r="C345" s="101" t="s">
        <v>68</v>
      </c>
      <c r="D345" s="141">
        <v>1</v>
      </c>
      <c r="E345" s="13">
        <v>0.89548387096774196</v>
      </c>
      <c r="F345" s="48"/>
      <c r="G345" s="48"/>
      <c r="H345" s="12">
        <f>SUM(E345*100,F345:G345)</f>
        <v>89.548387096774192</v>
      </c>
      <c r="I345" s="48"/>
      <c r="J345" s="78"/>
      <c r="K345" s="13">
        <f>SUM(I345:J345)</f>
        <v>0</v>
      </c>
      <c r="L345" s="48"/>
      <c r="M345" s="78"/>
      <c r="N345" s="78"/>
      <c r="O345" s="13">
        <f>SUM(L345:N345)</f>
        <v>0</v>
      </c>
      <c r="P345" s="78"/>
      <c r="Q345" s="78">
        <v>1</v>
      </c>
      <c r="R345" s="78"/>
      <c r="S345" s="78"/>
      <c r="T345" s="13">
        <f>SUM(P345:S345)</f>
        <v>1</v>
      </c>
      <c r="U345" s="48">
        <v>10</v>
      </c>
      <c r="V345" s="48"/>
      <c r="W345" s="48"/>
      <c r="X345" s="48"/>
      <c r="Y345" s="48"/>
      <c r="Z345" s="48"/>
      <c r="AA345" s="13">
        <f>SUM(U345:Z345)</f>
        <v>10</v>
      </c>
      <c r="AB345" s="48"/>
      <c r="AC345" s="48"/>
      <c r="AD345" s="86">
        <f>H345+K345+O345+T345+AA345+AB345-AC345</f>
        <v>100.54838709677419</v>
      </c>
    </row>
    <row r="346" spans="1:30" s="4" customFormat="1" ht="21" customHeight="1" x14ac:dyDescent="0.2">
      <c r="A346" s="10">
        <v>342</v>
      </c>
      <c r="B346" s="117">
        <v>204281</v>
      </c>
      <c r="C346" s="119" t="s">
        <v>78</v>
      </c>
      <c r="D346" s="120">
        <v>1</v>
      </c>
      <c r="E346" s="14">
        <v>0.86843749999999997</v>
      </c>
      <c r="F346" s="51"/>
      <c r="G346" s="51"/>
      <c r="H346" s="12">
        <f>SUM(E346*100,F346:G346)</f>
        <v>86.84375</v>
      </c>
      <c r="I346" s="51"/>
      <c r="J346" s="121"/>
      <c r="K346" s="14">
        <f>SUM(I346:J346)</f>
        <v>0</v>
      </c>
      <c r="L346" s="51"/>
      <c r="M346" s="121"/>
      <c r="N346" s="121"/>
      <c r="O346" s="14">
        <f>SUM(L346:N346)</f>
        <v>0</v>
      </c>
      <c r="P346" s="121"/>
      <c r="Q346" s="121"/>
      <c r="R346" s="121"/>
      <c r="S346" s="121"/>
      <c r="T346" s="14">
        <f>SUM(P346:S346)</f>
        <v>0</v>
      </c>
      <c r="U346" s="51">
        <v>10</v>
      </c>
      <c r="V346" s="51">
        <v>3.6</v>
      </c>
      <c r="W346" s="51"/>
      <c r="X346" s="51"/>
      <c r="Y346" s="51"/>
      <c r="Z346" s="51"/>
      <c r="AA346" s="14">
        <f>SUM(U346:Z346)</f>
        <v>13.6</v>
      </c>
      <c r="AB346" s="51"/>
      <c r="AC346" s="51"/>
      <c r="AD346" s="86">
        <f>H346+K346+O346+T346+AA346+AB346-AC346</f>
        <v>100.44374999999999</v>
      </c>
    </row>
    <row r="347" spans="1:30" s="4" customFormat="1" ht="21" customHeight="1" x14ac:dyDescent="0.2">
      <c r="A347" s="8">
        <v>343</v>
      </c>
      <c r="B347" s="96" t="s">
        <v>354</v>
      </c>
      <c r="C347" s="149" t="s">
        <v>66</v>
      </c>
      <c r="D347" s="97">
        <v>2</v>
      </c>
      <c r="E347" s="13">
        <v>0.93433333333333335</v>
      </c>
      <c r="F347" s="47"/>
      <c r="G347" s="47">
        <v>2</v>
      </c>
      <c r="H347" s="12">
        <f>SUM(E347*100,F347:G347)</f>
        <v>95.433333333333337</v>
      </c>
      <c r="I347" s="47"/>
      <c r="J347" s="77"/>
      <c r="K347" s="13">
        <f>SUM(I347:J347)</f>
        <v>0</v>
      </c>
      <c r="L347" s="47"/>
      <c r="M347" s="77"/>
      <c r="N347" s="77"/>
      <c r="O347" s="13">
        <f>SUM(L347:N347)</f>
        <v>0</v>
      </c>
      <c r="P347" s="77"/>
      <c r="Q347" s="77"/>
      <c r="R347" s="77"/>
      <c r="S347" s="77"/>
      <c r="T347" s="13">
        <f>SUM(P347:S347)</f>
        <v>0</v>
      </c>
      <c r="U347" s="47">
        <v>1</v>
      </c>
      <c r="V347" s="47">
        <v>2.5</v>
      </c>
      <c r="W347" s="47"/>
      <c r="X347" s="47"/>
      <c r="Y347" s="47"/>
      <c r="Z347" s="47">
        <v>1.5</v>
      </c>
      <c r="AA347" s="13">
        <f>SUM(U347:Z347)</f>
        <v>5</v>
      </c>
      <c r="AB347" s="47"/>
      <c r="AC347" s="47"/>
      <c r="AD347" s="87">
        <f>H347+K347+O347+T347+AA347+AB347-AC347</f>
        <v>100.43333333333334</v>
      </c>
    </row>
    <row r="348" spans="1:30" s="4" customFormat="1" ht="21" customHeight="1" x14ac:dyDescent="0.2">
      <c r="A348" s="9">
        <v>344</v>
      </c>
      <c r="B348" s="131" t="s">
        <v>355</v>
      </c>
      <c r="C348" s="150" t="s">
        <v>64</v>
      </c>
      <c r="D348" s="124">
        <v>2</v>
      </c>
      <c r="E348" s="12">
        <v>0.83265957446808514</v>
      </c>
      <c r="F348" s="46"/>
      <c r="G348" s="46"/>
      <c r="H348" s="12">
        <f>SUM(E348*100,F348:G348)</f>
        <v>83.265957446808514</v>
      </c>
      <c r="I348" s="53"/>
      <c r="J348" s="113"/>
      <c r="K348" s="12">
        <f>SUM(I348:J348)</f>
        <v>0</v>
      </c>
      <c r="L348" s="53"/>
      <c r="M348" s="113"/>
      <c r="N348" s="113"/>
      <c r="O348" s="12">
        <f>SUM(L348:N348)</f>
        <v>0</v>
      </c>
      <c r="P348" s="113"/>
      <c r="Q348" s="113"/>
      <c r="R348" s="113">
        <v>0.6</v>
      </c>
      <c r="S348" s="113"/>
      <c r="T348" s="12">
        <f>SUM(P348:S348)</f>
        <v>0.6</v>
      </c>
      <c r="U348" s="53">
        <f>15+1.5</f>
        <v>16.5</v>
      </c>
      <c r="V348" s="53"/>
      <c r="W348" s="53"/>
      <c r="X348" s="53"/>
      <c r="Y348" s="58"/>
      <c r="Z348" s="58"/>
      <c r="AA348" s="14">
        <f>SUM(U348:Z348)</f>
        <v>16.5</v>
      </c>
      <c r="AB348" s="58"/>
      <c r="AC348" s="58"/>
      <c r="AD348" s="87">
        <f>H348+K348+O348+T348+AA348+AB348-AC348</f>
        <v>100.36595744680851</v>
      </c>
    </row>
    <row r="349" spans="1:30" s="4" customFormat="1" ht="21" customHeight="1" x14ac:dyDescent="0.2">
      <c r="A349" s="10">
        <v>345</v>
      </c>
      <c r="B349" s="117">
        <v>204238</v>
      </c>
      <c r="C349" s="119" t="s">
        <v>78</v>
      </c>
      <c r="D349" s="120">
        <v>1</v>
      </c>
      <c r="E349" s="14">
        <v>0.78437500000000004</v>
      </c>
      <c r="F349" s="51"/>
      <c r="G349" s="51"/>
      <c r="H349" s="12">
        <f>SUM(E349*100,F349:G349)</f>
        <v>78.4375</v>
      </c>
      <c r="I349" s="51">
        <v>2.5</v>
      </c>
      <c r="J349" s="121"/>
      <c r="K349" s="14">
        <f>SUM(I349:J349)</f>
        <v>2.5</v>
      </c>
      <c r="L349" s="51"/>
      <c r="M349" s="121"/>
      <c r="N349" s="121"/>
      <c r="O349" s="14">
        <f>SUM(L349:N349)</f>
        <v>0</v>
      </c>
      <c r="P349" s="121"/>
      <c r="Q349" s="121"/>
      <c r="R349" s="121"/>
      <c r="S349" s="121"/>
      <c r="T349" s="14">
        <f>SUM(P349:S349)</f>
        <v>0</v>
      </c>
      <c r="U349" s="51">
        <v>10</v>
      </c>
      <c r="V349" s="51">
        <v>9.4</v>
      </c>
      <c r="W349" s="51"/>
      <c r="X349" s="51"/>
      <c r="Y349" s="51"/>
      <c r="Z349" s="51"/>
      <c r="AA349" s="14">
        <f>SUM(U349:Z349)</f>
        <v>19.399999999999999</v>
      </c>
      <c r="AB349" s="51"/>
      <c r="AC349" s="51"/>
      <c r="AD349" s="86">
        <f>H349+K349+O349+T349+AA349+AB349-AC349</f>
        <v>100.33750000000001</v>
      </c>
    </row>
    <row r="350" spans="1:30" s="4" customFormat="1" ht="21" customHeight="1" x14ac:dyDescent="0.2">
      <c r="A350" s="8">
        <v>346</v>
      </c>
      <c r="B350" s="123" t="s">
        <v>356</v>
      </c>
      <c r="C350" s="101" t="s">
        <v>68</v>
      </c>
      <c r="D350" s="138">
        <v>4</v>
      </c>
      <c r="E350" s="13">
        <v>0.93814814814814818</v>
      </c>
      <c r="F350" s="48"/>
      <c r="G350" s="48"/>
      <c r="H350" s="12">
        <f>SUM(E350*100,F350:G350)</f>
        <v>93.814814814814824</v>
      </c>
      <c r="I350" s="48"/>
      <c r="J350" s="78"/>
      <c r="K350" s="13">
        <f>SUM(I350:J350)</f>
        <v>0</v>
      </c>
      <c r="L350" s="48"/>
      <c r="M350" s="78"/>
      <c r="N350" s="78"/>
      <c r="O350" s="13">
        <f>SUM(L350:N350)</f>
        <v>0</v>
      </c>
      <c r="P350" s="78"/>
      <c r="Q350" s="78"/>
      <c r="R350" s="78"/>
      <c r="S350" s="78"/>
      <c r="T350" s="13">
        <f>SUM(P350:S350)</f>
        <v>0</v>
      </c>
      <c r="U350" s="48">
        <v>2</v>
      </c>
      <c r="V350" s="48"/>
      <c r="W350" s="48">
        <v>4.5</v>
      </c>
      <c r="X350" s="48"/>
      <c r="Y350" s="48"/>
      <c r="Z350" s="48"/>
      <c r="AA350" s="13">
        <f>SUM(U350:Z350)</f>
        <v>6.5</v>
      </c>
      <c r="AB350" s="48"/>
      <c r="AC350" s="48"/>
      <c r="AD350" s="87">
        <f>H350+K350+O350+T350+AA350+AB350-AC350</f>
        <v>100.31481481481482</v>
      </c>
    </row>
    <row r="351" spans="1:30" s="4" customFormat="1" ht="21" customHeight="1" x14ac:dyDescent="0.2">
      <c r="A351" s="9">
        <v>347</v>
      </c>
      <c r="B351" s="100" t="s">
        <v>357</v>
      </c>
      <c r="C351" s="101" t="s">
        <v>68</v>
      </c>
      <c r="D351" s="128">
        <v>1</v>
      </c>
      <c r="E351" s="16">
        <v>0.81899999999999995</v>
      </c>
      <c r="F351" s="48"/>
      <c r="G351" s="48"/>
      <c r="H351" s="12">
        <f>SUM(E351*100,F351:G351)</f>
        <v>81.899999999999991</v>
      </c>
      <c r="I351" s="48"/>
      <c r="J351" s="78"/>
      <c r="K351" s="13">
        <f>SUM(I351:J351)</f>
        <v>0</v>
      </c>
      <c r="L351" s="48">
        <v>1</v>
      </c>
      <c r="M351" s="78">
        <v>7</v>
      </c>
      <c r="N351" s="78"/>
      <c r="O351" s="13">
        <f>SUM(L351:N351)</f>
        <v>8</v>
      </c>
      <c r="P351" s="78"/>
      <c r="Q351" s="78">
        <v>1</v>
      </c>
      <c r="R351" s="78"/>
      <c r="S351" s="78"/>
      <c r="T351" s="13">
        <f>SUM(P351:S351)</f>
        <v>1</v>
      </c>
      <c r="U351" s="48"/>
      <c r="V351" s="48">
        <v>8.1999999999999993</v>
      </c>
      <c r="W351" s="48"/>
      <c r="X351" s="48"/>
      <c r="Y351" s="48">
        <v>1</v>
      </c>
      <c r="Z351" s="48"/>
      <c r="AA351" s="13">
        <f>SUM(U351:Z351)</f>
        <v>9.1999999999999993</v>
      </c>
      <c r="AB351" s="48"/>
      <c r="AC351" s="48"/>
      <c r="AD351" s="87">
        <f>H351+K351+O351+T351+AA351+AB351-AC351</f>
        <v>100.1</v>
      </c>
    </row>
    <row r="352" spans="1:30" s="4" customFormat="1" ht="21" customHeight="1" x14ac:dyDescent="0.2">
      <c r="A352" s="10">
        <v>348</v>
      </c>
      <c r="B352" s="134" t="s">
        <v>358</v>
      </c>
      <c r="C352" s="150" t="s">
        <v>64</v>
      </c>
      <c r="D352" s="93">
        <v>1</v>
      </c>
      <c r="E352" s="12">
        <v>0.9279310344827586</v>
      </c>
      <c r="F352" s="53"/>
      <c r="G352" s="46"/>
      <c r="H352" s="12">
        <f>SUM(E352*100,F352:G352)</f>
        <v>92.793103448275858</v>
      </c>
      <c r="I352" s="94"/>
      <c r="J352" s="95"/>
      <c r="K352" s="12">
        <f>SUM(I352:J352)</f>
        <v>0</v>
      </c>
      <c r="L352" s="95"/>
      <c r="M352" s="95"/>
      <c r="N352" s="95"/>
      <c r="O352" s="12">
        <f>SUM(L352:N352)</f>
        <v>0</v>
      </c>
      <c r="P352" s="95"/>
      <c r="Q352" s="95"/>
      <c r="R352" s="95"/>
      <c r="S352" s="95"/>
      <c r="T352" s="12">
        <f>SUM(P352:S352)</f>
        <v>0</v>
      </c>
      <c r="U352" s="95"/>
      <c r="V352" s="94">
        <v>1</v>
      </c>
      <c r="W352" s="94">
        <v>1.5</v>
      </c>
      <c r="X352" s="94">
        <f>1+2.5</f>
        <v>3.5</v>
      </c>
      <c r="Y352" s="85">
        <v>0.8</v>
      </c>
      <c r="Z352" s="85">
        <v>0.5</v>
      </c>
      <c r="AA352" s="14">
        <f>SUM(U352:Z352)</f>
        <v>7.3</v>
      </c>
      <c r="AB352" s="85"/>
      <c r="AC352" s="85"/>
      <c r="AD352" s="86">
        <f>H352+K352+O352+T352+AA352+AB352-AC352</f>
        <v>100.09310344827585</v>
      </c>
    </row>
    <row r="353" spans="1:30" s="4" customFormat="1" ht="21" customHeight="1" x14ac:dyDescent="0.2">
      <c r="A353" s="8">
        <v>349</v>
      </c>
      <c r="B353" s="123" t="s">
        <v>359</v>
      </c>
      <c r="C353" s="101" t="s">
        <v>68</v>
      </c>
      <c r="D353" s="133">
        <v>3</v>
      </c>
      <c r="E353" s="13">
        <v>0.85068965517241379</v>
      </c>
      <c r="F353" s="48"/>
      <c r="G353" s="48"/>
      <c r="H353" s="12">
        <f>SUM(E353*100,F353:G353)</f>
        <v>85.068965517241381</v>
      </c>
      <c r="I353" s="48"/>
      <c r="J353" s="78"/>
      <c r="K353" s="13">
        <f>SUM(I353:J353)</f>
        <v>0</v>
      </c>
      <c r="L353" s="48"/>
      <c r="M353" s="78"/>
      <c r="N353" s="78"/>
      <c r="O353" s="13">
        <f>SUM(L353:N353)</f>
        <v>0</v>
      </c>
      <c r="P353" s="78"/>
      <c r="Q353" s="78"/>
      <c r="R353" s="78"/>
      <c r="S353" s="78"/>
      <c r="T353" s="13">
        <f>SUM(P353:S353)</f>
        <v>0</v>
      </c>
      <c r="U353" s="48">
        <v>15</v>
      </c>
      <c r="V353" s="48"/>
      <c r="W353" s="48"/>
      <c r="X353" s="48"/>
      <c r="Y353" s="48"/>
      <c r="Z353" s="48"/>
      <c r="AA353" s="13">
        <f>SUM(U353:Z353)</f>
        <v>15</v>
      </c>
      <c r="AB353" s="48"/>
      <c r="AC353" s="48"/>
      <c r="AD353" s="86">
        <f>H353+K353+O353+T353+AA353+AB353-AC353</f>
        <v>100.06896551724138</v>
      </c>
    </row>
    <row r="354" spans="1:30" s="4" customFormat="1" ht="21" customHeight="1" x14ac:dyDescent="0.2">
      <c r="A354" s="9">
        <v>350</v>
      </c>
      <c r="B354" s="96" t="s">
        <v>360</v>
      </c>
      <c r="C354" s="149" t="s">
        <v>66</v>
      </c>
      <c r="D354" s="97">
        <v>2</v>
      </c>
      <c r="E354" s="13">
        <v>0.85033333333333339</v>
      </c>
      <c r="F354" s="47"/>
      <c r="G354" s="47"/>
      <c r="H354" s="12">
        <f>SUM(E354*100,F354:G354)</f>
        <v>85.033333333333331</v>
      </c>
      <c r="I354" s="47"/>
      <c r="J354" s="77"/>
      <c r="K354" s="13">
        <f>SUM(I354:J354)</f>
        <v>0</v>
      </c>
      <c r="L354" s="47"/>
      <c r="M354" s="77"/>
      <c r="N354" s="77"/>
      <c r="O354" s="13">
        <f>SUM(L354:N354)</f>
        <v>0</v>
      </c>
      <c r="P354" s="77"/>
      <c r="Q354" s="77"/>
      <c r="R354" s="77"/>
      <c r="S354" s="77"/>
      <c r="T354" s="13">
        <f>SUM(P354:S354)</f>
        <v>0</v>
      </c>
      <c r="U354" s="47">
        <v>15</v>
      </c>
      <c r="V354" s="47"/>
      <c r="W354" s="47"/>
      <c r="X354" s="47"/>
      <c r="Y354" s="47"/>
      <c r="Z354" s="47"/>
      <c r="AA354" s="13">
        <f>SUM(U354:Z354)</f>
        <v>15</v>
      </c>
      <c r="AB354" s="47"/>
      <c r="AC354" s="47"/>
      <c r="AD354" s="87">
        <f>H354+K354+O354+T354+AA354+AB354-AC354</f>
        <v>100.03333333333333</v>
      </c>
    </row>
    <row r="355" spans="1:30" s="4" customFormat="1" ht="21" customHeight="1" x14ac:dyDescent="0.2">
      <c r="A355" s="10">
        <v>351</v>
      </c>
      <c r="B355" s="122" t="s">
        <v>361</v>
      </c>
      <c r="C355" s="151" t="s">
        <v>73</v>
      </c>
      <c r="D355" s="111">
        <v>1</v>
      </c>
      <c r="E355" s="14">
        <v>0.90428571428571425</v>
      </c>
      <c r="F355" s="50"/>
      <c r="G355" s="50">
        <v>1</v>
      </c>
      <c r="H355" s="12">
        <f>SUM(E355*100,F355:G355)</f>
        <v>91.428571428571431</v>
      </c>
      <c r="I355" s="50"/>
      <c r="J355" s="112"/>
      <c r="K355" s="14">
        <f>SUM(I355:J355)</f>
        <v>0</v>
      </c>
      <c r="L355" s="50"/>
      <c r="M355" s="112"/>
      <c r="N355" s="112"/>
      <c r="O355" s="14">
        <f>SUM(L355:N355)</f>
        <v>0</v>
      </c>
      <c r="P355" s="112"/>
      <c r="Q355" s="112"/>
      <c r="R355" s="112"/>
      <c r="S355" s="112"/>
      <c r="T355" s="14">
        <f>SUM(P355:S355)</f>
        <v>0</v>
      </c>
      <c r="U355" s="50">
        <f>1+1.5</f>
        <v>2.5</v>
      </c>
      <c r="V355" s="50">
        <v>0.6</v>
      </c>
      <c r="W355" s="50">
        <v>3</v>
      </c>
      <c r="X355" s="50"/>
      <c r="Y355" s="50">
        <v>1</v>
      </c>
      <c r="Z355" s="50">
        <v>0.5</v>
      </c>
      <c r="AA355" s="14">
        <f>SUM(U355:Z355)</f>
        <v>7.6</v>
      </c>
      <c r="AB355" s="50">
        <v>1</v>
      </c>
      <c r="AC355" s="50"/>
      <c r="AD355" s="86">
        <f>H355+K355+O355+T355+AA355+AB355-AC355</f>
        <v>100.02857142857142</v>
      </c>
    </row>
    <row r="356" spans="1:30" s="4" customFormat="1" ht="21" customHeight="1" x14ac:dyDescent="0.2">
      <c r="A356" s="8">
        <v>352</v>
      </c>
      <c r="B356" s="107" t="s">
        <v>362</v>
      </c>
      <c r="C356" s="148" t="s">
        <v>70</v>
      </c>
      <c r="D356" s="116">
        <v>2</v>
      </c>
      <c r="E356" s="14">
        <f>H356/100</f>
        <v>0.84974166666666673</v>
      </c>
      <c r="F356" s="49"/>
      <c r="G356" s="49"/>
      <c r="H356" s="12">
        <v>84.974166666666676</v>
      </c>
      <c r="I356" s="49"/>
      <c r="J356" s="106"/>
      <c r="K356" s="14">
        <f>SUM(I356:J356)</f>
        <v>0</v>
      </c>
      <c r="L356" s="49"/>
      <c r="M356" s="106"/>
      <c r="N356" s="106"/>
      <c r="O356" s="14">
        <f>SUM(L356:N356)</f>
        <v>0</v>
      </c>
      <c r="P356" s="106"/>
      <c r="Q356" s="106"/>
      <c r="R356" s="106"/>
      <c r="S356" s="106"/>
      <c r="T356" s="14">
        <f>SUM(P356:S356)</f>
        <v>0</v>
      </c>
      <c r="U356" s="49">
        <v>15</v>
      </c>
      <c r="V356" s="49"/>
      <c r="W356" s="49"/>
      <c r="X356" s="49"/>
      <c r="Y356" s="49"/>
      <c r="Z356" s="49"/>
      <c r="AA356" s="14">
        <f>SUM(U356:Z356)</f>
        <v>15</v>
      </c>
      <c r="AB356" s="49"/>
      <c r="AC356" s="49"/>
      <c r="AD356" s="87">
        <f>H356+K356+O356+T356+AA356+AB356-AC356</f>
        <v>99.974166666666676</v>
      </c>
    </row>
    <row r="357" spans="1:30" s="4" customFormat="1" ht="21" customHeight="1" x14ac:dyDescent="0.2">
      <c r="A357" s="9">
        <v>353</v>
      </c>
      <c r="B357" s="100" t="s">
        <v>363</v>
      </c>
      <c r="C357" s="101" t="s">
        <v>68</v>
      </c>
      <c r="D357" s="128">
        <v>1</v>
      </c>
      <c r="E357" s="16">
        <v>0.81166666666666665</v>
      </c>
      <c r="F357" s="48"/>
      <c r="G357" s="48"/>
      <c r="H357" s="12">
        <f>SUM(E357*100,F357:G357)</f>
        <v>81.166666666666671</v>
      </c>
      <c r="I357" s="48"/>
      <c r="J357" s="78"/>
      <c r="K357" s="13">
        <f>SUM(I357:J357)</f>
        <v>0</v>
      </c>
      <c r="L357" s="48"/>
      <c r="M357" s="78"/>
      <c r="N357" s="78"/>
      <c r="O357" s="13">
        <f>SUM(L357:N357)</f>
        <v>0</v>
      </c>
      <c r="P357" s="78"/>
      <c r="Q357" s="130"/>
      <c r="R357" s="78">
        <v>1.6</v>
      </c>
      <c r="S357" s="78"/>
      <c r="T357" s="13">
        <f>SUM(P357:S357)</f>
        <v>1.6</v>
      </c>
      <c r="U357" s="48">
        <v>1</v>
      </c>
      <c r="V357" s="48">
        <v>10.199999999999999</v>
      </c>
      <c r="W357" s="48"/>
      <c r="X357" s="48">
        <v>6</v>
      </c>
      <c r="Y357" s="48"/>
      <c r="Z357" s="48"/>
      <c r="AA357" s="13">
        <f>SUM(U357:Z357)</f>
        <v>17.2</v>
      </c>
      <c r="AB357" s="48"/>
      <c r="AC357" s="48"/>
      <c r="AD357" s="86">
        <f>H357+K357+O357+T357+AA357+AB357-AC357</f>
        <v>99.966666666666669</v>
      </c>
    </row>
    <row r="358" spans="1:30" s="4" customFormat="1" ht="21" customHeight="1" x14ac:dyDescent="0.2">
      <c r="A358" s="10">
        <v>354</v>
      </c>
      <c r="B358" s="122" t="s">
        <v>364</v>
      </c>
      <c r="C358" s="151" t="s">
        <v>73</v>
      </c>
      <c r="D358" s="111">
        <v>1</v>
      </c>
      <c r="E358" s="14">
        <v>0.89906666666666668</v>
      </c>
      <c r="F358" s="50"/>
      <c r="G358" s="50"/>
      <c r="H358" s="12">
        <f>SUM(E358*100,F358:G358)</f>
        <v>89.906666666666666</v>
      </c>
      <c r="I358" s="50"/>
      <c r="J358" s="112"/>
      <c r="K358" s="14">
        <f>SUM(I358:J358)</f>
        <v>0</v>
      </c>
      <c r="L358" s="50"/>
      <c r="M358" s="112"/>
      <c r="N358" s="112"/>
      <c r="O358" s="14">
        <f>SUM(L358:N358)</f>
        <v>0</v>
      </c>
      <c r="P358" s="112"/>
      <c r="Q358" s="112"/>
      <c r="R358" s="112"/>
      <c r="S358" s="112"/>
      <c r="T358" s="14">
        <f>SUM(P358:S358)</f>
        <v>0</v>
      </c>
      <c r="U358" s="50">
        <v>10</v>
      </c>
      <c r="V358" s="50"/>
      <c r="W358" s="50"/>
      <c r="X358" s="50"/>
      <c r="Y358" s="50"/>
      <c r="Z358" s="50"/>
      <c r="AA358" s="14">
        <f>SUM(U358:Z358)</f>
        <v>10</v>
      </c>
      <c r="AB358" s="50"/>
      <c r="AC358" s="50"/>
      <c r="AD358" s="86">
        <f>H358+K358+O358+T358+AA358+AB358-AC358</f>
        <v>99.906666666666666</v>
      </c>
    </row>
    <row r="359" spans="1:30" s="4" customFormat="1" ht="21" customHeight="1" x14ac:dyDescent="0.2">
      <c r="A359" s="8">
        <v>355</v>
      </c>
      <c r="B359" s="96" t="s">
        <v>365</v>
      </c>
      <c r="C359" s="149" t="s">
        <v>66</v>
      </c>
      <c r="D359" s="97">
        <v>1</v>
      </c>
      <c r="E359" s="13">
        <v>0.95937499999999998</v>
      </c>
      <c r="F359" s="47"/>
      <c r="G359" s="47"/>
      <c r="H359" s="12">
        <f>SUM(E359*100,F359:G359)</f>
        <v>95.9375</v>
      </c>
      <c r="I359" s="47"/>
      <c r="J359" s="77"/>
      <c r="K359" s="13">
        <f>SUM(I359:J359)</f>
        <v>0</v>
      </c>
      <c r="L359" s="47"/>
      <c r="M359" s="77"/>
      <c r="N359" s="77"/>
      <c r="O359" s="13">
        <f>SUM(L359:N359)</f>
        <v>0</v>
      </c>
      <c r="P359" s="77"/>
      <c r="Q359" s="77"/>
      <c r="R359" s="77"/>
      <c r="S359" s="77"/>
      <c r="T359" s="13">
        <f>SUM(P359:S359)</f>
        <v>0</v>
      </c>
      <c r="U359" s="47">
        <v>1.5</v>
      </c>
      <c r="V359" s="47">
        <v>1.2</v>
      </c>
      <c r="W359" s="47"/>
      <c r="X359" s="47"/>
      <c r="Y359" s="47">
        <v>1.2</v>
      </c>
      <c r="Z359" s="47"/>
      <c r="AA359" s="13">
        <f>SUM(U359:Z359)</f>
        <v>3.9000000000000004</v>
      </c>
      <c r="AB359" s="47"/>
      <c r="AC359" s="47"/>
      <c r="AD359" s="86">
        <f>H359+K359+O359+T359+AA359+AB359-AC359</f>
        <v>99.837500000000006</v>
      </c>
    </row>
    <row r="360" spans="1:30" s="4" customFormat="1" ht="21" customHeight="1" x14ac:dyDescent="0.2">
      <c r="A360" s="9">
        <v>356</v>
      </c>
      <c r="B360" s="110" t="s">
        <v>366</v>
      </c>
      <c r="C360" s="151" t="s">
        <v>73</v>
      </c>
      <c r="D360" s="111">
        <v>2</v>
      </c>
      <c r="E360" s="14">
        <v>0.83685314685314682</v>
      </c>
      <c r="F360" s="50"/>
      <c r="G360" s="50">
        <v>1</v>
      </c>
      <c r="H360" s="12">
        <f>SUM(E360*100,F360:G360)</f>
        <v>84.68531468531468</v>
      </c>
      <c r="I360" s="50"/>
      <c r="J360" s="112"/>
      <c r="K360" s="14">
        <f>SUM(I360:J360)</f>
        <v>0</v>
      </c>
      <c r="L360" s="50"/>
      <c r="M360" s="112"/>
      <c r="N360" s="112"/>
      <c r="O360" s="14">
        <f>SUM(L360:N360)</f>
        <v>0</v>
      </c>
      <c r="P360" s="112"/>
      <c r="Q360" s="112"/>
      <c r="R360" s="112"/>
      <c r="S360" s="112"/>
      <c r="T360" s="14">
        <f>SUM(P360:S360)</f>
        <v>0</v>
      </c>
      <c r="U360" s="50">
        <v>15</v>
      </c>
      <c r="V360" s="50"/>
      <c r="W360" s="50"/>
      <c r="X360" s="50"/>
      <c r="Y360" s="50"/>
      <c r="Z360" s="50"/>
      <c r="AA360" s="14">
        <f>SUM(U360:Z360)</f>
        <v>15</v>
      </c>
      <c r="AB360" s="50"/>
      <c r="AC360" s="50"/>
      <c r="AD360" s="87">
        <f>H360+K360+O360+T360+AA360+AB360-AC360</f>
        <v>99.68531468531468</v>
      </c>
    </row>
    <row r="361" spans="1:30" s="4" customFormat="1" ht="21" customHeight="1" x14ac:dyDescent="0.2">
      <c r="A361" s="10">
        <v>357</v>
      </c>
      <c r="B361" s="134" t="s">
        <v>367</v>
      </c>
      <c r="C361" s="150" t="s">
        <v>64</v>
      </c>
      <c r="D361" s="124">
        <v>1</v>
      </c>
      <c r="E361" s="12">
        <v>0.84510000000000007</v>
      </c>
      <c r="F361" s="46"/>
      <c r="G361" s="46"/>
      <c r="H361" s="12">
        <f>SUM(E361*100,F361:G361)</f>
        <v>84.51</v>
      </c>
      <c r="I361" s="53">
        <v>2.5</v>
      </c>
      <c r="J361" s="113"/>
      <c r="K361" s="12">
        <f>SUM(I361:J361)</f>
        <v>2.5</v>
      </c>
      <c r="L361" s="53"/>
      <c r="M361" s="113"/>
      <c r="N361" s="113"/>
      <c r="O361" s="12">
        <f>SUM(L361:N361)</f>
        <v>0</v>
      </c>
      <c r="P361" s="113"/>
      <c r="Q361" s="126"/>
      <c r="R361" s="113">
        <v>0.5</v>
      </c>
      <c r="S361" s="113"/>
      <c r="T361" s="12">
        <f>SUM(P361:S361)</f>
        <v>0.5</v>
      </c>
      <c r="U361" s="53">
        <v>1.5</v>
      </c>
      <c r="V361" s="53">
        <v>5.6</v>
      </c>
      <c r="W361" s="53"/>
      <c r="X361" s="53">
        <v>3.5</v>
      </c>
      <c r="Y361" s="58"/>
      <c r="Z361" s="58">
        <v>0.5</v>
      </c>
      <c r="AA361" s="14">
        <f>SUM(U361:Z361)</f>
        <v>11.1</v>
      </c>
      <c r="AB361" s="58">
        <v>1</v>
      </c>
      <c r="AC361" s="58"/>
      <c r="AD361" s="87">
        <f>H361+K361+O361+T361+AA361+AB361-AC361</f>
        <v>99.61</v>
      </c>
    </row>
    <row r="362" spans="1:30" s="4" customFormat="1" ht="21" customHeight="1" x14ac:dyDescent="0.2">
      <c r="A362" s="8">
        <v>358</v>
      </c>
      <c r="B362" s="122" t="s">
        <v>368</v>
      </c>
      <c r="C362" s="151" t="s">
        <v>73</v>
      </c>
      <c r="D362" s="111">
        <v>2</v>
      </c>
      <c r="E362" s="14">
        <v>0.84606060606060607</v>
      </c>
      <c r="F362" s="50"/>
      <c r="G362" s="50"/>
      <c r="H362" s="12">
        <f>SUM(E362*100,F362:G362)</f>
        <v>84.606060606060609</v>
      </c>
      <c r="I362" s="50"/>
      <c r="J362" s="112"/>
      <c r="K362" s="14">
        <f>SUM(I362:J362)</f>
        <v>0</v>
      </c>
      <c r="L362" s="50"/>
      <c r="M362" s="112"/>
      <c r="N362" s="112"/>
      <c r="O362" s="14">
        <f>SUM(L362:N362)</f>
        <v>0</v>
      </c>
      <c r="P362" s="112"/>
      <c r="Q362" s="112"/>
      <c r="R362" s="112"/>
      <c r="S362" s="112"/>
      <c r="T362" s="14">
        <f>SUM(P362:S362)</f>
        <v>0</v>
      </c>
      <c r="U362" s="50">
        <v>15</v>
      </c>
      <c r="V362" s="50"/>
      <c r="W362" s="50"/>
      <c r="X362" s="50"/>
      <c r="Y362" s="50"/>
      <c r="Z362" s="50"/>
      <c r="AA362" s="14">
        <f>SUM(U362:Z362)</f>
        <v>15</v>
      </c>
      <c r="AB362" s="50"/>
      <c r="AC362" s="50"/>
      <c r="AD362" s="87">
        <f>H362+K362+O362+T362+AA362+AB362-AC362</f>
        <v>99.606060606060609</v>
      </c>
    </row>
    <row r="363" spans="1:30" s="4" customFormat="1" ht="21" customHeight="1" x14ac:dyDescent="0.2">
      <c r="A363" s="9">
        <v>359</v>
      </c>
      <c r="B363" s="100" t="s">
        <v>369</v>
      </c>
      <c r="C363" s="101" t="s">
        <v>68</v>
      </c>
      <c r="D363" s="102">
        <v>3</v>
      </c>
      <c r="E363" s="13">
        <v>0.88800000000000001</v>
      </c>
      <c r="F363" s="48"/>
      <c r="G363" s="48"/>
      <c r="H363" s="12">
        <f>SUM(E363*100,F363:G363)</f>
        <v>88.8</v>
      </c>
      <c r="I363" s="48"/>
      <c r="J363" s="78"/>
      <c r="K363" s="13">
        <f>SUM(I363:J363)</f>
        <v>0</v>
      </c>
      <c r="L363" s="48"/>
      <c r="M363" s="78"/>
      <c r="N363" s="78"/>
      <c r="O363" s="13">
        <f>SUM(L363:N363)</f>
        <v>0</v>
      </c>
      <c r="P363" s="78"/>
      <c r="Q363" s="78"/>
      <c r="R363" s="78"/>
      <c r="S363" s="78"/>
      <c r="T363" s="13">
        <f>SUM(P363:S363)</f>
        <v>0</v>
      </c>
      <c r="U363" s="48">
        <v>1</v>
      </c>
      <c r="V363" s="48"/>
      <c r="W363" s="48"/>
      <c r="X363" s="48">
        <v>9.8000000000000007</v>
      </c>
      <c r="Y363" s="48"/>
      <c r="Z363" s="48"/>
      <c r="AA363" s="13">
        <f>SUM(U363:Z363)</f>
        <v>10.8</v>
      </c>
      <c r="AB363" s="48"/>
      <c r="AC363" s="48"/>
      <c r="AD363" s="87">
        <f>H363+K363+O363+T363+AA363+AB363-AC363</f>
        <v>99.6</v>
      </c>
    </row>
    <row r="364" spans="1:30" s="4" customFormat="1" ht="21" customHeight="1" x14ac:dyDescent="0.2">
      <c r="A364" s="10">
        <v>360</v>
      </c>
      <c r="B364" s="146" t="s">
        <v>370</v>
      </c>
      <c r="C364" s="101" t="s">
        <v>68</v>
      </c>
      <c r="D364" s="102">
        <v>3</v>
      </c>
      <c r="E364" s="13">
        <v>0.90032258064516124</v>
      </c>
      <c r="F364" s="48"/>
      <c r="G364" s="48"/>
      <c r="H364" s="12">
        <f>SUM(E364*100,F364:G364)</f>
        <v>90.032258064516128</v>
      </c>
      <c r="I364" s="48"/>
      <c r="J364" s="78"/>
      <c r="K364" s="13">
        <f>SUM(I364:J364)</f>
        <v>0</v>
      </c>
      <c r="L364" s="48"/>
      <c r="M364" s="78"/>
      <c r="N364" s="78"/>
      <c r="O364" s="13">
        <f>SUM(L364:N364)</f>
        <v>0</v>
      </c>
      <c r="P364" s="78">
        <v>1</v>
      </c>
      <c r="Q364" s="78">
        <v>2</v>
      </c>
      <c r="R364" s="78"/>
      <c r="S364" s="78"/>
      <c r="T364" s="13">
        <f>SUM(P364:S364)</f>
        <v>3</v>
      </c>
      <c r="U364" s="48">
        <v>1.5</v>
      </c>
      <c r="V364" s="48">
        <v>3</v>
      </c>
      <c r="W364" s="48"/>
      <c r="X364" s="48"/>
      <c r="Y364" s="48">
        <v>2</v>
      </c>
      <c r="Z364" s="48"/>
      <c r="AA364" s="13">
        <f>SUM(U364:Z364)</f>
        <v>6.5</v>
      </c>
      <c r="AB364" s="48"/>
      <c r="AC364" s="48"/>
      <c r="AD364" s="87">
        <f>H364+K364+O364+T364+AA364+AB364-AC364</f>
        <v>99.532258064516128</v>
      </c>
    </row>
    <row r="365" spans="1:30" s="4" customFormat="1" ht="21" customHeight="1" x14ac:dyDescent="0.2">
      <c r="A365" s="8">
        <v>361</v>
      </c>
      <c r="B365" s="96" t="s">
        <v>371</v>
      </c>
      <c r="C365" s="149" t="s">
        <v>66</v>
      </c>
      <c r="D365" s="97">
        <v>4</v>
      </c>
      <c r="E365" s="13">
        <v>0.86222222222222222</v>
      </c>
      <c r="F365" s="47"/>
      <c r="G365" s="47"/>
      <c r="H365" s="12">
        <f>SUM(E365*100,F365:G365)</f>
        <v>86.222222222222229</v>
      </c>
      <c r="I365" s="47">
        <v>4.5</v>
      </c>
      <c r="J365" s="77"/>
      <c r="K365" s="13">
        <f>SUM(I365:J365)</f>
        <v>4.5</v>
      </c>
      <c r="L365" s="47"/>
      <c r="M365" s="77"/>
      <c r="N365" s="77"/>
      <c r="O365" s="13">
        <f>SUM(L365:N365)</f>
        <v>0</v>
      </c>
      <c r="P365" s="77"/>
      <c r="Q365" s="77"/>
      <c r="R365" s="77"/>
      <c r="S365" s="77"/>
      <c r="T365" s="13">
        <f>SUM(P365:S365)</f>
        <v>0</v>
      </c>
      <c r="U365" s="47">
        <f>0.5+2.5</f>
        <v>3</v>
      </c>
      <c r="V365" s="47"/>
      <c r="W365" s="47"/>
      <c r="X365" s="47">
        <v>1</v>
      </c>
      <c r="Y365" s="47">
        <v>4.8</v>
      </c>
      <c r="Z365" s="47"/>
      <c r="AA365" s="13">
        <f>SUM(U365:Z365)</f>
        <v>8.8000000000000007</v>
      </c>
      <c r="AB365" s="47"/>
      <c r="AC365" s="47"/>
      <c r="AD365" s="87">
        <f>H365+K365+O365+T365+AA365+AB365-AC365</f>
        <v>99.522222222222226</v>
      </c>
    </row>
    <row r="366" spans="1:30" s="4" customFormat="1" ht="21" customHeight="1" x14ac:dyDescent="0.2">
      <c r="A366" s="9">
        <v>362</v>
      </c>
      <c r="B366" s="96" t="s">
        <v>372</v>
      </c>
      <c r="C366" s="149" t="s">
        <v>66</v>
      </c>
      <c r="D366" s="97">
        <v>1</v>
      </c>
      <c r="E366" s="13">
        <v>0.92093749999999996</v>
      </c>
      <c r="F366" s="47"/>
      <c r="G366" s="47"/>
      <c r="H366" s="12">
        <f>SUM(E366*100,F366:G366)</f>
        <v>92.09375</v>
      </c>
      <c r="I366" s="47"/>
      <c r="J366" s="77"/>
      <c r="K366" s="13">
        <f>SUM(I366:J366)</f>
        <v>0</v>
      </c>
      <c r="L366" s="47"/>
      <c r="M366" s="77"/>
      <c r="N366" s="77"/>
      <c r="O366" s="13">
        <f>SUM(L366:N366)</f>
        <v>0</v>
      </c>
      <c r="P366" s="77"/>
      <c r="Q366" s="77"/>
      <c r="R366" s="77"/>
      <c r="S366" s="77"/>
      <c r="T366" s="13">
        <f>SUM(P366:S366)</f>
        <v>0</v>
      </c>
      <c r="U366" s="47">
        <v>1.5</v>
      </c>
      <c r="V366" s="47">
        <v>4.7</v>
      </c>
      <c r="W366" s="47"/>
      <c r="X366" s="47"/>
      <c r="Y366" s="47">
        <v>0.2</v>
      </c>
      <c r="Z366" s="47">
        <v>1</v>
      </c>
      <c r="AA366" s="13">
        <f>SUM(U366:Z366)</f>
        <v>7.4</v>
      </c>
      <c r="AB366" s="47"/>
      <c r="AC366" s="47"/>
      <c r="AD366" s="86">
        <f>H366+K366+O366+T366+AA366+AB366-AC366</f>
        <v>99.493750000000006</v>
      </c>
    </row>
    <row r="367" spans="1:30" s="4" customFormat="1" ht="21" customHeight="1" x14ac:dyDescent="0.2">
      <c r="A367" s="10">
        <v>363</v>
      </c>
      <c r="B367" s="96" t="s">
        <v>373</v>
      </c>
      <c r="C367" s="149" t="s">
        <v>66</v>
      </c>
      <c r="D367" s="97">
        <v>1</v>
      </c>
      <c r="E367" s="13">
        <v>0.91562500000000002</v>
      </c>
      <c r="F367" s="47"/>
      <c r="G367" s="47"/>
      <c r="H367" s="12">
        <f>SUM(E367*100,F367:G367)</f>
        <v>91.5625</v>
      </c>
      <c r="I367" s="47"/>
      <c r="J367" s="77"/>
      <c r="K367" s="13">
        <f>SUM(I367:J367)</f>
        <v>0</v>
      </c>
      <c r="L367" s="47">
        <v>1</v>
      </c>
      <c r="M367" s="77">
        <v>5</v>
      </c>
      <c r="N367" s="77"/>
      <c r="O367" s="13">
        <f>SUM(L367:N367)</f>
        <v>6</v>
      </c>
      <c r="P367" s="77"/>
      <c r="Q367" s="77"/>
      <c r="R367" s="77">
        <v>0.5</v>
      </c>
      <c r="S367" s="77"/>
      <c r="T367" s="13">
        <f>SUM(P367:S367)</f>
        <v>0.5</v>
      </c>
      <c r="U367" s="47">
        <v>1</v>
      </c>
      <c r="V367" s="47"/>
      <c r="W367" s="47"/>
      <c r="X367" s="47">
        <v>0.4</v>
      </c>
      <c r="Y367" s="47"/>
      <c r="Z367" s="47"/>
      <c r="AA367" s="13">
        <f>SUM(U367:Z367)</f>
        <v>1.4</v>
      </c>
      <c r="AB367" s="47"/>
      <c r="AC367" s="47"/>
      <c r="AD367" s="86">
        <f>H367+K367+O367+T367+AA367+AB367-AC367</f>
        <v>99.462500000000006</v>
      </c>
    </row>
    <row r="368" spans="1:30" s="4" customFormat="1" ht="21" customHeight="1" x14ac:dyDescent="0.2">
      <c r="A368" s="8">
        <v>364</v>
      </c>
      <c r="B368" s="96" t="s">
        <v>374</v>
      </c>
      <c r="C368" s="149" t="s">
        <v>66</v>
      </c>
      <c r="D368" s="97">
        <v>2</v>
      </c>
      <c r="E368" s="13">
        <v>0.94899999999999995</v>
      </c>
      <c r="F368" s="47"/>
      <c r="G368" s="47"/>
      <c r="H368" s="12">
        <f>SUM(E368*100,F368:G368)</f>
        <v>94.899999999999991</v>
      </c>
      <c r="I368" s="47"/>
      <c r="J368" s="77"/>
      <c r="K368" s="13">
        <f>SUM(I368:J368)</f>
        <v>0</v>
      </c>
      <c r="L368" s="47"/>
      <c r="M368" s="77"/>
      <c r="N368" s="77"/>
      <c r="O368" s="13">
        <f>SUM(L368:N368)</f>
        <v>0</v>
      </c>
      <c r="P368" s="77"/>
      <c r="Q368" s="77"/>
      <c r="R368" s="77"/>
      <c r="S368" s="77"/>
      <c r="T368" s="13">
        <f>SUM(P368:S368)</f>
        <v>0</v>
      </c>
      <c r="U368" s="47"/>
      <c r="V368" s="47">
        <v>2</v>
      </c>
      <c r="W368" s="47">
        <v>2.5</v>
      </c>
      <c r="X368" s="47"/>
      <c r="Y368" s="47"/>
      <c r="Z368" s="47"/>
      <c r="AA368" s="13">
        <f>SUM(U368:Z368)</f>
        <v>4.5</v>
      </c>
      <c r="AB368" s="47"/>
      <c r="AC368" s="47"/>
      <c r="AD368" s="86">
        <f>H368+K368+O368+T368+AA368+AB368-AC368</f>
        <v>99.399999999999991</v>
      </c>
    </row>
    <row r="369" spans="1:30" s="4" customFormat="1" ht="21" customHeight="1" x14ac:dyDescent="0.2">
      <c r="A369" s="9">
        <v>365</v>
      </c>
      <c r="B369" s="134" t="s">
        <v>375</v>
      </c>
      <c r="C369" s="150" t="s">
        <v>64</v>
      </c>
      <c r="D369" s="93">
        <v>1</v>
      </c>
      <c r="E369" s="12">
        <v>0.88379310344827589</v>
      </c>
      <c r="F369" s="46"/>
      <c r="G369" s="46">
        <v>1</v>
      </c>
      <c r="H369" s="12">
        <f>SUM(E369*100,F369:G369)</f>
        <v>89.379310344827587</v>
      </c>
      <c r="I369" s="53"/>
      <c r="J369" s="113"/>
      <c r="K369" s="12">
        <f>SUM(I369:J369)</f>
        <v>0</v>
      </c>
      <c r="L369" s="53"/>
      <c r="M369" s="113"/>
      <c r="N369" s="113"/>
      <c r="O369" s="12">
        <f>SUM(L369:N369)</f>
        <v>0</v>
      </c>
      <c r="P369" s="113"/>
      <c r="Q369" s="113"/>
      <c r="R369" s="113"/>
      <c r="S369" s="113"/>
      <c r="T369" s="12">
        <f>SUM(P369:S369)</f>
        <v>0</v>
      </c>
      <c r="U369" s="53">
        <v>10</v>
      </c>
      <c r="V369" s="53"/>
      <c r="W369" s="53"/>
      <c r="X369" s="53"/>
      <c r="Y369" s="58"/>
      <c r="Z369" s="58"/>
      <c r="AA369" s="14">
        <f>SUM(U369:Z369)</f>
        <v>10</v>
      </c>
      <c r="AB369" s="58"/>
      <c r="AC369" s="58"/>
      <c r="AD369" s="87">
        <f>H369+K369+O369+T369+AA369+AB369-AC369</f>
        <v>99.379310344827587</v>
      </c>
    </row>
    <row r="370" spans="1:30" s="4" customFormat="1" ht="21" customHeight="1" x14ac:dyDescent="0.2">
      <c r="A370" s="10">
        <v>366</v>
      </c>
      <c r="B370" s="117">
        <v>184142</v>
      </c>
      <c r="C370" s="119" t="s">
        <v>78</v>
      </c>
      <c r="D370" s="120">
        <v>3</v>
      </c>
      <c r="E370" s="14">
        <v>0.90863636363636369</v>
      </c>
      <c r="F370" s="51"/>
      <c r="G370" s="51"/>
      <c r="H370" s="12">
        <f>SUM(E370*100,F370:G370)</f>
        <v>90.863636363636374</v>
      </c>
      <c r="I370" s="51"/>
      <c r="J370" s="121"/>
      <c r="K370" s="14">
        <f>SUM(I370:J370)</f>
        <v>0</v>
      </c>
      <c r="L370" s="51"/>
      <c r="M370" s="121"/>
      <c r="N370" s="121"/>
      <c r="O370" s="14">
        <f>SUM(L370:N370)</f>
        <v>0</v>
      </c>
      <c r="P370" s="121"/>
      <c r="Q370" s="121"/>
      <c r="R370" s="121"/>
      <c r="S370" s="121"/>
      <c r="T370" s="14">
        <f>SUM(P370:S370)</f>
        <v>0</v>
      </c>
      <c r="U370" s="51">
        <f>1+1</f>
        <v>2</v>
      </c>
      <c r="V370" s="51"/>
      <c r="W370" s="51"/>
      <c r="X370" s="51">
        <f>5.5+1</f>
        <v>6.5</v>
      </c>
      <c r="Y370" s="51"/>
      <c r="Z370" s="51"/>
      <c r="AA370" s="14">
        <f>SUM(U370:Z370)</f>
        <v>8.5</v>
      </c>
      <c r="AB370" s="51"/>
      <c r="AC370" s="51"/>
      <c r="AD370" s="87">
        <f>H370+K370+O370+T370+AA370+AB370-AC370</f>
        <v>99.363636363636374</v>
      </c>
    </row>
    <row r="371" spans="1:30" s="4" customFormat="1" ht="21" customHeight="1" x14ac:dyDescent="0.2">
      <c r="A371" s="8">
        <v>367</v>
      </c>
      <c r="B371" s="136" t="s">
        <v>376</v>
      </c>
      <c r="C371" s="148" t="s">
        <v>70</v>
      </c>
      <c r="D371" s="105">
        <v>1</v>
      </c>
      <c r="E371" s="14">
        <f>H371/100</f>
        <v>0.89363636363636356</v>
      </c>
      <c r="F371" s="49"/>
      <c r="G371" s="49"/>
      <c r="H371" s="12">
        <v>89.36363636363636</v>
      </c>
      <c r="I371" s="49"/>
      <c r="J371" s="106"/>
      <c r="K371" s="14">
        <f>SUM(I371:J371)</f>
        <v>0</v>
      </c>
      <c r="L371" s="49"/>
      <c r="M371" s="106"/>
      <c r="N371" s="106"/>
      <c r="O371" s="14">
        <f>SUM(L371:N371)</f>
        <v>0</v>
      </c>
      <c r="P371" s="106"/>
      <c r="Q371" s="106"/>
      <c r="R371" s="106"/>
      <c r="S371" s="106"/>
      <c r="T371" s="14">
        <f>SUM(P371:S371)</f>
        <v>0</v>
      </c>
      <c r="U371" s="49">
        <v>10</v>
      </c>
      <c r="V371" s="49"/>
      <c r="W371" s="49"/>
      <c r="X371" s="49"/>
      <c r="Y371" s="49"/>
      <c r="Z371" s="49"/>
      <c r="AA371" s="14">
        <f>SUM(U371:Z371)</f>
        <v>10</v>
      </c>
      <c r="AB371" s="49"/>
      <c r="AC371" s="49"/>
      <c r="AD371" s="86">
        <f>H371+K371+O371+T371+AA371+AB371-AC371</f>
        <v>99.36363636363636</v>
      </c>
    </row>
    <row r="372" spans="1:30" s="4" customFormat="1" ht="21" customHeight="1" x14ac:dyDescent="0.2">
      <c r="A372" s="9">
        <v>368</v>
      </c>
      <c r="B372" s="99" t="s">
        <v>377</v>
      </c>
      <c r="C372" s="101" t="s">
        <v>68</v>
      </c>
      <c r="D372" s="102">
        <v>2</v>
      </c>
      <c r="E372" s="13">
        <v>0.84333333333333338</v>
      </c>
      <c r="F372" s="48"/>
      <c r="G372" s="48"/>
      <c r="H372" s="12">
        <f>SUM(E372*100,F372:G372)</f>
        <v>84.333333333333343</v>
      </c>
      <c r="I372" s="48"/>
      <c r="J372" s="78"/>
      <c r="K372" s="13">
        <f>SUM(I372:J372)</f>
        <v>0</v>
      </c>
      <c r="L372" s="48"/>
      <c r="M372" s="78"/>
      <c r="N372" s="78"/>
      <c r="O372" s="13">
        <f>SUM(L372:N372)</f>
        <v>0</v>
      </c>
      <c r="P372" s="78"/>
      <c r="Q372" s="78"/>
      <c r="R372" s="78"/>
      <c r="S372" s="78"/>
      <c r="T372" s="13">
        <f>SUM(P372:S372)</f>
        <v>0</v>
      </c>
      <c r="U372" s="48">
        <v>15</v>
      </c>
      <c r="V372" s="48"/>
      <c r="W372" s="48"/>
      <c r="X372" s="48"/>
      <c r="Y372" s="48"/>
      <c r="Z372" s="48"/>
      <c r="AA372" s="13">
        <f>SUM(U372:Z372)</f>
        <v>15</v>
      </c>
      <c r="AB372" s="48"/>
      <c r="AC372" s="48"/>
      <c r="AD372" s="87">
        <f>H372+K372+O372+T372+AA372+AB372-AC372</f>
        <v>99.333333333333343</v>
      </c>
    </row>
    <row r="373" spans="1:30" s="4" customFormat="1" ht="21" customHeight="1" x14ac:dyDescent="0.2">
      <c r="A373" s="10">
        <v>369</v>
      </c>
      <c r="B373" s="96" t="s">
        <v>378</v>
      </c>
      <c r="C373" s="149" t="s">
        <v>66</v>
      </c>
      <c r="D373" s="97">
        <v>4</v>
      </c>
      <c r="E373" s="13">
        <v>0.93517241379310345</v>
      </c>
      <c r="F373" s="47"/>
      <c r="G373" s="47"/>
      <c r="H373" s="12">
        <f>SUM(E373*100,F373:G373)</f>
        <v>93.517241379310349</v>
      </c>
      <c r="I373" s="47"/>
      <c r="J373" s="77"/>
      <c r="K373" s="13">
        <f>SUM(I373:J373)</f>
        <v>0</v>
      </c>
      <c r="L373" s="47"/>
      <c r="M373" s="77"/>
      <c r="N373" s="77"/>
      <c r="O373" s="13">
        <f>SUM(L373:N373)</f>
        <v>0</v>
      </c>
      <c r="P373" s="77"/>
      <c r="Q373" s="98"/>
      <c r="R373" s="77">
        <v>5</v>
      </c>
      <c r="S373" s="77"/>
      <c r="T373" s="13">
        <f>SUM(P373:S373)</f>
        <v>5</v>
      </c>
      <c r="U373" s="47"/>
      <c r="V373" s="47"/>
      <c r="W373" s="47"/>
      <c r="X373" s="47"/>
      <c r="Y373" s="47">
        <v>0.8</v>
      </c>
      <c r="Z373" s="47"/>
      <c r="AA373" s="13">
        <f>SUM(U373:Z373)</f>
        <v>0.8</v>
      </c>
      <c r="AB373" s="47"/>
      <c r="AC373" s="47"/>
      <c r="AD373" s="86">
        <f>H373+K373+O373+T373+AA373+AB373-AC373</f>
        <v>99.317241379310346</v>
      </c>
    </row>
    <row r="374" spans="1:30" s="4" customFormat="1" ht="21" customHeight="1" x14ac:dyDescent="0.2">
      <c r="A374" s="8">
        <v>370</v>
      </c>
      <c r="B374" s="110" t="s">
        <v>379</v>
      </c>
      <c r="C374" s="151" t="s">
        <v>73</v>
      </c>
      <c r="D374" s="111">
        <v>1</v>
      </c>
      <c r="E374" s="14">
        <v>0.85305333333333344</v>
      </c>
      <c r="F374" s="50"/>
      <c r="G374" s="50"/>
      <c r="H374" s="12">
        <f>SUM(E374*100,F374:G374)</f>
        <v>85.305333333333351</v>
      </c>
      <c r="I374" s="50"/>
      <c r="J374" s="112"/>
      <c r="K374" s="14">
        <f>SUM(I374:J374)</f>
        <v>0</v>
      </c>
      <c r="L374" s="50">
        <v>1</v>
      </c>
      <c r="M374" s="112">
        <v>7</v>
      </c>
      <c r="N374" s="112"/>
      <c r="O374" s="14">
        <f>SUM(L374:N374)</f>
        <v>8</v>
      </c>
      <c r="P374" s="112"/>
      <c r="Q374" s="135"/>
      <c r="R374" s="112">
        <v>5</v>
      </c>
      <c r="S374" s="112"/>
      <c r="T374" s="14">
        <f>SUM(P374:S374)</f>
        <v>5</v>
      </c>
      <c r="U374" s="50"/>
      <c r="V374" s="50"/>
      <c r="W374" s="50"/>
      <c r="X374" s="50"/>
      <c r="Y374" s="50">
        <v>1</v>
      </c>
      <c r="Z374" s="50"/>
      <c r="AA374" s="14">
        <f>SUM(U374:Z374)</f>
        <v>1</v>
      </c>
      <c r="AB374" s="50"/>
      <c r="AC374" s="50"/>
      <c r="AD374" s="87">
        <f>H374+K374+O374+T374+AA374+AB374-AC374</f>
        <v>99.305333333333351</v>
      </c>
    </row>
    <row r="375" spans="1:30" s="4" customFormat="1" ht="21" customHeight="1" x14ac:dyDescent="0.2">
      <c r="A375" s="9">
        <v>371</v>
      </c>
      <c r="B375" s="96" t="s">
        <v>380</v>
      </c>
      <c r="C375" s="149" t="s">
        <v>66</v>
      </c>
      <c r="D375" s="97">
        <v>1</v>
      </c>
      <c r="E375" s="13">
        <v>0.96399999999999997</v>
      </c>
      <c r="F375" s="47"/>
      <c r="G375" s="47"/>
      <c r="H375" s="12">
        <f>SUM(E375*100,F375:G375)</f>
        <v>96.399999999999991</v>
      </c>
      <c r="I375" s="47"/>
      <c r="J375" s="77"/>
      <c r="K375" s="13">
        <f>SUM(I375:J375)</f>
        <v>0</v>
      </c>
      <c r="L375" s="47"/>
      <c r="M375" s="77"/>
      <c r="N375" s="77"/>
      <c r="O375" s="13">
        <f>SUM(L375:N375)</f>
        <v>0</v>
      </c>
      <c r="P375" s="77"/>
      <c r="Q375" s="77"/>
      <c r="R375" s="77"/>
      <c r="S375" s="77"/>
      <c r="T375" s="13">
        <f>SUM(P375:S375)</f>
        <v>0</v>
      </c>
      <c r="U375" s="47">
        <v>1.5</v>
      </c>
      <c r="V375" s="47">
        <v>0.2</v>
      </c>
      <c r="W375" s="47"/>
      <c r="X375" s="47"/>
      <c r="Y375" s="47">
        <v>1.2</v>
      </c>
      <c r="Z375" s="47"/>
      <c r="AA375" s="13">
        <f>SUM(U375:Z375)</f>
        <v>2.9</v>
      </c>
      <c r="AB375" s="47"/>
      <c r="AC375" s="47"/>
      <c r="AD375" s="86">
        <f>H375+K375+O375+T375+AA375+AB375-AC375</f>
        <v>99.3</v>
      </c>
    </row>
    <row r="376" spans="1:30" s="4" customFormat="1" ht="21" customHeight="1" x14ac:dyDescent="0.2">
      <c r="A376" s="10">
        <v>372</v>
      </c>
      <c r="B376" s="117">
        <v>194256</v>
      </c>
      <c r="C376" s="119" t="s">
        <v>78</v>
      </c>
      <c r="D376" s="120">
        <v>2</v>
      </c>
      <c r="E376" s="14">
        <v>0.87281249999999999</v>
      </c>
      <c r="F376" s="51"/>
      <c r="G376" s="51"/>
      <c r="H376" s="12">
        <f>SUM(E376*100,F376:G376)</f>
        <v>87.28125</v>
      </c>
      <c r="I376" s="51"/>
      <c r="J376" s="121"/>
      <c r="K376" s="14">
        <f>SUM(I376:J376)</f>
        <v>0</v>
      </c>
      <c r="L376" s="51"/>
      <c r="M376" s="121"/>
      <c r="N376" s="121"/>
      <c r="O376" s="14">
        <f>SUM(L376:N376)</f>
        <v>0</v>
      </c>
      <c r="P376" s="121"/>
      <c r="Q376" s="121"/>
      <c r="R376" s="121"/>
      <c r="S376" s="121"/>
      <c r="T376" s="14">
        <f>SUM(P376:S376)</f>
        <v>0</v>
      </c>
      <c r="U376" s="51">
        <v>1</v>
      </c>
      <c r="V376" s="51">
        <v>0.9</v>
      </c>
      <c r="W376" s="51">
        <v>6.1</v>
      </c>
      <c r="X376" s="51">
        <v>4</v>
      </c>
      <c r="Y376" s="51"/>
      <c r="Z376" s="51">
        <v>0</v>
      </c>
      <c r="AA376" s="14">
        <f>SUM(U376:Z376)</f>
        <v>12</v>
      </c>
      <c r="AB376" s="51"/>
      <c r="AC376" s="51"/>
      <c r="AD376" s="86">
        <f>H376+K376+O376+T376+AA376+AB376-AC376</f>
        <v>99.28125</v>
      </c>
    </row>
    <row r="377" spans="1:30" s="4" customFormat="1" ht="21" customHeight="1" x14ac:dyDescent="0.2">
      <c r="A377" s="8">
        <v>373</v>
      </c>
      <c r="B377" s="96" t="s">
        <v>381</v>
      </c>
      <c r="C377" s="149" t="s">
        <v>66</v>
      </c>
      <c r="D377" s="97">
        <v>1</v>
      </c>
      <c r="E377" s="13">
        <v>0.90233333333333332</v>
      </c>
      <c r="F377" s="47"/>
      <c r="G377" s="47"/>
      <c r="H377" s="12">
        <f>SUM(E377*100,F377:G377)</f>
        <v>90.233333333333334</v>
      </c>
      <c r="I377" s="47">
        <v>3.5</v>
      </c>
      <c r="J377" s="77"/>
      <c r="K377" s="13">
        <f>SUM(I377:J377)</f>
        <v>3.5</v>
      </c>
      <c r="L377" s="47"/>
      <c r="M377" s="77"/>
      <c r="N377" s="77"/>
      <c r="O377" s="13">
        <f>SUM(L377:N377)</f>
        <v>0</v>
      </c>
      <c r="P377" s="77"/>
      <c r="Q377" s="77"/>
      <c r="R377" s="77"/>
      <c r="S377" s="77"/>
      <c r="T377" s="13">
        <f>SUM(P377:S377)</f>
        <v>0</v>
      </c>
      <c r="U377" s="47">
        <f>1.5+1</f>
        <v>2.5</v>
      </c>
      <c r="V377" s="47"/>
      <c r="W377" s="47"/>
      <c r="X377" s="47"/>
      <c r="Y377" s="47">
        <v>1</v>
      </c>
      <c r="Z377" s="47">
        <v>2</v>
      </c>
      <c r="AA377" s="13">
        <f>SUM(U377:Z377)</f>
        <v>5.5</v>
      </c>
      <c r="AB377" s="47"/>
      <c r="AC377" s="47"/>
      <c r="AD377" s="86">
        <f>H377+K377+O377+T377+AA377+AB377-AC377</f>
        <v>99.233333333333334</v>
      </c>
    </row>
    <row r="378" spans="1:30" s="4" customFormat="1" ht="21" customHeight="1" x14ac:dyDescent="0.2">
      <c r="A378" s="9">
        <v>374</v>
      </c>
      <c r="B378" s="117">
        <v>184143</v>
      </c>
      <c r="C378" s="119" t="s">
        <v>78</v>
      </c>
      <c r="D378" s="120">
        <v>3</v>
      </c>
      <c r="E378" s="14">
        <v>0.83545454545454545</v>
      </c>
      <c r="F378" s="51"/>
      <c r="G378" s="51"/>
      <c r="H378" s="12">
        <f>SUM(E378*100,F378:G378)</f>
        <v>83.545454545454547</v>
      </c>
      <c r="I378" s="51"/>
      <c r="J378" s="121"/>
      <c r="K378" s="14">
        <f>SUM(I378:J378)</f>
        <v>0</v>
      </c>
      <c r="L378" s="51"/>
      <c r="M378" s="121"/>
      <c r="N378" s="121"/>
      <c r="O378" s="14">
        <f>SUM(L378:N378)</f>
        <v>0</v>
      </c>
      <c r="P378" s="121"/>
      <c r="Q378" s="121"/>
      <c r="R378" s="121"/>
      <c r="S378" s="121"/>
      <c r="T378" s="14">
        <f>SUM(P378:S378)</f>
        <v>0</v>
      </c>
      <c r="U378" s="51">
        <v>15</v>
      </c>
      <c r="V378" s="51">
        <v>0.6</v>
      </c>
      <c r="W378" s="51"/>
      <c r="X378" s="51"/>
      <c r="Y378" s="51"/>
      <c r="Z378" s="51">
        <v>0</v>
      </c>
      <c r="AA378" s="14">
        <f>SUM(U378:Z378)</f>
        <v>15.6</v>
      </c>
      <c r="AB378" s="51"/>
      <c r="AC378" s="51"/>
      <c r="AD378" s="87">
        <f>H378+K378+O378+T378+AA378+AB378-AC378</f>
        <v>99.145454545454541</v>
      </c>
    </row>
    <row r="379" spans="1:30" s="4" customFormat="1" ht="21" customHeight="1" x14ac:dyDescent="0.2">
      <c r="A379" s="10">
        <v>375</v>
      </c>
      <c r="B379" s="122" t="s">
        <v>382</v>
      </c>
      <c r="C379" s="151" t="s">
        <v>73</v>
      </c>
      <c r="D379" s="111">
        <v>4</v>
      </c>
      <c r="E379" s="14">
        <v>0.84133333333333338</v>
      </c>
      <c r="F379" s="50"/>
      <c r="G379" s="50"/>
      <c r="H379" s="12">
        <f>SUM(E379*100,F379:G379)</f>
        <v>84.13333333333334</v>
      </c>
      <c r="I379" s="50"/>
      <c r="J379" s="112"/>
      <c r="K379" s="14">
        <f>SUM(I379:J379)</f>
        <v>0</v>
      </c>
      <c r="L379" s="50"/>
      <c r="M379" s="112"/>
      <c r="N379" s="112"/>
      <c r="O379" s="14">
        <f>SUM(L379:N379)</f>
        <v>0</v>
      </c>
      <c r="P379" s="112"/>
      <c r="Q379" s="112"/>
      <c r="R379" s="112"/>
      <c r="S379" s="112"/>
      <c r="T379" s="14">
        <f>SUM(P379:S379)</f>
        <v>0</v>
      </c>
      <c r="U379" s="50">
        <v>15</v>
      </c>
      <c r="V379" s="50"/>
      <c r="W379" s="50"/>
      <c r="X379" s="50"/>
      <c r="Y379" s="50"/>
      <c r="Z379" s="50"/>
      <c r="AA379" s="14">
        <f>SUM(U379:Z379)</f>
        <v>15</v>
      </c>
      <c r="AB379" s="50"/>
      <c r="AC379" s="50"/>
      <c r="AD379" s="86">
        <f>H379+K379+O379+T379+AA379+AB379-AC379</f>
        <v>99.13333333333334</v>
      </c>
    </row>
    <row r="380" spans="1:30" s="4" customFormat="1" ht="21" customHeight="1" x14ac:dyDescent="0.2">
      <c r="A380" s="8">
        <v>376</v>
      </c>
      <c r="B380" s="110" t="s">
        <v>383</v>
      </c>
      <c r="C380" s="151" t="s">
        <v>73</v>
      </c>
      <c r="D380" s="111">
        <v>1</v>
      </c>
      <c r="E380" s="14">
        <v>0.92129032258064514</v>
      </c>
      <c r="F380" s="50"/>
      <c r="G380" s="50">
        <v>1</v>
      </c>
      <c r="H380" s="12">
        <f>SUM(E380*100,F380:G380)</f>
        <v>93.129032258064512</v>
      </c>
      <c r="I380" s="50"/>
      <c r="J380" s="112"/>
      <c r="K380" s="14">
        <f>SUM(I380:J380)</f>
        <v>0</v>
      </c>
      <c r="L380" s="50"/>
      <c r="M380" s="112"/>
      <c r="N380" s="112"/>
      <c r="O380" s="14">
        <f>SUM(L380:N380)</f>
        <v>0</v>
      </c>
      <c r="P380" s="112"/>
      <c r="Q380" s="112"/>
      <c r="R380" s="112"/>
      <c r="S380" s="112"/>
      <c r="T380" s="14">
        <f>SUM(P380:S380)</f>
        <v>0</v>
      </c>
      <c r="U380" s="50">
        <v>1</v>
      </c>
      <c r="V380" s="50"/>
      <c r="W380" s="50">
        <f>3.5+1.5</f>
        <v>5</v>
      </c>
      <c r="X380" s="50"/>
      <c r="Y380" s="50"/>
      <c r="Z380" s="50"/>
      <c r="AA380" s="14">
        <f>SUM(U380:Z380)</f>
        <v>6</v>
      </c>
      <c r="AB380" s="50"/>
      <c r="AC380" s="50"/>
      <c r="AD380" s="86">
        <f>H380+K380+O380+T380+AA380+AB380-AC380</f>
        <v>99.129032258064512</v>
      </c>
    </row>
    <row r="381" spans="1:30" s="4" customFormat="1" ht="21" customHeight="1" x14ac:dyDescent="0.2">
      <c r="A381" s="9">
        <v>377</v>
      </c>
      <c r="B381" s="123" t="s">
        <v>384</v>
      </c>
      <c r="C381" s="101" t="s">
        <v>68</v>
      </c>
      <c r="D381" s="138">
        <v>4</v>
      </c>
      <c r="E381" s="13">
        <v>0.94925925925925925</v>
      </c>
      <c r="F381" s="48"/>
      <c r="G381" s="48"/>
      <c r="H381" s="12">
        <f>SUM(E381*100,F381:G381)</f>
        <v>94.925925925925924</v>
      </c>
      <c r="I381" s="48"/>
      <c r="J381" s="78"/>
      <c r="K381" s="13">
        <f>SUM(I381:J381)</f>
        <v>0</v>
      </c>
      <c r="L381" s="48"/>
      <c r="M381" s="78"/>
      <c r="N381" s="78"/>
      <c r="O381" s="13">
        <f>SUM(L381:N381)</f>
        <v>0</v>
      </c>
      <c r="P381" s="78"/>
      <c r="Q381" s="78"/>
      <c r="R381" s="78"/>
      <c r="S381" s="78"/>
      <c r="T381" s="13">
        <f>SUM(P381:S381)</f>
        <v>0</v>
      </c>
      <c r="U381" s="48">
        <v>1</v>
      </c>
      <c r="V381" s="48"/>
      <c r="W381" s="48"/>
      <c r="X381" s="48">
        <v>3.2</v>
      </c>
      <c r="Y381" s="48"/>
      <c r="Z381" s="48"/>
      <c r="AA381" s="13">
        <f>SUM(U381:Z381)</f>
        <v>4.2</v>
      </c>
      <c r="AB381" s="48"/>
      <c r="AC381" s="48"/>
      <c r="AD381" s="86">
        <f>H381+K381+O381+T381+AA381+AB381-AC381</f>
        <v>99.125925925925927</v>
      </c>
    </row>
    <row r="382" spans="1:30" s="4" customFormat="1" ht="21" customHeight="1" x14ac:dyDescent="0.2">
      <c r="A382" s="10">
        <v>378</v>
      </c>
      <c r="B382" s="136" t="s">
        <v>385</v>
      </c>
      <c r="C382" s="148" t="s">
        <v>70</v>
      </c>
      <c r="D382" s="105">
        <v>1</v>
      </c>
      <c r="E382" s="14">
        <f>H382/100</f>
        <v>0.89909090909090905</v>
      </c>
      <c r="F382" s="49"/>
      <c r="G382" s="49"/>
      <c r="H382" s="12">
        <v>89.909090909090907</v>
      </c>
      <c r="I382" s="49"/>
      <c r="J382" s="106"/>
      <c r="K382" s="14">
        <f>SUM(I382:J382)</f>
        <v>0</v>
      </c>
      <c r="L382" s="49"/>
      <c r="M382" s="106"/>
      <c r="N382" s="106"/>
      <c r="O382" s="14">
        <f>SUM(L382:N382)</f>
        <v>0</v>
      </c>
      <c r="P382" s="106"/>
      <c r="Q382" s="106">
        <v>0.7</v>
      </c>
      <c r="R382" s="106"/>
      <c r="S382" s="106"/>
      <c r="T382" s="14">
        <f>SUM(P382:S382)</f>
        <v>0.7</v>
      </c>
      <c r="U382" s="49">
        <v>0</v>
      </c>
      <c r="V382" s="49">
        <v>1.8</v>
      </c>
      <c r="W382" s="49">
        <v>1.5</v>
      </c>
      <c r="X382" s="49">
        <v>4.7</v>
      </c>
      <c r="Y382" s="49">
        <v>0.5</v>
      </c>
      <c r="Z382" s="49"/>
      <c r="AA382" s="14">
        <f>SUM(U382:Z382)</f>
        <v>8.5</v>
      </c>
      <c r="AB382" s="49"/>
      <c r="AC382" s="49"/>
      <c r="AD382" s="86">
        <f>H382+K382+O382+T382+AA382+AB382-AC382</f>
        <v>99.109090909090909</v>
      </c>
    </row>
    <row r="383" spans="1:30" s="4" customFormat="1" ht="21" customHeight="1" x14ac:dyDescent="0.2">
      <c r="A383" s="8">
        <v>379</v>
      </c>
      <c r="B383" s="117">
        <v>194062</v>
      </c>
      <c r="C383" s="119" t="s">
        <v>78</v>
      </c>
      <c r="D383" s="120">
        <v>2</v>
      </c>
      <c r="E383" s="14">
        <v>0.83604166666666668</v>
      </c>
      <c r="F383" s="51"/>
      <c r="G383" s="51"/>
      <c r="H383" s="12">
        <f>SUM(E383*100,F383:G383)</f>
        <v>83.604166666666671</v>
      </c>
      <c r="I383" s="51"/>
      <c r="J383" s="121"/>
      <c r="K383" s="14">
        <f>SUM(I383:J383)</f>
        <v>0</v>
      </c>
      <c r="L383" s="51"/>
      <c r="M383" s="121"/>
      <c r="N383" s="121"/>
      <c r="O383" s="14">
        <f>SUM(L383:N383)</f>
        <v>0</v>
      </c>
      <c r="P383" s="121"/>
      <c r="Q383" s="121"/>
      <c r="R383" s="121"/>
      <c r="S383" s="121"/>
      <c r="T383" s="14">
        <f>SUM(P383:S383)</f>
        <v>0</v>
      </c>
      <c r="U383" s="51">
        <v>15</v>
      </c>
      <c r="V383" s="51">
        <v>0.5</v>
      </c>
      <c r="W383" s="51"/>
      <c r="X383" s="51"/>
      <c r="Y383" s="51"/>
      <c r="Z383" s="51"/>
      <c r="AA383" s="14">
        <f>SUM(U383:Z383)</f>
        <v>15.5</v>
      </c>
      <c r="AB383" s="51"/>
      <c r="AC383" s="51"/>
      <c r="AD383" s="86">
        <f>H383+K383+O383+T383+AA383+AB383-AC383</f>
        <v>99.104166666666671</v>
      </c>
    </row>
    <row r="384" spans="1:30" s="4" customFormat="1" ht="21" customHeight="1" x14ac:dyDescent="0.2">
      <c r="A384" s="9">
        <v>380</v>
      </c>
      <c r="B384" s="107">
        <v>182844</v>
      </c>
      <c r="C384" s="148" t="s">
        <v>70</v>
      </c>
      <c r="D384" s="116">
        <v>3</v>
      </c>
      <c r="E384" s="14">
        <f>'[1]3-18-05.'!AD4</f>
        <v>0.81099999999999994</v>
      </c>
      <c r="F384" s="49"/>
      <c r="G384" s="49"/>
      <c r="H384" s="12">
        <f>SUM(E384*100,F384:G384)</f>
        <v>81.099999999999994</v>
      </c>
      <c r="I384" s="49"/>
      <c r="J384" s="106"/>
      <c r="K384" s="14">
        <f>SUM(I384:J384)</f>
        <v>0</v>
      </c>
      <c r="L384" s="49"/>
      <c r="M384" s="106"/>
      <c r="N384" s="106"/>
      <c r="O384" s="14">
        <f>SUM(L384:N384)</f>
        <v>0</v>
      </c>
      <c r="P384" s="106"/>
      <c r="Q384" s="106"/>
      <c r="R384" s="106"/>
      <c r="S384" s="106"/>
      <c r="T384" s="14">
        <f>SUM(P384:S384)</f>
        <v>0</v>
      </c>
      <c r="U384" s="49">
        <v>15</v>
      </c>
      <c r="V384" s="49"/>
      <c r="W384" s="49"/>
      <c r="X384" s="49"/>
      <c r="Y384" s="49"/>
      <c r="Z384" s="49"/>
      <c r="AA384" s="14">
        <f>SUM(U384:Z384)</f>
        <v>15</v>
      </c>
      <c r="AB384" s="49">
        <v>3</v>
      </c>
      <c r="AC384" s="49"/>
      <c r="AD384" s="87">
        <f>H384+K384+O384+T384+AA384+AB384-AC384</f>
        <v>99.1</v>
      </c>
    </row>
    <row r="385" spans="1:30" s="4" customFormat="1" ht="21" customHeight="1" x14ac:dyDescent="0.2">
      <c r="A385" s="10">
        <v>381</v>
      </c>
      <c r="B385" s="136" t="s">
        <v>386</v>
      </c>
      <c r="C385" s="148" t="s">
        <v>70</v>
      </c>
      <c r="D385" s="105">
        <v>1</v>
      </c>
      <c r="E385" s="14">
        <f>H385/100</f>
        <v>0.91454545454545455</v>
      </c>
      <c r="F385" s="49"/>
      <c r="G385" s="49"/>
      <c r="H385" s="12">
        <v>91.454545454545453</v>
      </c>
      <c r="I385" s="49"/>
      <c r="J385" s="106"/>
      <c r="K385" s="14">
        <f>SUM(I385:J385)</f>
        <v>0</v>
      </c>
      <c r="L385" s="49"/>
      <c r="M385" s="106"/>
      <c r="N385" s="106"/>
      <c r="O385" s="14">
        <f>SUM(L385:N385)</f>
        <v>0</v>
      </c>
      <c r="P385" s="106"/>
      <c r="Q385" s="106"/>
      <c r="R385" s="106"/>
      <c r="S385" s="106"/>
      <c r="T385" s="14">
        <f>SUM(P385:S385)</f>
        <v>0</v>
      </c>
      <c r="U385" s="49">
        <v>0</v>
      </c>
      <c r="V385" s="49">
        <v>0.8</v>
      </c>
      <c r="W385" s="49"/>
      <c r="X385" s="49">
        <v>6.8</v>
      </c>
      <c r="Y385" s="49"/>
      <c r="Z385" s="49"/>
      <c r="AA385" s="14">
        <f>SUM(U385:Z385)</f>
        <v>7.6</v>
      </c>
      <c r="AB385" s="49"/>
      <c r="AC385" s="49"/>
      <c r="AD385" s="87">
        <f>H385+K385+O385+T385+AA385+AB385-AC385</f>
        <v>99.054545454545448</v>
      </c>
    </row>
    <row r="386" spans="1:30" s="4" customFormat="1" ht="21" customHeight="1" x14ac:dyDescent="0.2">
      <c r="A386" s="8">
        <v>382</v>
      </c>
      <c r="B386" s="153" t="s">
        <v>387</v>
      </c>
      <c r="C386" s="150" t="s">
        <v>64</v>
      </c>
      <c r="D386" s="93">
        <v>4</v>
      </c>
      <c r="E386" s="12">
        <v>0.89969626168224304</v>
      </c>
      <c r="F386" s="46"/>
      <c r="G386" s="46"/>
      <c r="H386" s="12">
        <f>SUM(E386*100,F386:G386)</f>
        <v>89.969626168224309</v>
      </c>
      <c r="I386" s="53"/>
      <c r="J386" s="113"/>
      <c r="K386" s="12">
        <f>SUM(I386:J386)</f>
        <v>0</v>
      </c>
      <c r="L386" s="53"/>
      <c r="M386" s="113"/>
      <c r="N386" s="113"/>
      <c r="O386" s="12">
        <f>SUM(L386:N386)</f>
        <v>0</v>
      </c>
      <c r="P386" s="113"/>
      <c r="Q386" s="113"/>
      <c r="R386" s="113"/>
      <c r="S386" s="113"/>
      <c r="T386" s="12">
        <f>SUM(P386:S386)</f>
        <v>0</v>
      </c>
      <c r="U386" s="53"/>
      <c r="V386" s="53"/>
      <c r="W386" s="53"/>
      <c r="X386" s="53"/>
      <c r="Y386" s="58"/>
      <c r="Z386" s="58">
        <v>8</v>
      </c>
      <c r="AA386" s="14">
        <f>SUM(U386:Z386)</f>
        <v>8</v>
      </c>
      <c r="AB386" s="58">
        <v>1</v>
      </c>
      <c r="AC386" s="58"/>
      <c r="AD386" s="87">
        <f>H386+K386+O386+T386+AA386+AB386-AC386</f>
        <v>98.969626168224309</v>
      </c>
    </row>
    <row r="387" spans="1:30" s="4" customFormat="1" ht="21" customHeight="1" x14ac:dyDescent="0.2">
      <c r="A387" s="9">
        <v>383</v>
      </c>
      <c r="B387" s="129" t="s">
        <v>388</v>
      </c>
      <c r="C387" s="101" t="s">
        <v>68</v>
      </c>
      <c r="D387" s="102">
        <v>3</v>
      </c>
      <c r="E387" s="13">
        <v>0.80451612903225811</v>
      </c>
      <c r="F387" s="48"/>
      <c r="G387" s="48"/>
      <c r="H387" s="12">
        <f>SUM(E387*100,F387:G387)</f>
        <v>80.451612903225808</v>
      </c>
      <c r="I387" s="48"/>
      <c r="J387" s="78"/>
      <c r="K387" s="13">
        <f>SUM(I387:J387)</f>
        <v>0</v>
      </c>
      <c r="L387" s="48"/>
      <c r="M387" s="78"/>
      <c r="N387" s="78"/>
      <c r="O387" s="13">
        <f>SUM(L387:N387)</f>
        <v>0</v>
      </c>
      <c r="P387" s="78"/>
      <c r="Q387" s="78"/>
      <c r="R387" s="78"/>
      <c r="S387" s="78"/>
      <c r="T387" s="13">
        <f>SUM(P387:S387)</f>
        <v>0</v>
      </c>
      <c r="U387" s="48">
        <v>1.5</v>
      </c>
      <c r="V387" s="48">
        <v>12.5</v>
      </c>
      <c r="W387" s="48"/>
      <c r="X387" s="48"/>
      <c r="Y387" s="48">
        <v>3</v>
      </c>
      <c r="Z387" s="48"/>
      <c r="AA387" s="13">
        <f>SUM(U387:Z387)</f>
        <v>17</v>
      </c>
      <c r="AB387" s="48">
        <v>1.5</v>
      </c>
      <c r="AC387" s="48"/>
      <c r="AD387" s="87">
        <f>H387+K387+O387+T387+AA387+AB387-AC387</f>
        <v>98.951612903225808</v>
      </c>
    </row>
    <row r="388" spans="1:30" s="4" customFormat="1" ht="21" customHeight="1" x14ac:dyDescent="0.2">
      <c r="A388" s="10">
        <v>384</v>
      </c>
      <c r="B388" s="123" t="s">
        <v>389</v>
      </c>
      <c r="C388" s="101" t="s">
        <v>68</v>
      </c>
      <c r="D388" s="133">
        <v>3</v>
      </c>
      <c r="E388" s="13">
        <v>0.80448275862068963</v>
      </c>
      <c r="F388" s="48"/>
      <c r="G388" s="48"/>
      <c r="H388" s="12">
        <f>SUM(E388*100,F388:G388)</f>
        <v>80.448275862068968</v>
      </c>
      <c r="I388" s="48"/>
      <c r="J388" s="78"/>
      <c r="K388" s="13">
        <f>SUM(I388:J388)</f>
        <v>0</v>
      </c>
      <c r="L388" s="48"/>
      <c r="M388" s="78"/>
      <c r="N388" s="78"/>
      <c r="O388" s="13">
        <f>SUM(L388:N388)</f>
        <v>0</v>
      </c>
      <c r="P388" s="78"/>
      <c r="Q388" s="78"/>
      <c r="R388" s="78"/>
      <c r="S388" s="78"/>
      <c r="T388" s="13">
        <f>SUM(P388:S388)</f>
        <v>0</v>
      </c>
      <c r="U388" s="48">
        <v>2.5</v>
      </c>
      <c r="V388" s="48"/>
      <c r="W388" s="48"/>
      <c r="X388" s="48">
        <v>16</v>
      </c>
      <c r="Y388" s="48"/>
      <c r="Z388" s="48"/>
      <c r="AA388" s="13">
        <f>SUM(U388:Z388)</f>
        <v>18.5</v>
      </c>
      <c r="AB388" s="48"/>
      <c r="AC388" s="48"/>
      <c r="AD388" s="87">
        <f>H388+K388+O388+T388+AA388+AB388-AC388</f>
        <v>98.948275862068968</v>
      </c>
    </row>
    <row r="389" spans="1:30" s="4" customFormat="1" ht="21" customHeight="1" x14ac:dyDescent="0.2">
      <c r="A389" s="8">
        <v>385</v>
      </c>
      <c r="B389" s="96" t="s">
        <v>390</v>
      </c>
      <c r="C389" s="149" t="s">
        <v>66</v>
      </c>
      <c r="D389" s="97">
        <v>4</v>
      </c>
      <c r="E389" s="13">
        <v>0.90916666666666668</v>
      </c>
      <c r="F389" s="47"/>
      <c r="G389" s="47"/>
      <c r="H389" s="12">
        <f>SUM(E389*100,F389:G389)</f>
        <v>90.916666666666671</v>
      </c>
      <c r="I389" s="47"/>
      <c r="J389" s="77"/>
      <c r="K389" s="13">
        <f>SUM(I389:J389)</f>
        <v>0</v>
      </c>
      <c r="L389" s="47"/>
      <c r="M389" s="77"/>
      <c r="N389" s="77"/>
      <c r="O389" s="13">
        <f>SUM(L389:N389)</f>
        <v>0</v>
      </c>
      <c r="P389" s="77"/>
      <c r="Q389" s="77"/>
      <c r="R389" s="77"/>
      <c r="S389" s="77"/>
      <c r="T389" s="13">
        <f>SUM(P389:S389)</f>
        <v>0</v>
      </c>
      <c r="U389" s="47"/>
      <c r="V389" s="47">
        <v>4</v>
      </c>
      <c r="W389" s="47"/>
      <c r="X389" s="47"/>
      <c r="Y389" s="47">
        <v>3</v>
      </c>
      <c r="Z389" s="47"/>
      <c r="AA389" s="13">
        <f>SUM(U389:Z389)</f>
        <v>7</v>
      </c>
      <c r="AB389" s="47">
        <v>1</v>
      </c>
      <c r="AC389" s="47"/>
      <c r="AD389" s="87">
        <f>H389+K389+O389+T389+AA389+AB389-AC389</f>
        <v>98.916666666666671</v>
      </c>
    </row>
    <row r="390" spans="1:30" s="4" customFormat="1" ht="21" customHeight="1" x14ac:dyDescent="0.2">
      <c r="A390" s="9">
        <v>386</v>
      </c>
      <c r="B390" s="96" t="s">
        <v>391</v>
      </c>
      <c r="C390" s="149" t="s">
        <v>66</v>
      </c>
      <c r="D390" s="97">
        <v>2</v>
      </c>
      <c r="E390" s="13">
        <v>0.95366666666666666</v>
      </c>
      <c r="F390" s="47"/>
      <c r="G390" s="47"/>
      <c r="H390" s="12">
        <f>SUM(E390*100,F390:G390)</f>
        <v>95.36666666666666</v>
      </c>
      <c r="I390" s="47"/>
      <c r="J390" s="77"/>
      <c r="K390" s="13">
        <f>SUM(I390:J390)</f>
        <v>0</v>
      </c>
      <c r="L390" s="47"/>
      <c r="M390" s="77"/>
      <c r="N390" s="77"/>
      <c r="O390" s="13">
        <f>SUM(L390:N390)</f>
        <v>0</v>
      </c>
      <c r="P390" s="77"/>
      <c r="Q390" s="77"/>
      <c r="R390" s="77"/>
      <c r="S390" s="77"/>
      <c r="T390" s="13">
        <f>SUM(P390:S390)</f>
        <v>0</v>
      </c>
      <c r="U390" s="47"/>
      <c r="V390" s="47">
        <v>2</v>
      </c>
      <c r="W390" s="47">
        <v>1.5</v>
      </c>
      <c r="X390" s="47"/>
      <c r="Y390" s="47"/>
      <c r="Z390" s="47"/>
      <c r="AA390" s="13">
        <f>SUM(U390:Z390)</f>
        <v>3.5</v>
      </c>
      <c r="AB390" s="47"/>
      <c r="AC390" s="47"/>
      <c r="AD390" s="86">
        <f>H390+K390+O390+T390+AA390+AB390-AC390</f>
        <v>98.86666666666666</v>
      </c>
    </row>
    <row r="391" spans="1:30" s="4" customFormat="1" ht="21" customHeight="1" x14ac:dyDescent="0.2">
      <c r="A391" s="10">
        <v>387</v>
      </c>
      <c r="B391" s="96" t="s">
        <v>392</v>
      </c>
      <c r="C391" s="149" t="s">
        <v>66</v>
      </c>
      <c r="D391" s="97">
        <v>1</v>
      </c>
      <c r="E391" s="13">
        <v>0.86968749999999995</v>
      </c>
      <c r="F391" s="47"/>
      <c r="G391" s="47">
        <v>2</v>
      </c>
      <c r="H391" s="12">
        <f>SUM(E391*100,F391:G391)</f>
        <v>88.96875</v>
      </c>
      <c r="I391" s="47">
        <v>2.5</v>
      </c>
      <c r="J391" s="77"/>
      <c r="K391" s="13">
        <f>SUM(I391:J391)</f>
        <v>2.5</v>
      </c>
      <c r="L391" s="47"/>
      <c r="M391" s="77"/>
      <c r="N391" s="77"/>
      <c r="O391" s="13">
        <f>SUM(L391:N391)</f>
        <v>0</v>
      </c>
      <c r="P391" s="77"/>
      <c r="Q391" s="77"/>
      <c r="R391" s="77"/>
      <c r="S391" s="77"/>
      <c r="T391" s="13">
        <f>SUM(P391:S391)</f>
        <v>0</v>
      </c>
      <c r="U391" s="47">
        <v>1.5</v>
      </c>
      <c r="V391" s="47"/>
      <c r="W391" s="47"/>
      <c r="X391" s="47"/>
      <c r="Y391" s="47">
        <f>3.5+0.2</f>
        <v>3.7</v>
      </c>
      <c r="Z391" s="47">
        <v>2</v>
      </c>
      <c r="AA391" s="13">
        <f>SUM(U391:Z391)</f>
        <v>7.2</v>
      </c>
      <c r="AB391" s="47"/>
      <c r="AC391" s="47"/>
      <c r="AD391" s="86">
        <f>H391+K391+O391+T391+AA391+AB391-AC391</f>
        <v>98.668750000000003</v>
      </c>
    </row>
    <row r="392" spans="1:30" s="4" customFormat="1" ht="21" customHeight="1" x14ac:dyDescent="0.2">
      <c r="A392" s="8">
        <v>388</v>
      </c>
      <c r="B392" s="96" t="s">
        <v>393</v>
      </c>
      <c r="C392" s="149" t="s">
        <v>66</v>
      </c>
      <c r="D392" s="97">
        <v>1</v>
      </c>
      <c r="E392" s="13">
        <v>0.79437500000000005</v>
      </c>
      <c r="F392" s="47"/>
      <c r="G392" s="47"/>
      <c r="H392" s="12">
        <f>SUM(E392*100,F392:G392)</f>
        <v>79.4375</v>
      </c>
      <c r="I392" s="47"/>
      <c r="J392" s="77"/>
      <c r="K392" s="13">
        <f>SUM(I392:J392)</f>
        <v>0</v>
      </c>
      <c r="L392" s="47"/>
      <c r="M392" s="77"/>
      <c r="N392" s="77"/>
      <c r="O392" s="13">
        <f>SUM(L392:N392)</f>
        <v>0</v>
      </c>
      <c r="P392" s="77"/>
      <c r="Q392" s="98"/>
      <c r="R392" s="77">
        <v>0.5</v>
      </c>
      <c r="S392" s="77"/>
      <c r="T392" s="13">
        <f>SUM(P392:S392)</f>
        <v>0.5</v>
      </c>
      <c r="U392" s="47">
        <f>1+1</f>
        <v>2</v>
      </c>
      <c r="V392" s="47">
        <v>0.7</v>
      </c>
      <c r="W392" s="47">
        <v>1.5</v>
      </c>
      <c r="X392" s="47">
        <f>7.5+1.5</f>
        <v>9</v>
      </c>
      <c r="Y392" s="47">
        <v>4.5</v>
      </c>
      <c r="Z392" s="47">
        <v>1</v>
      </c>
      <c r="AA392" s="13">
        <f>SUM(U392:Z392)</f>
        <v>18.7</v>
      </c>
      <c r="AB392" s="47"/>
      <c r="AC392" s="47"/>
      <c r="AD392" s="86">
        <f>H392+K392+O392+T392+AA392+AB392-AC392</f>
        <v>98.637500000000003</v>
      </c>
    </row>
    <row r="393" spans="1:30" s="4" customFormat="1" ht="21" customHeight="1" x14ac:dyDescent="0.2">
      <c r="A393" s="9">
        <v>389</v>
      </c>
      <c r="B393" s="136" t="s">
        <v>394</v>
      </c>
      <c r="C393" s="148" t="s">
        <v>70</v>
      </c>
      <c r="D393" s="105">
        <v>1</v>
      </c>
      <c r="E393" s="14">
        <f>H393/100</f>
        <v>0.98545454545454547</v>
      </c>
      <c r="F393" s="49"/>
      <c r="G393" s="49">
        <v>1</v>
      </c>
      <c r="H393" s="12">
        <v>98.545454545454547</v>
      </c>
      <c r="I393" s="49"/>
      <c r="J393" s="106"/>
      <c r="K393" s="14">
        <f>SUM(I393:J393)</f>
        <v>0</v>
      </c>
      <c r="L393" s="49"/>
      <c r="M393" s="106"/>
      <c r="N393" s="106"/>
      <c r="O393" s="14">
        <f>SUM(L393:N393)</f>
        <v>0</v>
      </c>
      <c r="P393" s="106"/>
      <c r="Q393" s="106"/>
      <c r="R393" s="106"/>
      <c r="S393" s="106"/>
      <c r="T393" s="14">
        <f>SUM(P393:S393)</f>
        <v>0</v>
      </c>
      <c r="U393" s="49"/>
      <c r="V393" s="49"/>
      <c r="W393" s="49"/>
      <c r="X393" s="49"/>
      <c r="Y393" s="49"/>
      <c r="Z393" s="49"/>
      <c r="AA393" s="14">
        <f>SUM(U393:Z393)</f>
        <v>0</v>
      </c>
      <c r="AB393" s="49"/>
      <c r="AC393" s="49"/>
      <c r="AD393" s="87">
        <f>H393+K393+O393+T393+AA393+AB393-AC393</f>
        <v>98.545454545454547</v>
      </c>
    </row>
    <row r="394" spans="1:30" s="4" customFormat="1" ht="21" customHeight="1" x14ac:dyDescent="0.2">
      <c r="A394" s="10">
        <v>390</v>
      </c>
      <c r="B394" s="114" t="s">
        <v>395</v>
      </c>
      <c r="C394" s="150" t="s">
        <v>64</v>
      </c>
      <c r="D394" s="124">
        <v>3</v>
      </c>
      <c r="E394" s="12">
        <v>0.83405487804878053</v>
      </c>
      <c r="F394" s="46"/>
      <c r="G394" s="46"/>
      <c r="H394" s="12">
        <f>SUM(E394*100,F394:G394)</f>
        <v>83.405487804878049</v>
      </c>
      <c r="I394" s="94"/>
      <c r="J394" s="95"/>
      <c r="K394" s="12">
        <f>SUM(I394:J394)</f>
        <v>0</v>
      </c>
      <c r="L394" s="95"/>
      <c r="M394" s="95"/>
      <c r="N394" s="95"/>
      <c r="O394" s="12">
        <f>SUM(L394:N394)</f>
        <v>0</v>
      </c>
      <c r="P394" s="95"/>
      <c r="Q394" s="95"/>
      <c r="R394" s="95"/>
      <c r="S394" s="95"/>
      <c r="T394" s="12">
        <f>SUM(P394:S394)</f>
        <v>0</v>
      </c>
      <c r="U394" s="95">
        <v>15</v>
      </c>
      <c r="V394" s="94"/>
      <c r="W394" s="94"/>
      <c r="X394" s="94"/>
      <c r="Y394" s="85"/>
      <c r="Z394" s="85"/>
      <c r="AA394" s="14">
        <f>SUM(U394:Z394)</f>
        <v>15</v>
      </c>
      <c r="AB394" s="85"/>
      <c r="AC394" s="85"/>
      <c r="AD394" s="87">
        <f>H394+K394+O394+T394+AA394+AB394-AC394</f>
        <v>98.405487804878049</v>
      </c>
    </row>
    <row r="395" spans="1:30" s="4" customFormat="1" ht="21" customHeight="1" x14ac:dyDescent="0.2">
      <c r="A395" s="8">
        <v>391</v>
      </c>
      <c r="B395" s="107">
        <v>182822</v>
      </c>
      <c r="C395" s="148" t="s">
        <v>70</v>
      </c>
      <c r="D395" s="116">
        <v>3</v>
      </c>
      <c r="E395" s="14">
        <f>'[1]3-18-04.'!AD4</f>
        <v>0.88500000000000001</v>
      </c>
      <c r="F395" s="49"/>
      <c r="G395" s="49"/>
      <c r="H395" s="12">
        <f>SUM(E395*100,F395:G395)</f>
        <v>88.5</v>
      </c>
      <c r="I395" s="49"/>
      <c r="J395" s="106"/>
      <c r="K395" s="14">
        <f>SUM(I395:J395)</f>
        <v>0</v>
      </c>
      <c r="L395" s="49"/>
      <c r="M395" s="106"/>
      <c r="N395" s="106"/>
      <c r="O395" s="14">
        <f>SUM(L395:N395)</f>
        <v>0</v>
      </c>
      <c r="P395" s="106"/>
      <c r="Q395" s="106"/>
      <c r="R395" s="106"/>
      <c r="S395" s="106"/>
      <c r="T395" s="14">
        <f>SUM(P395:S395)</f>
        <v>0</v>
      </c>
      <c r="U395" s="49">
        <v>2</v>
      </c>
      <c r="V395" s="49"/>
      <c r="W395" s="49"/>
      <c r="X395" s="49">
        <v>5.7</v>
      </c>
      <c r="Y395" s="49"/>
      <c r="Z395" s="49">
        <f>0.2+2</f>
        <v>2.2000000000000002</v>
      </c>
      <c r="AA395" s="14">
        <f>SUM(U395:Z395)</f>
        <v>9.9</v>
      </c>
      <c r="AB395" s="49"/>
      <c r="AC395" s="49"/>
      <c r="AD395" s="87">
        <f>H395+K395+O395+T395+AA395+AB395-AC395</f>
        <v>98.4</v>
      </c>
    </row>
    <row r="396" spans="1:30" s="4" customFormat="1" ht="21" customHeight="1" x14ac:dyDescent="0.2">
      <c r="A396" s="9">
        <v>392</v>
      </c>
      <c r="B396" s="100" t="s">
        <v>396</v>
      </c>
      <c r="C396" s="101" t="s">
        <v>68</v>
      </c>
      <c r="D396" s="102">
        <v>2</v>
      </c>
      <c r="E396" s="13">
        <v>0.97399999999999998</v>
      </c>
      <c r="F396" s="48"/>
      <c r="G396" s="48"/>
      <c r="H396" s="12">
        <f>SUM(E396*100,F396:G396)</f>
        <v>97.399999999999991</v>
      </c>
      <c r="I396" s="48"/>
      <c r="J396" s="78"/>
      <c r="K396" s="13">
        <f>SUM(I396:J396)</f>
        <v>0</v>
      </c>
      <c r="L396" s="48"/>
      <c r="M396" s="78"/>
      <c r="N396" s="78"/>
      <c r="O396" s="13">
        <f>SUM(L396:N396)</f>
        <v>0</v>
      </c>
      <c r="P396" s="78"/>
      <c r="Q396" s="78"/>
      <c r="R396" s="78"/>
      <c r="S396" s="78"/>
      <c r="T396" s="13">
        <f>SUM(P396:S396)</f>
        <v>0</v>
      </c>
      <c r="U396" s="48"/>
      <c r="V396" s="48"/>
      <c r="W396" s="48"/>
      <c r="X396" s="48"/>
      <c r="Y396" s="48"/>
      <c r="Z396" s="48">
        <v>1</v>
      </c>
      <c r="AA396" s="13">
        <f>SUM(U396:Z396)</f>
        <v>1</v>
      </c>
      <c r="AB396" s="48"/>
      <c r="AC396" s="48"/>
      <c r="AD396" s="86">
        <f>H396+K396+O396+T396+AA396+AB396-AC396</f>
        <v>98.399999999999991</v>
      </c>
    </row>
    <row r="397" spans="1:30" s="4" customFormat="1" ht="21" customHeight="1" x14ac:dyDescent="0.2">
      <c r="A397" s="10">
        <v>393</v>
      </c>
      <c r="B397" s="125" t="s">
        <v>397</v>
      </c>
      <c r="C397" s="101" t="s">
        <v>68</v>
      </c>
      <c r="D397" s="102">
        <v>4</v>
      </c>
      <c r="E397" s="13">
        <v>0.94166666666666665</v>
      </c>
      <c r="F397" s="48"/>
      <c r="G397" s="48"/>
      <c r="H397" s="12">
        <f>SUM(E397*100,F397:G397)</f>
        <v>94.166666666666671</v>
      </c>
      <c r="I397" s="48"/>
      <c r="J397" s="78"/>
      <c r="K397" s="13">
        <f>SUM(I397:J397)</f>
        <v>0</v>
      </c>
      <c r="L397" s="48"/>
      <c r="M397" s="78"/>
      <c r="N397" s="78"/>
      <c r="O397" s="13">
        <f>SUM(L397:N397)</f>
        <v>0</v>
      </c>
      <c r="P397" s="78"/>
      <c r="Q397" s="78"/>
      <c r="R397" s="78"/>
      <c r="S397" s="78"/>
      <c r="T397" s="13">
        <f>SUM(P397:S397)</f>
        <v>0</v>
      </c>
      <c r="U397" s="48"/>
      <c r="V397" s="48">
        <v>4.2</v>
      </c>
      <c r="W397" s="48"/>
      <c r="X397" s="48"/>
      <c r="Y397" s="48"/>
      <c r="Z397" s="48"/>
      <c r="AA397" s="13">
        <f>SUM(U397:Z397)</f>
        <v>4.2</v>
      </c>
      <c r="AB397" s="48"/>
      <c r="AC397" s="48"/>
      <c r="AD397" s="86">
        <f>H397+K397+O397+T397+AA397+AB397-AC397</f>
        <v>98.366666666666674</v>
      </c>
    </row>
    <row r="398" spans="1:30" s="4" customFormat="1" ht="21" customHeight="1" x14ac:dyDescent="0.2">
      <c r="A398" s="8">
        <v>394</v>
      </c>
      <c r="B398" s="99" t="s">
        <v>398</v>
      </c>
      <c r="C398" s="101" t="s">
        <v>68</v>
      </c>
      <c r="D398" s="102">
        <v>4</v>
      </c>
      <c r="E398" s="13">
        <v>0.98333333333333328</v>
      </c>
      <c r="F398" s="48"/>
      <c r="G398" s="48"/>
      <c r="H398" s="12">
        <f>SUM(E398*100,F398:G398)</f>
        <v>98.333333333333329</v>
      </c>
      <c r="I398" s="48"/>
      <c r="J398" s="78"/>
      <c r="K398" s="13">
        <f>SUM(I398:J398)</f>
        <v>0</v>
      </c>
      <c r="L398" s="48"/>
      <c r="M398" s="78"/>
      <c r="N398" s="78"/>
      <c r="O398" s="13">
        <f>SUM(L398:N398)</f>
        <v>0</v>
      </c>
      <c r="P398" s="78"/>
      <c r="Q398" s="78"/>
      <c r="R398" s="78"/>
      <c r="S398" s="78"/>
      <c r="T398" s="13">
        <f>SUM(P398:S398)</f>
        <v>0</v>
      </c>
      <c r="U398" s="48"/>
      <c r="V398" s="48"/>
      <c r="W398" s="48"/>
      <c r="X398" s="48"/>
      <c r="Y398" s="48"/>
      <c r="Z398" s="48"/>
      <c r="AA398" s="13">
        <f>SUM(U398:Z398)</f>
        <v>0</v>
      </c>
      <c r="AB398" s="48"/>
      <c r="AC398" s="48"/>
      <c r="AD398" s="87">
        <f>H398+K398+O398+T398+AA398+AB398-AC398</f>
        <v>98.333333333333329</v>
      </c>
    </row>
    <row r="399" spans="1:30" s="4" customFormat="1" ht="21" customHeight="1" x14ac:dyDescent="0.2">
      <c r="A399" s="9">
        <v>395</v>
      </c>
      <c r="B399" s="134" t="s">
        <v>399</v>
      </c>
      <c r="C399" s="150" t="s">
        <v>64</v>
      </c>
      <c r="D399" s="93">
        <v>1</v>
      </c>
      <c r="E399" s="12">
        <v>0.9131034482758621</v>
      </c>
      <c r="F399" s="46"/>
      <c r="G399" s="46"/>
      <c r="H399" s="12">
        <f>SUM(E399*100,F399:G399)</f>
        <v>91.310344827586206</v>
      </c>
      <c r="I399" s="94"/>
      <c r="J399" s="95"/>
      <c r="K399" s="12">
        <f>SUM(I399:J399)</f>
        <v>0</v>
      </c>
      <c r="L399" s="95"/>
      <c r="M399" s="95"/>
      <c r="N399" s="95"/>
      <c r="O399" s="12">
        <f>SUM(L399:N399)</f>
        <v>0</v>
      </c>
      <c r="P399" s="95"/>
      <c r="Q399" s="95"/>
      <c r="R399" s="95"/>
      <c r="S399" s="95"/>
      <c r="T399" s="12">
        <f>SUM(P399:S399)</f>
        <v>0</v>
      </c>
      <c r="U399" s="95">
        <v>1</v>
      </c>
      <c r="V399" s="94"/>
      <c r="W399" s="94"/>
      <c r="X399" s="94"/>
      <c r="Y399" s="85"/>
      <c r="Z399" s="85">
        <f>1.5+4.5</f>
        <v>6</v>
      </c>
      <c r="AA399" s="14">
        <f>SUM(U399:Z399)</f>
        <v>7</v>
      </c>
      <c r="AB399" s="85"/>
      <c r="AC399" s="85"/>
      <c r="AD399" s="87">
        <f>H399+K399+O399+T399+AA399+AB399-AC399</f>
        <v>98.310344827586206</v>
      </c>
    </row>
    <row r="400" spans="1:30" s="4" customFormat="1" ht="21" customHeight="1" x14ac:dyDescent="0.2">
      <c r="A400" s="10">
        <v>396</v>
      </c>
      <c r="B400" s="136" t="s">
        <v>400</v>
      </c>
      <c r="C400" s="148" t="s">
        <v>70</v>
      </c>
      <c r="D400" s="105">
        <v>1</v>
      </c>
      <c r="E400" s="14">
        <f>H400/100</f>
        <v>0.97454545454545449</v>
      </c>
      <c r="F400" s="49"/>
      <c r="G400" s="49">
        <v>1</v>
      </c>
      <c r="H400" s="12">
        <v>97.454545454545453</v>
      </c>
      <c r="I400" s="49"/>
      <c r="J400" s="106"/>
      <c r="K400" s="14">
        <f>SUM(I400:J400)</f>
        <v>0</v>
      </c>
      <c r="L400" s="49"/>
      <c r="M400" s="106"/>
      <c r="N400" s="106"/>
      <c r="O400" s="14">
        <f>SUM(L400:N400)</f>
        <v>0</v>
      </c>
      <c r="P400" s="106"/>
      <c r="Q400" s="106"/>
      <c r="R400" s="106"/>
      <c r="S400" s="106"/>
      <c r="T400" s="14">
        <f>SUM(P400:S400)</f>
        <v>0</v>
      </c>
      <c r="U400" s="49"/>
      <c r="V400" s="49">
        <v>0.8</v>
      </c>
      <c r="W400" s="49"/>
      <c r="X400" s="49"/>
      <c r="Y400" s="49"/>
      <c r="Z400" s="49"/>
      <c r="AA400" s="14">
        <f>SUM(U400:Z400)</f>
        <v>0.8</v>
      </c>
      <c r="AB400" s="49"/>
      <c r="AC400" s="49"/>
      <c r="AD400" s="87">
        <f>H400+K400+O400+T400+AA400+AB400-AC400</f>
        <v>98.25454545454545</v>
      </c>
    </row>
    <row r="401" spans="1:30" s="4" customFormat="1" ht="21" customHeight="1" x14ac:dyDescent="0.2">
      <c r="A401" s="8">
        <v>397</v>
      </c>
      <c r="B401" s="96" t="s">
        <v>401</v>
      </c>
      <c r="C401" s="96" t="s">
        <v>66</v>
      </c>
      <c r="D401" s="97">
        <v>1</v>
      </c>
      <c r="E401" s="13">
        <v>0.91343750000000001</v>
      </c>
      <c r="F401" s="47"/>
      <c r="G401" s="47"/>
      <c r="H401" s="12">
        <f>SUM(E401*100,F401:G401)</f>
        <v>91.34375</v>
      </c>
      <c r="I401" s="47">
        <v>1</v>
      </c>
      <c r="J401" s="77"/>
      <c r="K401" s="13">
        <f>SUM(I401:J401)</f>
        <v>1</v>
      </c>
      <c r="L401" s="47"/>
      <c r="M401" s="77"/>
      <c r="N401" s="77"/>
      <c r="O401" s="13">
        <f>SUM(L401:N401)</f>
        <v>0</v>
      </c>
      <c r="P401" s="77"/>
      <c r="Q401" s="77"/>
      <c r="R401" s="77"/>
      <c r="S401" s="77"/>
      <c r="T401" s="13">
        <f>SUM(P401:S401)</f>
        <v>0</v>
      </c>
      <c r="U401" s="47">
        <v>1.5</v>
      </c>
      <c r="V401" s="47">
        <v>0.7</v>
      </c>
      <c r="W401" s="47"/>
      <c r="X401" s="47"/>
      <c r="Y401" s="47">
        <f>2.5+1.2</f>
        <v>3.7</v>
      </c>
      <c r="Z401" s="47"/>
      <c r="AA401" s="13">
        <f>SUM(U401:Z401)</f>
        <v>5.9</v>
      </c>
      <c r="AB401" s="47"/>
      <c r="AC401" s="47"/>
      <c r="AD401" s="87">
        <f>H401+K401+O401+T401+AA401+AB401-AC401</f>
        <v>98.243750000000006</v>
      </c>
    </row>
    <row r="402" spans="1:30" s="4" customFormat="1" ht="21" customHeight="1" x14ac:dyDescent="0.2">
      <c r="A402" s="9">
        <v>398</v>
      </c>
      <c r="B402" s="99" t="s">
        <v>402</v>
      </c>
      <c r="C402" s="101" t="s">
        <v>68</v>
      </c>
      <c r="D402" s="102">
        <v>4</v>
      </c>
      <c r="E402" s="13">
        <v>0.98233333333333328</v>
      </c>
      <c r="F402" s="48"/>
      <c r="G402" s="48"/>
      <c r="H402" s="12">
        <f>SUM(E402*100,F402:G402)</f>
        <v>98.233333333333334</v>
      </c>
      <c r="I402" s="48"/>
      <c r="J402" s="78"/>
      <c r="K402" s="13">
        <f>SUM(I402:J402)</f>
        <v>0</v>
      </c>
      <c r="L402" s="48"/>
      <c r="M402" s="78"/>
      <c r="N402" s="78"/>
      <c r="O402" s="13">
        <f>SUM(L402:N402)</f>
        <v>0</v>
      </c>
      <c r="P402" s="78"/>
      <c r="Q402" s="78"/>
      <c r="R402" s="78"/>
      <c r="S402" s="78"/>
      <c r="T402" s="13">
        <f>SUM(P402:S402)</f>
        <v>0</v>
      </c>
      <c r="U402" s="48"/>
      <c r="V402" s="48"/>
      <c r="W402" s="48"/>
      <c r="X402" s="48"/>
      <c r="Y402" s="48"/>
      <c r="Z402" s="48"/>
      <c r="AA402" s="13">
        <f>SUM(U402:Z402)</f>
        <v>0</v>
      </c>
      <c r="AB402" s="48"/>
      <c r="AC402" s="48"/>
      <c r="AD402" s="87">
        <f>H402+K402+O402+T402+AA402+AB402-AC402</f>
        <v>98.233333333333334</v>
      </c>
    </row>
    <row r="403" spans="1:30" s="4" customFormat="1" ht="21" customHeight="1" x14ac:dyDescent="0.2">
      <c r="A403" s="10">
        <v>399</v>
      </c>
      <c r="B403" s="96" t="s">
        <v>403</v>
      </c>
      <c r="C403" s="96" t="s">
        <v>66</v>
      </c>
      <c r="D403" s="97">
        <v>4</v>
      </c>
      <c r="E403" s="13">
        <v>0.91206896551724137</v>
      </c>
      <c r="F403" s="47"/>
      <c r="G403" s="47"/>
      <c r="H403" s="12">
        <f>SUM(E403*100,F403:G403)</f>
        <v>91.206896551724142</v>
      </c>
      <c r="I403" s="47"/>
      <c r="J403" s="77"/>
      <c r="K403" s="13">
        <f>SUM(I403:J403)</f>
        <v>0</v>
      </c>
      <c r="L403" s="47">
        <v>2</v>
      </c>
      <c r="M403" s="77">
        <v>5</v>
      </c>
      <c r="N403" s="77"/>
      <c r="O403" s="13">
        <f>SUM(L403:N403)</f>
        <v>7</v>
      </c>
      <c r="P403" s="77"/>
      <c r="Q403" s="77"/>
      <c r="R403" s="77"/>
      <c r="S403" s="77"/>
      <c r="T403" s="13">
        <f>SUM(P403:S403)</f>
        <v>0</v>
      </c>
      <c r="U403" s="47"/>
      <c r="V403" s="47"/>
      <c r="W403" s="47"/>
      <c r="X403" s="47"/>
      <c r="Y403" s="47"/>
      <c r="Z403" s="47"/>
      <c r="AA403" s="13">
        <f>SUM(U403:Z403)</f>
        <v>0</v>
      </c>
      <c r="AB403" s="47"/>
      <c r="AC403" s="47"/>
      <c r="AD403" s="87">
        <f>H403+K403+O403+T403+AA403+AB403-AC403</f>
        <v>98.206896551724142</v>
      </c>
    </row>
    <row r="404" spans="1:30" s="4" customFormat="1" ht="21" customHeight="1" x14ac:dyDescent="0.2">
      <c r="A404" s="8">
        <v>400</v>
      </c>
      <c r="B404" s="96" t="s">
        <v>404</v>
      </c>
      <c r="C404" s="96" t="s">
        <v>66</v>
      </c>
      <c r="D404" s="97">
        <v>2</v>
      </c>
      <c r="E404" s="13">
        <v>0.95299999999999996</v>
      </c>
      <c r="F404" s="47"/>
      <c r="G404" s="47"/>
      <c r="H404" s="12">
        <f>SUM(E404*100,F404:G404)</f>
        <v>95.3</v>
      </c>
      <c r="I404" s="47"/>
      <c r="J404" s="77"/>
      <c r="K404" s="13">
        <f>SUM(I404:J404)</f>
        <v>0</v>
      </c>
      <c r="L404" s="47"/>
      <c r="M404" s="77"/>
      <c r="N404" s="77"/>
      <c r="O404" s="13">
        <f>SUM(L404:N404)</f>
        <v>0</v>
      </c>
      <c r="P404" s="77"/>
      <c r="Q404" s="77"/>
      <c r="R404" s="77"/>
      <c r="S404" s="77"/>
      <c r="T404" s="13">
        <f>SUM(P404:S404)</f>
        <v>0</v>
      </c>
      <c r="U404" s="47">
        <v>1.5</v>
      </c>
      <c r="V404" s="47"/>
      <c r="W404" s="47"/>
      <c r="X404" s="47"/>
      <c r="Y404" s="47">
        <v>1.4</v>
      </c>
      <c r="Z404" s="47"/>
      <c r="AA404" s="13">
        <f>SUM(U404:Z404)</f>
        <v>2.9</v>
      </c>
      <c r="AB404" s="47"/>
      <c r="AC404" s="47"/>
      <c r="AD404" s="87">
        <f>H404+K404+O404+T404+AA404+AB404-AC404</f>
        <v>98.2</v>
      </c>
    </row>
    <row r="405" spans="1:30" s="4" customFormat="1" ht="21" customHeight="1" x14ac:dyDescent="0.2">
      <c r="A405" s="9">
        <v>401</v>
      </c>
      <c r="B405" s="100" t="s">
        <v>405</v>
      </c>
      <c r="C405" s="101" t="s">
        <v>68</v>
      </c>
      <c r="D405" s="102">
        <v>3</v>
      </c>
      <c r="E405" s="13">
        <v>0.94633333333333336</v>
      </c>
      <c r="F405" s="48"/>
      <c r="G405" s="48"/>
      <c r="H405" s="12">
        <f>SUM(E405*100,F405:G405)</f>
        <v>94.63333333333334</v>
      </c>
      <c r="I405" s="48"/>
      <c r="J405" s="78"/>
      <c r="K405" s="13">
        <f>SUM(I405:J405)</f>
        <v>0</v>
      </c>
      <c r="L405" s="48"/>
      <c r="M405" s="78"/>
      <c r="N405" s="78"/>
      <c r="O405" s="13">
        <f>SUM(L405:N405)</f>
        <v>0</v>
      </c>
      <c r="P405" s="78"/>
      <c r="Q405" s="78"/>
      <c r="R405" s="78"/>
      <c r="S405" s="78"/>
      <c r="T405" s="13">
        <f>SUM(P405:S405)</f>
        <v>0</v>
      </c>
      <c r="U405" s="48">
        <v>1.5</v>
      </c>
      <c r="V405" s="48">
        <v>2</v>
      </c>
      <c r="W405" s="48"/>
      <c r="X405" s="48"/>
      <c r="Y405" s="48"/>
      <c r="Z405" s="48"/>
      <c r="AA405" s="13">
        <f>SUM(U405:Z405)</f>
        <v>3.5</v>
      </c>
      <c r="AB405" s="48"/>
      <c r="AC405" s="48"/>
      <c r="AD405" s="86">
        <f>H405+K405+O405+T405+AA405+AB405-AC405</f>
        <v>98.13333333333334</v>
      </c>
    </row>
    <row r="406" spans="1:30" s="4" customFormat="1" ht="21" customHeight="1" x14ac:dyDescent="0.2">
      <c r="A406" s="10">
        <v>402</v>
      </c>
      <c r="B406" s="99" t="s">
        <v>406</v>
      </c>
      <c r="C406" s="101" t="s">
        <v>68</v>
      </c>
      <c r="D406" s="128">
        <v>1</v>
      </c>
      <c r="E406" s="16">
        <v>0.876</v>
      </c>
      <c r="F406" s="48"/>
      <c r="G406" s="48"/>
      <c r="H406" s="12">
        <f>SUM(E406*100,F406:G406)</f>
        <v>87.6</v>
      </c>
      <c r="I406" s="48"/>
      <c r="J406" s="78"/>
      <c r="K406" s="13">
        <f>SUM(I406:J406)</f>
        <v>0</v>
      </c>
      <c r="L406" s="48"/>
      <c r="M406" s="78"/>
      <c r="N406" s="78"/>
      <c r="O406" s="13">
        <f>SUM(L406:N406)</f>
        <v>0</v>
      </c>
      <c r="P406" s="78"/>
      <c r="Q406" s="78"/>
      <c r="R406" s="78"/>
      <c r="S406" s="78"/>
      <c r="T406" s="13">
        <f>SUM(P406:S406)</f>
        <v>0</v>
      </c>
      <c r="U406" s="48">
        <v>10</v>
      </c>
      <c r="V406" s="48">
        <v>0.5</v>
      </c>
      <c r="W406" s="48"/>
      <c r="X406" s="48"/>
      <c r="Y406" s="48"/>
      <c r="Z406" s="48"/>
      <c r="AA406" s="13">
        <f>SUM(U406:Z406)</f>
        <v>10.5</v>
      </c>
      <c r="AB406" s="48"/>
      <c r="AC406" s="48"/>
      <c r="AD406" s="87">
        <f>H406+K406+O406+T406+AA406+AB406-AC406</f>
        <v>98.1</v>
      </c>
    </row>
    <row r="407" spans="1:30" s="4" customFormat="1" ht="21" customHeight="1" x14ac:dyDescent="0.2">
      <c r="A407" s="8">
        <v>403</v>
      </c>
      <c r="B407" s="129" t="s">
        <v>407</v>
      </c>
      <c r="C407" s="101" t="s">
        <v>68</v>
      </c>
      <c r="D407" s="102">
        <v>2</v>
      </c>
      <c r="E407" s="13">
        <v>0.90533333333333332</v>
      </c>
      <c r="F407" s="48"/>
      <c r="G407" s="48"/>
      <c r="H407" s="12">
        <f>SUM(E407*100,F407:G407)</f>
        <v>90.533333333333331</v>
      </c>
      <c r="I407" s="48"/>
      <c r="J407" s="78"/>
      <c r="K407" s="13">
        <f>SUM(I407:J407)</f>
        <v>0</v>
      </c>
      <c r="L407" s="48"/>
      <c r="M407" s="78"/>
      <c r="N407" s="78"/>
      <c r="O407" s="13">
        <f>SUM(L407:N407)</f>
        <v>0</v>
      </c>
      <c r="P407" s="78"/>
      <c r="Q407" s="78"/>
      <c r="R407" s="78"/>
      <c r="S407" s="78"/>
      <c r="T407" s="13">
        <f>SUM(P407:S407)</f>
        <v>0</v>
      </c>
      <c r="U407" s="48">
        <v>2</v>
      </c>
      <c r="V407" s="48"/>
      <c r="W407" s="48">
        <v>5.5</v>
      </c>
      <c r="X407" s="48"/>
      <c r="Y407" s="48"/>
      <c r="Z407" s="48"/>
      <c r="AA407" s="13">
        <f>SUM(U407:Z407)</f>
        <v>7.5</v>
      </c>
      <c r="AB407" s="48"/>
      <c r="AC407" s="48"/>
      <c r="AD407" s="86">
        <f>H407+K407+O407+T407+AA407+AB407-AC407</f>
        <v>98.033333333333331</v>
      </c>
    </row>
    <row r="408" spans="1:30" s="4" customFormat="1" ht="21" customHeight="1" x14ac:dyDescent="0.2">
      <c r="A408" s="9">
        <v>404</v>
      </c>
      <c r="B408" s="136" t="s">
        <v>408</v>
      </c>
      <c r="C408" s="104" t="s">
        <v>70</v>
      </c>
      <c r="D408" s="105">
        <v>1</v>
      </c>
      <c r="E408" s="14">
        <f>H408/100</f>
        <v>0.98</v>
      </c>
      <c r="F408" s="49"/>
      <c r="G408" s="49">
        <v>1</v>
      </c>
      <c r="H408" s="12">
        <v>98</v>
      </c>
      <c r="I408" s="49"/>
      <c r="J408" s="106"/>
      <c r="K408" s="14">
        <f>SUM(I408:J408)</f>
        <v>0</v>
      </c>
      <c r="L408" s="49"/>
      <c r="M408" s="106"/>
      <c r="N408" s="106"/>
      <c r="O408" s="14">
        <f>SUM(L408:N408)</f>
        <v>0</v>
      </c>
      <c r="P408" s="106"/>
      <c r="Q408" s="106"/>
      <c r="R408" s="106"/>
      <c r="S408" s="106"/>
      <c r="T408" s="14">
        <f>SUM(P408:S408)</f>
        <v>0</v>
      </c>
      <c r="U408" s="49"/>
      <c r="V408" s="49"/>
      <c r="W408" s="49"/>
      <c r="X408" s="49"/>
      <c r="Y408" s="49"/>
      <c r="Z408" s="49"/>
      <c r="AA408" s="14">
        <f>SUM(U408:Z408)</f>
        <v>0</v>
      </c>
      <c r="AB408" s="49"/>
      <c r="AC408" s="49"/>
      <c r="AD408" s="87">
        <f>H408+K408+O408+T408+AA408+AB408-AC408</f>
        <v>98</v>
      </c>
    </row>
    <row r="409" spans="1:30" s="4" customFormat="1" ht="21" customHeight="1" x14ac:dyDescent="0.2">
      <c r="A409" s="10">
        <v>405</v>
      </c>
      <c r="B409" s="100" t="s">
        <v>409</v>
      </c>
      <c r="C409" s="101" t="s">
        <v>68</v>
      </c>
      <c r="D409" s="128">
        <v>1</v>
      </c>
      <c r="E409" s="16">
        <v>0.92</v>
      </c>
      <c r="F409" s="48"/>
      <c r="G409" s="48"/>
      <c r="H409" s="12">
        <f>SUM(E409*100,F409:G409)</f>
        <v>92</v>
      </c>
      <c r="I409" s="48"/>
      <c r="J409" s="78"/>
      <c r="K409" s="13">
        <f>SUM(I409:J409)</f>
        <v>0</v>
      </c>
      <c r="L409" s="48"/>
      <c r="M409" s="78"/>
      <c r="N409" s="78"/>
      <c r="O409" s="13">
        <f>SUM(L409:N409)</f>
        <v>0</v>
      </c>
      <c r="P409" s="78"/>
      <c r="Q409" s="78"/>
      <c r="R409" s="78"/>
      <c r="S409" s="78"/>
      <c r="T409" s="13">
        <f>SUM(P409:S409)</f>
        <v>0</v>
      </c>
      <c r="U409" s="48"/>
      <c r="V409" s="48"/>
      <c r="W409" s="48"/>
      <c r="X409" s="48"/>
      <c r="Y409" s="48"/>
      <c r="Z409" s="48">
        <f>2.5+3.5</f>
        <v>6</v>
      </c>
      <c r="AA409" s="13">
        <f>SUM(U409:Z409)</f>
        <v>6</v>
      </c>
      <c r="AB409" s="48"/>
      <c r="AC409" s="48"/>
      <c r="AD409" s="87">
        <f>H409+K409+O409+T409+AA409+AB409-AC409</f>
        <v>98</v>
      </c>
    </row>
    <row r="410" spans="1:30" s="4" customFormat="1" ht="21" customHeight="1" x14ac:dyDescent="0.2">
      <c r="A410" s="8">
        <v>406</v>
      </c>
      <c r="B410" s="136" t="s">
        <v>410</v>
      </c>
      <c r="C410" s="104" t="s">
        <v>70</v>
      </c>
      <c r="D410" s="105">
        <v>1</v>
      </c>
      <c r="E410" s="14">
        <f>H410/100</f>
        <v>0.97181818181818191</v>
      </c>
      <c r="F410" s="49"/>
      <c r="G410" s="49"/>
      <c r="H410" s="12">
        <v>97.181818181818187</v>
      </c>
      <c r="I410" s="49"/>
      <c r="J410" s="106"/>
      <c r="K410" s="14">
        <f>SUM(I410:J410)</f>
        <v>0</v>
      </c>
      <c r="L410" s="49"/>
      <c r="M410" s="106"/>
      <c r="N410" s="106"/>
      <c r="O410" s="14">
        <f>SUM(L410:N410)</f>
        <v>0</v>
      </c>
      <c r="P410" s="106"/>
      <c r="Q410" s="106"/>
      <c r="R410" s="106"/>
      <c r="S410" s="106"/>
      <c r="T410" s="14">
        <f>SUM(P410:S410)</f>
        <v>0</v>
      </c>
      <c r="U410" s="49"/>
      <c r="V410" s="49">
        <v>0.8</v>
      </c>
      <c r="W410" s="49"/>
      <c r="X410" s="49"/>
      <c r="Y410" s="49"/>
      <c r="Z410" s="49"/>
      <c r="AA410" s="14">
        <f>SUM(U410:Z410)</f>
        <v>0.8</v>
      </c>
      <c r="AB410" s="49"/>
      <c r="AC410" s="49"/>
      <c r="AD410" s="86">
        <f>H410+K410+O410+T410+AA410+AB410-AC410</f>
        <v>97.981818181818184</v>
      </c>
    </row>
    <row r="411" spans="1:30" s="4" customFormat="1" ht="21" customHeight="1" x14ac:dyDescent="0.2">
      <c r="A411" s="9">
        <v>407</v>
      </c>
      <c r="B411" s="100" t="s">
        <v>411</v>
      </c>
      <c r="C411" s="101" t="s">
        <v>68</v>
      </c>
      <c r="D411" s="128">
        <v>1</v>
      </c>
      <c r="E411" s="16">
        <v>0.91933333333333334</v>
      </c>
      <c r="F411" s="48"/>
      <c r="G411" s="48"/>
      <c r="H411" s="12">
        <f>SUM(E411*100,F411:G411)</f>
        <v>91.933333333333337</v>
      </c>
      <c r="I411" s="48"/>
      <c r="J411" s="78"/>
      <c r="K411" s="13">
        <f>SUM(I411:J411)</f>
        <v>0</v>
      </c>
      <c r="L411" s="48"/>
      <c r="M411" s="78"/>
      <c r="N411" s="78"/>
      <c r="O411" s="13">
        <f>SUM(L411:N411)</f>
        <v>0</v>
      </c>
      <c r="P411" s="78"/>
      <c r="Q411" s="78"/>
      <c r="R411" s="78"/>
      <c r="S411" s="78"/>
      <c r="T411" s="13">
        <f>SUM(P411:S411)</f>
        <v>0</v>
      </c>
      <c r="U411" s="48">
        <v>1</v>
      </c>
      <c r="V411" s="48"/>
      <c r="W411" s="48"/>
      <c r="X411" s="48">
        <v>4.5</v>
      </c>
      <c r="Y411" s="48"/>
      <c r="Z411" s="48">
        <v>0.5</v>
      </c>
      <c r="AA411" s="13">
        <f>SUM(U411:Z411)</f>
        <v>6</v>
      </c>
      <c r="AB411" s="48"/>
      <c r="AC411" s="48"/>
      <c r="AD411" s="87">
        <f>H411+K411+O411+T411+AA411+AB411-AC411</f>
        <v>97.933333333333337</v>
      </c>
    </row>
    <row r="412" spans="1:30" s="4" customFormat="1" ht="21" customHeight="1" x14ac:dyDescent="0.2">
      <c r="A412" s="10">
        <v>408</v>
      </c>
      <c r="B412" s="99" t="s">
        <v>412</v>
      </c>
      <c r="C412" s="101" t="s">
        <v>68</v>
      </c>
      <c r="D412" s="102">
        <v>4</v>
      </c>
      <c r="E412" s="13">
        <v>0.97933333333333328</v>
      </c>
      <c r="F412" s="48"/>
      <c r="G412" s="48"/>
      <c r="H412" s="12">
        <f>SUM(E412*100,F412:G412)</f>
        <v>97.933333333333323</v>
      </c>
      <c r="I412" s="48"/>
      <c r="J412" s="78"/>
      <c r="K412" s="13">
        <f>SUM(I412:J412)</f>
        <v>0</v>
      </c>
      <c r="L412" s="48"/>
      <c r="M412" s="78"/>
      <c r="N412" s="78"/>
      <c r="O412" s="13">
        <f>SUM(L412:N412)</f>
        <v>0</v>
      </c>
      <c r="P412" s="78"/>
      <c r="Q412" s="78"/>
      <c r="R412" s="78"/>
      <c r="S412" s="78"/>
      <c r="T412" s="13">
        <f>SUM(P412:S412)</f>
        <v>0</v>
      </c>
      <c r="U412" s="48"/>
      <c r="V412" s="48"/>
      <c r="W412" s="48"/>
      <c r="X412" s="48"/>
      <c r="Y412" s="48"/>
      <c r="Z412" s="48"/>
      <c r="AA412" s="13">
        <f>SUM(U412:Z412)</f>
        <v>0</v>
      </c>
      <c r="AB412" s="48"/>
      <c r="AC412" s="48"/>
      <c r="AD412" s="86">
        <f>H412+K412+O412+T412+AA412+AB412-AC412</f>
        <v>97.933333333333323</v>
      </c>
    </row>
    <row r="413" spans="1:30" s="4" customFormat="1" ht="21" customHeight="1" x14ac:dyDescent="0.2">
      <c r="A413" s="8">
        <v>409</v>
      </c>
      <c r="B413" s="122" t="s">
        <v>413</v>
      </c>
      <c r="C413" s="110" t="s">
        <v>73</v>
      </c>
      <c r="D413" s="111">
        <v>1</v>
      </c>
      <c r="E413" s="14">
        <v>0.85607142857142859</v>
      </c>
      <c r="F413" s="50"/>
      <c r="G413" s="50">
        <v>1</v>
      </c>
      <c r="H413" s="12">
        <f>SUM(E413*100,F413:G413)</f>
        <v>86.607142857142861</v>
      </c>
      <c r="I413" s="50"/>
      <c r="J413" s="112"/>
      <c r="K413" s="14">
        <f>SUM(I413:J413)</f>
        <v>0</v>
      </c>
      <c r="L413" s="50"/>
      <c r="M413" s="112"/>
      <c r="N413" s="112"/>
      <c r="O413" s="14">
        <f>SUM(L413:N413)</f>
        <v>0</v>
      </c>
      <c r="P413" s="112"/>
      <c r="Q413" s="112"/>
      <c r="R413" s="112"/>
      <c r="S413" s="112"/>
      <c r="T413" s="14">
        <f>SUM(P413:S413)</f>
        <v>0</v>
      </c>
      <c r="U413" s="50">
        <v>10</v>
      </c>
      <c r="V413" s="50">
        <v>0.8</v>
      </c>
      <c r="W413" s="50"/>
      <c r="X413" s="50"/>
      <c r="Y413" s="50"/>
      <c r="Z413" s="50">
        <v>0.5</v>
      </c>
      <c r="AA413" s="14">
        <f>SUM(U413:Z413)</f>
        <v>11.3</v>
      </c>
      <c r="AB413" s="50"/>
      <c r="AC413" s="50"/>
      <c r="AD413" s="87">
        <f>H413+K413+O413+T413+AA413+AB413-AC413</f>
        <v>97.907142857142858</v>
      </c>
    </row>
    <row r="414" spans="1:30" s="4" customFormat="1" ht="21" customHeight="1" x14ac:dyDescent="0.2">
      <c r="A414" s="9">
        <v>410</v>
      </c>
      <c r="B414" s="132" t="s">
        <v>414</v>
      </c>
      <c r="C414" s="101" t="s">
        <v>68</v>
      </c>
      <c r="D414" s="102">
        <v>1</v>
      </c>
      <c r="E414" s="13">
        <v>0.97857142857142854</v>
      </c>
      <c r="F414" s="48"/>
      <c r="G414" s="48"/>
      <c r="H414" s="12">
        <f>SUM(E414*100,F414:G414)</f>
        <v>97.857142857142847</v>
      </c>
      <c r="I414" s="48"/>
      <c r="J414" s="78"/>
      <c r="K414" s="13">
        <f>SUM(I414:J414)</f>
        <v>0</v>
      </c>
      <c r="L414" s="48"/>
      <c r="M414" s="78"/>
      <c r="N414" s="78"/>
      <c r="O414" s="13">
        <f>SUM(L414:N414)</f>
        <v>0</v>
      </c>
      <c r="P414" s="78"/>
      <c r="Q414" s="78"/>
      <c r="R414" s="78"/>
      <c r="S414" s="78"/>
      <c r="T414" s="13">
        <f>SUM(P414:S414)</f>
        <v>0</v>
      </c>
      <c r="U414" s="48"/>
      <c r="V414" s="48"/>
      <c r="W414" s="48"/>
      <c r="X414" s="48"/>
      <c r="Y414" s="48"/>
      <c r="Z414" s="48"/>
      <c r="AA414" s="13">
        <f>SUM(U414:Z414)</f>
        <v>0</v>
      </c>
      <c r="AB414" s="48"/>
      <c r="AC414" s="48"/>
      <c r="AD414" s="87">
        <f>H414+K414+O414+T414+AA414+AB414-AC414</f>
        <v>97.857142857142847</v>
      </c>
    </row>
    <row r="415" spans="1:30" s="4" customFormat="1" ht="21" customHeight="1" x14ac:dyDescent="0.2">
      <c r="A415" s="10">
        <v>411</v>
      </c>
      <c r="B415" s="114" t="s">
        <v>415</v>
      </c>
      <c r="C415" s="92" t="s">
        <v>64</v>
      </c>
      <c r="D415" s="93">
        <v>3</v>
      </c>
      <c r="E415" s="12">
        <v>0.82630225080385855</v>
      </c>
      <c r="F415" s="53"/>
      <c r="G415" s="46"/>
      <c r="H415" s="12">
        <f>SUM(E415*100,F415:G415)</f>
        <v>82.630225080385856</v>
      </c>
      <c r="I415" s="94"/>
      <c r="J415" s="95"/>
      <c r="K415" s="12">
        <f>SUM(I415:J415)</f>
        <v>0</v>
      </c>
      <c r="L415" s="95"/>
      <c r="M415" s="95"/>
      <c r="N415" s="95"/>
      <c r="O415" s="12">
        <f>SUM(L415:N415)</f>
        <v>0</v>
      </c>
      <c r="P415" s="95"/>
      <c r="Q415" s="95"/>
      <c r="R415" s="95"/>
      <c r="S415" s="95"/>
      <c r="T415" s="12">
        <f>SUM(P415:S415)</f>
        <v>0</v>
      </c>
      <c r="U415" s="95">
        <v>15</v>
      </c>
      <c r="V415" s="94">
        <v>0.2</v>
      </c>
      <c r="W415" s="94"/>
      <c r="X415" s="94"/>
      <c r="Y415" s="85"/>
      <c r="Z415" s="85"/>
      <c r="AA415" s="14">
        <f>SUM(U415:Z415)</f>
        <v>15.2</v>
      </c>
      <c r="AB415" s="85"/>
      <c r="AC415" s="85"/>
      <c r="AD415" s="86">
        <f>H415+K415+O415+T415+AA415+AB415-AC415</f>
        <v>97.830225080385858</v>
      </c>
    </row>
    <row r="416" spans="1:30" s="4" customFormat="1" ht="21" customHeight="1" x14ac:dyDescent="0.2">
      <c r="A416" s="8">
        <v>412</v>
      </c>
      <c r="B416" s="96" t="s">
        <v>416</v>
      </c>
      <c r="C416" s="96" t="s">
        <v>66</v>
      </c>
      <c r="D416" s="97">
        <v>4</v>
      </c>
      <c r="E416" s="13">
        <v>0.86805555555555558</v>
      </c>
      <c r="F416" s="47"/>
      <c r="G416" s="47"/>
      <c r="H416" s="12">
        <f>SUM(E416*100,F416:G416)</f>
        <v>86.805555555555557</v>
      </c>
      <c r="I416" s="47"/>
      <c r="J416" s="77"/>
      <c r="K416" s="13">
        <f>SUM(I416:J416)</f>
        <v>0</v>
      </c>
      <c r="L416" s="47"/>
      <c r="M416" s="77">
        <v>4</v>
      </c>
      <c r="N416" s="77"/>
      <c r="O416" s="13">
        <f>SUM(L416:N416)</f>
        <v>4</v>
      </c>
      <c r="P416" s="77"/>
      <c r="Q416" s="77"/>
      <c r="R416" s="77"/>
      <c r="S416" s="77"/>
      <c r="T416" s="13">
        <f>SUM(P416:S416)</f>
        <v>0</v>
      </c>
      <c r="U416" s="47"/>
      <c r="V416" s="47">
        <v>3</v>
      </c>
      <c r="W416" s="47"/>
      <c r="X416" s="47"/>
      <c r="Y416" s="47"/>
      <c r="Z416" s="47">
        <v>1</v>
      </c>
      <c r="AA416" s="13">
        <f>SUM(U416:Z416)</f>
        <v>4</v>
      </c>
      <c r="AB416" s="47">
        <v>3</v>
      </c>
      <c r="AC416" s="47"/>
      <c r="AD416" s="86">
        <f>H416+K416+O416+T416+AA416+AB416-AC416</f>
        <v>97.805555555555557</v>
      </c>
    </row>
    <row r="417" spans="1:30" s="4" customFormat="1" ht="21" customHeight="1" x14ac:dyDescent="0.2">
      <c r="A417" s="9">
        <v>413</v>
      </c>
      <c r="B417" s="100" t="s">
        <v>417</v>
      </c>
      <c r="C417" s="101" t="s">
        <v>68</v>
      </c>
      <c r="D417" s="128">
        <v>1</v>
      </c>
      <c r="E417" s="16">
        <v>0.92800000000000005</v>
      </c>
      <c r="F417" s="48"/>
      <c r="G417" s="48"/>
      <c r="H417" s="12">
        <f>SUM(E417*100,F417:G417)</f>
        <v>92.800000000000011</v>
      </c>
      <c r="I417" s="48"/>
      <c r="J417" s="78"/>
      <c r="K417" s="13">
        <f>SUM(I417:J417)</f>
        <v>0</v>
      </c>
      <c r="L417" s="48"/>
      <c r="M417" s="78"/>
      <c r="N417" s="78"/>
      <c r="O417" s="13">
        <f>SUM(L417:N417)</f>
        <v>0</v>
      </c>
      <c r="P417" s="78"/>
      <c r="Q417" s="78"/>
      <c r="R417" s="78"/>
      <c r="S417" s="78"/>
      <c r="T417" s="13">
        <f>SUM(P417:S417)</f>
        <v>0</v>
      </c>
      <c r="U417" s="48"/>
      <c r="V417" s="48">
        <v>3.5</v>
      </c>
      <c r="W417" s="48">
        <v>1.5</v>
      </c>
      <c r="X417" s="48"/>
      <c r="Y417" s="48"/>
      <c r="Z417" s="48"/>
      <c r="AA417" s="13">
        <f>SUM(U417:Z417)</f>
        <v>5</v>
      </c>
      <c r="AB417" s="48"/>
      <c r="AC417" s="48"/>
      <c r="AD417" s="86">
        <f>H417+K417+O417+T417+AA417+AB417-AC417</f>
        <v>97.800000000000011</v>
      </c>
    </row>
    <row r="418" spans="1:30" s="4" customFormat="1" ht="21" customHeight="1" x14ac:dyDescent="0.2">
      <c r="A418" s="10">
        <v>414</v>
      </c>
      <c r="B418" s="107">
        <v>182903</v>
      </c>
      <c r="C418" s="104" t="s">
        <v>70</v>
      </c>
      <c r="D418" s="116">
        <v>3</v>
      </c>
      <c r="E418" s="14">
        <f>'[1]3-18-07.'!AD20</f>
        <v>0.83700000000000008</v>
      </c>
      <c r="F418" s="49"/>
      <c r="G418" s="49"/>
      <c r="H418" s="12">
        <f>SUM(E418*100,F418:G418)</f>
        <v>83.7</v>
      </c>
      <c r="I418" s="49"/>
      <c r="J418" s="106"/>
      <c r="K418" s="14">
        <f>SUM(I418:J418)</f>
        <v>0</v>
      </c>
      <c r="L418" s="49"/>
      <c r="M418" s="106"/>
      <c r="N418" s="106"/>
      <c r="O418" s="14">
        <f>SUM(L418:N418)</f>
        <v>0</v>
      </c>
      <c r="P418" s="106"/>
      <c r="Q418" s="106"/>
      <c r="R418" s="106"/>
      <c r="S418" s="106"/>
      <c r="T418" s="14">
        <f>SUM(P418:S418)</f>
        <v>0</v>
      </c>
      <c r="U418" s="49">
        <v>1</v>
      </c>
      <c r="V418" s="49"/>
      <c r="W418" s="49">
        <f>5+3</f>
        <v>8</v>
      </c>
      <c r="X418" s="49"/>
      <c r="Y418" s="49">
        <f>2+3</f>
        <v>5</v>
      </c>
      <c r="Z418" s="49"/>
      <c r="AA418" s="14">
        <f>SUM(U418:Z418)</f>
        <v>14</v>
      </c>
      <c r="AB418" s="49"/>
      <c r="AC418" s="49"/>
      <c r="AD418" s="87">
        <f>H418+K418+O418+T418+AA418+AB418-AC418</f>
        <v>97.7</v>
      </c>
    </row>
    <row r="419" spans="1:30" s="4" customFormat="1" ht="21" customHeight="1" x14ac:dyDescent="0.2">
      <c r="A419" s="8">
        <v>415</v>
      </c>
      <c r="B419" s="136" t="s">
        <v>418</v>
      </c>
      <c r="C419" s="104" t="s">
        <v>70</v>
      </c>
      <c r="D419" s="105">
        <v>1</v>
      </c>
      <c r="E419" s="14">
        <f>H419/100</f>
        <v>0.96181818181818191</v>
      </c>
      <c r="F419" s="49"/>
      <c r="G419" s="49">
        <v>1</v>
      </c>
      <c r="H419" s="12">
        <v>96.181818181818187</v>
      </c>
      <c r="I419" s="49"/>
      <c r="J419" s="106"/>
      <c r="K419" s="14">
        <f>SUM(I419:J419)</f>
        <v>0</v>
      </c>
      <c r="L419" s="49"/>
      <c r="M419" s="106"/>
      <c r="N419" s="106"/>
      <c r="O419" s="14">
        <f>SUM(L419:N419)</f>
        <v>0</v>
      </c>
      <c r="P419" s="106"/>
      <c r="Q419" s="106">
        <v>0.7</v>
      </c>
      <c r="R419" s="106"/>
      <c r="S419" s="106"/>
      <c r="T419" s="14">
        <f>SUM(P419:S419)</f>
        <v>0.7</v>
      </c>
      <c r="U419" s="49"/>
      <c r="V419" s="49">
        <v>0.8</v>
      </c>
      <c r="W419" s="49"/>
      <c r="X419" s="49"/>
      <c r="Y419" s="49"/>
      <c r="Z419" s="49"/>
      <c r="AA419" s="14">
        <f>SUM(U419:Z419)</f>
        <v>0.8</v>
      </c>
      <c r="AB419" s="49"/>
      <c r="AC419" s="49"/>
      <c r="AD419" s="86">
        <f>H419+K419+O419+T419+AA419+AB419-AC419</f>
        <v>97.681818181818187</v>
      </c>
    </row>
    <row r="420" spans="1:30" s="4" customFormat="1" ht="21" customHeight="1" x14ac:dyDescent="0.2">
      <c r="A420" s="9">
        <v>416</v>
      </c>
      <c r="B420" s="136" t="s">
        <v>419</v>
      </c>
      <c r="C420" s="104" t="s">
        <v>70</v>
      </c>
      <c r="D420" s="105">
        <v>1</v>
      </c>
      <c r="E420" s="14">
        <f>H420/100</f>
        <v>0.96818181818181814</v>
      </c>
      <c r="F420" s="49"/>
      <c r="G420" s="49">
        <v>1</v>
      </c>
      <c r="H420" s="12">
        <v>96.818181818181813</v>
      </c>
      <c r="I420" s="49"/>
      <c r="J420" s="106"/>
      <c r="K420" s="14">
        <f>SUM(I420:J420)</f>
        <v>0</v>
      </c>
      <c r="L420" s="49"/>
      <c r="M420" s="106"/>
      <c r="N420" s="106"/>
      <c r="O420" s="14">
        <f>SUM(L420:N420)</f>
        <v>0</v>
      </c>
      <c r="P420" s="106"/>
      <c r="Q420" s="106"/>
      <c r="R420" s="106"/>
      <c r="S420" s="106"/>
      <c r="T420" s="14">
        <f>SUM(P420:S420)</f>
        <v>0</v>
      </c>
      <c r="U420" s="49"/>
      <c r="V420" s="49">
        <v>0.8</v>
      </c>
      <c r="W420" s="49"/>
      <c r="X420" s="49"/>
      <c r="Y420" s="49"/>
      <c r="Z420" s="49"/>
      <c r="AA420" s="14">
        <f>SUM(U420:Z420)</f>
        <v>0.8</v>
      </c>
      <c r="AB420" s="49"/>
      <c r="AC420" s="49"/>
      <c r="AD420" s="87">
        <f>H420+K420+O420+T420+AA420+AB420-AC420</f>
        <v>97.61818181818181</v>
      </c>
    </row>
    <row r="421" spans="1:30" s="4" customFormat="1" ht="21" customHeight="1" x14ac:dyDescent="0.2">
      <c r="A421" s="10">
        <v>417</v>
      </c>
      <c r="B421" s="132" t="s">
        <v>420</v>
      </c>
      <c r="C421" s="101" t="s">
        <v>68</v>
      </c>
      <c r="D421" s="102">
        <v>1</v>
      </c>
      <c r="E421" s="13">
        <v>0.95607142857142857</v>
      </c>
      <c r="F421" s="48"/>
      <c r="G421" s="48"/>
      <c r="H421" s="12">
        <f>SUM(E421*100,F421:G421)</f>
        <v>95.607142857142861</v>
      </c>
      <c r="I421" s="48"/>
      <c r="J421" s="78"/>
      <c r="K421" s="13">
        <f>SUM(I421:J421)</f>
        <v>0</v>
      </c>
      <c r="L421" s="48"/>
      <c r="M421" s="78"/>
      <c r="N421" s="78"/>
      <c r="O421" s="13">
        <f>SUM(L421:N421)</f>
        <v>0</v>
      </c>
      <c r="P421" s="78"/>
      <c r="Q421" s="78"/>
      <c r="R421" s="78"/>
      <c r="S421" s="78"/>
      <c r="T421" s="13">
        <f>SUM(P421:S421)</f>
        <v>0</v>
      </c>
      <c r="U421" s="48"/>
      <c r="V421" s="48"/>
      <c r="W421" s="48">
        <v>1.5</v>
      </c>
      <c r="X421" s="48"/>
      <c r="Y421" s="48"/>
      <c r="Z421" s="48">
        <v>0.5</v>
      </c>
      <c r="AA421" s="13">
        <f>SUM(U421:Z421)</f>
        <v>2</v>
      </c>
      <c r="AB421" s="48"/>
      <c r="AC421" s="48"/>
      <c r="AD421" s="86">
        <f>H421+K421+O421+T421+AA421+AB421-AC421</f>
        <v>97.607142857142861</v>
      </c>
    </row>
    <row r="422" spans="1:30" s="4" customFormat="1" ht="21" customHeight="1" x14ac:dyDescent="0.2">
      <c r="A422" s="8">
        <v>418</v>
      </c>
      <c r="B422" s="140" t="s">
        <v>421</v>
      </c>
      <c r="C422" s="92" t="s">
        <v>64</v>
      </c>
      <c r="D422" s="93">
        <v>4</v>
      </c>
      <c r="E422" s="12">
        <v>0.87696261682242993</v>
      </c>
      <c r="F422" s="53"/>
      <c r="G422" s="46"/>
      <c r="H422" s="12">
        <f>SUM(E422*100,F422:G422)</f>
        <v>87.696261682242991</v>
      </c>
      <c r="I422" s="94"/>
      <c r="J422" s="95"/>
      <c r="K422" s="12">
        <f>SUM(I422:J422)</f>
        <v>0</v>
      </c>
      <c r="L422" s="95"/>
      <c r="M422" s="95"/>
      <c r="N422" s="95"/>
      <c r="O422" s="12">
        <f>SUM(L422:N422)</f>
        <v>0</v>
      </c>
      <c r="P422" s="95"/>
      <c r="Q422" s="95"/>
      <c r="R422" s="95"/>
      <c r="S422" s="95"/>
      <c r="T422" s="12">
        <f>SUM(P422:S422)</f>
        <v>0</v>
      </c>
      <c r="U422" s="95">
        <v>1.5</v>
      </c>
      <c r="V422" s="94">
        <v>7.4</v>
      </c>
      <c r="W422" s="94"/>
      <c r="X422" s="94"/>
      <c r="Y422" s="85"/>
      <c r="Z422" s="85"/>
      <c r="AA422" s="14">
        <f>SUM(U422:Z422)</f>
        <v>8.9</v>
      </c>
      <c r="AB422" s="85">
        <v>1</v>
      </c>
      <c r="AC422" s="85"/>
      <c r="AD422" s="86">
        <f>H422+K422+O422+T422+AA422+AB422-AC422</f>
        <v>97.596261682242996</v>
      </c>
    </row>
    <row r="423" spans="1:30" s="4" customFormat="1" ht="21" customHeight="1" x14ac:dyDescent="0.2">
      <c r="A423" s="9">
        <v>419</v>
      </c>
      <c r="B423" s="123" t="s">
        <v>422</v>
      </c>
      <c r="C423" s="101" t="s">
        <v>68</v>
      </c>
      <c r="D423" s="138">
        <v>4</v>
      </c>
      <c r="E423" s="13">
        <v>0.97592592592592597</v>
      </c>
      <c r="F423" s="48"/>
      <c r="G423" s="48"/>
      <c r="H423" s="12">
        <f>SUM(E423*100,F423:G423)</f>
        <v>97.592592592592595</v>
      </c>
      <c r="I423" s="48"/>
      <c r="J423" s="78"/>
      <c r="K423" s="13">
        <f>SUM(I423:J423)</f>
        <v>0</v>
      </c>
      <c r="L423" s="48"/>
      <c r="M423" s="78"/>
      <c r="N423" s="78"/>
      <c r="O423" s="13">
        <f>SUM(L423:N423)</f>
        <v>0</v>
      </c>
      <c r="P423" s="78"/>
      <c r="Q423" s="78"/>
      <c r="R423" s="78"/>
      <c r="S423" s="78"/>
      <c r="T423" s="13">
        <f>SUM(P423:S423)</f>
        <v>0</v>
      </c>
      <c r="U423" s="48"/>
      <c r="V423" s="48"/>
      <c r="W423" s="48"/>
      <c r="X423" s="48"/>
      <c r="Y423" s="48"/>
      <c r="Z423" s="48"/>
      <c r="AA423" s="13">
        <f>SUM(U423:Z423)</f>
        <v>0</v>
      </c>
      <c r="AB423" s="48"/>
      <c r="AC423" s="48"/>
      <c r="AD423" s="86">
        <f>H423+K423+O423+T423+AA423+AB423-AC423</f>
        <v>97.592592592592595</v>
      </c>
    </row>
    <row r="424" spans="1:30" s="4" customFormat="1" ht="21" customHeight="1" x14ac:dyDescent="0.2">
      <c r="A424" s="10">
        <v>420</v>
      </c>
      <c r="B424" s="154">
        <v>164277</v>
      </c>
      <c r="C424" s="92" t="s">
        <v>64</v>
      </c>
      <c r="D424" s="93">
        <v>5</v>
      </c>
      <c r="E424" s="12">
        <v>0.82586693259582311</v>
      </c>
      <c r="F424" s="54"/>
      <c r="G424" s="54"/>
      <c r="H424" s="12">
        <f>SUM(E424*100,F424:G424)</f>
        <v>82.586693259582304</v>
      </c>
      <c r="I424" s="85"/>
      <c r="J424" s="126"/>
      <c r="K424" s="12">
        <f>SUM(I424:J424)</f>
        <v>0</v>
      </c>
      <c r="L424" s="95"/>
      <c r="M424" s="95"/>
      <c r="N424" s="95"/>
      <c r="O424" s="12">
        <f>SUM(L424:N424)</f>
        <v>0</v>
      </c>
      <c r="P424" s="95"/>
      <c r="Q424" s="95"/>
      <c r="R424" s="95"/>
      <c r="S424" s="95"/>
      <c r="T424" s="12">
        <f>SUM(P424:S424)</f>
        <v>0</v>
      </c>
      <c r="U424" s="95">
        <v>15</v>
      </c>
      <c r="V424" s="94"/>
      <c r="W424" s="94"/>
      <c r="X424" s="94"/>
      <c r="Y424" s="85"/>
      <c r="Z424" s="85"/>
      <c r="AA424" s="14">
        <f>SUM(U424:Z424)</f>
        <v>15</v>
      </c>
      <c r="AB424" s="85"/>
      <c r="AC424" s="85"/>
      <c r="AD424" s="86">
        <f>H424+K424+O424+T424+AA424+AB424-AC424</f>
        <v>97.586693259582304</v>
      </c>
    </row>
    <row r="425" spans="1:30" s="4" customFormat="1" ht="21" customHeight="1" x14ac:dyDescent="0.2">
      <c r="A425" s="8">
        <v>421</v>
      </c>
      <c r="B425" s="110" t="s">
        <v>423</v>
      </c>
      <c r="C425" s="110" t="s">
        <v>73</v>
      </c>
      <c r="D425" s="111">
        <v>1</v>
      </c>
      <c r="E425" s="14">
        <v>0.87552000000000008</v>
      </c>
      <c r="F425" s="50"/>
      <c r="G425" s="50"/>
      <c r="H425" s="12">
        <f>SUM(E425*100,F425:G425)</f>
        <v>87.552000000000007</v>
      </c>
      <c r="I425" s="50"/>
      <c r="J425" s="112"/>
      <c r="K425" s="14">
        <f>SUM(I425:J425)</f>
        <v>0</v>
      </c>
      <c r="L425" s="50"/>
      <c r="M425" s="112"/>
      <c r="N425" s="112"/>
      <c r="O425" s="14">
        <f>SUM(L425:N425)</f>
        <v>0</v>
      </c>
      <c r="P425" s="112"/>
      <c r="Q425" s="112"/>
      <c r="R425" s="112"/>
      <c r="S425" s="112"/>
      <c r="T425" s="14">
        <f>SUM(P425:S425)</f>
        <v>0</v>
      </c>
      <c r="U425" s="50">
        <v>10</v>
      </c>
      <c r="V425" s="50"/>
      <c r="W425" s="50"/>
      <c r="X425" s="50"/>
      <c r="Y425" s="50"/>
      <c r="Z425" s="50"/>
      <c r="AA425" s="14">
        <f>SUM(U425:Z425)</f>
        <v>10</v>
      </c>
      <c r="AB425" s="50"/>
      <c r="AC425" s="50"/>
      <c r="AD425" s="86">
        <f>H425+K425+O425+T425+AA425+AB425-AC425</f>
        <v>97.552000000000007</v>
      </c>
    </row>
    <row r="426" spans="1:30" s="4" customFormat="1" ht="21" customHeight="1" x14ac:dyDescent="0.2">
      <c r="A426" s="9">
        <v>422</v>
      </c>
      <c r="B426" s="122" t="s">
        <v>424</v>
      </c>
      <c r="C426" s="110" t="s">
        <v>73</v>
      </c>
      <c r="D426" s="111">
        <v>3</v>
      </c>
      <c r="E426" s="14">
        <v>0.81843750000000004</v>
      </c>
      <c r="F426" s="50"/>
      <c r="G426" s="50"/>
      <c r="H426" s="12">
        <f>SUM(E426*100,F426:G426)</f>
        <v>81.84375</v>
      </c>
      <c r="I426" s="50"/>
      <c r="J426" s="112"/>
      <c r="K426" s="14">
        <f>SUM(I426:J426)</f>
        <v>0</v>
      </c>
      <c r="L426" s="50">
        <v>1</v>
      </c>
      <c r="M426" s="50">
        <v>11.7</v>
      </c>
      <c r="N426" s="112"/>
      <c r="O426" s="14">
        <f>SUM(L426:N426)</f>
        <v>12.7</v>
      </c>
      <c r="P426" s="112"/>
      <c r="Q426" s="112"/>
      <c r="R426" s="112"/>
      <c r="S426" s="112"/>
      <c r="T426" s="14">
        <f>SUM(P426:S426)</f>
        <v>0</v>
      </c>
      <c r="U426" s="50"/>
      <c r="V426" s="50"/>
      <c r="W426" s="50"/>
      <c r="X426" s="50"/>
      <c r="Y426" s="50"/>
      <c r="Z426" s="50"/>
      <c r="AA426" s="14">
        <f>SUM(U426:Z426)</f>
        <v>0</v>
      </c>
      <c r="AB426" s="50">
        <v>3</v>
      </c>
      <c r="AC426" s="50"/>
      <c r="AD426" s="87">
        <f>H426+K426+O426+T426+AA426+AB426-AC426</f>
        <v>97.543750000000003</v>
      </c>
    </row>
    <row r="427" spans="1:30" s="4" customFormat="1" ht="21" customHeight="1" x14ac:dyDescent="0.2">
      <c r="A427" s="10">
        <v>423</v>
      </c>
      <c r="B427" s="117">
        <v>174159</v>
      </c>
      <c r="C427" s="119" t="s">
        <v>78</v>
      </c>
      <c r="D427" s="120">
        <v>4</v>
      </c>
      <c r="E427" s="14">
        <v>0.97512820512820508</v>
      </c>
      <c r="F427" s="51"/>
      <c r="G427" s="51"/>
      <c r="H427" s="12">
        <f>SUM(E427*100,F427:G427)</f>
        <v>97.512820512820511</v>
      </c>
      <c r="I427" s="51"/>
      <c r="J427" s="121"/>
      <c r="K427" s="14">
        <f>SUM(I427:J427)</f>
        <v>0</v>
      </c>
      <c r="L427" s="51"/>
      <c r="M427" s="121"/>
      <c r="N427" s="121"/>
      <c r="O427" s="14">
        <f>SUM(L427:N427)</f>
        <v>0</v>
      </c>
      <c r="P427" s="121"/>
      <c r="Q427" s="121"/>
      <c r="R427" s="121"/>
      <c r="S427" s="121"/>
      <c r="T427" s="14">
        <f>SUM(P427:S427)</f>
        <v>0</v>
      </c>
      <c r="U427" s="51"/>
      <c r="V427" s="51"/>
      <c r="W427" s="51"/>
      <c r="X427" s="51"/>
      <c r="Y427" s="51"/>
      <c r="Z427" s="51"/>
      <c r="AA427" s="14">
        <f>SUM(U427:Z427)</f>
        <v>0</v>
      </c>
      <c r="AB427" s="51"/>
      <c r="AC427" s="51"/>
      <c r="AD427" s="87">
        <f>H427+K427+O427+T427+AA427+AB427-AC427</f>
        <v>97.512820512820511</v>
      </c>
    </row>
    <row r="428" spans="1:30" s="4" customFormat="1" ht="21" customHeight="1" x14ac:dyDescent="0.2">
      <c r="A428" s="8">
        <v>424</v>
      </c>
      <c r="B428" s="110" t="s">
        <v>425</v>
      </c>
      <c r="C428" s="110" t="s">
        <v>73</v>
      </c>
      <c r="D428" s="111">
        <v>2</v>
      </c>
      <c r="E428" s="14">
        <v>0.96499999999999997</v>
      </c>
      <c r="F428" s="50"/>
      <c r="G428" s="50">
        <v>1</v>
      </c>
      <c r="H428" s="12">
        <f>SUM(E428*100,F428:G428)</f>
        <v>97.5</v>
      </c>
      <c r="I428" s="50"/>
      <c r="J428" s="112"/>
      <c r="K428" s="14">
        <f>SUM(I428:J428)</f>
        <v>0</v>
      </c>
      <c r="L428" s="50"/>
      <c r="M428" s="112"/>
      <c r="N428" s="112"/>
      <c r="O428" s="14">
        <f>SUM(L428:N428)</f>
        <v>0</v>
      </c>
      <c r="P428" s="112"/>
      <c r="Q428" s="112"/>
      <c r="R428" s="112"/>
      <c r="S428" s="112"/>
      <c r="T428" s="14">
        <f>SUM(P428:S428)</f>
        <v>0</v>
      </c>
      <c r="U428" s="50"/>
      <c r="V428" s="50"/>
      <c r="W428" s="50"/>
      <c r="X428" s="50"/>
      <c r="Y428" s="50"/>
      <c r="Z428" s="50"/>
      <c r="AA428" s="14">
        <f>SUM(U428:Z428)</f>
        <v>0</v>
      </c>
      <c r="AB428" s="50"/>
      <c r="AC428" s="50"/>
      <c r="AD428" s="87">
        <f>H428+K428+O428+T428+AA428+AB428-AC428</f>
        <v>97.5</v>
      </c>
    </row>
    <row r="429" spans="1:30" s="4" customFormat="1" ht="21" customHeight="1" x14ac:dyDescent="0.2">
      <c r="A429" s="9">
        <v>425</v>
      </c>
      <c r="B429" s="100" t="s">
        <v>426</v>
      </c>
      <c r="C429" s="101" t="s">
        <v>68</v>
      </c>
      <c r="D429" s="102">
        <v>3</v>
      </c>
      <c r="E429" s="13">
        <v>0.97499999999999998</v>
      </c>
      <c r="F429" s="48"/>
      <c r="G429" s="48"/>
      <c r="H429" s="12">
        <f>SUM(E429*100,F429:G429)</f>
        <v>97.5</v>
      </c>
      <c r="I429" s="48"/>
      <c r="J429" s="78"/>
      <c r="K429" s="13">
        <f>SUM(I429:J429)</f>
        <v>0</v>
      </c>
      <c r="L429" s="48"/>
      <c r="M429" s="78"/>
      <c r="N429" s="78"/>
      <c r="O429" s="13">
        <f>SUM(L429:N429)</f>
        <v>0</v>
      </c>
      <c r="P429" s="78"/>
      <c r="Q429" s="78"/>
      <c r="R429" s="78"/>
      <c r="S429" s="78"/>
      <c r="T429" s="13">
        <f>SUM(P429:S429)</f>
        <v>0</v>
      </c>
      <c r="U429" s="48"/>
      <c r="V429" s="48"/>
      <c r="W429" s="48"/>
      <c r="X429" s="48"/>
      <c r="Y429" s="48"/>
      <c r="Z429" s="48"/>
      <c r="AA429" s="13">
        <f>SUM(U429:Z429)</f>
        <v>0</v>
      </c>
      <c r="AB429" s="48"/>
      <c r="AC429" s="48"/>
      <c r="AD429" s="86">
        <f>H429+K429+O429+T429+AA429+AB429-AC429</f>
        <v>97.5</v>
      </c>
    </row>
    <row r="430" spans="1:30" s="4" customFormat="1" ht="21" customHeight="1" x14ac:dyDescent="0.2">
      <c r="A430" s="10">
        <v>426</v>
      </c>
      <c r="B430" s="96" t="s">
        <v>427</v>
      </c>
      <c r="C430" s="96" t="s">
        <v>66</v>
      </c>
      <c r="D430" s="97">
        <v>3</v>
      </c>
      <c r="E430" s="13">
        <v>0.85881355932203385</v>
      </c>
      <c r="F430" s="47"/>
      <c r="G430" s="47"/>
      <c r="H430" s="12">
        <f>SUM(E430*100,F430:G430)</f>
        <v>85.881355932203391</v>
      </c>
      <c r="I430" s="47"/>
      <c r="J430" s="77"/>
      <c r="K430" s="13">
        <f>SUM(I430:J430)</f>
        <v>0</v>
      </c>
      <c r="L430" s="47"/>
      <c r="M430" s="77"/>
      <c r="N430" s="77"/>
      <c r="O430" s="13">
        <f>SUM(L430:N430)</f>
        <v>0</v>
      </c>
      <c r="P430" s="77"/>
      <c r="Q430" s="77"/>
      <c r="R430" s="77"/>
      <c r="S430" s="77"/>
      <c r="T430" s="13">
        <f>SUM(P430:S430)</f>
        <v>0</v>
      </c>
      <c r="U430" s="47">
        <v>2</v>
      </c>
      <c r="V430" s="47"/>
      <c r="W430" s="47"/>
      <c r="X430" s="47">
        <v>6.6</v>
      </c>
      <c r="Y430" s="47">
        <v>3</v>
      </c>
      <c r="Z430" s="47"/>
      <c r="AA430" s="13">
        <f>SUM(U430:Z430)</f>
        <v>11.6</v>
      </c>
      <c r="AB430" s="47"/>
      <c r="AC430" s="47"/>
      <c r="AD430" s="86">
        <f>H430+K430+O430+T430+AA430+AB430-AC430</f>
        <v>97.481355932203385</v>
      </c>
    </row>
    <row r="431" spans="1:30" s="4" customFormat="1" ht="21" customHeight="1" x14ac:dyDescent="0.2">
      <c r="A431" s="8">
        <v>427</v>
      </c>
      <c r="B431" s="155" t="s">
        <v>428</v>
      </c>
      <c r="C431" s="101" t="s">
        <v>68</v>
      </c>
      <c r="D431" s="102">
        <v>4</v>
      </c>
      <c r="E431" s="13">
        <v>0.97433333333333338</v>
      </c>
      <c r="F431" s="48"/>
      <c r="G431" s="48"/>
      <c r="H431" s="12">
        <f>SUM(E431*100,F431:G431)</f>
        <v>97.433333333333337</v>
      </c>
      <c r="I431" s="48"/>
      <c r="J431" s="78"/>
      <c r="K431" s="13">
        <f>SUM(I431:J431)</f>
        <v>0</v>
      </c>
      <c r="L431" s="48"/>
      <c r="M431" s="78"/>
      <c r="N431" s="78"/>
      <c r="O431" s="13">
        <f>SUM(L431:N431)</f>
        <v>0</v>
      </c>
      <c r="P431" s="78"/>
      <c r="Q431" s="78"/>
      <c r="R431" s="78"/>
      <c r="S431" s="78"/>
      <c r="T431" s="13">
        <f>SUM(P431:S431)</f>
        <v>0</v>
      </c>
      <c r="U431" s="48"/>
      <c r="V431" s="48"/>
      <c r="W431" s="48"/>
      <c r="X431" s="48"/>
      <c r="Y431" s="48"/>
      <c r="Z431" s="48"/>
      <c r="AA431" s="13">
        <f>SUM(U431:Z431)</f>
        <v>0</v>
      </c>
      <c r="AB431" s="48"/>
      <c r="AC431" s="48"/>
      <c r="AD431" s="87">
        <f>H431+K431+O431+T431+AA431+AB431-AC431</f>
        <v>97.433333333333337</v>
      </c>
    </row>
    <row r="432" spans="1:30" s="4" customFormat="1" ht="21" customHeight="1" x14ac:dyDescent="0.2">
      <c r="A432" s="9">
        <v>428</v>
      </c>
      <c r="B432" s="110" t="s">
        <v>429</v>
      </c>
      <c r="C432" s="110" t="s">
        <v>73</v>
      </c>
      <c r="D432" s="110">
        <v>1</v>
      </c>
      <c r="E432" s="14">
        <v>0.92389999999999994</v>
      </c>
      <c r="F432" s="50"/>
      <c r="G432" s="50"/>
      <c r="H432" s="12">
        <f>SUM(E432*100,F432:G432)</f>
        <v>92.39</v>
      </c>
      <c r="I432" s="50"/>
      <c r="J432" s="112"/>
      <c r="K432" s="14">
        <f>SUM(I432:J432)</f>
        <v>0</v>
      </c>
      <c r="L432" s="50"/>
      <c r="M432" s="112"/>
      <c r="N432" s="112"/>
      <c r="O432" s="14">
        <f>SUM(L432:N432)</f>
        <v>0</v>
      </c>
      <c r="P432" s="112"/>
      <c r="Q432" s="135"/>
      <c r="R432" s="112">
        <v>5</v>
      </c>
      <c r="S432" s="112"/>
      <c r="T432" s="14">
        <f>SUM(P432:S432)</f>
        <v>5</v>
      </c>
      <c r="U432" s="50"/>
      <c r="V432" s="50"/>
      <c r="W432" s="50"/>
      <c r="X432" s="50"/>
      <c r="Y432" s="50"/>
      <c r="Z432" s="50"/>
      <c r="AA432" s="14">
        <f>SUM(U432:Z432)</f>
        <v>0</v>
      </c>
      <c r="AB432" s="50"/>
      <c r="AC432" s="50"/>
      <c r="AD432" s="86">
        <f>H432+K432+O432+T432+AA432+AB432-AC432</f>
        <v>97.39</v>
      </c>
    </row>
    <row r="433" spans="1:30" s="4" customFormat="1" ht="21" customHeight="1" x14ac:dyDescent="0.2">
      <c r="A433" s="10">
        <v>429</v>
      </c>
      <c r="B433" s="122" t="s">
        <v>430</v>
      </c>
      <c r="C433" s="110" t="s">
        <v>73</v>
      </c>
      <c r="D433" s="110">
        <v>4</v>
      </c>
      <c r="E433" s="14">
        <v>0.97387352941176475</v>
      </c>
      <c r="F433" s="50"/>
      <c r="G433" s="50"/>
      <c r="H433" s="12">
        <f>SUM(E433*100,F433:G433)</f>
        <v>97.387352941176474</v>
      </c>
      <c r="I433" s="50"/>
      <c r="J433" s="112"/>
      <c r="K433" s="14">
        <f>SUM(I433:J433)</f>
        <v>0</v>
      </c>
      <c r="L433" s="50"/>
      <c r="M433" s="112"/>
      <c r="N433" s="112"/>
      <c r="O433" s="14">
        <f>SUM(L433:N433)</f>
        <v>0</v>
      </c>
      <c r="P433" s="112"/>
      <c r="Q433" s="112"/>
      <c r="R433" s="112"/>
      <c r="S433" s="112"/>
      <c r="T433" s="14">
        <f>SUM(P433:S433)</f>
        <v>0</v>
      </c>
      <c r="U433" s="50"/>
      <c r="V433" s="50"/>
      <c r="W433" s="50"/>
      <c r="X433" s="50"/>
      <c r="Y433" s="50"/>
      <c r="Z433" s="50"/>
      <c r="AA433" s="14">
        <f>SUM(U433:Z433)</f>
        <v>0</v>
      </c>
      <c r="AB433" s="50"/>
      <c r="AC433" s="50"/>
      <c r="AD433" s="86">
        <f>H433+K433+O433+T433+AA433+AB433-AC433</f>
        <v>97.387352941176474</v>
      </c>
    </row>
    <row r="434" spans="1:30" s="4" customFormat="1" ht="21" customHeight="1" x14ac:dyDescent="0.2">
      <c r="A434" s="8">
        <v>430</v>
      </c>
      <c r="B434" s="96" t="s">
        <v>431</v>
      </c>
      <c r="C434" s="96" t="s">
        <v>66</v>
      </c>
      <c r="D434" s="96">
        <v>1</v>
      </c>
      <c r="E434" s="13">
        <v>0.87343749999999998</v>
      </c>
      <c r="F434" s="47"/>
      <c r="G434" s="47"/>
      <c r="H434" s="12">
        <f>SUM(E434*100,F434:G434)</f>
        <v>87.34375</v>
      </c>
      <c r="I434" s="47"/>
      <c r="J434" s="77"/>
      <c r="K434" s="13">
        <f>SUM(I434:J434)</f>
        <v>0</v>
      </c>
      <c r="L434" s="47"/>
      <c r="M434" s="77"/>
      <c r="N434" s="77"/>
      <c r="O434" s="13">
        <f>SUM(L434:N434)</f>
        <v>0</v>
      </c>
      <c r="P434" s="77"/>
      <c r="Q434" s="77"/>
      <c r="R434" s="77"/>
      <c r="S434" s="77"/>
      <c r="T434" s="13">
        <f>SUM(P434:S434)</f>
        <v>0</v>
      </c>
      <c r="U434" s="47">
        <v>10</v>
      </c>
      <c r="V434" s="47"/>
      <c r="W434" s="47"/>
      <c r="X434" s="47"/>
      <c r="Y434" s="47"/>
      <c r="Z434" s="47"/>
      <c r="AA434" s="13">
        <f>SUM(U434:Z434)</f>
        <v>10</v>
      </c>
      <c r="AB434" s="47"/>
      <c r="AC434" s="47"/>
      <c r="AD434" s="86">
        <f>H434+K434+O434+T434+AA434+AB434-AC434</f>
        <v>97.34375</v>
      </c>
    </row>
    <row r="435" spans="1:30" s="4" customFormat="1" ht="21" customHeight="1" x14ac:dyDescent="0.2">
      <c r="A435" s="9">
        <v>431</v>
      </c>
      <c r="B435" s="114" t="s">
        <v>432</v>
      </c>
      <c r="C435" s="92" t="s">
        <v>64</v>
      </c>
      <c r="D435" s="92">
        <v>3</v>
      </c>
      <c r="E435" s="12">
        <v>0.76208841463414634</v>
      </c>
      <c r="F435" s="46"/>
      <c r="G435" s="46"/>
      <c r="H435" s="12">
        <f>SUM(E435*100,F435:G435)</f>
        <v>76.208841463414629</v>
      </c>
      <c r="I435" s="94"/>
      <c r="J435" s="95"/>
      <c r="K435" s="12">
        <f>SUM(I435:J435)</f>
        <v>0</v>
      </c>
      <c r="L435" s="95"/>
      <c r="M435" s="95"/>
      <c r="N435" s="95"/>
      <c r="O435" s="12">
        <f>SUM(L435:N435)</f>
        <v>0</v>
      </c>
      <c r="P435" s="95">
        <v>2</v>
      </c>
      <c r="Q435" s="95">
        <v>12.1</v>
      </c>
      <c r="R435" s="95">
        <v>7</v>
      </c>
      <c r="S435" s="95"/>
      <c r="T435" s="12">
        <f>SUM(P435:S435)</f>
        <v>21.1</v>
      </c>
      <c r="U435" s="95"/>
      <c r="V435" s="94"/>
      <c r="W435" s="94"/>
      <c r="X435" s="94"/>
      <c r="Y435" s="85"/>
      <c r="Z435" s="85"/>
      <c r="AA435" s="14">
        <f>SUM(U435:Z435)</f>
        <v>0</v>
      </c>
      <c r="AB435" s="85"/>
      <c r="AC435" s="85"/>
      <c r="AD435" s="86">
        <f>H435+K435+O435+T435+AA435+AB435-AC435</f>
        <v>97.308841463414637</v>
      </c>
    </row>
    <row r="436" spans="1:30" s="4" customFormat="1" ht="21" customHeight="1" x14ac:dyDescent="0.2">
      <c r="A436" s="10">
        <v>432</v>
      </c>
      <c r="B436" s="136" t="s">
        <v>433</v>
      </c>
      <c r="C436" s="104" t="s">
        <v>70</v>
      </c>
      <c r="D436" s="103">
        <v>1</v>
      </c>
      <c r="E436" s="14">
        <f>H436/100</f>
        <v>0.97272727272727266</v>
      </c>
      <c r="F436" s="49"/>
      <c r="G436" s="49"/>
      <c r="H436" s="12">
        <v>97.272727272727266</v>
      </c>
      <c r="I436" s="49"/>
      <c r="J436" s="106"/>
      <c r="K436" s="14">
        <f>SUM(I436:J436)</f>
        <v>0</v>
      </c>
      <c r="L436" s="49"/>
      <c r="M436" s="106"/>
      <c r="N436" s="106"/>
      <c r="O436" s="14">
        <f>SUM(L436:N436)</f>
        <v>0</v>
      </c>
      <c r="P436" s="106"/>
      <c r="Q436" s="106"/>
      <c r="R436" s="106"/>
      <c r="S436" s="106"/>
      <c r="T436" s="14">
        <f>SUM(P436:S436)</f>
        <v>0</v>
      </c>
      <c r="U436" s="49"/>
      <c r="V436" s="49"/>
      <c r="W436" s="49"/>
      <c r="X436" s="49"/>
      <c r="Y436" s="49"/>
      <c r="Z436" s="49"/>
      <c r="AA436" s="14">
        <f>SUM(U436:Z436)</f>
        <v>0</v>
      </c>
      <c r="AB436" s="49"/>
      <c r="AC436" s="49"/>
      <c r="AD436" s="87">
        <f>H436+K436+O436+T436+AA436+AB436-AC436</f>
        <v>97.272727272727266</v>
      </c>
    </row>
    <row r="437" spans="1:30" s="4" customFormat="1" ht="21" customHeight="1" x14ac:dyDescent="0.2">
      <c r="A437" s="8">
        <v>433</v>
      </c>
      <c r="B437" s="110" t="s">
        <v>434</v>
      </c>
      <c r="C437" s="110" t="s">
        <v>73</v>
      </c>
      <c r="D437" s="110">
        <v>2</v>
      </c>
      <c r="E437" s="14">
        <v>0.81265734265734269</v>
      </c>
      <c r="F437" s="50"/>
      <c r="G437" s="50">
        <v>1</v>
      </c>
      <c r="H437" s="12">
        <f>SUM(E437*100,F437:G437)</f>
        <v>82.265734265734267</v>
      </c>
      <c r="I437" s="50"/>
      <c r="J437" s="112"/>
      <c r="K437" s="14">
        <f>SUM(I437:J437)</f>
        <v>0</v>
      </c>
      <c r="L437" s="50"/>
      <c r="M437" s="112"/>
      <c r="N437" s="112"/>
      <c r="O437" s="14">
        <f>SUM(L437:N437)</f>
        <v>0</v>
      </c>
      <c r="P437" s="112"/>
      <c r="Q437" s="112"/>
      <c r="R437" s="112"/>
      <c r="S437" s="112"/>
      <c r="T437" s="14">
        <f>SUM(P437:S437)</f>
        <v>0</v>
      </c>
      <c r="U437" s="50">
        <v>15</v>
      </c>
      <c r="V437" s="50"/>
      <c r="W437" s="50"/>
      <c r="X437" s="50"/>
      <c r="Y437" s="50"/>
      <c r="Z437" s="50"/>
      <c r="AA437" s="14">
        <f>SUM(U437:Z437)</f>
        <v>15</v>
      </c>
      <c r="AB437" s="50"/>
      <c r="AC437" s="50"/>
      <c r="AD437" s="86">
        <f>H437+K437+O437+T437+AA437+AB437-AC437</f>
        <v>97.265734265734267</v>
      </c>
    </row>
    <row r="438" spans="1:30" s="4" customFormat="1" ht="21" customHeight="1" x14ac:dyDescent="0.2">
      <c r="A438" s="9">
        <v>434</v>
      </c>
      <c r="B438" s="136" t="s">
        <v>435</v>
      </c>
      <c r="C438" s="104" t="s">
        <v>70</v>
      </c>
      <c r="D438" s="103">
        <v>1</v>
      </c>
      <c r="E438" s="14">
        <f>H438/100</f>
        <v>0.96454545454545448</v>
      </c>
      <c r="F438" s="49"/>
      <c r="G438" s="49"/>
      <c r="H438" s="12">
        <v>96.454545454545453</v>
      </c>
      <c r="I438" s="49"/>
      <c r="J438" s="106"/>
      <c r="K438" s="14">
        <f>SUM(I438:J438)</f>
        <v>0</v>
      </c>
      <c r="L438" s="49"/>
      <c r="M438" s="106"/>
      <c r="N438" s="106"/>
      <c r="O438" s="14">
        <f>SUM(L438:N438)</f>
        <v>0</v>
      </c>
      <c r="P438" s="106"/>
      <c r="Q438" s="106"/>
      <c r="R438" s="106"/>
      <c r="S438" s="106"/>
      <c r="T438" s="14">
        <f>SUM(P438:S438)</f>
        <v>0</v>
      </c>
      <c r="U438" s="49"/>
      <c r="V438" s="49">
        <v>0.8</v>
      </c>
      <c r="W438" s="49"/>
      <c r="X438" s="49"/>
      <c r="Y438" s="49"/>
      <c r="Z438" s="49"/>
      <c r="AA438" s="14">
        <f>SUM(U438:Z438)</f>
        <v>0.8</v>
      </c>
      <c r="AB438" s="49"/>
      <c r="AC438" s="49"/>
      <c r="AD438" s="87">
        <f>H438+K438+O438+T438+AA438+AB438-AC438</f>
        <v>97.25454545454545</v>
      </c>
    </row>
    <row r="439" spans="1:30" s="4" customFormat="1" ht="21" customHeight="1" x14ac:dyDescent="0.2">
      <c r="A439" s="10">
        <v>435</v>
      </c>
      <c r="B439" s="99" t="s">
        <v>436</v>
      </c>
      <c r="C439" s="101" t="s">
        <v>68</v>
      </c>
      <c r="D439" s="101">
        <v>4</v>
      </c>
      <c r="E439" s="13">
        <v>0.97242424242424241</v>
      </c>
      <c r="F439" s="48"/>
      <c r="G439" s="48"/>
      <c r="H439" s="12">
        <f>SUM(E439*100,F439:G439)</f>
        <v>97.242424242424235</v>
      </c>
      <c r="I439" s="48"/>
      <c r="J439" s="78"/>
      <c r="K439" s="13">
        <f>SUM(I439:J439)</f>
        <v>0</v>
      </c>
      <c r="L439" s="48"/>
      <c r="M439" s="78"/>
      <c r="N439" s="78"/>
      <c r="O439" s="13">
        <f>SUM(L439:N439)</f>
        <v>0</v>
      </c>
      <c r="P439" s="78"/>
      <c r="Q439" s="78"/>
      <c r="R439" s="78"/>
      <c r="S439" s="78"/>
      <c r="T439" s="13">
        <f>SUM(P439:S439)</f>
        <v>0</v>
      </c>
      <c r="U439" s="48"/>
      <c r="V439" s="48"/>
      <c r="W439" s="48"/>
      <c r="X439" s="48"/>
      <c r="Y439" s="48"/>
      <c r="Z439" s="48"/>
      <c r="AA439" s="13">
        <f>SUM(U439:Z439)</f>
        <v>0</v>
      </c>
      <c r="AB439" s="48"/>
      <c r="AC439" s="48"/>
      <c r="AD439" s="87">
        <f>H439+K439+O439+T439+AA439+AB439-AC439</f>
        <v>97.242424242424235</v>
      </c>
    </row>
    <row r="440" spans="1:30" s="4" customFormat="1" ht="21" customHeight="1" x14ac:dyDescent="0.2">
      <c r="A440" s="8">
        <v>436</v>
      </c>
      <c r="B440" s="103" t="s">
        <v>437</v>
      </c>
      <c r="C440" s="104" t="s">
        <v>70</v>
      </c>
      <c r="D440" s="103">
        <v>4</v>
      </c>
      <c r="E440" s="14">
        <f>H440/100</f>
        <v>0.89</v>
      </c>
      <c r="F440" s="49"/>
      <c r="G440" s="49"/>
      <c r="H440" s="12">
        <v>89</v>
      </c>
      <c r="I440" s="49"/>
      <c r="J440" s="106"/>
      <c r="K440" s="14">
        <f>SUM(I440:J440)</f>
        <v>0</v>
      </c>
      <c r="L440" s="49"/>
      <c r="M440" s="106"/>
      <c r="N440" s="106"/>
      <c r="O440" s="14">
        <f>SUM(L440:N440)</f>
        <v>0</v>
      </c>
      <c r="P440" s="106"/>
      <c r="Q440" s="106">
        <v>0.7</v>
      </c>
      <c r="R440" s="106"/>
      <c r="S440" s="106"/>
      <c r="T440" s="14">
        <f>SUM(P440:S440)</f>
        <v>0.7</v>
      </c>
      <c r="U440" s="49">
        <v>1</v>
      </c>
      <c r="V440" s="49"/>
      <c r="W440" s="49"/>
      <c r="X440" s="49">
        <v>6.5</v>
      </c>
      <c r="Y440" s="49"/>
      <c r="Z440" s="49"/>
      <c r="AA440" s="14">
        <f>SUM(U440:Z440)</f>
        <v>7.5</v>
      </c>
      <c r="AB440" s="49"/>
      <c r="AC440" s="49"/>
      <c r="AD440" s="87">
        <f>H440+K440+O440+T440+AA440+AB440-AC440</f>
        <v>97.2</v>
      </c>
    </row>
    <row r="441" spans="1:30" s="4" customFormat="1" ht="21" customHeight="1" x14ac:dyDescent="0.2">
      <c r="A441" s="9">
        <v>437</v>
      </c>
      <c r="B441" s="123" t="s">
        <v>438</v>
      </c>
      <c r="C441" s="101" t="s">
        <v>68</v>
      </c>
      <c r="D441" s="137">
        <v>4</v>
      </c>
      <c r="E441" s="13">
        <v>0.97185185185185186</v>
      </c>
      <c r="F441" s="48"/>
      <c r="G441" s="48"/>
      <c r="H441" s="12">
        <f>SUM(E441*100,F441:G441)</f>
        <v>97.18518518518519</v>
      </c>
      <c r="I441" s="48"/>
      <c r="J441" s="78"/>
      <c r="K441" s="13">
        <f>SUM(I441:J441)</f>
        <v>0</v>
      </c>
      <c r="L441" s="48"/>
      <c r="M441" s="78"/>
      <c r="N441" s="78"/>
      <c r="O441" s="13">
        <f>SUM(L441:N441)</f>
        <v>0</v>
      </c>
      <c r="P441" s="78"/>
      <c r="Q441" s="78"/>
      <c r="R441" s="78"/>
      <c r="S441" s="78"/>
      <c r="T441" s="13">
        <f>SUM(P441:S441)</f>
        <v>0</v>
      </c>
      <c r="U441" s="48"/>
      <c r="V441" s="48"/>
      <c r="W441" s="48"/>
      <c r="X441" s="48"/>
      <c r="Y441" s="48"/>
      <c r="Z441" s="48"/>
      <c r="AA441" s="13">
        <f>SUM(U441:Z441)</f>
        <v>0</v>
      </c>
      <c r="AB441" s="48"/>
      <c r="AC441" s="48"/>
      <c r="AD441" s="87">
        <f>H441+K441+O441+T441+AA441+AB441-AC441</f>
        <v>97.18518518518519</v>
      </c>
    </row>
    <row r="442" spans="1:30" s="4" customFormat="1" ht="21" customHeight="1" x14ac:dyDescent="0.2">
      <c r="A442" s="10">
        <v>438</v>
      </c>
      <c r="B442" s="96" t="s">
        <v>439</v>
      </c>
      <c r="C442" s="96" t="s">
        <v>66</v>
      </c>
      <c r="D442" s="96">
        <v>2</v>
      </c>
      <c r="E442" s="13">
        <v>0.96766666666666667</v>
      </c>
      <c r="F442" s="47"/>
      <c r="G442" s="47"/>
      <c r="H442" s="12">
        <f>SUM(E442*100,F442:G442)</f>
        <v>96.766666666666666</v>
      </c>
      <c r="I442" s="47"/>
      <c r="J442" s="77"/>
      <c r="K442" s="13">
        <f>SUM(I442:J442)</f>
        <v>0</v>
      </c>
      <c r="L442" s="47"/>
      <c r="M442" s="77"/>
      <c r="N442" s="77"/>
      <c r="O442" s="13">
        <f>SUM(L442:N442)</f>
        <v>0</v>
      </c>
      <c r="P442" s="77"/>
      <c r="Q442" s="77"/>
      <c r="R442" s="77"/>
      <c r="S442" s="77"/>
      <c r="T442" s="13">
        <f>SUM(P442:S442)</f>
        <v>0</v>
      </c>
      <c r="U442" s="47"/>
      <c r="V442" s="47">
        <v>0.4</v>
      </c>
      <c r="W442" s="47"/>
      <c r="X442" s="47"/>
      <c r="Y442" s="47"/>
      <c r="Z442" s="47"/>
      <c r="AA442" s="13">
        <f>SUM(U442:Z442)</f>
        <v>0.4</v>
      </c>
      <c r="AB442" s="47"/>
      <c r="AC442" s="47"/>
      <c r="AD442" s="86">
        <f>H442+K442+O442+T442+AA442+AB442-AC442</f>
        <v>97.166666666666671</v>
      </c>
    </row>
    <row r="443" spans="1:30" s="4" customFormat="1" ht="21" customHeight="1" x14ac:dyDescent="0.2">
      <c r="A443" s="8">
        <v>439</v>
      </c>
      <c r="B443" s="96" t="s">
        <v>440</v>
      </c>
      <c r="C443" s="96" t="s">
        <v>66</v>
      </c>
      <c r="D443" s="96">
        <v>3</v>
      </c>
      <c r="E443" s="13">
        <v>0.93932203389830504</v>
      </c>
      <c r="F443" s="47"/>
      <c r="G443" s="47"/>
      <c r="H443" s="12">
        <f>SUM(E443*100,F443:G443)</f>
        <v>93.932203389830505</v>
      </c>
      <c r="I443" s="47"/>
      <c r="J443" s="77"/>
      <c r="K443" s="13">
        <f>SUM(I443:J443)</f>
        <v>0</v>
      </c>
      <c r="L443" s="47"/>
      <c r="M443" s="77"/>
      <c r="N443" s="77"/>
      <c r="O443" s="13">
        <f>SUM(L443:N443)</f>
        <v>0</v>
      </c>
      <c r="P443" s="77"/>
      <c r="Q443" s="77"/>
      <c r="R443" s="77"/>
      <c r="S443" s="77"/>
      <c r="T443" s="13">
        <f>SUM(P443:S443)</f>
        <v>0</v>
      </c>
      <c r="U443" s="47"/>
      <c r="V443" s="47">
        <v>0.2</v>
      </c>
      <c r="W443" s="47"/>
      <c r="X443" s="47"/>
      <c r="Y443" s="47">
        <v>3</v>
      </c>
      <c r="Z443" s="47"/>
      <c r="AA443" s="13">
        <f>SUM(U443:Z443)</f>
        <v>3.2</v>
      </c>
      <c r="AB443" s="47"/>
      <c r="AC443" s="47"/>
      <c r="AD443" s="87">
        <f>H443+K443+O443+T443+AA443+AB443-AC443</f>
        <v>97.132203389830508</v>
      </c>
    </row>
    <row r="444" spans="1:30" s="4" customFormat="1" ht="21" customHeight="1" x14ac:dyDescent="0.2">
      <c r="A444" s="9">
        <v>440</v>
      </c>
      <c r="B444" s="123" t="s">
        <v>441</v>
      </c>
      <c r="C444" s="101" t="s">
        <v>68</v>
      </c>
      <c r="D444" s="125">
        <v>3</v>
      </c>
      <c r="E444" s="13">
        <v>0.92103448275862065</v>
      </c>
      <c r="F444" s="48"/>
      <c r="G444" s="48"/>
      <c r="H444" s="12">
        <f>SUM(E444*100,F444:G444)</f>
        <v>92.103448275862064</v>
      </c>
      <c r="I444" s="48"/>
      <c r="J444" s="78"/>
      <c r="K444" s="13">
        <f>SUM(I444:J444)</f>
        <v>0</v>
      </c>
      <c r="L444" s="48"/>
      <c r="M444" s="78"/>
      <c r="N444" s="78"/>
      <c r="O444" s="13">
        <f>SUM(L444:N444)</f>
        <v>0</v>
      </c>
      <c r="P444" s="78"/>
      <c r="Q444" s="78"/>
      <c r="R444" s="78"/>
      <c r="S444" s="78"/>
      <c r="T444" s="13">
        <f>SUM(P444:S444)</f>
        <v>0</v>
      </c>
      <c r="U444" s="48">
        <v>1</v>
      </c>
      <c r="V444" s="48"/>
      <c r="W444" s="48"/>
      <c r="X444" s="48">
        <v>4</v>
      </c>
      <c r="Y444" s="48"/>
      <c r="Z444" s="48"/>
      <c r="AA444" s="13">
        <f>SUM(U444:Z444)</f>
        <v>5</v>
      </c>
      <c r="AB444" s="48"/>
      <c r="AC444" s="48"/>
      <c r="AD444" s="86">
        <f>H444+K444+O444+T444+AA444+AB444-AC444</f>
        <v>97.103448275862064</v>
      </c>
    </row>
    <row r="445" spans="1:30" s="4" customFormat="1" ht="21" customHeight="1" x14ac:dyDescent="0.2">
      <c r="A445" s="10">
        <v>441</v>
      </c>
      <c r="B445" s="136" t="s">
        <v>442</v>
      </c>
      <c r="C445" s="104" t="s">
        <v>70</v>
      </c>
      <c r="D445" s="103">
        <v>1</v>
      </c>
      <c r="E445" s="14">
        <f>H445/100</f>
        <v>0.78599999999999992</v>
      </c>
      <c r="F445" s="49"/>
      <c r="G445" s="49"/>
      <c r="H445" s="12">
        <v>78.599999999999994</v>
      </c>
      <c r="I445" s="49"/>
      <c r="J445" s="106"/>
      <c r="K445" s="14">
        <f>SUM(I445:J445)</f>
        <v>0</v>
      </c>
      <c r="L445" s="49"/>
      <c r="M445" s="106"/>
      <c r="N445" s="106">
        <v>18.5</v>
      </c>
      <c r="O445" s="14">
        <f>SUM(L445:N445)</f>
        <v>18.5</v>
      </c>
      <c r="P445" s="106"/>
      <c r="Q445" s="106"/>
      <c r="R445" s="106"/>
      <c r="S445" s="106"/>
      <c r="T445" s="14">
        <f>SUM(P445:S445)</f>
        <v>0</v>
      </c>
      <c r="U445" s="49"/>
      <c r="V445" s="49"/>
      <c r="W445" s="49"/>
      <c r="X445" s="49"/>
      <c r="Y445" s="49"/>
      <c r="Z445" s="49"/>
      <c r="AA445" s="14">
        <f>SUM(U445:Z445)</f>
        <v>0</v>
      </c>
      <c r="AB445" s="49"/>
      <c r="AC445" s="49"/>
      <c r="AD445" s="87">
        <f>H445+K445+O445+T445+AA445+AB445-AC445</f>
        <v>97.1</v>
      </c>
    </row>
    <row r="446" spans="1:30" s="4" customFormat="1" ht="21" customHeight="1" x14ac:dyDescent="0.2">
      <c r="A446" s="8">
        <v>442</v>
      </c>
      <c r="B446" s="100" t="s">
        <v>443</v>
      </c>
      <c r="C446" s="101" t="s">
        <v>68</v>
      </c>
      <c r="D446" s="101">
        <v>3</v>
      </c>
      <c r="E446" s="13">
        <v>0.97099999999999997</v>
      </c>
      <c r="F446" s="48"/>
      <c r="G446" s="48"/>
      <c r="H446" s="12">
        <f>SUM(E446*100,F446:G446)</f>
        <v>97.1</v>
      </c>
      <c r="I446" s="48"/>
      <c r="J446" s="78"/>
      <c r="K446" s="13">
        <f>SUM(I446:J446)</f>
        <v>0</v>
      </c>
      <c r="L446" s="48"/>
      <c r="M446" s="78"/>
      <c r="N446" s="78"/>
      <c r="O446" s="13">
        <f>SUM(L446:N446)</f>
        <v>0</v>
      </c>
      <c r="P446" s="78"/>
      <c r="Q446" s="78"/>
      <c r="R446" s="78"/>
      <c r="S446" s="78"/>
      <c r="T446" s="13">
        <f>SUM(P446:S446)</f>
        <v>0</v>
      </c>
      <c r="U446" s="48"/>
      <c r="V446" s="48"/>
      <c r="W446" s="48"/>
      <c r="X446" s="48"/>
      <c r="Y446" s="48"/>
      <c r="Z446" s="48"/>
      <c r="AA446" s="13">
        <f>SUM(U446:Z446)</f>
        <v>0</v>
      </c>
      <c r="AB446" s="48"/>
      <c r="AC446" s="48"/>
      <c r="AD446" s="87">
        <f>H446+K446+O446+T446+AA446+AB446-AC446</f>
        <v>97.1</v>
      </c>
    </row>
    <row r="447" spans="1:30" s="4" customFormat="1" ht="21" customHeight="1" x14ac:dyDescent="0.2">
      <c r="A447" s="9">
        <v>443</v>
      </c>
      <c r="B447" s="136" t="s">
        <v>444</v>
      </c>
      <c r="C447" s="104" t="s">
        <v>70</v>
      </c>
      <c r="D447" s="103">
        <v>1</v>
      </c>
      <c r="E447" s="14">
        <f>H447/100</f>
        <v>0.8927272727272727</v>
      </c>
      <c r="F447" s="49"/>
      <c r="G447" s="49"/>
      <c r="H447" s="12">
        <v>89.272727272727266</v>
      </c>
      <c r="I447" s="49"/>
      <c r="J447" s="106"/>
      <c r="K447" s="14">
        <f>SUM(I447:J447)</f>
        <v>0</v>
      </c>
      <c r="L447" s="49"/>
      <c r="M447" s="106"/>
      <c r="N447" s="106"/>
      <c r="O447" s="14">
        <f>SUM(L447:N447)</f>
        <v>0</v>
      </c>
      <c r="P447" s="106"/>
      <c r="Q447" s="106">
        <v>7.8</v>
      </c>
      <c r="R447" s="106"/>
      <c r="S447" s="106"/>
      <c r="T447" s="14">
        <f>SUM(P447:S447)</f>
        <v>7.8</v>
      </c>
      <c r="U447" s="49"/>
      <c r="V447" s="49"/>
      <c r="W447" s="49"/>
      <c r="X447" s="49"/>
      <c r="Y447" s="49"/>
      <c r="Z447" s="49"/>
      <c r="AA447" s="14">
        <f>SUM(U447:Z447)</f>
        <v>0</v>
      </c>
      <c r="AB447" s="49"/>
      <c r="AC447" s="49"/>
      <c r="AD447" s="87">
        <f>H447+K447+O447+T447+AA447+AB447-AC447</f>
        <v>97.072727272727263</v>
      </c>
    </row>
    <row r="448" spans="1:30" s="4" customFormat="1" ht="21" customHeight="1" x14ac:dyDescent="0.2">
      <c r="A448" s="10">
        <v>444</v>
      </c>
      <c r="B448" s="132" t="s">
        <v>445</v>
      </c>
      <c r="C448" s="101" t="s">
        <v>68</v>
      </c>
      <c r="D448" s="101">
        <v>1</v>
      </c>
      <c r="E448" s="13">
        <v>0.93071428571428572</v>
      </c>
      <c r="F448" s="48"/>
      <c r="G448" s="48"/>
      <c r="H448" s="12">
        <f>SUM(E448*100,F448:G448)</f>
        <v>93.071428571428569</v>
      </c>
      <c r="I448" s="48"/>
      <c r="J448" s="78"/>
      <c r="K448" s="13">
        <f>SUM(I448:J448)</f>
        <v>0</v>
      </c>
      <c r="L448" s="48"/>
      <c r="M448" s="78"/>
      <c r="N448" s="78"/>
      <c r="O448" s="13">
        <f>SUM(L448:N448)</f>
        <v>0</v>
      </c>
      <c r="P448" s="78"/>
      <c r="Q448" s="78"/>
      <c r="R448" s="78"/>
      <c r="S448" s="78"/>
      <c r="T448" s="13">
        <f>SUM(P448:S448)</f>
        <v>0</v>
      </c>
      <c r="U448" s="48"/>
      <c r="V448" s="48">
        <v>2.5</v>
      </c>
      <c r="W448" s="48">
        <v>1.5</v>
      </c>
      <c r="X448" s="48"/>
      <c r="Y448" s="48"/>
      <c r="Z448" s="48"/>
      <c r="AA448" s="13">
        <f>SUM(U448:Z448)</f>
        <v>4</v>
      </c>
      <c r="AB448" s="48"/>
      <c r="AC448" s="48"/>
      <c r="AD448" s="87">
        <f>H448+K448+O448+T448+AA448+AB448-AC448</f>
        <v>97.071428571428569</v>
      </c>
    </row>
    <row r="449" spans="1:30" s="4" customFormat="1" ht="21" customHeight="1" x14ac:dyDescent="0.2">
      <c r="A449" s="8">
        <v>445</v>
      </c>
      <c r="B449" s="100" t="s">
        <v>446</v>
      </c>
      <c r="C449" s="101" t="s">
        <v>68</v>
      </c>
      <c r="D449" s="101">
        <v>2</v>
      </c>
      <c r="E449" s="13">
        <v>0.97066666666666668</v>
      </c>
      <c r="F449" s="48"/>
      <c r="G449" s="48"/>
      <c r="H449" s="12">
        <f>SUM(E449*100,F449:G449)</f>
        <v>97.066666666666663</v>
      </c>
      <c r="I449" s="48"/>
      <c r="J449" s="78"/>
      <c r="K449" s="13">
        <f>SUM(I449:J449)</f>
        <v>0</v>
      </c>
      <c r="L449" s="48"/>
      <c r="M449" s="78"/>
      <c r="N449" s="78"/>
      <c r="O449" s="13">
        <f>SUM(L449:N449)</f>
        <v>0</v>
      </c>
      <c r="P449" s="78"/>
      <c r="Q449" s="78"/>
      <c r="R449" s="78"/>
      <c r="S449" s="78"/>
      <c r="T449" s="13">
        <f>SUM(P449:S449)</f>
        <v>0</v>
      </c>
      <c r="U449" s="48"/>
      <c r="V449" s="48"/>
      <c r="W449" s="48"/>
      <c r="X449" s="48"/>
      <c r="Y449" s="48"/>
      <c r="Z449" s="48"/>
      <c r="AA449" s="13">
        <f>SUM(U449:Z449)</f>
        <v>0</v>
      </c>
      <c r="AB449" s="48"/>
      <c r="AC449" s="48"/>
      <c r="AD449" s="86">
        <f>H449+K449+O449+T449+AA449+AB449-AC449</f>
        <v>97.066666666666663</v>
      </c>
    </row>
    <row r="450" spans="1:30" s="4" customFormat="1" ht="21" customHeight="1" x14ac:dyDescent="0.2">
      <c r="A450" s="9">
        <v>446</v>
      </c>
      <c r="B450" s="96" t="s">
        <v>447</v>
      </c>
      <c r="C450" s="96" t="s">
        <v>66</v>
      </c>
      <c r="D450" s="96">
        <v>1</v>
      </c>
      <c r="E450" s="13">
        <v>0.95062500000000005</v>
      </c>
      <c r="F450" s="47"/>
      <c r="G450" s="47">
        <v>2</v>
      </c>
      <c r="H450" s="12">
        <f>SUM(E450*100,F450:G450)</f>
        <v>97.0625</v>
      </c>
      <c r="I450" s="47"/>
      <c r="J450" s="77"/>
      <c r="K450" s="13">
        <f>SUM(I450:J450)</f>
        <v>0</v>
      </c>
      <c r="L450" s="47"/>
      <c r="M450" s="77"/>
      <c r="N450" s="77"/>
      <c r="O450" s="13">
        <f>SUM(L450:N450)</f>
        <v>0</v>
      </c>
      <c r="P450" s="77"/>
      <c r="Q450" s="77"/>
      <c r="R450" s="77"/>
      <c r="S450" s="77"/>
      <c r="T450" s="13">
        <f>SUM(P450:S450)</f>
        <v>0</v>
      </c>
      <c r="U450" s="47"/>
      <c r="V450" s="47"/>
      <c r="W450" s="47"/>
      <c r="X450" s="47"/>
      <c r="Y450" s="47"/>
      <c r="Z450" s="47"/>
      <c r="AA450" s="13">
        <f>SUM(U450:Z450)</f>
        <v>0</v>
      </c>
      <c r="AB450" s="47"/>
      <c r="AC450" s="47"/>
      <c r="AD450" s="86">
        <f>H450+K450+O450+T450+AA450+AB450-AC450</f>
        <v>97.0625</v>
      </c>
    </row>
    <row r="451" spans="1:30" s="4" customFormat="1" ht="21" customHeight="1" x14ac:dyDescent="0.2">
      <c r="A451" s="10">
        <v>447</v>
      </c>
      <c r="B451" s="100" t="s">
        <v>448</v>
      </c>
      <c r="C451" s="101" t="s">
        <v>68</v>
      </c>
      <c r="D451" s="156">
        <v>1</v>
      </c>
      <c r="E451" s="16">
        <v>0.91033333333333333</v>
      </c>
      <c r="F451" s="48"/>
      <c r="G451" s="48"/>
      <c r="H451" s="12">
        <f>SUM(E451*100,F451:G451)</f>
        <v>91.033333333333331</v>
      </c>
      <c r="I451" s="48"/>
      <c r="J451" s="78"/>
      <c r="K451" s="13">
        <f>SUM(I451:J451)</f>
        <v>0</v>
      </c>
      <c r="L451" s="48">
        <v>1</v>
      </c>
      <c r="M451" s="78">
        <v>5</v>
      </c>
      <c r="N451" s="78"/>
      <c r="O451" s="13">
        <f>SUM(L451:N451)</f>
        <v>6</v>
      </c>
      <c r="P451" s="78"/>
      <c r="Q451" s="78"/>
      <c r="R451" s="78"/>
      <c r="S451" s="78"/>
      <c r="T451" s="13">
        <f>SUM(P451:S451)</f>
        <v>0</v>
      </c>
      <c r="U451" s="48"/>
      <c r="V451" s="48"/>
      <c r="W451" s="48"/>
      <c r="X451" s="48"/>
      <c r="Y451" s="48"/>
      <c r="Z451" s="48"/>
      <c r="AA451" s="13">
        <f>SUM(U451:Z451)</f>
        <v>0</v>
      </c>
      <c r="AB451" s="48"/>
      <c r="AC451" s="48"/>
      <c r="AD451" s="86">
        <f>H451+K451+O451+T451+AA451+AB451-AC451</f>
        <v>97.033333333333331</v>
      </c>
    </row>
    <row r="452" spans="1:30" s="4" customFormat="1" ht="21" customHeight="1" x14ac:dyDescent="0.2">
      <c r="A452" s="8">
        <v>448</v>
      </c>
      <c r="B452" s="114" t="s">
        <v>449</v>
      </c>
      <c r="C452" s="92" t="s">
        <v>64</v>
      </c>
      <c r="D452" s="91">
        <v>3</v>
      </c>
      <c r="E452" s="12">
        <v>0.82022508038585207</v>
      </c>
      <c r="F452" s="46"/>
      <c r="G452" s="46"/>
      <c r="H452" s="12">
        <f>SUM(E452*100,F452:G452)</f>
        <v>82.022508038585201</v>
      </c>
      <c r="I452" s="94"/>
      <c r="J452" s="95"/>
      <c r="K452" s="12">
        <f>SUM(I452:J452)</f>
        <v>0</v>
      </c>
      <c r="L452" s="95"/>
      <c r="M452" s="95"/>
      <c r="N452" s="95"/>
      <c r="O452" s="12">
        <f>SUM(L452:N452)</f>
        <v>0</v>
      </c>
      <c r="P452" s="95"/>
      <c r="Q452" s="95"/>
      <c r="R452" s="95"/>
      <c r="S452" s="95"/>
      <c r="T452" s="12">
        <f>SUM(P452:S452)</f>
        <v>0</v>
      </c>
      <c r="U452" s="95">
        <v>15</v>
      </c>
      <c r="V452" s="94"/>
      <c r="W452" s="94"/>
      <c r="X452" s="94"/>
      <c r="Y452" s="85"/>
      <c r="Z452" s="85"/>
      <c r="AA452" s="14">
        <f>SUM(U452:Z452)</f>
        <v>15</v>
      </c>
      <c r="AB452" s="85"/>
      <c r="AC452" s="85"/>
      <c r="AD452" s="86">
        <f>H452+K452+O452+T452+AA452+AB452-AC452</f>
        <v>97.022508038585201</v>
      </c>
    </row>
    <row r="453" spans="1:30" s="4" customFormat="1" ht="21" customHeight="1" x14ac:dyDescent="0.2">
      <c r="A453" s="9">
        <v>449</v>
      </c>
      <c r="B453" s="110" t="s">
        <v>450</v>
      </c>
      <c r="C453" s="110" t="s">
        <v>73</v>
      </c>
      <c r="D453" s="110">
        <v>1</v>
      </c>
      <c r="E453" s="14">
        <v>0.96008666666666664</v>
      </c>
      <c r="F453" s="50"/>
      <c r="G453" s="50">
        <v>1</v>
      </c>
      <c r="H453" s="12">
        <f>SUM(E453*100,F453:G453)</f>
        <v>97.00866666666667</v>
      </c>
      <c r="I453" s="50"/>
      <c r="J453" s="112"/>
      <c r="K453" s="14">
        <f>SUM(I453:J453)</f>
        <v>0</v>
      </c>
      <c r="L453" s="50"/>
      <c r="M453" s="112"/>
      <c r="N453" s="112"/>
      <c r="O453" s="14">
        <f>SUM(L453:N453)</f>
        <v>0</v>
      </c>
      <c r="P453" s="112"/>
      <c r="Q453" s="112"/>
      <c r="R453" s="112"/>
      <c r="S453" s="112"/>
      <c r="T453" s="14">
        <f>SUM(P453:S453)</f>
        <v>0</v>
      </c>
      <c r="U453" s="50"/>
      <c r="V453" s="50"/>
      <c r="W453" s="50"/>
      <c r="X453" s="50"/>
      <c r="Y453" s="50"/>
      <c r="Z453" s="50"/>
      <c r="AA453" s="14">
        <f>SUM(U453:Z453)</f>
        <v>0</v>
      </c>
      <c r="AB453" s="50"/>
      <c r="AC453" s="50"/>
      <c r="AD453" s="87">
        <f>H453+K453+O453+T453+AA453+AB453-AC453</f>
        <v>97.00866666666667</v>
      </c>
    </row>
    <row r="454" spans="1:30" s="4" customFormat="1" ht="21" customHeight="1" x14ac:dyDescent="0.2">
      <c r="A454" s="10">
        <v>450</v>
      </c>
      <c r="B454" s="103" t="s">
        <v>451</v>
      </c>
      <c r="C454" s="104" t="s">
        <v>70</v>
      </c>
      <c r="D454" s="103">
        <v>4</v>
      </c>
      <c r="E454" s="14">
        <f>H454/100</f>
        <v>0.91071428571428603</v>
      </c>
      <c r="F454" s="49"/>
      <c r="G454" s="49"/>
      <c r="H454" s="12">
        <v>91.071428571428598</v>
      </c>
      <c r="I454" s="49"/>
      <c r="J454" s="106"/>
      <c r="K454" s="14">
        <f>SUM(I454:J454)</f>
        <v>0</v>
      </c>
      <c r="L454" s="49"/>
      <c r="M454" s="106"/>
      <c r="N454" s="106"/>
      <c r="O454" s="14">
        <f>SUM(L454:N454)</f>
        <v>0</v>
      </c>
      <c r="P454" s="106"/>
      <c r="Q454" s="106">
        <v>0.7</v>
      </c>
      <c r="R454" s="106"/>
      <c r="S454" s="106"/>
      <c r="T454" s="14">
        <f>SUM(P454:S454)</f>
        <v>0.7</v>
      </c>
      <c r="U454" s="49">
        <v>1</v>
      </c>
      <c r="V454" s="49"/>
      <c r="W454" s="49"/>
      <c r="X454" s="49">
        <v>4.2</v>
      </c>
      <c r="Y454" s="49"/>
      <c r="Z454" s="49"/>
      <c r="AA454" s="14">
        <f>SUM(U454:Z454)</f>
        <v>5.2</v>
      </c>
      <c r="AB454" s="49"/>
      <c r="AC454" s="49"/>
      <c r="AD454" s="87">
        <f>H454+K454+O454+T454+AA454+AB454-AC454</f>
        <v>96.971428571428604</v>
      </c>
    </row>
    <row r="455" spans="1:30" s="4" customFormat="1" ht="21" customHeight="1" x14ac:dyDescent="0.2">
      <c r="A455" s="8">
        <v>451</v>
      </c>
      <c r="B455" s="110" t="s">
        <v>452</v>
      </c>
      <c r="C455" s="110" t="s">
        <v>73</v>
      </c>
      <c r="D455" s="110">
        <v>3</v>
      </c>
      <c r="E455" s="14">
        <v>0.9695652173913043</v>
      </c>
      <c r="F455" s="50"/>
      <c r="G455" s="50"/>
      <c r="H455" s="12">
        <f>SUM(E455*100,F455:G455)</f>
        <v>96.956521739130437</v>
      </c>
      <c r="I455" s="50"/>
      <c r="J455" s="112"/>
      <c r="K455" s="14">
        <f>SUM(I455:J455)</f>
        <v>0</v>
      </c>
      <c r="L455" s="50"/>
      <c r="M455" s="112"/>
      <c r="N455" s="112"/>
      <c r="O455" s="14">
        <f>SUM(L455:N455)</f>
        <v>0</v>
      </c>
      <c r="P455" s="112"/>
      <c r="Q455" s="112"/>
      <c r="R455" s="112"/>
      <c r="S455" s="112"/>
      <c r="T455" s="14">
        <f>SUM(P455:S455)</f>
        <v>0</v>
      </c>
      <c r="U455" s="50"/>
      <c r="V455" s="50"/>
      <c r="W455" s="50"/>
      <c r="X455" s="50"/>
      <c r="Y455" s="50"/>
      <c r="Z455" s="50"/>
      <c r="AA455" s="14">
        <f>SUM(U455:Z455)</f>
        <v>0</v>
      </c>
      <c r="AB455" s="50"/>
      <c r="AC455" s="50"/>
      <c r="AD455" s="86">
        <f>H455+K455+O455+T455+AA455+AB455-AC455</f>
        <v>96.956521739130437</v>
      </c>
    </row>
    <row r="456" spans="1:30" s="4" customFormat="1" ht="21" customHeight="1" x14ac:dyDescent="0.2">
      <c r="A456" s="9">
        <v>452</v>
      </c>
      <c r="B456" s="132" t="s">
        <v>453</v>
      </c>
      <c r="C456" s="101" t="s">
        <v>68</v>
      </c>
      <c r="D456" s="101">
        <v>1</v>
      </c>
      <c r="E456" s="13">
        <v>0.77749999999999997</v>
      </c>
      <c r="F456" s="48"/>
      <c r="G456" s="48"/>
      <c r="H456" s="12">
        <f>SUM(E456*100,F456:G456)</f>
        <v>77.75</v>
      </c>
      <c r="I456" s="48"/>
      <c r="J456" s="78"/>
      <c r="K456" s="13">
        <f>SUM(I456:J456)</f>
        <v>0</v>
      </c>
      <c r="L456" s="48"/>
      <c r="M456" s="78"/>
      <c r="N456" s="78"/>
      <c r="O456" s="13">
        <f>SUM(L456:N456)</f>
        <v>0</v>
      </c>
      <c r="P456" s="78"/>
      <c r="Q456" s="78"/>
      <c r="R456" s="78"/>
      <c r="S456" s="78"/>
      <c r="T456" s="13">
        <f>SUM(P456:S456)</f>
        <v>0</v>
      </c>
      <c r="U456" s="48">
        <f>10+1</f>
        <v>11</v>
      </c>
      <c r="V456" s="48">
        <v>2.7</v>
      </c>
      <c r="W456" s="48">
        <v>5.5</v>
      </c>
      <c r="X456" s="48"/>
      <c r="Y456" s="48"/>
      <c r="Z456" s="48"/>
      <c r="AA456" s="13">
        <f>SUM(U456:Z456)</f>
        <v>19.2</v>
      </c>
      <c r="AB456" s="48"/>
      <c r="AC456" s="48"/>
      <c r="AD456" s="87">
        <f>H456+K456+O456+T456+AA456+AB456-AC456</f>
        <v>96.95</v>
      </c>
    </row>
    <row r="457" spans="1:30" s="4" customFormat="1" ht="21" customHeight="1" x14ac:dyDescent="0.2">
      <c r="A457" s="10">
        <v>453</v>
      </c>
      <c r="B457" s="123" t="s">
        <v>454</v>
      </c>
      <c r="C457" s="101" t="s">
        <v>68</v>
      </c>
      <c r="D457" s="125">
        <v>3</v>
      </c>
      <c r="E457" s="13">
        <v>0.81931034482758625</v>
      </c>
      <c r="F457" s="48"/>
      <c r="G457" s="48"/>
      <c r="H457" s="12">
        <f>SUM(E457*100,F457:G457)</f>
        <v>81.931034482758619</v>
      </c>
      <c r="I457" s="48"/>
      <c r="J457" s="78"/>
      <c r="K457" s="13">
        <f>SUM(I457:J457)</f>
        <v>0</v>
      </c>
      <c r="L457" s="48"/>
      <c r="M457" s="78"/>
      <c r="N457" s="78"/>
      <c r="O457" s="13">
        <f>SUM(L457:N457)</f>
        <v>0</v>
      </c>
      <c r="P457" s="78"/>
      <c r="Q457" s="78"/>
      <c r="R457" s="78"/>
      <c r="S457" s="78"/>
      <c r="T457" s="13">
        <f>SUM(P457:S457)</f>
        <v>0</v>
      </c>
      <c r="U457" s="48">
        <v>15</v>
      </c>
      <c r="V457" s="48"/>
      <c r="W457" s="48"/>
      <c r="X457" s="48"/>
      <c r="Y457" s="48"/>
      <c r="Z457" s="48"/>
      <c r="AA457" s="13">
        <f>SUM(U457:Z457)</f>
        <v>15</v>
      </c>
      <c r="AB457" s="48"/>
      <c r="AC457" s="48"/>
      <c r="AD457" s="87">
        <f>H457+K457+O457+T457+AA457+AB457-AC457</f>
        <v>96.931034482758619</v>
      </c>
    </row>
    <row r="458" spans="1:30" s="4" customFormat="1" ht="21" customHeight="1" x14ac:dyDescent="0.2">
      <c r="A458" s="8">
        <v>454</v>
      </c>
      <c r="B458" s="131" t="s">
        <v>455</v>
      </c>
      <c r="C458" s="92" t="s">
        <v>64</v>
      </c>
      <c r="D458" s="91">
        <v>2</v>
      </c>
      <c r="E458" s="12">
        <v>0.70489361702127662</v>
      </c>
      <c r="F458" s="46"/>
      <c r="G458" s="46"/>
      <c r="H458" s="12">
        <f>SUM(E458*100,F458:G458)</f>
        <v>70.489361702127667</v>
      </c>
      <c r="I458" s="94"/>
      <c r="J458" s="95"/>
      <c r="K458" s="12">
        <f>SUM(I458:J458)</f>
        <v>0</v>
      </c>
      <c r="L458" s="95"/>
      <c r="M458" s="95"/>
      <c r="N458" s="95"/>
      <c r="O458" s="12">
        <f>SUM(L458:N458)</f>
        <v>0</v>
      </c>
      <c r="P458" s="95"/>
      <c r="Q458" s="95"/>
      <c r="R458" s="95"/>
      <c r="S458" s="95"/>
      <c r="T458" s="12">
        <f>SUM(P458:S458)</f>
        <v>0</v>
      </c>
      <c r="U458" s="95">
        <v>1.5</v>
      </c>
      <c r="V458" s="94">
        <v>9.5</v>
      </c>
      <c r="W458" s="94"/>
      <c r="X458" s="94">
        <v>15.4</v>
      </c>
      <c r="Y458" s="85"/>
      <c r="Z458" s="85"/>
      <c r="AA458" s="14">
        <f>SUM(U458:Z458)</f>
        <v>26.4</v>
      </c>
      <c r="AB458" s="85"/>
      <c r="AC458" s="85"/>
      <c r="AD458" s="86">
        <f>H458+K458+O458+T458+AA458+AB458-AC458</f>
        <v>96.889361702127673</v>
      </c>
    </row>
    <row r="459" spans="1:30" s="4" customFormat="1" ht="21" customHeight="1" x14ac:dyDescent="0.2">
      <c r="A459" s="9">
        <v>455</v>
      </c>
      <c r="B459" s="132" t="s">
        <v>456</v>
      </c>
      <c r="C459" s="101" t="s">
        <v>68</v>
      </c>
      <c r="D459" s="101">
        <v>1</v>
      </c>
      <c r="E459" s="13">
        <v>0.95178571428571423</v>
      </c>
      <c r="F459" s="48"/>
      <c r="G459" s="48"/>
      <c r="H459" s="12">
        <f>SUM(E459*100,F459:G459)</f>
        <v>95.178571428571416</v>
      </c>
      <c r="I459" s="48"/>
      <c r="J459" s="78"/>
      <c r="K459" s="13">
        <f>SUM(I459:J459)</f>
        <v>0</v>
      </c>
      <c r="L459" s="48"/>
      <c r="M459" s="78"/>
      <c r="N459" s="78"/>
      <c r="O459" s="13">
        <f>SUM(L459:N459)</f>
        <v>0</v>
      </c>
      <c r="P459" s="78"/>
      <c r="Q459" s="78"/>
      <c r="R459" s="78"/>
      <c r="S459" s="78"/>
      <c r="T459" s="13">
        <f>SUM(P459:S459)</f>
        <v>0</v>
      </c>
      <c r="U459" s="48"/>
      <c r="V459" s="48">
        <v>1.7</v>
      </c>
      <c r="W459" s="48"/>
      <c r="X459" s="48"/>
      <c r="Y459" s="48"/>
      <c r="Z459" s="48"/>
      <c r="AA459" s="13">
        <f>SUM(U459:Z459)</f>
        <v>1.7</v>
      </c>
      <c r="AB459" s="48"/>
      <c r="AC459" s="48"/>
      <c r="AD459" s="87">
        <f>H459+K459+O459+T459+AA459+AB459-AC459</f>
        <v>96.878571428571419</v>
      </c>
    </row>
    <row r="460" spans="1:30" s="4" customFormat="1" ht="21" customHeight="1" x14ac:dyDescent="0.2">
      <c r="A460" s="10">
        <v>456</v>
      </c>
      <c r="B460" s="100" t="s">
        <v>457</v>
      </c>
      <c r="C460" s="101" t="s">
        <v>68</v>
      </c>
      <c r="D460" s="156">
        <v>1</v>
      </c>
      <c r="E460" s="16">
        <v>0.93266666666666664</v>
      </c>
      <c r="F460" s="48"/>
      <c r="G460" s="48"/>
      <c r="H460" s="12">
        <f>SUM(E460*100,F460:G460)</f>
        <v>93.266666666666666</v>
      </c>
      <c r="I460" s="48"/>
      <c r="J460" s="78"/>
      <c r="K460" s="13">
        <f>SUM(I460:J460)</f>
        <v>0</v>
      </c>
      <c r="L460" s="48"/>
      <c r="M460" s="78"/>
      <c r="N460" s="78"/>
      <c r="O460" s="13">
        <f>SUM(L460:N460)</f>
        <v>0</v>
      </c>
      <c r="P460" s="78"/>
      <c r="Q460" s="78"/>
      <c r="R460" s="78"/>
      <c r="S460" s="78"/>
      <c r="T460" s="13">
        <f>SUM(P460:S460)</f>
        <v>0</v>
      </c>
      <c r="U460" s="48"/>
      <c r="V460" s="48"/>
      <c r="W460" s="48"/>
      <c r="X460" s="48">
        <v>3.6</v>
      </c>
      <c r="Y460" s="48"/>
      <c r="Z460" s="48"/>
      <c r="AA460" s="13">
        <f>SUM(U460:Z460)</f>
        <v>3.6</v>
      </c>
      <c r="AB460" s="48"/>
      <c r="AC460" s="48"/>
      <c r="AD460" s="86">
        <f>H460+K460+O460+T460+AA460+AB460-AC460</f>
        <v>96.86666666666666</v>
      </c>
    </row>
    <row r="461" spans="1:30" s="4" customFormat="1" ht="21" customHeight="1" x14ac:dyDescent="0.2">
      <c r="A461" s="8">
        <v>457</v>
      </c>
      <c r="B461" s="122" t="s">
        <v>458</v>
      </c>
      <c r="C461" s="110" t="s">
        <v>73</v>
      </c>
      <c r="D461" s="110">
        <v>2</v>
      </c>
      <c r="E461" s="14">
        <v>0.96812500000000001</v>
      </c>
      <c r="F461" s="50"/>
      <c r="G461" s="50"/>
      <c r="H461" s="12">
        <f>SUM(E461*100,F461:G461)</f>
        <v>96.8125</v>
      </c>
      <c r="I461" s="50"/>
      <c r="J461" s="112"/>
      <c r="K461" s="14">
        <f>SUM(I461:J461)</f>
        <v>0</v>
      </c>
      <c r="L461" s="50"/>
      <c r="M461" s="112"/>
      <c r="N461" s="112"/>
      <c r="O461" s="14">
        <f>SUM(L461:N461)</f>
        <v>0</v>
      </c>
      <c r="P461" s="112"/>
      <c r="Q461" s="112"/>
      <c r="R461" s="112"/>
      <c r="S461" s="112"/>
      <c r="T461" s="14">
        <f>SUM(P461:S461)</f>
        <v>0</v>
      </c>
      <c r="U461" s="50"/>
      <c r="V461" s="50"/>
      <c r="W461" s="50"/>
      <c r="X461" s="50"/>
      <c r="Y461" s="50"/>
      <c r="Z461" s="50"/>
      <c r="AA461" s="14">
        <f>SUM(U461:Z461)</f>
        <v>0</v>
      </c>
      <c r="AB461" s="50"/>
      <c r="AC461" s="50"/>
      <c r="AD461" s="87">
        <f>H461+K461+O461+T461+AA461+AB461-AC461</f>
        <v>96.8125</v>
      </c>
    </row>
    <row r="462" spans="1:30" s="4" customFormat="1" ht="21" customHeight="1" x14ac:dyDescent="0.2">
      <c r="A462" s="9">
        <v>458</v>
      </c>
      <c r="B462" s="100" t="s">
        <v>459</v>
      </c>
      <c r="C462" s="101" t="s">
        <v>68</v>
      </c>
      <c r="D462" s="101">
        <v>2</v>
      </c>
      <c r="E462" s="13">
        <v>0.96799999999999997</v>
      </c>
      <c r="F462" s="48"/>
      <c r="G462" s="48"/>
      <c r="H462" s="12">
        <f>SUM(E462*100,F462:G462)</f>
        <v>96.8</v>
      </c>
      <c r="I462" s="48"/>
      <c r="J462" s="78"/>
      <c r="K462" s="13">
        <f>SUM(I462:J462)</f>
        <v>0</v>
      </c>
      <c r="L462" s="48"/>
      <c r="M462" s="78"/>
      <c r="N462" s="78"/>
      <c r="O462" s="13">
        <f>SUM(L462:N462)</f>
        <v>0</v>
      </c>
      <c r="P462" s="78"/>
      <c r="Q462" s="78"/>
      <c r="R462" s="78"/>
      <c r="S462" s="78"/>
      <c r="T462" s="13">
        <f>SUM(P462:S462)</f>
        <v>0</v>
      </c>
      <c r="U462" s="48"/>
      <c r="V462" s="48"/>
      <c r="W462" s="48"/>
      <c r="X462" s="48"/>
      <c r="Y462" s="48"/>
      <c r="Z462" s="48"/>
      <c r="AA462" s="13">
        <f>SUM(U462:Z462)</f>
        <v>0</v>
      </c>
      <c r="AB462" s="48"/>
      <c r="AC462" s="48"/>
      <c r="AD462" s="87">
        <f>H462+K462+O462+T462+AA462+AB462-AC462</f>
        <v>96.8</v>
      </c>
    </row>
    <row r="463" spans="1:30" s="4" customFormat="1" ht="21" customHeight="1" x14ac:dyDescent="0.2">
      <c r="A463" s="10">
        <v>459</v>
      </c>
      <c r="B463" s="117">
        <v>204269</v>
      </c>
      <c r="C463" s="119" t="s">
        <v>78</v>
      </c>
      <c r="D463" s="119">
        <v>1</v>
      </c>
      <c r="E463" s="14">
        <v>0.81374999999999997</v>
      </c>
      <c r="F463" s="51"/>
      <c r="G463" s="51"/>
      <c r="H463" s="12">
        <f>SUM(E463*100,F463:G463)</f>
        <v>81.375</v>
      </c>
      <c r="I463" s="51">
        <v>4</v>
      </c>
      <c r="J463" s="121"/>
      <c r="K463" s="14">
        <f>SUM(I463:J463)</f>
        <v>4</v>
      </c>
      <c r="L463" s="51"/>
      <c r="M463" s="121"/>
      <c r="N463" s="121"/>
      <c r="O463" s="14">
        <f>SUM(L463:N463)</f>
        <v>0</v>
      </c>
      <c r="P463" s="121"/>
      <c r="Q463" s="121"/>
      <c r="R463" s="121"/>
      <c r="S463" s="121"/>
      <c r="T463" s="14">
        <f>SUM(P463:S463)</f>
        <v>0</v>
      </c>
      <c r="U463" s="51">
        <v>1</v>
      </c>
      <c r="V463" s="51">
        <v>4.0999999999999996</v>
      </c>
      <c r="W463" s="51">
        <f>3+1.5</f>
        <v>4.5</v>
      </c>
      <c r="X463" s="51">
        <v>0.8</v>
      </c>
      <c r="Y463" s="51"/>
      <c r="Z463" s="51">
        <v>1</v>
      </c>
      <c r="AA463" s="14">
        <f>SUM(U463:Z463)</f>
        <v>11.4</v>
      </c>
      <c r="AB463" s="51"/>
      <c r="AC463" s="51"/>
      <c r="AD463" s="87">
        <f>H463+K463+O463+T463+AA463+AB463-AC463</f>
        <v>96.775000000000006</v>
      </c>
    </row>
    <row r="464" spans="1:30" s="4" customFormat="1" ht="21" customHeight="1" x14ac:dyDescent="0.2">
      <c r="A464" s="8">
        <v>460</v>
      </c>
      <c r="B464" s="96" t="s">
        <v>460</v>
      </c>
      <c r="C464" s="96" t="s">
        <v>66</v>
      </c>
      <c r="D464" s="96">
        <v>2</v>
      </c>
      <c r="E464" s="13">
        <v>0.95966666666666667</v>
      </c>
      <c r="F464" s="47"/>
      <c r="G464" s="47"/>
      <c r="H464" s="12">
        <f>SUM(E464*100,F464:G464)</f>
        <v>95.966666666666669</v>
      </c>
      <c r="I464" s="47"/>
      <c r="J464" s="77"/>
      <c r="K464" s="13">
        <f>SUM(I464:J464)</f>
        <v>0</v>
      </c>
      <c r="L464" s="47"/>
      <c r="M464" s="77"/>
      <c r="N464" s="77"/>
      <c r="O464" s="13">
        <f>SUM(L464:N464)</f>
        <v>0</v>
      </c>
      <c r="P464" s="77"/>
      <c r="Q464" s="77"/>
      <c r="R464" s="77"/>
      <c r="S464" s="77"/>
      <c r="T464" s="13">
        <f>SUM(P464:S464)</f>
        <v>0</v>
      </c>
      <c r="U464" s="47"/>
      <c r="V464" s="47"/>
      <c r="W464" s="47"/>
      <c r="X464" s="47"/>
      <c r="Y464" s="47">
        <v>0.8</v>
      </c>
      <c r="Z464" s="47"/>
      <c r="AA464" s="13">
        <f>SUM(U464:Z464)</f>
        <v>0.8</v>
      </c>
      <c r="AB464" s="47"/>
      <c r="AC464" s="47"/>
      <c r="AD464" s="86">
        <f>H464+K464+O464+T464+AA464+AB464-AC464</f>
        <v>96.766666666666666</v>
      </c>
    </row>
    <row r="465" spans="1:30" s="4" customFormat="1" ht="21" customHeight="1" x14ac:dyDescent="0.2">
      <c r="A465" s="9">
        <v>461</v>
      </c>
      <c r="B465" s="96" t="s">
        <v>461</v>
      </c>
      <c r="C465" s="96" t="s">
        <v>66</v>
      </c>
      <c r="D465" s="96">
        <v>2</v>
      </c>
      <c r="E465" s="13">
        <v>0.7476666666666667</v>
      </c>
      <c r="F465" s="47">
        <v>4</v>
      </c>
      <c r="G465" s="47"/>
      <c r="H465" s="12">
        <f>SUM(E465*100,F465:G465)</f>
        <v>78.766666666666666</v>
      </c>
      <c r="I465" s="47"/>
      <c r="J465" s="77"/>
      <c r="K465" s="13">
        <f>SUM(I465:J465)</f>
        <v>0</v>
      </c>
      <c r="L465" s="47"/>
      <c r="M465" s="77"/>
      <c r="N465" s="77"/>
      <c r="O465" s="13">
        <f>SUM(L465:N465)</f>
        <v>0</v>
      </c>
      <c r="P465" s="77"/>
      <c r="Q465" s="77"/>
      <c r="R465" s="77"/>
      <c r="S465" s="77"/>
      <c r="T465" s="13">
        <f>SUM(P465:S465)</f>
        <v>0</v>
      </c>
      <c r="U465" s="47">
        <f>1+2.5</f>
        <v>3.5</v>
      </c>
      <c r="V465" s="47"/>
      <c r="W465" s="47">
        <v>3</v>
      </c>
      <c r="X465" s="47">
        <v>1</v>
      </c>
      <c r="Y465" s="47">
        <v>10.5</v>
      </c>
      <c r="Z465" s="47"/>
      <c r="AA465" s="13">
        <f>SUM(U465:Z465)</f>
        <v>18</v>
      </c>
      <c r="AB465" s="47"/>
      <c r="AC465" s="47"/>
      <c r="AD465" s="87">
        <f>H465+K465+O465+T465+AA465+AB465-AC465</f>
        <v>96.766666666666666</v>
      </c>
    </row>
    <row r="466" spans="1:30" s="4" customFormat="1" ht="21" customHeight="1" x14ac:dyDescent="0.2">
      <c r="A466" s="10">
        <v>462</v>
      </c>
      <c r="B466" s="99" t="s">
        <v>462</v>
      </c>
      <c r="C466" s="101" t="s">
        <v>68</v>
      </c>
      <c r="D466" s="101">
        <v>4</v>
      </c>
      <c r="E466" s="13">
        <v>0.96766666666666667</v>
      </c>
      <c r="F466" s="48"/>
      <c r="G466" s="48"/>
      <c r="H466" s="12">
        <f>SUM(E466*100,F466:G466)</f>
        <v>96.766666666666666</v>
      </c>
      <c r="I466" s="48"/>
      <c r="J466" s="78"/>
      <c r="K466" s="13">
        <f>SUM(I466:J466)</f>
        <v>0</v>
      </c>
      <c r="L466" s="48"/>
      <c r="M466" s="78"/>
      <c r="N466" s="78"/>
      <c r="O466" s="13">
        <f>SUM(L466:N466)</f>
        <v>0</v>
      </c>
      <c r="P466" s="78"/>
      <c r="Q466" s="78"/>
      <c r="R466" s="78"/>
      <c r="S466" s="78"/>
      <c r="T466" s="13">
        <f>SUM(P466:S466)</f>
        <v>0</v>
      </c>
      <c r="U466" s="48"/>
      <c r="V466" s="48"/>
      <c r="W466" s="48"/>
      <c r="X466" s="48"/>
      <c r="Y466" s="48"/>
      <c r="Z466" s="48"/>
      <c r="AA466" s="13">
        <f>SUM(U466:Z466)</f>
        <v>0</v>
      </c>
      <c r="AB466" s="48"/>
      <c r="AC466" s="48"/>
      <c r="AD466" s="87">
        <f>H466+K466+O466+T466+AA466+AB466-AC466</f>
        <v>96.766666666666666</v>
      </c>
    </row>
    <row r="467" spans="1:30" s="4" customFormat="1" ht="21" customHeight="1" x14ac:dyDescent="0.2">
      <c r="A467" s="8">
        <v>463</v>
      </c>
      <c r="B467" s="134" t="s">
        <v>463</v>
      </c>
      <c r="C467" s="92" t="s">
        <v>64</v>
      </c>
      <c r="D467" s="91">
        <v>1</v>
      </c>
      <c r="E467" s="12">
        <v>0.92758620689655169</v>
      </c>
      <c r="F467" s="46"/>
      <c r="G467" s="46">
        <v>1</v>
      </c>
      <c r="H467" s="12">
        <f>SUM(E467*100,F467:G467)</f>
        <v>93.758620689655174</v>
      </c>
      <c r="I467" s="53"/>
      <c r="J467" s="113"/>
      <c r="K467" s="12">
        <f>SUM(I467:J467)</f>
        <v>0</v>
      </c>
      <c r="L467" s="53"/>
      <c r="M467" s="113"/>
      <c r="N467" s="113"/>
      <c r="O467" s="12">
        <f>SUM(L467:N467)</f>
        <v>0</v>
      </c>
      <c r="P467" s="113"/>
      <c r="Q467" s="126"/>
      <c r="R467" s="113">
        <v>0.5</v>
      </c>
      <c r="S467" s="113"/>
      <c r="T467" s="12">
        <f>SUM(P467:S467)</f>
        <v>0.5</v>
      </c>
      <c r="U467" s="53"/>
      <c r="V467" s="53"/>
      <c r="W467" s="53"/>
      <c r="X467" s="53"/>
      <c r="Y467" s="58">
        <v>2.5</v>
      </c>
      <c r="Z467" s="58"/>
      <c r="AA467" s="14">
        <f>SUM(U467:Z467)</f>
        <v>2.5</v>
      </c>
      <c r="AB467" s="58"/>
      <c r="AC467" s="58"/>
      <c r="AD467" s="87">
        <f>H467+K467+O467+T467+AA467+AB467-AC467</f>
        <v>96.758620689655174</v>
      </c>
    </row>
    <row r="468" spans="1:30" s="4" customFormat="1" ht="21" customHeight="1" x14ac:dyDescent="0.2">
      <c r="A468" s="9">
        <v>464</v>
      </c>
      <c r="B468" s="100" t="s">
        <v>464</v>
      </c>
      <c r="C468" s="101" t="s">
        <v>68</v>
      </c>
      <c r="D468" s="156">
        <v>1</v>
      </c>
      <c r="E468" s="16">
        <v>0.96733333333333338</v>
      </c>
      <c r="F468" s="48"/>
      <c r="G468" s="48"/>
      <c r="H468" s="12">
        <f>SUM(E468*100,F468:G468)</f>
        <v>96.733333333333334</v>
      </c>
      <c r="I468" s="48"/>
      <c r="J468" s="78"/>
      <c r="K468" s="13">
        <f>SUM(I468:J468)</f>
        <v>0</v>
      </c>
      <c r="L468" s="48"/>
      <c r="M468" s="78"/>
      <c r="N468" s="78"/>
      <c r="O468" s="13">
        <f>SUM(L468:N468)</f>
        <v>0</v>
      </c>
      <c r="P468" s="78"/>
      <c r="Q468" s="78"/>
      <c r="R468" s="78"/>
      <c r="S468" s="78"/>
      <c r="T468" s="13">
        <f>SUM(P468:S468)</f>
        <v>0</v>
      </c>
      <c r="U468" s="48"/>
      <c r="V468" s="48"/>
      <c r="W468" s="48"/>
      <c r="X468" s="48"/>
      <c r="Y468" s="48"/>
      <c r="Z468" s="48"/>
      <c r="AA468" s="13">
        <f>SUM(U468:Z468)</f>
        <v>0</v>
      </c>
      <c r="AB468" s="48"/>
      <c r="AC468" s="48"/>
      <c r="AD468" s="87">
        <f>H468+K468+O468+T468+AA468+AB468-AC468</f>
        <v>96.733333333333334</v>
      </c>
    </row>
    <row r="469" spans="1:30" s="4" customFormat="1" ht="21" customHeight="1" x14ac:dyDescent="0.2">
      <c r="A469" s="10">
        <v>465</v>
      </c>
      <c r="B469" s="99" t="s">
        <v>465</v>
      </c>
      <c r="C469" s="101" t="s">
        <v>68</v>
      </c>
      <c r="D469" s="101">
        <v>2</v>
      </c>
      <c r="E469" s="13">
        <v>0.96733333333333338</v>
      </c>
      <c r="F469" s="48"/>
      <c r="G469" s="48"/>
      <c r="H469" s="12">
        <f>SUM(E469*100,F469:G469)</f>
        <v>96.733333333333334</v>
      </c>
      <c r="I469" s="48"/>
      <c r="J469" s="78"/>
      <c r="K469" s="13">
        <f>SUM(I469:J469)</f>
        <v>0</v>
      </c>
      <c r="L469" s="48"/>
      <c r="M469" s="78"/>
      <c r="N469" s="78"/>
      <c r="O469" s="13">
        <f>SUM(L469:N469)</f>
        <v>0</v>
      </c>
      <c r="P469" s="78"/>
      <c r="Q469" s="78"/>
      <c r="R469" s="78"/>
      <c r="S469" s="78"/>
      <c r="T469" s="13">
        <f>SUM(P469:S469)</f>
        <v>0</v>
      </c>
      <c r="U469" s="48"/>
      <c r="V469" s="48"/>
      <c r="W469" s="48"/>
      <c r="X469" s="48"/>
      <c r="Y469" s="48"/>
      <c r="Z469" s="48"/>
      <c r="AA469" s="13">
        <f>SUM(U469:Z469)</f>
        <v>0</v>
      </c>
      <c r="AB469" s="48"/>
      <c r="AC469" s="48"/>
      <c r="AD469" s="86">
        <f>H469+K469+O469+T469+AA469+AB469-AC469</f>
        <v>96.733333333333334</v>
      </c>
    </row>
    <row r="470" spans="1:30" s="4" customFormat="1" ht="21" customHeight="1" x14ac:dyDescent="0.2">
      <c r="A470" s="8">
        <v>466</v>
      </c>
      <c r="B470" s="99" t="s">
        <v>466</v>
      </c>
      <c r="C470" s="101" t="s">
        <v>68</v>
      </c>
      <c r="D470" s="101">
        <v>4</v>
      </c>
      <c r="E470" s="13">
        <v>0.96633333333333338</v>
      </c>
      <c r="F470" s="48"/>
      <c r="G470" s="48"/>
      <c r="H470" s="12">
        <f>SUM(E470*100,F470:G470)</f>
        <v>96.63333333333334</v>
      </c>
      <c r="I470" s="48"/>
      <c r="J470" s="78"/>
      <c r="K470" s="13">
        <f>SUM(I470:J470)</f>
        <v>0</v>
      </c>
      <c r="L470" s="48"/>
      <c r="M470" s="78"/>
      <c r="N470" s="78"/>
      <c r="O470" s="13">
        <f>SUM(L470:N470)</f>
        <v>0</v>
      </c>
      <c r="P470" s="78"/>
      <c r="Q470" s="78"/>
      <c r="R470" s="78"/>
      <c r="S470" s="78"/>
      <c r="T470" s="13">
        <f>SUM(P470:S470)</f>
        <v>0</v>
      </c>
      <c r="U470" s="48"/>
      <c r="V470" s="48"/>
      <c r="W470" s="48"/>
      <c r="X470" s="48"/>
      <c r="Y470" s="48"/>
      <c r="Z470" s="48"/>
      <c r="AA470" s="13">
        <f>SUM(U470:Z470)</f>
        <v>0</v>
      </c>
      <c r="AB470" s="48"/>
      <c r="AC470" s="48"/>
      <c r="AD470" s="86">
        <f>H470+K470+O470+T470+AA470+AB470-AC470</f>
        <v>96.63333333333334</v>
      </c>
    </row>
    <row r="471" spans="1:30" s="4" customFormat="1" ht="21" customHeight="1" x14ac:dyDescent="0.2">
      <c r="A471" s="9">
        <v>467</v>
      </c>
      <c r="B471" s="123" t="s">
        <v>467</v>
      </c>
      <c r="C471" s="101" t="s">
        <v>68</v>
      </c>
      <c r="D471" s="125">
        <v>3</v>
      </c>
      <c r="E471" s="13">
        <v>0.96620689655172409</v>
      </c>
      <c r="F471" s="48"/>
      <c r="G471" s="48"/>
      <c r="H471" s="12">
        <f>SUM(E471*100,F471:G471)</f>
        <v>96.620689655172413</v>
      </c>
      <c r="I471" s="48"/>
      <c r="J471" s="78"/>
      <c r="K471" s="13">
        <f>SUM(I471:J471)</f>
        <v>0</v>
      </c>
      <c r="L471" s="48"/>
      <c r="M471" s="78"/>
      <c r="N471" s="78"/>
      <c r="O471" s="13">
        <f>SUM(L471:N471)</f>
        <v>0</v>
      </c>
      <c r="P471" s="78"/>
      <c r="Q471" s="78"/>
      <c r="R471" s="78"/>
      <c r="S471" s="78"/>
      <c r="T471" s="13">
        <f>SUM(P471:S471)</f>
        <v>0</v>
      </c>
      <c r="U471" s="48"/>
      <c r="V471" s="48"/>
      <c r="W471" s="48"/>
      <c r="X471" s="48"/>
      <c r="Y471" s="48"/>
      <c r="Z471" s="48"/>
      <c r="AA471" s="13">
        <f>SUM(U471:Z471)</f>
        <v>0</v>
      </c>
      <c r="AB471" s="48"/>
      <c r="AC471" s="48"/>
      <c r="AD471" s="86">
        <f>H471+K471+O471+T471+AA471+AB471-AC471</f>
        <v>96.620689655172413</v>
      </c>
    </row>
    <row r="472" spans="1:30" s="4" customFormat="1" ht="21" customHeight="1" x14ac:dyDescent="0.2">
      <c r="A472" s="10">
        <v>468</v>
      </c>
      <c r="B472" s="117">
        <v>184156</v>
      </c>
      <c r="C472" s="119" t="s">
        <v>78</v>
      </c>
      <c r="D472" s="119">
        <v>3</v>
      </c>
      <c r="E472" s="14">
        <v>0.80409090909090908</v>
      </c>
      <c r="F472" s="51"/>
      <c r="G472" s="51"/>
      <c r="H472" s="12">
        <f>SUM(E472*100,F472:G472)</f>
        <v>80.409090909090907</v>
      </c>
      <c r="I472" s="51"/>
      <c r="J472" s="121"/>
      <c r="K472" s="14">
        <f>SUM(I472:J472)</f>
        <v>0</v>
      </c>
      <c r="L472" s="51"/>
      <c r="M472" s="121"/>
      <c r="N472" s="121"/>
      <c r="O472" s="14">
        <f>SUM(L472:N472)</f>
        <v>0</v>
      </c>
      <c r="P472" s="121"/>
      <c r="Q472" s="121"/>
      <c r="R472" s="121"/>
      <c r="S472" s="121"/>
      <c r="T472" s="14">
        <f>SUM(P472:S472)</f>
        <v>0</v>
      </c>
      <c r="U472" s="51">
        <v>15</v>
      </c>
      <c r="V472" s="51">
        <v>1.2</v>
      </c>
      <c r="W472" s="51"/>
      <c r="X472" s="51"/>
      <c r="Y472" s="51"/>
      <c r="Z472" s="51"/>
      <c r="AA472" s="14">
        <f>SUM(U472:Z472)</f>
        <v>16.2</v>
      </c>
      <c r="AB472" s="51"/>
      <c r="AC472" s="51"/>
      <c r="AD472" s="86">
        <f>H472+K472+O472+T472+AA472+AB472-AC472</f>
        <v>96.609090909090909</v>
      </c>
    </row>
    <row r="473" spans="1:30" s="4" customFormat="1" ht="21" customHeight="1" x14ac:dyDescent="0.2">
      <c r="A473" s="8">
        <v>469</v>
      </c>
      <c r="B473" s="122" t="s">
        <v>468</v>
      </c>
      <c r="C473" s="110" t="s">
        <v>73</v>
      </c>
      <c r="D473" s="110">
        <v>2</v>
      </c>
      <c r="E473" s="14">
        <v>0.96562499999999996</v>
      </c>
      <c r="F473" s="50"/>
      <c r="G473" s="50"/>
      <c r="H473" s="12">
        <f>SUM(E473*100,F473:G473)</f>
        <v>96.5625</v>
      </c>
      <c r="I473" s="50"/>
      <c r="J473" s="112"/>
      <c r="K473" s="14">
        <f>SUM(I473:J473)</f>
        <v>0</v>
      </c>
      <c r="L473" s="50"/>
      <c r="M473" s="112"/>
      <c r="N473" s="112"/>
      <c r="O473" s="14">
        <f>SUM(L473:N473)</f>
        <v>0</v>
      </c>
      <c r="P473" s="112"/>
      <c r="Q473" s="112"/>
      <c r="R473" s="112"/>
      <c r="S473" s="112"/>
      <c r="T473" s="14">
        <f>SUM(P473:S473)</f>
        <v>0</v>
      </c>
      <c r="U473" s="50"/>
      <c r="V473" s="50"/>
      <c r="W473" s="50"/>
      <c r="X473" s="50"/>
      <c r="Y473" s="50"/>
      <c r="Z473" s="50"/>
      <c r="AA473" s="14">
        <f>SUM(U473:Z473)</f>
        <v>0</v>
      </c>
      <c r="AB473" s="50"/>
      <c r="AC473" s="50"/>
      <c r="AD473" s="87">
        <f>H473+K473+O473+T473+AA473+AB473-AC473</f>
        <v>96.5625</v>
      </c>
    </row>
    <row r="474" spans="1:30" s="4" customFormat="1" ht="21" customHeight="1" x14ac:dyDescent="0.2">
      <c r="A474" s="9">
        <v>470</v>
      </c>
      <c r="B474" s="110" t="s">
        <v>469</v>
      </c>
      <c r="C474" s="110" t="s">
        <v>73</v>
      </c>
      <c r="D474" s="110">
        <v>4</v>
      </c>
      <c r="E474" s="14">
        <v>0.88531249999999995</v>
      </c>
      <c r="F474" s="50"/>
      <c r="G474" s="50"/>
      <c r="H474" s="12">
        <f>SUM(E474*100,F474:G474)</f>
        <v>88.53125</v>
      </c>
      <c r="I474" s="50"/>
      <c r="J474" s="112"/>
      <c r="K474" s="14">
        <f>SUM(I474:J474)</f>
        <v>0</v>
      </c>
      <c r="L474" s="50"/>
      <c r="M474" s="112"/>
      <c r="N474" s="112"/>
      <c r="O474" s="14">
        <f>SUM(L474:N474)</f>
        <v>0</v>
      </c>
      <c r="P474" s="112"/>
      <c r="Q474" s="112"/>
      <c r="R474" s="112">
        <v>5.5</v>
      </c>
      <c r="S474" s="112"/>
      <c r="T474" s="14">
        <f>SUM(P474:S474)</f>
        <v>5.5</v>
      </c>
      <c r="U474" s="50">
        <v>1</v>
      </c>
      <c r="V474" s="50"/>
      <c r="W474" s="50">
        <v>1.5</v>
      </c>
      <c r="X474" s="50"/>
      <c r="Y474" s="50"/>
      <c r="Z474" s="50"/>
      <c r="AA474" s="14">
        <f>SUM(U474:Z474)</f>
        <v>2.5</v>
      </c>
      <c r="AB474" s="50"/>
      <c r="AC474" s="50"/>
      <c r="AD474" s="87">
        <f>H474+K474+O474+T474+AA474+AB474-AC474</f>
        <v>96.53125</v>
      </c>
    </row>
    <row r="475" spans="1:30" s="4" customFormat="1" ht="21" customHeight="1" x14ac:dyDescent="0.2">
      <c r="A475" s="10">
        <v>471</v>
      </c>
      <c r="B475" s="107">
        <v>182872</v>
      </c>
      <c r="C475" s="104" t="s">
        <v>70</v>
      </c>
      <c r="D475" s="104">
        <v>3</v>
      </c>
      <c r="E475" s="14">
        <f>'[1]3-18-06.'!AD7</f>
        <v>0.78500000000000003</v>
      </c>
      <c r="F475" s="49"/>
      <c r="G475" s="49"/>
      <c r="H475" s="12">
        <f>SUM(E475*100,F475:G475)</f>
        <v>78.5</v>
      </c>
      <c r="I475" s="49"/>
      <c r="J475" s="106"/>
      <c r="K475" s="14">
        <f>SUM(I475:J475)</f>
        <v>0</v>
      </c>
      <c r="L475" s="49"/>
      <c r="M475" s="106"/>
      <c r="N475" s="106"/>
      <c r="O475" s="14">
        <f>SUM(L475:N475)</f>
        <v>0</v>
      </c>
      <c r="P475" s="106"/>
      <c r="Q475" s="106"/>
      <c r="R475" s="106"/>
      <c r="S475" s="106"/>
      <c r="T475" s="14">
        <f>SUM(P475:S475)</f>
        <v>0</v>
      </c>
      <c r="U475" s="49">
        <v>15</v>
      </c>
      <c r="V475" s="49"/>
      <c r="W475" s="49"/>
      <c r="X475" s="49"/>
      <c r="Y475" s="49"/>
      <c r="Z475" s="49"/>
      <c r="AA475" s="14">
        <f>SUM(U475:Z475)</f>
        <v>15</v>
      </c>
      <c r="AB475" s="49">
        <v>3</v>
      </c>
      <c r="AC475" s="49"/>
      <c r="AD475" s="86">
        <f>H475+K475+O475+T475+AA475+AB475-AC475</f>
        <v>96.5</v>
      </c>
    </row>
    <row r="476" spans="1:30" s="4" customFormat="1" ht="21" customHeight="1" x14ac:dyDescent="0.2">
      <c r="A476" s="8">
        <v>472</v>
      </c>
      <c r="B476" s="99" t="s">
        <v>470</v>
      </c>
      <c r="C476" s="101" t="s">
        <v>68</v>
      </c>
      <c r="D476" s="101">
        <v>4</v>
      </c>
      <c r="E476" s="13">
        <v>0.81499999999999995</v>
      </c>
      <c r="F476" s="48"/>
      <c r="G476" s="48"/>
      <c r="H476" s="12">
        <f>SUM(E476*100,F476:G476)</f>
        <v>81.5</v>
      </c>
      <c r="I476" s="48"/>
      <c r="J476" s="78"/>
      <c r="K476" s="13">
        <f>SUM(I476:J476)</f>
        <v>0</v>
      </c>
      <c r="L476" s="48"/>
      <c r="M476" s="78"/>
      <c r="N476" s="78"/>
      <c r="O476" s="13">
        <f>SUM(L476:N476)</f>
        <v>0</v>
      </c>
      <c r="P476" s="78"/>
      <c r="Q476" s="78"/>
      <c r="R476" s="78"/>
      <c r="S476" s="78"/>
      <c r="T476" s="13">
        <f>SUM(P476:S476)</f>
        <v>0</v>
      </c>
      <c r="U476" s="48">
        <v>15</v>
      </c>
      <c r="V476" s="48"/>
      <c r="W476" s="48"/>
      <c r="X476" s="48"/>
      <c r="Y476" s="48"/>
      <c r="Z476" s="48"/>
      <c r="AA476" s="13">
        <f>SUM(U476:Z476)</f>
        <v>15</v>
      </c>
      <c r="AB476" s="48"/>
      <c r="AC476" s="48"/>
      <c r="AD476" s="87">
        <f>H476+K476+O476+T476+AA476+AB476-AC476</f>
        <v>96.5</v>
      </c>
    </row>
    <row r="477" spans="1:30" s="4" customFormat="1" ht="21" customHeight="1" x14ac:dyDescent="0.2">
      <c r="A477" s="9">
        <v>473</v>
      </c>
      <c r="B477" s="96" t="s">
        <v>471</v>
      </c>
      <c r="C477" s="96" t="s">
        <v>66</v>
      </c>
      <c r="D477" s="96">
        <v>1</v>
      </c>
      <c r="E477" s="13">
        <v>0.93187500000000001</v>
      </c>
      <c r="F477" s="47"/>
      <c r="G477" s="47"/>
      <c r="H477" s="12">
        <f>SUM(E477*100,F477:G477)</f>
        <v>93.1875</v>
      </c>
      <c r="I477" s="47"/>
      <c r="J477" s="77"/>
      <c r="K477" s="13">
        <f>SUM(I477:J477)</f>
        <v>0</v>
      </c>
      <c r="L477" s="47"/>
      <c r="M477" s="77"/>
      <c r="N477" s="77"/>
      <c r="O477" s="13">
        <f>SUM(L477:N477)</f>
        <v>0</v>
      </c>
      <c r="P477" s="77"/>
      <c r="Q477" s="98"/>
      <c r="R477" s="77">
        <v>0.5</v>
      </c>
      <c r="S477" s="77"/>
      <c r="T477" s="13">
        <f>SUM(P477:S477)</f>
        <v>0.5</v>
      </c>
      <c r="U477" s="47"/>
      <c r="V477" s="47">
        <v>0.7</v>
      </c>
      <c r="W477" s="47">
        <v>2.1</v>
      </c>
      <c r="X477" s="47"/>
      <c r="Y477" s="47"/>
      <c r="Z477" s="47"/>
      <c r="AA477" s="13">
        <f>SUM(U477:Z477)</f>
        <v>2.8</v>
      </c>
      <c r="AB477" s="47"/>
      <c r="AC477" s="47"/>
      <c r="AD477" s="87">
        <f>H477+K477+O477+T477+AA477+AB477-AC477</f>
        <v>96.487499999999997</v>
      </c>
    </row>
    <row r="478" spans="1:30" s="4" customFormat="1" ht="21" customHeight="1" x14ac:dyDescent="0.2">
      <c r="A478" s="10">
        <v>474</v>
      </c>
      <c r="B478" s="114" t="s">
        <v>472</v>
      </c>
      <c r="C478" s="92" t="s">
        <v>64</v>
      </c>
      <c r="D478" s="91">
        <v>3</v>
      </c>
      <c r="E478" s="12">
        <v>0.86482315112540198</v>
      </c>
      <c r="F478" s="46"/>
      <c r="G478" s="46"/>
      <c r="H478" s="12">
        <f>SUM(E478*100,F478:G478)</f>
        <v>86.482315112540192</v>
      </c>
      <c r="I478" s="53"/>
      <c r="J478" s="113"/>
      <c r="K478" s="12">
        <f>SUM(I478:J478)</f>
        <v>0</v>
      </c>
      <c r="L478" s="53"/>
      <c r="M478" s="113"/>
      <c r="N478" s="113"/>
      <c r="O478" s="12">
        <f>SUM(L478:N478)</f>
        <v>0</v>
      </c>
      <c r="P478" s="113"/>
      <c r="Q478" s="126"/>
      <c r="R478" s="113"/>
      <c r="S478" s="113"/>
      <c r="T478" s="12">
        <f>SUM(P478:S478)</f>
        <v>0</v>
      </c>
      <c r="U478" s="53">
        <v>1</v>
      </c>
      <c r="V478" s="53"/>
      <c r="W478" s="53"/>
      <c r="X478" s="53">
        <v>6</v>
      </c>
      <c r="Y478" s="58"/>
      <c r="Z478" s="58">
        <v>3</v>
      </c>
      <c r="AA478" s="14">
        <f>SUM(U478:Z478)</f>
        <v>10</v>
      </c>
      <c r="AB478" s="58"/>
      <c r="AC478" s="58"/>
      <c r="AD478" s="87">
        <f>H478+K478+O478+T478+AA478+AB478-AC478</f>
        <v>96.482315112540192</v>
      </c>
    </row>
    <row r="479" spans="1:30" s="4" customFormat="1" ht="21" customHeight="1" x14ac:dyDescent="0.2">
      <c r="A479" s="8">
        <v>475</v>
      </c>
      <c r="B479" s="100" t="s">
        <v>473</v>
      </c>
      <c r="C479" s="101" t="s">
        <v>68</v>
      </c>
      <c r="D479" s="156">
        <v>1</v>
      </c>
      <c r="E479" s="16">
        <v>0.90933333333333333</v>
      </c>
      <c r="F479" s="48"/>
      <c r="G479" s="48"/>
      <c r="H479" s="12">
        <f>SUM(E479*100,F479:G479)</f>
        <v>90.933333333333337</v>
      </c>
      <c r="I479" s="48"/>
      <c r="J479" s="78"/>
      <c r="K479" s="13">
        <f>SUM(I479:J479)</f>
        <v>0</v>
      </c>
      <c r="L479" s="48"/>
      <c r="M479" s="78"/>
      <c r="N479" s="78"/>
      <c r="O479" s="13">
        <f>SUM(L479:N479)</f>
        <v>0</v>
      </c>
      <c r="P479" s="78"/>
      <c r="Q479" s="78"/>
      <c r="R479" s="78"/>
      <c r="S479" s="78"/>
      <c r="T479" s="13">
        <f>SUM(P479:S479)</f>
        <v>0</v>
      </c>
      <c r="U479" s="48">
        <v>1</v>
      </c>
      <c r="V479" s="48"/>
      <c r="W479" s="48"/>
      <c r="X479" s="48">
        <v>4.5</v>
      </c>
      <c r="Y479" s="48"/>
      <c r="Z479" s="48"/>
      <c r="AA479" s="13">
        <f>SUM(U479:Z479)</f>
        <v>5.5</v>
      </c>
      <c r="AB479" s="48"/>
      <c r="AC479" s="48"/>
      <c r="AD479" s="87">
        <f>H479+K479+O479+T479+AA479+AB479-AC479</f>
        <v>96.433333333333337</v>
      </c>
    </row>
    <row r="480" spans="1:30" s="4" customFormat="1" ht="21" customHeight="1" x14ac:dyDescent="0.2">
      <c r="A480" s="9">
        <v>476</v>
      </c>
      <c r="B480" s="123" t="s">
        <v>474</v>
      </c>
      <c r="C480" s="101" t="s">
        <v>68</v>
      </c>
      <c r="D480" s="137">
        <v>4</v>
      </c>
      <c r="E480" s="13">
        <v>0.96407407407407408</v>
      </c>
      <c r="F480" s="48"/>
      <c r="G480" s="48"/>
      <c r="H480" s="12">
        <f>SUM(E480*100,F480:G480)</f>
        <v>96.407407407407405</v>
      </c>
      <c r="I480" s="48"/>
      <c r="J480" s="78"/>
      <c r="K480" s="13">
        <f>SUM(I480:J480)</f>
        <v>0</v>
      </c>
      <c r="L480" s="48"/>
      <c r="M480" s="78"/>
      <c r="N480" s="78"/>
      <c r="O480" s="13">
        <f>SUM(L480:N480)</f>
        <v>0</v>
      </c>
      <c r="P480" s="78"/>
      <c r="Q480" s="78"/>
      <c r="R480" s="78"/>
      <c r="S480" s="78"/>
      <c r="T480" s="13">
        <f>SUM(P480:S480)</f>
        <v>0</v>
      </c>
      <c r="U480" s="48"/>
      <c r="V480" s="48"/>
      <c r="W480" s="48"/>
      <c r="X480" s="48"/>
      <c r="Y480" s="48"/>
      <c r="Z480" s="48"/>
      <c r="AA480" s="13">
        <f>SUM(U480:Z480)</f>
        <v>0</v>
      </c>
      <c r="AB480" s="48"/>
      <c r="AC480" s="48"/>
      <c r="AD480" s="86">
        <f>H480+K480+O480+T480+AA480+AB480-AC480</f>
        <v>96.407407407407405</v>
      </c>
    </row>
    <row r="481" spans="1:30" s="4" customFormat="1" ht="21" customHeight="1" x14ac:dyDescent="0.2">
      <c r="A481" s="10">
        <v>477</v>
      </c>
      <c r="B481" s="99" t="s">
        <v>475</v>
      </c>
      <c r="C481" s="101" t="s">
        <v>68</v>
      </c>
      <c r="D481" s="101">
        <v>4</v>
      </c>
      <c r="E481" s="13">
        <v>0.93400000000000005</v>
      </c>
      <c r="F481" s="48"/>
      <c r="G481" s="48"/>
      <c r="H481" s="12">
        <f>SUM(E481*100,F481:G481)</f>
        <v>93.4</v>
      </c>
      <c r="I481" s="48"/>
      <c r="J481" s="78"/>
      <c r="K481" s="13">
        <f>SUM(I481:J481)</f>
        <v>0</v>
      </c>
      <c r="L481" s="48"/>
      <c r="M481" s="78"/>
      <c r="N481" s="78"/>
      <c r="O481" s="13">
        <f>SUM(L481:N481)</f>
        <v>0</v>
      </c>
      <c r="P481" s="78"/>
      <c r="Q481" s="78"/>
      <c r="R481" s="78"/>
      <c r="S481" s="78"/>
      <c r="T481" s="13">
        <f>SUM(P481:S481)</f>
        <v>0</v>
      </c>
      <c r="U481" s="48"/>
      <c r="V481" s="48"/>
      <c r="W481" s="48"/>
      <c r="X481" s="48"/>
      <c r="Y481" s="48"/>
      <c r="Z481" s="48"/>
      <c r="AA481" s="13">
        <f>SUM(U481:Z481)</f>
        <v>0</v>
      </c>
      <c r="AB481" s="48">
        <v>3</v>
      </c>
      <c r="AC481" s="48"/>
      <c r="AD481" s="86">
        <f>H481+K481+O481+T481+AA481+AB481-AC481</f>
        <v>96.4</v>
      </c>
    </row>
    <row r="482" spans="1:30" s="4" customFormat="1" ht="21" customHeight="1" x14ac:dyDescent="0.2">
      <c r="A482" s="8">
        <v>478</v>
      </c>
      <c r="B482" s="100" t="s">
        <v>476</v>
      </c>
      <c r="C482" s="101" t="s">
        <v>68</v>
      </c>
      <c r="D482" s="101">
        <v>2</v>
      </c>
      <c r="E482" s="13">
        <v>0.96399999999999997</v>
      </c>
      <c r="F482" s="48"/>
      <c r="G482" s="48"/>
      <c r="H482" s="12">
        <f>SUM(E482*100,F482:G482)</f>
        <v>96.399999999999991</v>
      </c>
      <c r="I482" s="48"/>
      <c r="J482" s="78"/>
      <c r="K482" s="13">
        <f>SUM(I482:J482)</f>
        <v>0</v>
      </c>
      <c r="L482" s="48"/>
      <c r="M482" s="78"/>
      <c r="N482" s="78"/>
      <c r="O482" s="13">
        <f>SUM(L482:N482)</f>
        <v>0</v>
      </c>
      <c r="P482" s="78"/>
      <c r="Q482" s="78"/>
      <c r="R482" s="78"/>
      <c r="S482" s="78"/>
      <c r="T482" s="13">
        <f>SUM(P482:S482)</f>
        <v>0</v>
      </c>
      <c r="U482" s="48"/>
      <c r="V482" s="48"/>
      <c r="W482" s="48"/>
      <c r="X482" s="48"/>
      <c r="Y482" s="48"/>
      <c r="Z482" s="48"/>
      <c r="AA482" s="13">
        <f>SUM(U482:Z482)</f>
        <v>0</v>
      </c>
      <c r="AB482" s="48"/>
      <c r="AC482" s="48"/>
      <c r="AD482" s="86">
        <f>H482+K482+O482+T482+AA482+AB482-AC482</f>
        <v>96.399999999999991</v>
      </c>
    </row>
    <row r="483" spans="1:30" s="4" customFormat="1" ht="21" customHeight="1" x14ac:dyDescent="0.2">
      <c r="A483" s="9">
        <v>479</v>
      </c>
      <c r="B483" s="122" t="s">
        <v>477</v>
      </c>
      <c r="C483" s="110" t="s">
        <v>73</v>
      </c>
      <c r="D483" s="110">
        <v>2</v>
      </c>
      <c r="E483" s="14">
        <v>0.96312500000000001</v>
      </c>
      <c r="F483" s="50"/>
      <c r="G483" s="50"/>
      <c r="H483" s="12">
        <f>SUM(E483*100,F483:G483)</f>
        <v>96.3125</v>
      </c>
      <c r="I483" s="50"/>
      <c r="J483" s="112"/>
      <c r="K483" s="14">
        <f>SUM(I483:J483)</f>
        <v>0</v>
      </c>
      <c r="L483" s="50"/>
      <c r="M483" s="112"/>
      <c r="N483" s="112"/>
      <c r="O483" s="14">
        <f>SUM(L483:N483)</f>
        <v>0</v>
      </c>
      <c r="P483" s="112"/>
      <c r="Q483" s="112"/>
      <c r="R483" s="112"/>
      <c r="S483" s="112"/>
      <c r="T483" s="14">
        <f>SUM(P483:S483)</f>
        <v>0</v>
      </c>
      <c r="U483" s="50"/>
      <c r="V483" s="50"/>
      <c r="W483" s="50"/>
      <c r="X483" s="50"/>
      <c r="Y483" s="50"/>
      <c r="Z483" s="50"/>
      <c r="AA483" s="14">
        <f>SUM(U483:Z483)</f>
        <v>0</v>
      </c>
      <c r="AB483" s="50"/>
      <c r="AC483" s="50"/>
      <c r="AD483" s="87">
        <f>H483+K483+O483+T483+AA483+AB483-AC483</f>
        <v>96.3125</v>
      </c>
    </row>
    <row r="484" spans="1:30" s="4" customFormat="1" ht="21" customHeight="1" x14ac:dyDescent="0.2">
      <c r="A484" s="10">
        <v>480</v>
      </c>
      <c r="B484" s="136" t="s">
        <v>478</v>
      </c>
      <c r="C484" s="104" t="s">
        <v>70</v>
      </c>
      <c r="D484" s="103">
        <v>1</v>
      </c>
      <c r="E484" s="14">
        <f>H484/100</f>
        <v>0.84099999999999997</v>
      </c>
      <c r="F484" s="49"/>
      <c r="G484" s="49"/>
      <c r="H484" s="12">
        <v>84.1</v>
      </c>
      <c r="I484" s="49"/>
      <c r="J484" s="106"/>
      <c r="K484" s="14">
        <f>SUM(I484:J484)</f>
        <v>0</v>
      </c>
      <c r="L484" s="49"/>
      <c r="M484" s="106"/>
      <c r="N484" s="106"/>
      <c r="O484" s="14">
        <f>SUM(L484:N484)</f>
        <v>0</v>
      </c>
      <c r="P484" s="106"/>
      <c r="Q484" s="106"/>
      <c r="R484" s="106"/>
      <c r="S484" s="106"/>
      <c r="T484" s="14">
        <f>SUM(P484:S484)</f>
        <v>0</v>
      </c>
      <c r="U484" s="49"/>
      <c r="V484" s="49">
        <v>9.1999999999999993</v>
      </c>
      <c r="W484" s="49"/>
      <c r="X484" s="49"/>
      <c r="Y484" s="49"/>
      <c r="Z484" s="49"/>
      <c r="AA484" s="14">
        <f>SUM(U484:Z484)</f>
        <v>9.1999999999999993</v>
      </c>
      <c r="AB484" s="49">
        <v>3</v>
      </c>
      <c r="AC484" s="49"/>
      <c r="AD484" s="86">
        <f>H484+K484+O484+T484+AA484+AB484-AC484</f>
        <v>96.3</v>
      </c>
    </row>
    <row r="485" spans="1:30" s="4" customFormat="1" ht="21" customHeight="1" x14ac:dyDescent="0.2">
      <c r="A485" s="8">
        <v>481</v>
      </c>
      <c r="B485" s="122" t="s">
        <v>479</v>
      </c>
      <c r="C485" s="110" t="s">
        <v>73</v>
      </c>
      <c r="D485" s="110">
        <v>4</v>
      </c>
      <c r="E485" s="14">
        <v>0.96291470588235295</v>
      </c>
      <c r="F485" s="50"/>
      <c r="G485" s="50"/>
      <c r="H485" s="12">
        <f>SUM(E485*100,F485:G485)</f>
        <v>96.291470588235299</v>
      </c>
      <c r="I485" s="50"/>
      <c r="J485" s="112"/>
      <c r="K485" s="14">
        <f>SUM(I485:J485)</f>
        <v>0</v>
      </c>
      <c r="L485" s="50"/>
      <c r="M485" s="112"/>
      <c r="N485" s="112"/>
      <c r="O485" s="14">
        <f>SUM(L485:N485)</f>
        <v>0</v>
      </c>
      <c r="P485" s="112"/>
      <c r="Q485" s="112"/>
      <c r="R485" s="112"/>
      <c r="S485" s="112"/>
      <c r="T485" s="14">
        <f>SUM(P485:S485)</f>
        <v>0</v>
      </c>
      <c r="U485" s="50"/>
      <c r="V485" s="50"/>
      <c r="W485" s="50"/>
      <c r="X485" s="50"/>
      <c r="Y485" s="50"/>
      <c r="Z485" s="50"/>
      <c r="AA485" s="14">
        <f>SUM(U485:Z485)</f>
        <v>0</v>
      </c>
      <c r="AB485" s="50"/>
      <c r="AC485" s="50"/>
      <c r="AD485" s="87">
        <f>H485+K485+O485+T485+AA485+AB485-AC485</f>
        <v>96.291470588235299</v>
      </c>
    </row>
    <row r="486" spans="1:30" s="4" customFormat="1" ht="21" customHeight="1" x14ac:dyDescent="0.2">
      <c r="A486" s="9">
        <v>482</v>
      </c>
      <c r="B486" s="96" t="s">
        <v>480</v>
      </c>
      <c r="C486" s="96" t="s">
        <v>66</v>
      </c>
      <c r="D486" s="96">
        <v>2</v>
      </c>
      <c r="E486" s="13">
        <v>0.93766666666666665</v>
      </c>
      <c r="F486" s="47"/>
      <c r="G486" s="47"/>
      <c r="H486" s="12">
        <f>SUM(E486*100,F486:G486)</f>
        <v>93.766666666666666</v>
      </c>
      <c r="I486" s="47"/>
      <c r="J486" s="77"/>
      <c r="K486" s="13">
        <f>SUM(I486:J486)</f>
        <v>0</v>
      </c>
      <c r="L486" s="47"/>
      <c r="M486" s="77"/>
      <c r="N486" s="77"/>
      <c r="O486" s="13">
        <f>SUM(L486:N486)</f>
        <v>0</v>
      </c>
      <c r="P486" s="77"/>
      <c r="Q486" s="77"/>
      <c r="R486" s="77"/>
      <c r="S486" s="77"/>
      <c r="T486" s="13">
        <f>SUM(P486:S486)</f>
        <v>0</v>
      </c>
      <c r="U486" s="47">
        <v>1.5</v>
      </c>
      <c r="V486" s="47"/>
      <c r="W486" s="47"/>
      <c r="X486" s="47"/>
      <c r="Y486" s="47">
        <v>1</v>
      </c>
      <c r="Z486" s="47"/>
      <c r="AA486" s="13">
        <f>SUM(U486:Z486)</f>
        <v>2.5</v>
      </c>
      <c r="AB486" s="47"/>
      <c r="AC486" s="47"/>
      <c r="AD486" s="87">
        <f>H486+K486+O486+T486+AA486+AB486-AC486</f>
        <v>96.266666666666666</v>
      </c>
    </row>
    <row r="487" spans="1:30" s="4" customFormat="1" ht="21" customHeight="1" x14ac:dyDescent="0.2">
      <c r="A487" s="10">
        <v>483</v>
      </c>
      <c r="B487" s="136" t="s">
        <v>481</v>
      </c>
      <c r="C487" s="104" t="s">
        <v>70</v>
      </c>
      <c r="D487" s="103">
        <v>1</v>
      </c>
      <c r="E487" s="14">
        <f>H487/100</f>
        <v>0.95454545454545459</v>
      </c>
      <c r="F487" s="49"/>
      <c r="G487" s="49"/>
      <c r="H487" s="12">
        <v>95.454545454545453</v>
      </c>
      <c r="I487" s="49"/>
      <c r="J487" s="106"/>
      <c r="K487" s="14">
        <f>SUM(I487:J487)</f>
        <v>0</v>
      </c>
      <c r="L487" s="49"/>
      <c r="M487" s="106"/>
      <c r="N487" s="106"/>
      <c r="O487" s="14">
        <f>SUM(L487:N487)</f>
        <v>0</v>
      </c>
      <c r="P487" s="106"/>
      <c r="Q487" s="106"/>
      <c r="R487" s="106"/>
      <c r="S487" s="106"/>
      <c r="T487" s="14">
        <f>SUM(P487:S487)</f>
        <v>0</v>
      </c>
      <c r="U487" s="49"/>
      <c r="V487" s="49">
        <v>0.8</v>
      </c>
      <c r="W487" s="49"/>
      <c r="X487" s="49"/>
      <c r="Y487" s="49"/>
      <c r="Z487" s="49"/>
      <c r="AA487" s="14">
        <f>SUM(U487:Z487)</f>
        <v>0.8</v>
      </c>
      <c r="AB487" s="49"/>
      <c r="AC487" s="49"/>
      <c r="AD487" s="86">
        <f>H487+K487+O487+T487+AA487+AB487-AC487</f>
        <v>96.25454545454545</v>
      </c>
    </row>
    <row r="488" spans="1:30" s="4" customFormat="1" ht="21" customHeight="1" x14ac:dyDescent="0.2">
      <c r="A488" s="8">
        <v>484</v>
      </c>
      <c r="B488" s="100" t="s">
        <v>482</v>
      </c>
      <c r="C488" s="101" t="s">
        <v>68</v>
      </c>
      <c r="D488" s="101">
        <v>2</v>
      </c>
      <c r="E488" s="13">
        <v>0.96233333333333337</v>
      </c>
      <c r="F488" s="48"/>
      <c r="G488" s="48"/>
      <c r="H488" s="12">
        <f>SUM(E488*100,F488:G488)</f>
        <v>96.233333333333334</v>
      </c>
      <c r="I488" s="48"/>
      <c r="J488" s="78"/>
      <c r="K488" s="13">
        <f>SUM(I488:J488)</f>
        <v>0</v>
      </c>
      <c r="L488" s="48"/>
      <c r="M488" s="78"/>
      <c r="N488" s="78"/>
      <c r="O488" s="13">
        <f>SUM(L488:N488)</f>
        <v>0</v>
      </c>
      <c r="P488" s="78"/>
      <c r="Q488" s="78"/>
      <c r="R488" s="78"/>
      <c r="S488" s="78"/>
      <c r="T488" s="13">
        <f>SUM(P488:S488)</f>
        <v>0</v>
      </c>
      <c r="U488" s="48"/>
      <c r="V488" s="48"/>
      <c r="W488" s="48"/>
      <c r="X488" s="48"/>
      <c r="Y488" s="48"/>
      <c r="Z488" s="48"/>
      <c r="AA488" s="13">
        <f>SUM(U488:Z488)</f>
        <v>0</v>
      </c>
      <c r="AB488" s="48"/>
      <c r="AC488" s="48"/>
      <c r="AD488" s="86">
        <f>H488+K488+O488+T488+AA488+AB488-AC488</f>
        <v>96.233333333333334</v>
      </c>
    </row>
    <row r="489" spans="1:30" s="4" customFormat="1" ht="21" customHeight="1" x14ac:dyDescent="0.2">
      <c r="A489" s="9">
        <v>485</v>
      </c>
      <c r="B489" s="100" t="s">
        <v>483</v>
      </c>
      <c r="C489" s="101" t="s">
        <v>68</v>
      </c>
      <c r="D489" s="101">
        <v>2</v>
      </c>
      <c r="E489" s="13">
        <v>0.96199999999999997</v>
      </c>
      <c r="F489" s="48"/>
      <c r="G489" s="48"/>
      <c r="H489" s="12">
        <f>SUM(E489*100,F489:G489)</f>
        <v>96.2</v>
      </c>
      <c r="I489" s="48"/>
      <c r="J489" s="78"/>
      <c r="K489" s="13">
        <f>SUM(I489:J489)</f>
        <v>0</v>
      </c>
      <c r="L489" s="48"/>
      <c r="M489" s="78"/>
      <c r="N489" s="78"/>
      <c r="O489" s="13">
        <f>SUM(L489:N489)</f>
        <v>0</v>
      </c>
      <c r="P489" s="78"/>
      <c r="Q489" s="78"/>
      <c r="R489" s="78"/>
      <c r="S489" s="78"/>
      <c r="T489" s="13">
        <f>SUM(P489:S489)</f>
        <v>0</v>
      </c>
      <c r="U489" s="48"/>
      <c r="V489" s="48"/>
      <c r="W489" s="48"/>
      <c r="X489" s="48"/>
      <c r="Y489" s="48"/>
      <c r="Z489" s="48"/>
      <c r="AA489" s="13">
        <f>SUM(U489:Z489)</f>
        <v>0</v>
      </c>
      <c r="AB489" s="48"/>
      <c r="AC489" s="48"/>
      <c r="AD489" s="86">
        <f>H489+K489+O489+T489+AA489+AB489-AC489</f>
        <v>96.2</v>
      </c>
    </row>
    <row r="490" spans="1:30" s="4" customFormat="1" ht="21" customHeight="1" x14ac:dyDescent="0.2">
      <c r="A490" s="10">
        <v>486</v>
      </c>
      <c r="B490" s="122" t="s">
        <v>484</v>
      </c>
      <c r="C490" s="110" t="s">
        <v>73</v>
      </c>
      <c r="D490" s="110">
        <v>3</v>
      </c>
      <c r="E490" s="14">
        <v>0.81187500000000001</v>
      </c>
      <c r="F490" s="50"/>
      <c r="G490" s="50"/>
      <c r="H490" s="12">
        <f>SUM(E490*100,F490:G490)</f>
        <v>81.1875</v>
      </c>
      <c r="I490" s="50"/>
      <c r="J490" s="112"/>
      <c r="K490" s="14">
        <f>SUM(I490:J490)</f>
        <v>0</v>
      </c>
      <c r="L490" s="50"/>
      <c r="M490" s="112"/>
      <c r="N490" s="112"/>
      <c r="O490" s="14">
        <f>SUM(L490:N490)</f>
        <v>0</v>
      </c>
      <c r="P490" s="112"/>
      <c r="Q490" s="112"/>
      <c r="R490" s="112"/>
      <c r="S490" s="112"/>
      <c r="T490" s="14">
        <f>SUM(P490:S490)</f>
        <v>0</v>
      </c>
      <c r="U490" s="50">
        <v>15</v>
      </c>
      <c r="V490" s="50"/>
      <c r="W490" s="50"/>
      <c r="X490" s="50"/>
      <c r="Y490" s="50"/>
      <c r="Z490" s="50"/>
      <c r="AA490" s="14">
        <f>SUM(U490:Z490)</f>
        <v>15</v>
      </c>
      <c r="AB490" s="50"/>
      <c r="AC490" s="50"/>
      <c r="AD490" s="87">
        <f>H490+K490+O490+T490+AA490+AB490-AC490</f>
        <v>96.1875</v>
      </c>
    </row>
    <row r="491" spans="1:30" s="4" customFormat="1" ht="21" customHeight="1" x14ac:dyDescent="0.2">
      <c r="A491" s="8">
        <v>487</v>
      </c>
      <c r="B491" s="136" t="s">
        <v>485</v>
      </c>
      <c r="C491" s="104" t="s">
        <v>70</v>
      </c>
      <c r="D491" s="103">
        <v>1</v>
      </c>
      <c r="E491" s="14">
        <f>H491/100</f>
        <v>0.95363636363636362</v>
      </c>
      <c r="F491" s="49"/>
      <c r="G491" s="49"/>
      <c r="H491" s="12">
        <v>95.36363636363636</v>
      </c>
      <c r="I491" s="49"/>
      <c r="J491" s="106"/>
      <c r="K491" s="14">
        <f>SUM(I491:J491)</f>
        <v>0</v>
      </c>
      <c r="L491" s="49"/>
      <c r="M491" s="106"/>
      <c r="N491" s="106"/>
      <c r="O491" s="14">
        <f>SUM(L491:N491)</f>
        <v>0</v>
      </c>
      <c r="P491" s="106"/>
      <c r="Q491" s="106"/>
      <c r="R491" s="106"/>
      <c r="S491" s="106"/>
      <c r="T491" s="14">
        <f>SUM(P491:S491)</f>
        <v>0</v>
      </c>
      <c r="U491" s="49"/>
      <c r="V491" s="49">
        <v>0.8</v>
      </c>
      <c r="W491" s="49"/>
      <c r="X491" s="49"/>
      <c r="Y491" s="49"/>
      <c r="Z491" s="49"/>
      <c r="AA491" s="14">
        <f>SUM(U491:Z491)</f>
        <v>0.8</v>
      </c>
      <c r="AB491" s="49"/>
      <c r="AC491" s="49"/>
      <c r="AD491" s="87">
        <f>H491+K491+O491+T491+AA491+AB491-AC491</f>
        <v>96.163636363636357</v>
      </c>
    </row>
    <row r="492" spans="1:30" s="4" customFormat="1" ht="21" customHeight="1" x14ac:dyDescent="0.2">
      <c r="A492" s="9">
        <v>488</v>
      </c>
      <c r="B492" s="122" t="s">
        <v>486</v>
      </c>
      <c r="C492" s="110" t="s">
        <v>73</v>
      </c>
      <c r="D492" s="110">
        <v>4</v>
      </c>
      <c r="E492" s="14">
        <v>0.96094411764705878</v>
      </c>
      <c r="F492" s="50"/>
      <c r="G492" s="50"/>
      <c r="H492" s="12">
        <f>SUM(E492*100,F492:G492)</f>
        <v>96.094411764705882</v>
      </c>
      <c r="I492" s="50"/>
      <c r="J492" s="112"/>
      <c r="K492" s="14">
        <f>SUM(I492:J492)</f>
        <v>0</v>
      </c>
      <c r="L492" s="50"/>
      <c r="M492" s="112"/>
      <c r="N492" s="112"/>
      <c r="O492" s="14">
        <f>SUM(L492:N492)</f>
        <v>0</v>
      </c>
      <c r="P492" s="112"/>
      <c r="Q492" s="112"/>
      <c r="R492" s="112"/>
      <c r="S492" s="112"/>
      <c r="T492" s="14">
        <f>SUM(P492:S492)</f>
        <v>0</v>
      </c>
      <c r="U492" s="50"/>
      <c r="V492" s="50"/>
      <c r="W492" s="50"/>
      <c r="X492" s="50"/>
      <c r="Y492" s="50"/>
      <c r="Z492" s="50"/>
      <c r="AA492" s="14">
        <f>SUM(U492:Z492)</f>
        <v>0</v>
      </c>
      <c r="AB492" s="50"/>
      <c r="AC492" s="50"/>
      <c r="AD492" s="87">
        <f>H492+K492+O492+T492+AA492+AB492-AC492</f>
        <v>96.094411764705882</v>
      </c>
    </row>
    <row r="493" spans="1:30" s="4" customFormat="1" ht="21" customHeight="1" x14ac:dyDescent="0.2">
      <c r="A493" s="10">
        <v>489</v>
      </c>
      <c r="B493" s="100" t="s">
        <v>487</v>
      </c>
      <c r="C493" s="101" t="s">
        <v>68</v>
      </c>
      <c r="D493" s="101">
        <v>2</v>
      </c>
      <c r="E493" s="13">
        <v>0.96066666666666667</v>
      </c>
      <c r="F493" s="48"/>
      <c r="G493" s="48"/>
      <c r="H493" s="12">
        <f>SUM(E493*100,F493:G493)</f>
        <v>96.066666666666663</v>
      </c>
      <c r="I493" s="48"/>
      <c r="J493" s="78"/>
      <c r="K493" s="13">
        <f>SUM(I493:J493)</f>
        <v>0</v>
      </c>
      <c r="L493" s="48"/>
      <c r="M493" s="78"/>
      <c r="N493" s="78"/>
      <c r="O493" s="13">
        <f>SUM(L493:N493)</f>
        <v>0</v>
      </c>
      <c r="P493" s="78"/>
      <c r="Q493" s="78"/>
      <c r="R493" s="78"/>
      <c r="S493" s="78"/>
      <c r="T493" s="13">
        <f>SUM(P493:S493)</f>
        <v>0</v>
      </c>
      <c r="U493" s="48"/>
      <c r="V493" s="48"/>
      <c r="W493" s="48"/>
      <c r="X493" s="48"/>
      <c r="Y493" s="48"/>
      <c r="Z493" s="48"/>
      <c r="AA493" s="13">
        <f>SUM(U493:Z493)</f>
        <v>0</v>
      </c>
      <c r="AB493" s="48"/>
      <c r="AC493" s="48"/>
      <c r="AD493" s="86">
        <f>H493+K493+O493+T493+AA493+AB493-AC493</f>
        <v>96.066666666666663</v>
      </c>
    </row>
    <row r="494" spans="1:30" s="4" customFormat="1" ht="21" customHeight="1" x14ac:dyDescent="0.2">
      <c r="A494" s="8">
        <v>490</v>
      </c>
      <c r="B494" s="99" t="s">
        <v>488</v>
      </c>
      <c r="C494" s="101" t="s">
        <v>68</v>
      </c>
      <c r="D494" s="101">
        <v>4</v>
      </c>
      <c r="E494" s="13">
        <v>0.96033333333333337</v>
      </c>
      <c r="F494" s="48"/>
      <c r="G494" s="48"/>
      <c r="H494" s="12">
        <f>SUM(E494*100,F494:G494)</f>
        <v>96.033333333333331</v>
      </c>
      <c r="I494" s="48"/>
      <c r="J494" s="78"/>
      <c r="K494" s="13">
        <f>SUM(I494:J494)</f>
        <v>0</v>
      </c>
      <c r="L494" s="48"/>
      <c r="M494" s="78"/>
      <c r="N494" s="78"/>
      <c r="O494" s="13">
        <f>SUM(L494:N494)</f>
        <v>0</v>
      </c>
      <c r="P494" s="78"/>
      <c r="Q494" s="78"/>
      <c r="R494" s="78"/>
      <c r="S494" s="78"/>
      <c r="T494" s="13">
        <f>SUM(P494:S494)</f>
        <v>0</v>
      </c>
      <c r="U494" s="48"/>
      <c r="V494" s="48"/>
      <c r="W494" s="48"/>
      <c r="X494" s="48"/>
      <c r="Y494" s="48"/>
      <c r="Z494" s="48"/>
      <c r="AA494" s="13">
        <f>SUM(U494:Z494)</f>
        <v>0</v>
      </c>
      <c r="AB494" s="48"/>
      <c r="AC494" s="48"/>
      <c r="AD494" s="86">
        <f>H494+K494+O494+T494+AA494+AB494-AC494</f>
        <v>96.033333333333331</v>
      </c>
    </row>
    <row r="495" spans="1:30" s="4" customFormat="1" ht="21" customHeight="1" x14ac:dyDescent="0.2">
      <c r="A495" s="9">
        <v>491</v>
      </c>
      <c r="B495" s="100" t="s">
        <v>489</v>
      </c>
      <c r="C495" s="101" t="s">
        <v>68</v>
      </c>
      <c r="D495" s="156">
        <v>1</v>
      </c>
      <c r="E495" s="16">
        <v>0.92033333333333334</v>
      </c>
      <c r="F495" s="48"/>
      <c r="G495" s="48"/>
      <c r="H495" s="12">
        <f>SUM(E495*100,F495:G495)</f>
        <v>92.033333333333331</v>
      </c>
      <c r="I495" s="48"/>
      <c r="J495" s="78"/>
      <c r="K495" s="13">
        <f>SUM(I495:J495)</f>
        <v>0</v>
      </c>
      <c r="L495" s="48"/>
      <c r="M495" s="78"/>
      <c r="N495" s="78"/>
      <c r="O495" s="13">
        <f>SUM(L495:N495)</f>
        <v>0</v>
      </c>
      <c r="P495" s="78"/>
      <c r="Q495" s="78"/>
      <c r="R495" s="78"/>
      <c r="S495" s="78"/>
      <c r="T495" s="13">
        <f>SUM(P495:S495)</f>
        <v>0</v>
      </c>
      <c r="U495" s="48">
        <v>1</v>
      </c>
      <c r="V495" s="48"/>
      <c r="W495" s="48"/>
      <c r="X495" s="48"/>
      <c r="Y495" s="48"/>
      <c r="Z495" s="48">
        <f>0.5+2.5</f>
        <v>3</v>
      </c>
      <c r="AA495" s="13">
        <f>SUM(U495:Z495)</f>
        <v>4</v>
      </c>
      <c r="AB495" s="48"/>
      <c r="AC495" s="48"/>
      <c r="AD495" s="86">
        <f>H495+K495+O495+T495+AA495+AB495-AC495</f>
        <v>96.033333333333331</v>
      </c>
    </row>
    <row r="496" spans="1:30" s="4" customFormat="1" ht="21" customHeight="1" x14ac:dyDescent="0.2">
      <c r="A496" s="10">
        <v>492</v>
      </c>
      <c r="B496" s="107">
        <v>182832</v>
      </c>
      <c r="C496" s="104" t="s">
        <v>70</v>
      </c>
      <c r="D496" s="104">
        <v>3</v>
      </c>
      <c r="E496" s="14">
        <f>'[1]3-18-04.'!AD17</f>
        <v>0.875</v>
      </c>
      <c r="F496" s="49"/>
      <c r="G496" s="49"/>
      <c r="H496" s="12">
        <f>SUM(E496*100,F496:G496)</f>
        <v>87.5</v>
      </c>
      <c r="I496" s="49">
        <v>8.5</v>
      </c>
      <c r="J496" s="106"/>
      <c r="K496" s="14">
        <f>SUM(I496:J496)</f>
        <v>8.5</v>
      </c>
      <c r="L496" s="49"/>
      <c r="M496" s="106"/>
      <c r="N496" s="106"/>
      <c r="O496" s="14">
        <f>SUM(L496:N496)</f>
        <v>0</v>
      </c>
      <c r="P496" s="106"/>
      <c r="Q496" s="106"/>
      <c r="R496" s="106"/>
      <c r="S496" s="106"/>
      <c r="T496" s="14">
        <f>SUM(P496:S496)</f>
        <v>0</v>
      </c>
      <c r="U496" s="49"/>
      <c r="V496" s="49"/>
      <c r="W496" s="49"/>
      <c r="X496" s="49"/>
      <c r="Y496" s="49"/>
      <c r="Z496" s="49"/>
      <c r="AA496" s="14">
        <f>SUM(U496:Z496)</f>
        <v>0</v>
      </c>
      <c r="AB496" s="49"/>
      <c r="AC496" s="49"/>
      <c r="AD496" s="87">
        <f>H496+K496+O496+T496+AA496+AB496-AC496</f>
        <v>96</v>
      </c>
    </row>
    <row r="497" spans="1:30" s="4" customFormat="1" ht="21" customHeight="1" x14ac:dyDescent="0.2">
      <c r="A497" s="8">
        <v>493</v>
      </c>
      <c r="B497" s="122" t="s">
        <v>490</v>
      </c>
      <c r="C497" s="110" t="s">
        <v>73</v>
      </c>
      <c r="D497" s="110">
        <v>3</v>
      </c>
      <c r="E497" s="14">
        <v>0.96</v>
      </c>
      <c r="F497" s="50"/>
      <c r="G497" s="50"/>
      <c r="H497" s="12">
        <f>SUM(E497*100,F497:G497)</f>
        <v>96</v>
      </c>
      <c r="I497" s="50"/>
      <c r="J497" s="112"/>
      <c r="K497" s="14">
        <f>SUM(I497:J497)</f>
        <v>0</v>
      </c>
      <c r="L497" s="50"/>
      <c r="M497" s="112"/>
      <c r="N497" s="112"/>
      <c r="O497" s="14">
        <f>SUM(L497:N497)</f>
        <v>0</v>
      </c>
      <c r="P497" s="112"/>
      <c r="Q497" s="112"/>
      <c r="R497" s="112"/>
      <c r="S497" s="112"/>
      <c r="T497" s="14">
        <f>SUM(P497:S497)</f>
        <v>0</v>
      </c>
      <c r="U497" s="50"/>
      <c r="V497" s="50"/>
      <c r="W497" s="50"/>
      <c r="X497" s="50"/>
      <c r="Y497" s="50"/>
      <c r="Z497" s="50"/>
      <c r="AA497" s="14">
        <f>SUM(U497:Z497)</f>
        <v>0</v>
      </c>
      <c r="AB497" s="50"/>
      <c r="AC497" s="50"/>
      <c r="AD497" s="86">
        <f>H497+K497+O497+T497+AA497+AB497-AC497</f>
        <v>96</v>
      </c>
    </row>
    <row r="498" spans="1:30" s="4" customFormat="1" ht="21" customHeight="1" x14ac:dyDescent="0.2">
      <c r="A498" s="9">
        <v>494</v>
      </c>
      <c r="B498" s="122" t="s">
        <v>491</v>
      </c>
      <c r="C498" s="110" t="s">
        <v>73</v>
      </c>
      <c r="D498" s="110">
        <v>3</v>
      </c>
      <c r="E498" s="14">
        <v>0.95972222222222225</v>
      </c>
      <c r="F498" s="50"/>
      <c r="G498" s="50"/>
      <c r="H498" s="12">
        <f>SUM(E498*100,F498:G498)</f>
        <v>95.972222222222229</v>
      </c>
      <c r="I498" s="50"/>
      <c r="J498" s="112"/>
      <c r="K498" s="14">
        <f>SUM(I498:J498)</f>
        <v>0</v>
      </c>
      <c r="L498" s="50"/>
      <c r="M498" s="112"/>
      <c r="N498" s="112"/>
      <c r="O498" s="14">
        <f>SUM(L498:N498)</f>
        <v>0</v>
      </c>
      <c r="P498" s="112"/>
      <c r="Q498" s="112"/>
      <c r="R498" s="112"/>
      <c r="S498" s="112"/>
      <c r="T498" s="14">
        <f>SUM(P498:S498)</f>
        <v>0</v>
      </c>
      <c r="U498" s="50"/>
      <c r="V498" s="50"/>
      <c r="W498" s="50"/>
      <c r="X498" s="50"/>
      <c r="Y498" s="50"/>
      <c r="Z498" s="50"/>
      <c r="AA498" s="14">
        <f>SUM(U498:Z498)</f>
        <v>0</v>
      </c>
      <c r="AB498" s="50"/>
      <c r="AC498" s="50"/>
      <c r="AD498" s="87">
        <f>H498+K498+O498+T498+AA498+AB498-AC498</f>
        <v>95.972222222222229</v>
      </c>
    </row>
    <row r="499" spans="1:30" s="4" customFormat="1" ht="21" customHeight="1" x14ac:dyDescent="0.2">
      <c r="A499" s="10">
        <v>495</v>
      </c>
      <c r="B499" s="100" t="s">
        <v>492</v>
      </c>
      <c r="C499" s="101" t="s">
        <v>68</v>
      </c>
      <c r="D499" s="156">
        <v>1</v>
      </c>
      <c r="E499" s="16">
        <v>0.95466666666666666</v>
      </c>
      <c r="F499" s="48"/>
      <c r="G499" s="48"/>
      <c r="H499" s="12">
        <f>SUM(E499*100,F499:G499)</f>
        <v>95.466666666666669</v>
      </c>
      <c r="I499" s="48"/>
      <c r="J499" s="78"/>
      <c r="K499" s="13">
        <f>SUM(I499:J499)</f>
        <v>0</v>
      </c>
      <c r="L499" s="48"/>
      <c r="M499" s="78"/>
      <c r="N499" s="78"/>
      <c r="O499" s="13">
        <f>SUM(L499:N499)</f>
        <v>0</v>
      </c>
      <c r="P499" s="78"/>
      <c r="Q499" s="78"/>
      <c r="R499" s="78"/>
      <c r="S499" s="78"/>
      <c r="T499" s="13">
        <f>SUM(P499:S499)</f>
        <v>0</v>
      </c>
      <c r="U499" s="48"/>
      <c r="V499" s="48"/>
      <c r="W499" s="48"/>
      <c r="X499" s="48"/>
      <c r="Y499" s="48"/>
      <c r="Z499" s="48">
        <v>0.5</v>
      </c>
      <c r="AA499" s="13">
        <f>SUM(U499:Z499)</f>
        <v>0.5</v>
      </c>
      <c r="AB499" s="48"/>
      <c r="AC499" s="48"/>
      <c r="AD499" s="86">
        <f>H499+K499+O499+T499+AA499+AB499-AC499</f>
        <v>95.966666666666669</v>
      </c>
    </row>
    <row r="500" spans="1:30" s="4" customFormat="1" ht="21" customHeight="1" x14ac:dyDescent="0.2">
      <c r="A500" s="8">
        <v>496</v>
      </c>
      <c r="B500" s="122" t="s">
        <v>493</v>
      </c>
      <c r="C500" s="110" t="s">
        <v>73</v>
      </c>
      <c r="D500" s="110">
        <v>4</v>
      </c>
      <c r="E500" s="14">
        <v>0.95960588235294109</v>
      </c>
      <c r="F500" s="50"/>
      <c r="G500" s="50"/>
      <c r="H500" s="12">
        <f>SUM(E500*100,F500:G500)</f>
        <v>95.960588235294111</v>
      </c>
      <c r="I500" s="50"/>
      <c r="J500" s="112"/>
      <c r="K500" s="14">
        <f>SUM(I500:J500)</f>
        <v>0</v>
      </c>
      <c r="L500" s="50"/>
      <c r="M500" s="112"/>
      <c r="N500" s="112"/>
      <c r="O500" s="14">
        <f>SUM(L500:N500)</f>
        <v>0</v>
      </c>
      <c r="P500" s="112"/>
      <c r="Q500" s="112"/>
      <c r="R500" s="112"/>
      <c r="S500" s="112"/>
      <c r="T500" s="14">
        <f>SUM(P500:S500)</f>
        <v>0</v>
      </c>
      <c r="U500" s="50"/>
      <c r="V500" s="50"/>
      <c r="W500" s="50"/>
      <c r="X500" s="50"/>
      <c r="Y500" s="50"/>
      <c r="Z500" s="50"/>
      <c r="AA500" s="14">
        <f>SUM(U500:Z500)</f>
        <v>0</v>
      </c>
      <c r="AB500" s="50"/>
      <c r="AC500" s="50"/>
      <c r="AD500" s="86">
        <f>H500+K500+O500+T500+AA500+AB500-AC500</f>
        <v>95.960588235294111</v>
      </c>
    </row>
    <row r="501" spans="1:30" s="4" customFormat="1" ht="21" customHeight="1" x14ac:dyDescent="0.2">
      <c r="A501" s="9">
        <v>497</v>
      </c>
      <c r="B501" s="100" t="s">
        <v>494</v>
      </c>
      <c r="C501" s="101" t="s">
        <v>68</v>
      </c>
      <c r="D501" s="101">
        <v>2</v>
      </c>
      <c r="E501" s="13">
        <v>0.82433333333333336</v>
      </c>
      <c r="F501" s="48"/>
      <c r="G501" s="48"/>
      <c r="H501" s="12">
        <f>SUM(E501*100,F501:G501)</f>
        <v>82.433333333333337</v>
      </c>
      <c r="I501" s="48"/>
      <c r="J501" s="78">
        <v>8</v>
      </c>
      <c r="K501" s="13">
        <f>SUM(I501:J501)</f>
        <v>8</v>
      </c>
      <c r="L501" s="48"/>
      <c r="M501" s="78"/>
      <c r="N501" s="78"/>
      <c r="O501" s="13">
        <f>SUM(L501:N501)</f>
        <v>0</v>
      </c>
      <c r="P501" s="78"/>
      <c r="Q501" s="78"/>
      <c r="R501" s="78"/>
      <c r="S501" s="78"/>
      <c r="T501" s="13">
        <f>SUM(P501:S501)</f>
        <v>0</v>
      </c>
      <c r="U501" s="48"/>
      <c r="V501" s="48"/>
      <c r="W501" s="48"/>
      <c r="X501" s="48"/>
      <c r="Y501" s="48"/>
      <c r="Z501" s="48">
        <v>5.5</v>
      </c>
      <c r="AA501" s="13">
        <f>SUM(U501:Z501)</f>
        <v>5.5</v>
      </c>
      <c r="AB501" s="48"/>
      <c r="AC501" s="48"/>
      <c r="AD501" s="86">
        <f>H501+K501+O501+T501+AA501+AB501-AC501</f>
        <v>95.933333333333337</v>
      </c>
    </row>
    <row r="502" spans="1:30" s="4" customFormat="1" ht="21" customHeight="1" x14ac:dyDescent="0.2">
      <c r="A502" s="10">
        <v>498</v>
      </c>
      <c r="B502" s="103" t="s">
        <v>495</v>
      </c>
      <c r="C502" s="104" t="s">
        <v>70</v>
      </c>
      <c r="D502" s="103">
        <v>4</v>
      </c>
      <c r="E502" s="14">
        <f>H502/100</f>
        <v>0.90928571428571425</v>
      </c>
      <c r="F502" s="49"/>
      <c r="G502" s="49"/>
      <c r="H502" s="12">
        <v>90.928571428571431</v>
      </c>
      <c r="I502" s="49"/>
      <c r="J502" s="106"/>
      <c r="K502" s="14">
        <f>SUM(I502:J502)</f>
        <v>0</v>
      </c>
      <c r="L502" s="49"/>
      <c r="M502" s="106"/>
      <c r="N502" s="106"/>
      <c r="O502" s="14">
        <f>SUM(L502:N502)</f>
        <v>0</v>
      </c>
      <c r="P502" s="106"/>
      <c r="Q502" s="106"/>
      <c r="R502" s="106"/>
      <c r="S502" s="106"/>
      <c r="T502" s="14">
        <f>SUM(P502:S502)</f>
        <v>0</v>
      </c>
      <c r="U502" s="49"/>
      <c r="V502" s="49"/>
      <c r="W502" s="49"/>
      <c r="X502" s="49"/>
      <c r="Y502" s="49"/>
      <c r="Z502" s="49">
        <v>5</v>
      </c>
      <c r="AA502" s="14">
        <f>SUM(U502:Z502)</f>
        <v>5</v>
      </c>
      <c r="AB502" s="49"/>
      <c r="AC502" s="49"/>
      <c r="AD502" s="87">
        <f>H502+K502+O502+T502+AA502+AB502-AC502</f>
        <v>95.928571428571431</v>
      </c>
    </row>
    <row r="503" spans="1:30" s="4" customFormat="1" ht="21" customHeight="1" x14ac:dyDescent="0.2">
      <c r="A503" s="8">
        <v>499</v>
      </c>
      <c r="B503" s="136" t="s">
        <v>496</v>
      </c>
      <c r="C503" s="104" t="s">
        <v>70</v>
      </c>
      <c r="D503" s="103">
        <v>1</v>
      </c>
      <c r="E503" s="14">
        <f>H503/100</f>
        <v>0.95909090909090911</v>
      </c>
      <c r="F503" s="49"/>
      <c r="G503" s="49">
        <v>1</v>
      </c>
      <c r="H503" s="12">
        <v>95.909090909090907</v>
      </c>
      <c r="I503" s="49"/>
      <c r="J503" s="106"/>
      <c r="K503" s="14">
        <f>SUM(I503:J503)</f>
        <v>0</v>
      </c>
      <c r="L503" s="49"/>
      <c r="M503" s="106"/>
      <c r="N503" s="106"/>
      <c r="O503" s="14">
        <f>SUM(L503:N503)</f>
        <v>0</v>
      </c>
      <c r="P503" s="106"/>
      <c r="Q503" s="106"/>
      <c r="R503" s="106"/>
      <c r="S503" s="106"/>
      <c r="T503" s="14">
        <f>SUM(P503:S503)</f>
        <v>0</v>
      </c>
      <c r="U503" s="49"/>
      <c r="V503" s="49"/>
      <c r="W503" s="49"/>
      <c r="X503" s="49"/>
      <c r="Y503" s="49"/>
      <c r="Z503" s="49"/>
      <c r="AA503" s="14">
        <f>SUM(U503:Z503)</f>
        <v>0</v>
      </c>
      <c r="AB503" s="49"/>
      <c r="AC503" s="49"/>
      <c r="AD503" s="86">
        <f>H503+K503+O503+T503+AA503+AB503-AC503</f>
        <v>95.909090909090907</v>
      </c>
    </row>
    <row r="504" spans="1:30" s="4" customFormat="1" ht="21" customHeight="1" x14ac:dyDescent="0.2">
      <c r="A504" s="9">
        <v>500</v>
      </c>
      <c r="B504" s="122" t="s">
        <v>497</v>
      </c>
      <c r="C504" s="110" t="s">
        <v>73</v>
      </c>
      <c r="D504" s="110">
        <v>2</v>
      </c>
      <c r="E504" s="14">
        <v>0.80906250000000002</v>
      </c>
      <c r="F504" s="50"/>
      <c r="G504" s="50"/>
      <c r="H504" s="12">
        <f>SUM(E504*100,F504:G504)</f>
        <v>80.90625</v>
      </c>
      <c r="I504" s="50"/>
      <c r="J504" s="112"/>
      <c r="K504" s="14">
        <f>SUM(I504:J504)</f>
        <v>0</v>
      </c>
      <c r="L504" s="50"/>
      <c r="M504" s="112"/>
      <c r="N504" s="112"/>
      <c r="O504" s="14">
        <f>SUM(L504:N504)</f>
        <v>0</v>
      </c>
      <c r="P504" s="112"/>
      <c r="Q504" s="112"/>
      <c r="R504" s="112"/>
      <c r="S504" s="112"/>
      <c r="T504" s="14">
        <f>SUM(P504:S504)</f>
        <v>0</v>
      </c>
      <c r="U504" s="50">
        <v>15</v>
      </c>
      <c r="V504" s="50"/>
      <c r="W504" s="50"/>
      <c r="X504" s="50"/>
      <c r="Y504" s="50"/>
      <c r="Z504" s="50"/>
      <c r="AA504" s="14">
        <f>SUM(U504:Z504)</f>
        <v>15</v>
      </c>
      <c r="AB504" s="50"/>
      <c r="AC504" s="50"/>
      <c r="AD504" s="86">
        <f>H504+K504+O504+T504+AA504+AB504-AC504</f>
        <v>95.90625</v>
      </c>
    </row>
    <row r="505" spans="1:30" s="4" customFormat="1" ht="21" customHeight="1" x14ac:dyDescent="0.2">
      <c r="A505" s="10">
        <v>501</v>
      </c>
      <c r="B505" s="99" t="s">
        <v>498</v>
      </c>
      <c r="C505" s="101" t="s">
        <v>68</v>
      </c>
      <c r="D505" s="101">
        <v>2</v>
      </c>
      <c r="E505" s="13">
        <v>0.95899999999999996</v>
      </c>
      <c r="F505" s="48"/>
      <c r="G505" s="48"/>
      <c r="H505" s="12">
        <f>SUM(E505*100,F505:G505)</f>
        <v>95.899999999999991</v>
      </c>
      <c r="I505" s="48"/>
      <c r="J505" s="78"/>
      <c r="K505" s="13">
        <f>SUM(I505:J505)</f>
        <v>0</v>
      </c>
      <c r="L505" s="48"/>
      <c r="M505" s="78"/>
      <c r="N505" s="78"/>
      <c r="O505" s="13">
        <f>SUM(L505:N505)</f>
        <v>0</v>
      </c>
      <c r="P505" s="78"/>
      <c r="Q505" s="78"/>
      <c r="R505" s="78"/>
      <c r="S505" s="78"/>
      <c r="T505" s="13">
        <f>SUM(P505:S505)</f>
        <v>0</v>
      </c>
      <c r="U505" s="48"/>
      <c r="V505" s="48"/>
      <c r="W505" s="48"/>
      <c r="X505" s="48"/>
      <c r="Y505" s="48"/>
      <c r="Z505" s="48"/>
      <c r="AA505" s="13">
        <f>SUM(U505:Z505)</f>
        <v>0</v>
      </c>
      <c r="AB505" s="48"/>
      <c r="AC505" s="48"/>
      <c r="AD505" s="87">
        <f>H505+K505+O505+T505+AA505+AB505-AC505</f>
        <v>95.899999999999991</v>
      </c>
    </row>
    <row r="506" spans="1:30" s="4" customFormat="1" ht="21" customHeight="1" x14ac:dyDescent="0.2">
      <c r="A506" s="8">
        <v>502</v>
      </c>
      <c r="B506" s="122" t="s">
        <v>499</v>
      </c>
      <c r="C506" s="110" t="s">
        <v>73</v>
      </c>
      <c r="D506" s="110">
        <v>1</v>
      </c>
      <c r="E506" s="14">
        <v>0.94870370370370372</v>
      </c>
      <c r="F506" s="50"/>
      <c r="G506" s="50"/>
      <c r="H506" s="12">
        <f>SUM(E506*100,F506:G506)</f>
        <v>94.870370370370367</v>
      </c>
      <c r="I506" s="50"/>
      <c r="J506" s="112"/>
      <c r="K506" s="14">
        <f>SUM(I506:J506)</f>
        <v>0</v>
      </c>
      <c r="L506" s="50"/>
      <c r="M506" s="112"/>
      <c r="N506" s="112"/>
      <c r="O506" s="14">
        <f>SUM(L506:N506)</f>
        <v>0</v>
      </c>
      <c r="P506" s="112"/>
      <c r="Q506" s="135"/>
      <c r="R506" s="112">
        <v>0.5</v>
      </c>
      <c r="S506" s="112"/>
      <c r="T506" s="14">
        <f>SUM(P506:S506)</f>
        <v>0.5</v>
      </c>
      <c r="U506" s="50"/>
      <c r="V506" s="50">
        <v>0.5</v>
      </c>
      <c r="W506" s="50"/>
      <c r="X506" s="50"/>
      <c r="Y506" s="50"/>
      <c r="Z506" s="50"/>
      <c r="AA506" s="14">
        <f>SUM(U506:Z506)</f>
        <v>0.5</v>
      </c>
      <c r="AB506" s="50"/>
      <c r="AC506" s="50"/>
      <c r="AD506" s="86">
        <f>H506+K506+O506+T506+AA506+AB506-AC506</f>
        <v>95.870370370370367</v>
      </c>
    </row>
    <row r="507" spans="1:30" s="4" customFormat="1" ht="21" customHeight="1" x14ac:dyDescent="0.2">
      <c r="A507" s="9">
        <v>503</v>
      </c>
      <c r="B507" s="122" t="s">
        <v>500</v>
      </c>
      <c r="C507" s="110" t="s">
        <v>73</v>
      </c>
      <c r="D507" s="110">
        <v>4</v>
      </c>
      <c r="E507" s="14">
        <v>0.95866666666666667</v>
      </c>
      <c r="F507" s="50"/>
      <c r="G507" s="50"/>
      <c r="H507" s="12">
        <f>SUM(E507*100,F507:G507)</f>
        <v>95.86666666666666</v>
      </c>
      <c r="I507" s="50"/>
      <c r="J507" s="112"/>
      <c r="K507" s="14">
        <f>SUM(I507:J507)</f>
        <v>0</v>
      </c>
      <c r="L507" s="50"/>
      <c r="M507" s="112"/>
      <c r="N507" s="112"/>
      <c r="O507" s="14">
        <f>SUM(L507:N507)</f>
        <v>0</v>
      </c>
      <c r="P507" s="112"/>
      <c r="Q507" s="112"/>
      <c r="R507" s="112"/>
      <c r="S507" s="112"/>
      <c r="T507" s="14">
        <f>SUM(P507:S507)</f>
        <v>0</v>
      </c>
      <c r="U507" s="50"/>
      <c r="V507" s="50"/>
      <c r="W507" s="50"/>
      <c r="X507" s="50"/>
      <c r="Y507" s="50"/>
      <c r="Z507" s="50"/>
      <c r="AA507" s="14">
        <f>SUM(U507:Z507)</f>
        <v>0</v>
      </c>
      <c r="AB507" s="50"/>
      <c r="AC507" s="50"/>
      <c r="AD507" s="86">
        <f>H507+K507+O507+T507+AA507+AB507-AC507</f>
        <v>95.86666666666666</v>
      </c>
    </row>
    <row r="508" spans="1:30" s="4" customFormat="1" ht="21" customHeight="1" x14ac:dyDescent="0.2">
      <c r="A508" s="10">
        <v>504</v>
      </c>
      <c r="B508" s="96" t="s">
        <v>501</v>
      </c>
      <c r="C508" s="96" t="s">
        <v>66</v>
      </c>
      <c r="D508" s="96">
        <v>1</v>
      </c>
      <c r="E508" s="13">
        <v>0.86156250000000001</v>
      </c>
      <c r="F508" s="47"/>
      <c r="G508" s="47"/>
      <c r="H508" s="12">
        <f>SUM(E508*100,F508:G508)</f>
        <v>86.15625</v>
      </c>
      <c r="I508" s="47"/>
      <c r="J508" s="77"/>
      <c r="K508" s="13">
        <f>SUM(I508:J508)</f>
        <v>0</v>
      </c>
      <c r="L508" s="47"/>
      <c r="M508" s="77"/>
      <c r="N508" s="77"/>
      <c r="O508" s="13">
        <f>SUM(L508:N508)</f>
        <v>0</v>
      </c>
      <c r="P508" s="77"/>
      <c r="Q508" s="77"/>
      <c r="R508" s="77"/>
      <c r="S508" s="77"/>
      <c r="T508" s="13">
        <f>SUM(P508:S508)</f>
        <v>0</v>
      </c>
      <c r="U508" s="47">
        <f>1+1</f>
        <v>2</v>
      </c>
      <c r="V508" s="47">
        <v>2.7</v>
      </c>
      <c r="W508" s="47"/>
      <c r="X508" s="47">
        <f>3+2</f>
        <v>5</v>
      </c>
      <c r="Y508" s="47"/>
      <c r="Z508" s="47"/>
      <c r="AA508" s="13">
        <f>SUM(U508:Z508)</f>
        <v>9.6999999999999993</v>
      </c>
      <c r="AB508" s="47"/>
      <c r="AC508" s="47"/>
      <c r="AD508" s="87">
        <f>H508+K508+O508+T508+AA508+AB508-AC508</f>
        <v>95.856250000000003</v>
      </c>
    </row>
    <row r="509" spans="1:30" s="4" customFormat="1" ht="21" customHeight="1" x14ac:dyDescent="0.2">
      <c r="A509" s="8">
        <v>505</v>
      </c>
      <c r="B509" s="136" t="s">
        <v>502</v>
      </c>
      <c r="C509" s="104" t="s">
        <v>70</v>
      </c>
      <c r="D509" s="103">
        <v>1</v>
      </c>
      <c r="E509" s="14">
        <f>H509/100</f>
        <v>0.95</v>
      </c>
      <c r="F509" s="49"/>
      <c r="G509" s="49"/>
      <c r="H509" s="12">
        <v>95</v>
      </c>
      <c r="I509" s="49"/>
      <c r="J509" s="106"/>
      <c r="K509" s="14">
        <f>SUM(I509:J509)</f>
        <v>0</v>
      </c>
      <c r="L509" s="49"/>
      <c r="M509" s="106"/>
      <c r="N509" s="106"/>
      <c r="O509" s="14">
        <f>SUM(L509:N509)</f>
        <v>0</v>
      </c>
      <c r="P509" s="106"/>
      <c r="Q509" s="106"/>
      <c r="R509" s="106"/>
      <c r="S509" s="106"/>
      <c r="T509" s="14">
        <f>SUM(P509:S509)</f>
        <v>0</v>
      </c>
      <c r="U509" s="49"/>
      <c r="V509" s="49">
        <v>0.8</v>
      </c>
      <c r="W509" s="49"/>
      <c r="X509" s="49"/>
      <c r="Y509" s="49"/>
      <c r="Z509" s="49"/>
      <c r="AA509" s="14">
        <f>SUM(U509:Z509)</f>
        <v>0.8</v>
      </c>
      <c r="AB509" s="49"/>
      <c r="AC509" s="49"/>
      <c r="AD509" s="86">
        <f>H509+K509+O509+T509+AA509+AB509-AC509</f>
        <v>95.8</v>
      </c>
    </row>
    <row r="510" spans="1:30" s="4" customFormat="1" ht="21" customHeight="1" x14ac:dyDescent="0.2">
      <c r="A510" s="9">
        <v>506</v>
      </c>
      <c r="B510" s="136" t="s">
        <v>503</v>
      </c>
      <c r="C510" s="104" t="s">
        <v>70</v>
      </c>
      <c r="D510" s="103">
        <v>1</v>
      </c>
      <c r="E510" s="14">
        <f>H510/100</f>
        <v>0.95</v>
      </c>
      <c r="F510" s="49"/>
      <c r="G510" s="49">
        <v>1</v>
      </c>
      <c r="H510" s="12">
        <v>95</v>
      </c>
      <c r="I510" s="49"/>
      <c r="J510" s="106"/>
      <c r="K510" s="14">
        <f>SUM(I510:J510)</f>
        <v>0</v>
      </c>
      <c r="L510" s="49"/>
      <c r="M510" s="106"/>
      <c r="N510" s="106"/>
      <c r="O510" s="14">
        <f>SUM(L510:N510)</f>
        <v>0</v>
      </c>
      <c r="P510" s="106"/>
      <c r="Q510" s="106"/>
      <c r="R510" s="106"/>
      <c r="S510" s="106"/>
      <c r="T510" s="14">
        <f>SUM(P510:S510)</f>
        <v>0</v>
      </c>
      <c r="U510" s="49"/>
      <c r="V510" s="49">
        <v>0.8</v>
      </c>
      <c r="W510" s="49"/>
      <c r="X510" s="49"/>
      <c r="Y510" s="49"/>
      <c r="Z510" s="49"/>
      <c r="AA510" s="14">
        <f>SUM(U510:Z510)</f>
        <v>0.8</v>
      </c>
      <c r="AB510" s="49"/>
      <c r="AC510" s="49"/>
      <c r="AD510" s="86">
        <f>H510+K510+O510+T510+AA510+AB510-AC510</f>
        <v>95.8</v>
      </c>
    </row>
    <row r="511" spans="1:30" s="4" customFormat="1" ht="21" customHeight="1" x14ac:dyDescent="0.2">
      <c r="A511" s="10">
        <v>507</v>
      </c>
      <c r="B511" s="100" t="s">
        <v>504</v>
      </c>
      <c r="C511" s="101" t="s">
        <v>68</v>
      </c>
      <c r="D511" s="101">
        <v>3</v>
      </c>
      <c r="E511" s="13">
        <v>0.95799999999999996</v>
      </c>
      <c r="F511" s="48"/>
      <c r="G511" s="48"/>
      <c r="H511" s="12">
        <f>SUM(E511*100,F511:G511)</f>
        <v>95.8</v>
      </c>
      <c r="I511" s="48"/>
      <c r="J511" s="78"/>
      <c r="K511" s="13">
        <f>SUM(I511:J511)</f>
        <v>0</v>
      </c>
      <c r="L511" s="48"/>
      <c r="M511" s="78"/>
      <c r="N511" s="78"/>
      <c r="O511" s="13">
        <f>SUM(L511:N511)</f>
        <v>0</v>
      </c>
      <c r="P511" s="78"/>
      <c r="Q511" s="78"/>
      <c r="R511" s="78"/>
      <c r="S511" s="78"/>
      <c r="T511" s="13">
        <f>SUM(P511:S511)</f>
        <v>0</v>
      </c>
      <c r="U511" s="48"/>
      <c r="V511" s="48"/>
      <c r="W511" s="48"/>
      <c r="X511" s="48"/>
      <c r="Y511" s="48"/>
      <c r="Z511" s="48"/>
      <c r="AA511" s="13">
        <f>SUM(U511:Z511)</f>
        <v>0</v>
      </c>
      <c r="AB511" s="48"/>
      <c r="AC511" s="48"/>
      <c r="AD511" s="87">
        <f>H511+K511+O511+T511+AA511+AB511-AC511</f>
        <v>95.8</v>
      </c>
    </row>
    <row r="512" spans="1:30" s="4" customFormat="1" ht="21" customHeight="1" x14ac:dyDescent="0.2">
      <c r="A512" s="8">
        <v>508</v>
      </c>
      <c r="B512" s="110" t="s">
        <v>505</v>
      </c>
      <c r="C512" s="110" t="s">
        <v>73</v>
      </c>
      <c r="D512" s="110">
        <v>3</v>
      </c>
      <c r="E512" s="14">
        <v>0.95797101449275357</v>
      </c>
      <c r="F512" s="50"/>
      <c r="G512" s="50"/>
      <c r="H512" s="12">
        <f>SUM(E512*100,F512:G512)</f>
        <v>95.79710144927536</v>
      </c>
      <c r="I512" s="50"/>
      <c r="J512" s="112"/>
      <c r="K512" s="14">
        <f>SUM(I512:J512)</f>
        <v>0</v>
      </c>
      <c r="L512" s="50"/>
      <c r="M512" s="112"/>
      <c r="N512" s="112"/>
      <c r="O512" s="14">
        <f>SUM(L512:N512)</f>
        <v>0</v>
      </c>
      <c r="P512" s="112"/>
      <c r="Q512" s="112"/>
      <c r="R512" s="112"/>
      <c r="S512" s="112"/>
      <c r="T512" s="14">
        <f>SUM(P512:S512)</f>
        <v>0</v>
      </c>
      <c r="U512" s="50"/>
      <c r="V512" s="50"/>
      <c r="W512" s="50"/>
      <c r="X512" s="50"/>
      <c r="Y512" s="50"/>
      <c r="Z512" s="50"/>
      <c r="AA512" s="14">
        <f>SUM(U512:Z512)</f>
        <v>0</v>
      </c>
      <c r="AB512" s="50"/>
      <c r="AC512" s="50"/>
      <c r="AD512" s="87">
        <f>H512+K512+O512+T512+AA512+AB512-AC512</f>
        <v>95.79710144927536</v>
      </c>
    </row>
    <row r="513" spans="1:30" s="4" customFormat="1" ht="21" customHeight="1" x14ac:dyDescent="0.2">
      <c r="A513" s="9">
        <v>509</v>
      </c>
      <c r="B513" s="110" t="s">
        <v>506</v>
      </c>
      <c r="C513" s="110" t="s">
        <v>73</v>
      </c>
      <c r="D513" s="110">
        <v>4</v>
      </c>
      <c r="E513" s="14">
        <v>0.95781249999999996</v>
      </c>
      <c r="F513" s="50"/>
      <c r="G513" s="50"/>
      <c r="H513" s="12">
        <f>SUM(E513*100,F513:G513)</f>
        <v>95.78125</v>
      </c>
      <c r="I513" s="50"/>
      <c r="J513" s="112"/>
      <c r="K513" s="14">
        <f>SUM(I513:J513)</f>
        <v>0</v>
      </c>
      <c r="L513" s="50"/>
      <c r="M513" s="112"/>
      <c r="N513" s="112"/>
      <c r="O513" s="14">
        <f>SUM(L513:N513)</f>
        <v>0</v>
      </c>
      <c r="P513" s="112"/>
      <c r="Q513" s="112"/>
      <c r="R513" s="112"/>
      <c r="S513" s="112"/>
      <c r="T513" s="14">
        <f>SUM(P513:S513)</f>
        <v>0</v>
      </c>
      <c r="U513" s="50"/>
      <c r="V513" s="50"/>
      <c r="W513" s="50"/>
      <c r="X513" s="50"/>
      <c r="Y513" s="50"/>
      <c r="Z513" s="50"/>
      <c r="AA513" s="14">
        <f>SUM(U513:Z513)</f>
        <v>0</v>
      </c>
      <c r="AB513" s="50"/>
      <c r="AC513" s="50"/>
      <c r="AD513" s="86">
        <f>H513+K513+O513+T513+AA513+AB513-AC513</f>
        <v>95.78125</v>
      </c>
    </row>
    <row r="514" spans="1:30" s="4" customFormat="1" ht="21" customHeight="1" x14ac:dyDescent="0.2">
      <c r="A514" s="10">
        <v>510</v>
      </c>
      <c r="B514" s="99" t="s">
        <v>507</v>
      </c>
      <c r="C514" s="101" t="s">
        <v>68</v>
      </c>
      <c r="D514" s="101">
        <v>4</v>
      </c>
      <c r="E514" s="13">
        <v>0.95766666666666667</v>
      </c>
      <c r="F514" s="48"/>
      <c r="G514" s="48"/>
      <c r="H514" s="12">
        <f>SUM(E514*100,F514:G514)</f>
        <v>95.766666666666666</v>
      </c>
      <c r="I514" s="48"/>
      <c r="J514" s="78"/>
      <c r="K514" s="13">
        <f>SUM(I514:J514)</f>
        <v>0</v>
      </c>
      <c r="L514" s="48"/>
      <c r="M514" s="78"/>
      <c r="N514" s="78"/>
      <c r="O514" s="13">
        <f>SUM(L514:N514)</f>
        <v>0</v>
      </c>
      <c r="P514" s="78"/>
      <c r="Q514" s="78"/>
      <c r="R514" s="78"/>
      <c r="S514" s="78"/>
      <c r="T514" s="13">
        <f>SUM(P514:S514)</f>
        <v>0</v>
      </c>
      <c r="U514" s="48"/>
      <c r="V514" s="48"/>
      <c r="W514" s="48"/>
      <c r="X514" s="48"/>
      <c r="Y514" s="48"/>
      <c r="Z514" s="48"/>
      <c r="AA514" s="13">
        <f>SUM(U514:Z514)</f>
        <v>0</v>
      </c>
      <c r="AB514" s="48"/>
      <c r="AC514" s="48"/>
      <c r="AD514" s="86">
        <f>H514+K514+O514+T514+AA514+AB514-AC514</f>
        <v>95.766666666666666</v>
      </c>
    </row>
    <row r="515" spans="1:30" s="4" customFormat="1" ht="21" customHeight="1" x14ac:dyDescent="0.2">
      <c r="A515" s="8">
        <v>511</v>
      </c>
      <c r="B515" s="100" t="s">
        <v>508</v>
      </c>
      <c r="C515" s="101" t="s">
        <v>68</v>
      </c>
      <c r="D515" s="101">
        <v>2</v>
      </c>
      <c r="E515" s="13">
        <v>0.94766666666666666</v>
      </c>
      <c r="F515" s="48"/>
      <c r="G515" s="48"/>
      <c r="H515" s="12">
        <f>SUM(E515*100,F515:G515)</f>
        <v>94.766666666666666</v>
      </c>
      <c r="I515" s="48"/>
      <c r="J515" s="78"/>
      <c r="K515" s="13">
        <f>SUM(I515:J515)</f>
        <v>0</v>
      </c>
      <c r="L515" s="48"/>
      <c r="M515" s="78"/>
      <c r="N515" s="78"/>
      <c r="O515" s="13">
        <f>SUM(L515:N515)</f>
        <v>0</v>
      </c>
      <c r="P515" s="78"/>
      <c r="Q515" s="78"/>
      <c r="R515" s="78"/>
      <c r="S515" s="78"/>
      <c r="T515" s="13">
        <f>SUM(P515:S515)</f>
        <v>0</v>
      </c>
      <c r="U515" s="48">
        <v>1</v>
      </c>
      <c r="V515" s="48"/>
      <c r="W515" s="48"/>
      <c r="X515" s="48"/>
      <c r="Y515" s="48"/>
      <c r="Z515" s="48"/>
      <c r="AA515" s="13">
        <f>SUM(U515:Z515)</f>
        <v>1</v>
      </c>
      <c r="AB515" s="48"/>
      <c r="AC515" s="48"/>
      <c r="AD515" s="86">
        <f>H515+K515+O515+T515+AA515+AB515-AC515</f>
        <v>95.766666666666666</v>
      </c>
    </row>
    <row r="516" spans="1:30" s="4" customFormat="1" ht="21" customHeight="1" x14ac:dyDescent="0.2">
      <c r="A516" s="9">
        <v>512</v>
      </c>
      <c r="B516" s="131" t="s">
        <v>509</v>
      </c>
      <c r="C516" s="92" t="s">
        <v>64</v>
      </c>
      <c r="D516" s="91">
        <v>2</v>
      </c>
      <c r="E516" s="12">
        <v>0.80755319148936167</v>
      </c>
      <c r="F516" s="53"/>
      <c r="G516" s="46"/>
      <c r="H516" s="12">
        <f>SUM(E516*100,F516:G516)</f>
        <v>80.755319148936167</v>
      </c>
      <c r="I516" s="94"/>
      <c r="J516" s="95"/>
      <c r="K516" s="12">
        <f>SUM(I516:J516)</f>
        <v>0</v>
      </c>
      <c r="L516" s="95"/>
      <c r="M516" s="95"/>
      <c r="N516" s="95"/>
      <c r="O516" s="12">
        <f>SUM(L516:N516)</f>
        <v>0</v>
      </c>
      <c r="P516" s="95"/>
      <c r="Q516" s="95"/>
      <c r="R516" s="95"/>
      <c r="S516" s="95"/>
      <c r="T516" s="12">
        <f>SUM(P516:S516)</f>
        <v>0</v>
      </c>
      <c r="U516" s="95">
        <v>15</v>
      </c>
      <c r="V516" s="94"/>
      <c r="W516" s="94"/>
      <c r="X516" s="94"/>
      <c r="Y516" s="85"/>
      <c r="Z516" s="85"/>
      <c r="AA516" s="14">
        <f>SUM(U516:Z516)</f>
        <v>15</v>
      </c>
      <c r="AB516" s="85"/>
      <c r="AC516" s="85"/>
      <c r="AD516" s="87">
        <f>H516+K516+O516+T516+AA516+AB516-AC516</f>
        <v>95.755319148936167</v>
      </c>
    </row>
    <row r="517" spans="1:30" s="4" customFormat="1" ht="21" customHeight="1" x14ac:dyDescent="0.2">
      <c r="A517" s="10">
        <v>513</v>
      </c>
      <c r="B517" s="117">
        <v>194128</v>
      </c>
      <c r="C517" s="119" t="s">
        <v>78</v>
      </c>
      <c r="D517" s="119">
        <v>2</v>
      </c>
      <c r="E517" s="14">
        <v>0.91635416666666669</v>
      </c>
      <c r="F517" s="51"/>
      <c r="G517" s="51"/>
      <c r="H517" s="12">
        <f>SUM(E517*100,F517:G517)</f>
        <v>91.635416666666671</v>
      </c>
      <c r="I517" s="51">
        <v>2.5</v>
      </c>
      <c r="J517" s="121"/>
      <c r="K517" s="14">
        <f>SUM(I517:J517)</f>
        <v>2.5</v>
      </c>
      <c r="L517" s="51"/>
      <c r="M517" s="121"/>
      <c r="N517" s="121"/>
      <c r="O517" s="14">
        <f>SUM(L517:N517)</f>
        <v>0</v>
      </c>
      <c r="P517" s="121"/>
      <c r="Q517" s="121"/>
      <c r="R517" s="121">
        <v>0.6</v>
      </c>
      <c r="S517" s="121"/>
      <c r="T517" s="14">
        <f>SUM(P517:S517)</f>
        <v>0.6</v>
      </c>
      <c r="U517" s="51"/>
      <c r="V517" s="51"/>
      <c r="W517" s="51"/>
      <c r="X517" s="51"/>
      <c r="Y517" s="51">
        <v>1</v>
      </c>
      <c r="Z517" s="51"/>
      <c r="AA517" s="14">
        <f>SUM(U517:Z517)</f>
        <v>1</v>
      </c>
      <c r="AB517" s="51"/>
      <c r="AC517" s="51"/>
      <c r="AD517" s="86">
        <f>H517+K517+O517+T517+AA517+AB517-AC517</f>
        <v>95.735416666666666</v>
      </c>
    </row>
    <row r="518" spans="1:30" s="4" customFormat="1" ht="21" customHeight="1" x14ac:dyDescent="0.2">
      <c r="A518" s="8">
        <v>514</v>
      </c>
      <c r="B518" s="122" t="s">
        <v>510</v>
      </c>
      <c r="C518" s="110" t="s">
        <v>73</v>
      </c>
      <c r="D518" s="110">
        <v>4</v>
      </c>
      <c r="E518" s="14">
        <v>0.95735294117647063</v>
      </c>
      <c r="F518" s="50"/>
      <c r="G518" s="50"/>
      <c r="H518" s="12">
        <f>SUM(E518*100,F518:G518)</f>
        <v>95.735294117647058</v>
      </c>
      <c r="I518" s="50"/>
      <c r="J518" s="112"/>
      <c r="K518" s="14">
        <f>SUM(I518:J518)</f>
        <v>0</v>
      </c>
      <c r="L518" s="50"/>
      <c r="M518" s="112"/>
      <c r="N518" s="112"/>
      <c r="O518" s="14">
        <f>SUM(L518:N518)</f>
        <v>0</v>
      </c>
      <c r="P518" s="112"/>
      <c r="Q518" s="112"/>
      <c r="R518" s="112"/>
      <c r="S518" s="112"/>
      <c r="T518" s="14">
        <f>SUM(P518:S518)</f>
        <v>0</v>
      </c>
      <c r="U518" s="50"/>
      <c r="V518" s="50"/>
      <c r="W518" s="50"/>
      <c r="X518" s="50"/>
      <c r="Y518" s="50"/>
      <c r="Z518" s="50"/>
      <c r="AA518" s="14">
        <f>SUM(U518:Z518)</f>
        <v>0</v>
      </c>
      <c r="AB518" s="50"/>
      <c r="AC518" s="50"/>
      <c r="AD518" s="87">
        <f>H518+K518+O518+T518+AA518+AB518-AC518</f>
        <v>95.735294117647058</v>
      </c>
    </row>
    <row r="519" spans="1:30" s="4" customFormat="1" ht="21" customHeight="1" x14ac:dyDescent="0.2">
      <c r="A519" s="9">
        <v>515</v>
      </c>
      <c r="B519" s="100" t="s">
        <v>511</v>
      </c>
      <c r="C519" s="101" t="s">
        <v>68</v>
      </c>
      <c r="D519" s="101">
        <v>2</v>
      </c>
      <c r="E519" s="13">
        <v>0.89733333333333332</v>
      </c>
      <c r="F519" s="48"/>
      <c r="G519" s="48"/>
      <c r="H519" s="12">
        <f>SUM(E519*100,F519:G519)</f>
        <v>89.733333333333334</v>
      </c>
      <c r="I519" s="48"/>
      <c r="J519" s="78"/>
      <c r="K519" s="13">
        <f>SUM(I519:J519)</f>
        <v>0</v>
      </c>
      <c r="L519" s="48">
        <v>1</v>
      </c>
      <c r="M519" s="78">
        <v>5</v>
      </c>
      <c r="N519" s="78"/>
      <c r="O519" s="13">
        <f>SUM(L519:N519)</f>
        <v>6</v>
      </c>
      <c r="P519" s="78"/>
      <c r="Q519" s="78"/>
      <c r="R519" s="78"/>
      <c r="S519" s="78"/>
      <c r="T519" s="13">
        <f>SUM(P519:S519)</f>
        <v>0</v>
      </c>
      <c r="U519" s="48"/>
      <c r="V519" s="48"/>
      <c r="W519" s="48"/>
      <c r="X519" s="48"/>
      <c r="Y519" s="48"/>
      <c r="Z519" s="48"/>
      <c r="AA519" s="13">
        <f>SUM(U519:Z519)</f>
        <v>0</v>
      </c>
      <c r="AB519" s="48"/>
      <c r="AC519" s="48"/>
      <c r="AD519" s="87">
        <f>H519+K519+O519+T519+AA519+AB519-AC519</f>
        <v>95.733333333333334</v>
      </c>
    </row>
    <row r="520" spans="1:30" s="4" customFormat="1" ht="21" customHeight="1" x14ac:dyDescent="0.2">
      <c r="A520" s="10">
        <v>516</v>
      </c>
      <c r="B520" s="117">
        <v>174006</v>
      </c>
      <c r="C520" s="119" t="s">
        <v>78</v>
      </c>
      <c r="D520" s="119">
        <v>4</v>
      </c>
      <c r="E520" s="14">
        <v>0.9571794871794872</v>
      </c>
      <c r="F520" s="51"/>
      <c r="G520" s="51"/>
      <c r="H520" s="12">
        <f>SUM(E520*100,F520:G520)</f>
        <v>95.717948717948715</v>
      </c>
      <c r="I520" s="51"/>
      <c r="J520" s="121"/>
      <c r="K520" s="14">
        <f>SUM(I520:J520)</f>
        <v>0</v>
      </c>
      <c r="L520" s="51"/>
      <c r="M520" s="121"/>
      <c r="N520" s="121"/>
      <c r="O520" s="14">
        <f>SUM(L520:N520)</f>
        <v>0</v>
      </c>
      <c r="P520" s="121"/>
      <c r="Q520" s="121"/>
      <c r="R520" s="121"/>
      <c r="S520" s="121"/>
      <c r="T520" s="14">
        <f>SUM(P520:S520)</f>
        <v>0</v>
      </c>
      <c r="U520" s="51"/>
      <c r="V520" s="51"/>
      <c r="W520" s="51"/>
      <c r="X520" s="51"/>
      <c r="Y520" s="51"/>
      <c r="Z520" s="51"/>
      <c r="AA520" s="14">
        <f>SUM(U520:Z520)</f>
        <v>0</v>
      </c>
      <c r="AB520" s="51"/>
      <c r="AC520" s="51"/>
      <c r="AD520" s="87">
        <f>H520+K520+O520+T520+AA520+AB520-AC520</f>
        <v>95.717948717948715</v>
      </c>
    </row>
    <row r="521" spans="1:30" s="4" customFormat="1" ht="21" customHeight="1" x14ac:dyDescent="0.2">
      <c r="A521" s="8">
        <v>517</v>
      </c>
      <c r="B521" s="123" t="s">
        <v>512</v>
      </c>
      <c r="C521" s="101" t="s">
        <v>68</v>
      </c>
      <c r="D521" s="137">
        <v>4</v>
      </c>
      <c r="E521" s="13">
        <v>0.95703703703703702</v>
      </c>
      <c r="F521" s="48"/>
      <c r="G521" s="48"/>
      <c r="H521" s="12">
        <f>SUM(E521*100,F521:G521)</f>
        <v>95.703703703703695</v>
      </c>
      <c r="I521" s="48"/>
      <c r="J521" s="78"/>
      <c r="K521" s="13">
        <f>SUM(I521:J521)</f>
        <v>0</v>
      </c>
      <c r="L521" s="48"/>
      <c r="M521" s="78"/>
      <c r="N521" s="78"/>
      <c r="O521" s="13">
        <f>SUM(L521:N521)</f>
        <v>0</v>
      </c>
      <c r="P521" s="78"/>
      <c r="Q521" s="78"/>
      <c r="R521" s="78"/>
      <c r="S521" s="78"/>
      <c r="T521" s="13">
        <f>SUM(P521:S521)</f>
        <v>0</v>
      </c>
      <c r="U521" s="48"/>
      <c r="V521" s="48"/>
      <c r="W521" s="48"/>
      <c r="X521" s="48"/>
      <c r="Y521" s="48"/>
      <c r="Z521" s="48"/>
      <c r="AA521" s="13">
        <f>SUM(U521:Z521)</f>
        <v>0</v>
      </c>
      <c r="AB521" s="48"/>
      <c r="AC521" s="48"/>
      <c r="AD521" s="86">
        <f>H521+K521+O521+T521+AA521+AB521-AC521</f>
        <v>95.703703703703695</v>
      </c>
    </row>
    <row r="522" spans="1:30" s="4" customFormat="1" ht="21" customHeight="1" x14ac:dyDescent="0.2">
      <c r="A522" s="9">
        <v>518</v>
      </c>
      <c r="B522" s="123" t="s">
        <v>513</v>
      </c>
      <c r="C522" s="101" t="s">
        <v>68</v>
      </c>
      <c r="D522" s="125">
        <v>3</v>
      </c>
      <c r="E522" s="13">
        <v>0.81482758620689655</v>
      </c>
      <c r="F522" s="48"/>
      <c r="G522" s="48"/>
      <c r="H522" s="12">
        <f>SUM(E522*100,F522:G522)</f>
        <v>81.482758620689651</v>
      </c>
      <c r="I522" s="48"/>
      <c r="J522" s="78"/>
      <c r="K522" s="13">
        <f>SUM(I522:J522)</f>
        <v>0</v>
      </c>
      <c r="L522" s="48"/>
      <c r="M522" s="78"/>
      <c r="N522" s="78"/>
      <c r="O522" s="13">
        <f>SUM(L522:N522)</f>
        <v>0</v>
      </c>
      <c r="P522" s="78"/>
      <c r="Q522" s="78"/>
      <c r="R522" s="78"/>
      <c r="S522" s="78"/>
      <c r="T522" s="13">
        <f>SUM(P522:S522)</f>
        <v>0</v>
      </c>
      <c r="U522" s="48">
        <v>2.5</v>
      </c>
      <c r="V522" s="48"/>
      <c r="W522" s="48"/>
      <c r="X522" s="48">
        <v>11.2</v>
      </c>
      <c r="Y522" s="48"/>
      <c r="Z522" s="48">
        <v>0.5</v>
      </c>
      <c r="AA522" s="13">
        <f>SUM(U522:Z522)</f>
        <v>14.2</v>
      </c>
      <c r="AB522" s="48"/>
      <c r="AC522" s="48"/>
      <c r="AD522" s="87">
        <f>H522+K522+O522+T522+AA522+AB522-AC522</f>
        <v>95.682758620689654</v>
      </c>
    </row>
    <row r="523" spans="1:30" s="4" customFormat="1" ht="21" customHeight="1" x14ac:dyDescent="0.2">
      <c r="A523" s="10">
        <v>519</v>
      </c>
      <c r="B523" s="132" t="s">
        <v>514</v>
      </c>
      <c r="C523" s="101" t="s">
        <v>68</v>
      </c>
      <c r="D523" s="101">
        <v>1</v>
      </c>
      <c r="E523" s="13">
        <v>0.95678571428571424</v>
      </c>
      <c r="F523" s="48"/>
      <c r="G523" s="48"/>
      <c r="H523" s="12">
        <f>SUM(E523*100,F523:G523)</f>
        <v>95.678571428571431</v>
      </c>
      <c r="I523" s="48"/>
      <c r="J523" s="78"/>
      <c r="K523" s="13">
        <f>SUM(I523:J523)</f>
        <v>0</v>
      </c>
      <c r="L523" s="48"/>
      <c r="M523" s="78"/>
      <c r="N523" s="78"/>
      <c r="O523" s="13">
        <f>SUM(L523:N523)</f>
        <v>0</v>
      </c>
      <c r="P523" s="78"/>
      <c r="Q523" s="78"/>
      <c r="R523" s="78"/>
      <c r="S523" s="78"/>
      <c r="T523" s="13">
        <f>SUM(P523:S523)</f>
        <v>0</v>
      </c>
      <c r="U523" s="48"/>
      <c r="V523" s="48"/>
      <c r="W523" s="48"/>
      <c r="X523" s="48"/>
      <c r="Y523" s="48"/>
      <c r="Z523" s="48"/>
      <c r="AA523" s="13">
        <f>SUM(U523:Z523)</f>
        <v>0</v>
      </c>
      <c r="AB523" s="48"/>
      <c r="AC523" s="48"/>
      <c r="AD523" s="87">
        <f>H523+K523+O523+T523+AA523+AB523-AC523</f>
        <v>95.678571428571431</v>
      </c>
    </row>
    <row r="524" spans="1:30" s="4" customFormat="1" ht="21" customHeight="1" x14ac:dyDescent="0.2">
      <c r="A524" s="8">
        <v>520</v>
      </c>
      <c r="B524" s="117">
        <v>174116</v>
      </c>
      <c r="C524" s="119" t="s">
        <v>78</v>
      </c>
      <c r="D524" s="119">
        <v>4</v>
      </c>
      <c r="E524" s="14">
        <v>0.95666666666666667</v>
      </c>
      <c r="F524" s="51"/>
      <c r="G524" s="51"/>
      <c r="H524" s="12">
        <f>SUM(E524*100,F524:G524)</f>
        <v>95.666666666666671</v>
      </c>
      <c r="I524" s="51"/>
      <c r="J524" s="121"/>
      <c r="K524" s="14">
        <f>SUM(I524:J524)</f>
        <v>0</v>
      </c>
      <c r="L524" s="51"/>
      <c r="M524" s="121"/>
      <c r="N524" s="121"/>
      <c r="O524" s="14">
        <f>SUM(L524:N524)</f>
        <v>0</v>
      </c>
      <c r="P524" s="121"/>
      <c r="Q524" s="121"/>
      <c r="R524" s="121"/>
      <c r="S524" s="121"/>
      <c r="T524" s="14">
        <f>SUM(P524:S524)</f>
        <v>0</v>
      </c>
      <c r="U524" s="51"/>
      <c r="V524" s="51"/>
      <c r="W524" s="51"/>
      <c r="X524" s="51"/>
      <c r="Y524" s="51"/>
      <c r="Z524" s="51"/>
      <c r="AA524" s="14">
        <f>SUM(U524:Z524)</f>
        <v>0</v>
      </c>
      <c r="AB524" s="51"/>
      <c r="AC524" s="51"/>
      <c r="AD524" s="86">
        <f>H524+K524+O524+T524+AA524+AB524-AC524</f>
        <v>95.666666666666671</v>
      </c>
    </row>
    <row r="525" spans="1:30" s="4" customFormat="1" ht="21" customHeight="1" x14ac:dyDescent="0.2">
      <c r="A525" s="9">
        <v>521</v>
      </c>
      <c r="B525" s="100" t="s">
        <v>515</v>
      </c>
      <c r="C525" s="101" t="s">
        <v>68</v>
      </c>
      <c r="D525" s="101">
        <v>3</v>
      </c>
      <c r="E525" s="13">
        <v>0.95666666666666667</v>
      </c>
      <c r="F525" s="48"/>
      <c r="G525" s="48"/>
      <c r="H525" s="12">
        <f>SUM(E525*100,F525:G525)</f>
        <v>95.666666666666671</v>
      </c>
      <c r="I525" s="48"/>
      <c r="J525" s="78"/>
      <c r="K525" s="13">
        <f>SUM(I525:J525)</f>
        <v>0</v>
      </c>
      <c r="L525" s="48"/>
      <c r="M525" s="78"/>
      <c r="N525" s="78"/>
      <c r="O525" s="13">
        <f>SUM(L525:N525)</f>
        <v>0</v>
      </c>
      <c r="P525" s="78"/>
      <c r="Q525" s="78"/>
      <c r="R525" s="78"/>
      <c r="S525" s="78"/>
      <c r="T525" s="13">
        <f>SUM(P525:S525)</f>
        <v>0</v>
      </c>
      <c r="U525" s="48"/>
      <c r="V525" s="48"/>
      <c r="W525" s="48"/>
      <c r="X525" s="48"/>
      <c r="Y525" s="48"/>
      <c r="Z525" s="48"/>
      <c r="AA525" s="13">
        <f>SUM(U525:Z525)</f>
        <v>0</v>
      </c>
      <c r="AB525" s="48"/>
      <c r="AC525" s="48"/>
      <c r="AD525" s="86">
        <f>H525+K525+O525+T525+AA525+AB525-AC525</f>
        <v>95.666666666666671</v>
      </c>
    </row>
    <row r="526" spans="1:30" s="4" customFormat="1" ht="21" customHeight="1" x14ac:dyDescent="0.2">
      <c r="A526" s="10">
        <v>522</v>
      </c>
      <c r="B526" s="99" t="s">
        <v>516</v>
      </c>
      <c r="C526" s="101" t="s">
        <v>68</v>
      </c>
      <c r="D526" s="101">
        <v>4</v>
      </c>
      <c r="E526" s="13">
        <v>0.95666666666666667</v>
      </c>
      <c r="F526" s="48"/>
      <c r="G526" s="48"/>
      <c r="H526" s="12">
        <f>SUM(E526*100,F526:G526)</f>
        <v>95.666666666666671</v>
      </c>
      <c r="I526" s="48"/>
      <c r="J526" s="78"/>
      <c r="K526" s="13">
        <f>SUM(I526:J526)</f>
        <v>0</v>
      </c>
      <c r="L526" s="48"/>
      <c r="M526" s="78"/>
      <c r="N526" s="78"/>
      <c r="O526" s="13">
        <f>SUM(L526:N526)</f>
        <v>0</v>
      </c>
      <c r="P526" s="78"/>
      <c r="Q526" s="78"/>
      <c r="R526" s="78"/>
      <c r="S526" s="78"/>
      <c r="T526" s="13">
        <f>SUM(P526:S526)</f>
        <v>0</v>
      </c>
      <c r="U526" s="48"/>
      <c r="V526" s="48"/>
      <c r="W526" s="48"/>
      <c r="X526" s="48"/>
      <c r="Y526" s="48"/>
      <c r="Z526" s="48"/>
      <c r="AA526" s="13">
        <f>SUM(U526:Z526)</f>
        <v>0</v>
      </c>
      <c r="AB526" s="48"/>
      <c r="AC526" s="48"/>
      <c r="AD526" s="86">
        <f>H526+K526+O526+T526+AA526+AB526-AC526</f>
        <v>95.666666666666671</v>
      </c>
    </row>
    <row r="527" spans="1:30" s="4" customFormat="1" ht="21" customHeight="1" x14ac:dyDescent="0.2">
      <c r="A527" s="8">
        <v>523</v>
      </c>
      <c r="B527" s="122" t="s">
        <v>517</v>
      </c>
      <c r="C527" s="110" t="s">
        <v>73</v>
      </c>
      <c r="D527" s="110">
        <v>2</v>
      </c>
      <c r="E527" s="14">
        <v>0.95656249999999998</v>
      </c>
      <c r="F527" s="50"/>
      <c r="G527" s="50"/>
      <c r="H527" s="12">
        <f>SUM(E527*100,F527:G527)</f>
        <v>95.65625</v>
      </c>
      <c r="I527" s="50"/>
      <c r="J527" s="112"/>
      <c r="K527" s="14">
        <f>SUM(I527:J527)</f>
        <v>0</v>
      </c>
      <c r="L527" s="50"/>
      <c r="M527" s="112"/>
      <c r="N527" s="112"/>
      <c r="O527" s="14">
        <f>SUM(L527:N527)</f>
        <v>0</v>
      </c>
      <c r="P527" s="112"/>
      <c r="Q527" s="112"/>
      <c r="R527" s="112"/>
      <c r="S527" s="112"/>
      <c r="T527" s="14">
        <f>SUM(P527:S527)</f>
        <v>0</v>
      </c>
      <c r="U527" s="50"/>
      <c r="V527" s="50"/>
      <c r="W527" s="50"/>
      <c r="X527" s="50"/>
      <c r="Y527" s="50"/>
      <c r="Z527" s="50"/>
      <c r="AA527" s="14">
        <f>SUM(U527:Z527)</f>
        <v>0</v>
      </c>
      <c r="AB527" s="50"/>
      <c r="AC527" s="50"/>
      <c r="AD527" s="86">
        <f>H527+K527+O527+T527+AA527+AB527-AC527</f>
        <v>95.65625</v>
      </c>
    </row>
    <row r="528" spans="1:30" s="4" customFormat="1" ht="21" customHeight="1" x14ac:dyDescent="0.2">
      <c r="A528" s="9">
        <v>524</v>
      </c>
      <c r="B528" s="122" t="s">
        <v>518</v>
      </c>
      <c r="C528" s="110" t="s">
        <v>73</v>
      </c>
      <c r="D528" s="110">
        <v>3</v>
      </c>
      <c r="E528" s="14">
        <v>0.95638888888888884</v>
      </c>
      <c r="F528" s="50"/>
      <c r="G528" s="50"/>
      <c r="H528" s="12">
        <f>SUM(E528*100,F528:G528)</f>
        <v>95.638888888888886</v>
      </c>
      <c r="I528" s="50"/>
      <c r="J528" s="112"/>
      <c r="K528" s="14">
        <f>SUM(I528:J528)</f>
        <v>0</v>
      </c>
      <c r="L528" s="50"/>
      <c r="M528" s="112"/>
      <c r="N528" s="112"/>
      <c r="O528" s="14">
        <f>SUM(L528:N528)</f>
        <v>0</v>
      </c>
      <c r="P528" s="112"/>
      <c r="Q528" s="112"/>
      <c r="R528" s="112"/>
      <c r="S528" s="112"/>
      <c r="T528" s="14">
        <f>SUM(P528:S528)</f>
        <v>0</v>
      </c>
      <c r="U528" s="50"/>
      <c r="V528" s="50"/>
      <c r="W528" s="50"/>
      <c r="X528" s="50"/>
      <c r="Y528" s="50"/>
      <c r="Z528" s="50"/>
      <c r="AA528" s="14">
        <f>SUM(U528:Z528)</f>
        <v>0</v>
      </c>
      <c r="AB528" s="50"/>
      <c r="AC528" s="50"/>
      <c r="AD528" s="86">
        <f>H528+K528+O528+T528+AA528+AB528-AC528</f>
        <v>95.638888888888886</v>
      </c>
    </row>
    <row r="529" spans="1:30" s="4" customFormat="1" ht="21" customHeight="1" x14ac:dyDescent="0.2">
      <c r="A529" s="10">
        <v>525</v>
      </c>
      <c r="B529" s="136" t="s">
        <v>519</v>
      </c>
      <c r="C529" s="104" t="s">
        <v>70</v>
      </c>
      <c r="D529" s="103">
        <v>1</v>
      </c>
      <c r="E529" s="14">
        <f>H529/100</f>
        <v>0.95636363636363642</v>
      </c>
      <c r="F529" s="49"/>
      <c r="G529" s="49"/>
      <c r="H529" s="12">
        <v>95.63636363636364</v>
      </c>
      <c r="I529" s="49"/>
      <c r="J529" s="106"/>
      <c r="K529" s="14">
        <f>SUM(I529:J529)</f>
        <v>0</v>
      </c>
      <c r="L529" s="49"/>
      <c r="M529" s="106"/>
      <c r="N529" s="106"/>
      <c r="O529" s="14">
        <f>SUM(L529:N529)</f>
        <v>0</v>
      </c>
      <c r="P529" s="106"/>
      <c r="Q529" s="106"/>
      <c r="R529" s="106"/>
      <c r="S529" s="106"/>
      <c r="T529" s="14">
        <f>SUM(P529:S529)</f>
        <v>0</v>
      </c>
      <c r="U529" s="49"/>
      <c r="V529" s="49"/>
      <c r="W529" s="49"/>
      <c r="X529" s="49"/>
      <c r="Y529" s="49"/>
      <c r="Z529" s="49"/>
      <c r="AA529" s="14">
        <f>SUM(U529:Z529)</f>
        <v>0</v>
      </c>
      <c r="AB529" s="49"/>
      <c r="AC529" s="49"/>
      <c r="AD529" s="86">
        <f>H529+K529+O529+T529+AA529+AB529-AC529</f>
        <v>95.63636363636364</v>
      </c>
    </row>
    <row r="530" spans="1:30" s="4" customFormat="1" ht="21" customHeight="1" x14ac:dyDescent="0.2">
      <c r="A530" s="8">
        <v>526</v>
      </c>
      <c r="B530" s="134" t="s">
        <v>520</v>
      </c>
      <c r="C530" s="92" t="s">
        <v>64</v>
      </c>
      <c r="D530" s="92">
        <v>1</v>
      </c>
      <c r="E530" s="12">
        <v>0.94733333333333336</v>
      </c>
      <c r="F530" s="46"/>
      <c r="G530" s="46"/>
      <c r="H530" s="12">
        <f>SUM(E530*100,F530:G530)</f>
        <v>94.733333333333334</v>
      </c>
      <c r="I530" s="53"/>
      <c r="J530" s="113"/>
      <c r="K530" s="12">
        <f>SUM(I530:J530)</f>
        <v>0</v>
      </c>
      <c r="L530" s="53"/>
      <c r="M530" s="113"/>
      <c r="N530" s="113"/>
      <c r="O530" s="12">
        <f>SUM(L530:N530)</f>
        <v>0</v>
      </c>
      <c r="P530" s="113"/>
      <c r="Q530" s="113"/>
      <c r="R530" s="113"/>
      <c r="S530" s="113"/>
      <c r="T530" s="12">
        <f>SUM(P530:S530)</f>
        <v>0</v>
      </c>
      <c r="U530" s="53"/>
      <c r="V530" s="53">
        <v>0.9</v>
      </c>
      <c r="W530" s="53"/>
      <c r="X530" s="53"/>
      <c r="Y530" s="58"/>
      <c r="Z530" s="58"/>
      <c r="AA530" s="14">
        <f>SUM(U530:Z530)</f>
        <v>0.9</v>
      </c>
      <c r="AB530" s="58"/>
      <c r="AC530" s="58"/>
      <c r="AD530" s="86">
        <f>H530+K530+O530+T530+AA530+AB530-AC530</f>
        <v>95.63333333333334</v>
      </c>
    </row>
    <row r="531" spans="1:30" s="4" customFormat="1" ht="21" customHeight="1" x14ac:dyDescent="0.2">
      <c r="A531" s="9">
        <v>527</v>
      </c>
      <c r="B531" s="136" t="s">
        <v>521</v>
      </c>
      <c r="C531" s="104" t="s">
        <v>70</v>
      </c>
      <c r="D531" s="103">
        <v>1</v>
      </c>
      <c r="E531" s="14">
        <f>H531/100</f>
        <v>0.94818181818181813</v>
      </c>
      <c r="F531" s="49"/>
      <c r="G531" s="49"/>
      <c r="H531" s="12">
        <v>94.818181818181813</v>
      </c>
      <c r="I531" s="49"/>
      <c r="J531" s="106"/>
      <c r="K531" s="14">
        <f>SUM(I531:J531)</f>
        <v>0</v>
      </c>
      <c r="L531" s="49"/>
      <c r="M531" s="106"/>
      <c r="N531" s="106"/>
      <c r="O531" s="14">
        <f>SUM(L531:N531)</f>
        <v>0</v>
      </c>
      <c r="P531" s="106"/>
      <c r="Q531" s="106"/>
      <c r="R531" s="106"/>
      <c r="S531" s="106"/>
      <c r="T531" s="14">
        <f>SUM(P531:S531)</f>
        <v>0</v>
      </c>
      <c r="U531" s="49"/>
      <c r="V531" s="49">
        <v>0.8</v>
      </c>
      <c r="W531" s="49"/>
      <c r="X531" s="49"/>
      <c r="Y531" s="49"/>
      <c r="Z531" s="49"/>
      <c r="AA531" s="14">
        <f>SUM(U531:Z531)</f>
        <v>0.8</v>
      </c>
      <c r="AB531" s="49"/>
      <c r="AC531" s="49"/>
      <c r="AD531" s="86">
        <f>H531+K531+O531+T531+AA531+AB531-AC531</f>
        <v>95.61818181818181</v>
      </c>
    </row>
    <row r="532" spans="1:30" s="4" customFormat="1" ht="21" customHeight="1" x14ac:dyDescent="0.2">
      <c r="A532" s="10">
        <v>528</v>
      </c>
      <c r="B532" s="122" t="s">
        <v>522</v>
      </c>
      <c r="C532" s="110" t="s">
        <v>73</v>
      </c>
      <c r="D532" s="110">
        <v>3</v>
      </c>
      <c r="E532" s="14">
        <v>0.95583333333333331</v>
      </c>
      <c r="F532" s="50"/>
      <c r="G532" s="50"/>
      <c r="H532" s="12">
        <f>SUM(E532*100,F532:G532)</f>
        <v>95.583333333333329</v>
      </c>
      <c r="I532" s="50"/>
      <c r="J532" s="112"/>
      <c r="K532" s="14">
        <f>SUM(I532:J532)</f>
        <v>0</v>
      </c>
      <c r="L532" s="50"/>
      <c r="M532" s="112"/>
      <c r="N532" s="112"/>
      <c r="O532" s="14">
        <f>SUM(L532:N532)</f>
        <v>0</v>
      </c>
      <c r="P532" s="112"/>
      <c r="Q532" s="112"/>
      <c r="R532" s="112"/>
      <c r="S532" s="112"/>
      <c r="T532" s="14">
        <f>SUM(P532:S532)</f>
        <v>0</v>
      </c>
      <c r="U532" s="50"/>
      <c r="V532" s="50"/>
      <c r="W532" s="50"/>
      <c r="X532" s="50"/>
      <c r="Y532" s="50"/>
      <c r="Z532" s="50"/>
      <c r="AA532" s="14">
        <f>SUM(U532:Z532)</f>
        <v>0</v>
      </c>
      <c r="AB532" s="50"/>
      <c r="AC532" s="50"/>
      <c r="AD532" s="87">
        <f>H532+K532+O532+T532+AA532+AB532-AC532</f>
        <v>95.583333333333329</v>
      </c>
    </row>
    <row r="533" spans="1:30" s="4" customFormat="1" ht="21" customHeight="1" x14ac:dyDescent="0.2">
      <c r="A533" s="8">
        <v>529</v>
      </c>
      <c r="B533" s="122" t="s">
        <v>523</v>
      </c>
      <c r="C533" s="110" t="s">
        <v>73</v>
      </c>
      <c r="D533" s="110">
        <v>2</v>
      </c>
      <c r="E533" s="14">
        <v>0.95562499999999995</v>
      </c>
      <c r="F533" s="50"/>
      <c r="G533" s="50"/>
      <c r="H533" s="12">
        <f>SUM(E533*100,F533:G533)</f>
        <v>95.5625</v>
      </c>
      <c r="I533" s="50"/>
      <c r="J533" s="112"/>
      <c r="K533" s="14">
        <f>SUM(I533:J533)</f>
        <v>0</v>
      </c>
      <c r="L533" s="50"/>
      <c r="M533" s="50"/>
      <c r="N533" s="112"/>
      <c r="O533" s="14">
        <f>SUM(L533:N533)</f>
        <v>0</v>
      </c>
      <c r="P533" s="112"/>
      <c r="Q533" s="112"/>
      <c r="R533" s="112"/>
      <c r="S533" s="112"/>
      <c r="T533" s="14">
        <f>SUM(P533:S533)</f>
        <v>0</v>
      </c>
      <c r="U533" s="50"/>
      <c r="V533" s="50"/>
      <c r="W533" s="50"/>
      <c r="X533" s="50"/>
      <c r="Y533" s="50"/>
      <c r="Z533" s="50"/>
      <c r="AA533" s="14">
        <f>SUM(U533:Z533)</f>
        <v>0</v>
      </c>
      <c r="AB533" s="50"/>
      <c r="AC533" s="50"/>
      <c r="AD533" s="86">
        <f>H533+K533+O533+T533+AA533+AB533-AC533</f>
        <v>95.5625</v>
      </c>
    </row>
    <row r="534" spans="1:30" s="4" customFormat="1" ht="21" customHeight="1" x14ac:dyDescent="0.2">
      <c r="A534" s="9">
        <v>530</v>
      </c>
      <c r="B534" s="103" t="s">
        <v>524</v>
      </c>
      <c r="C534" s="104" t="s">
        <v>70</v>
      </c>
      <c r="D534" s="103">
        <v>4</v>
      </c>
      <c r="E534" s="14">
        <f>H534/100</f>
        <v>0.85357142857142865</v>
      </c>
      <c r="F534" s="49"/>
      <c r="G534" s="49"/>
      <c r="H534" s="12">
        <v>85.357142857142861</v>
      </c>
      <c r="I534" s="49"/>
      <c r="J534" s="106"/>
      <c r="K534" s="14">
        <f>SUM(I534:J534)</f>
        <v>0</v>
      </c>
      <c r="L534" s="49"/>
      <c r="M534" s="106"/>
      <c r="N534" s="106"/>
      <c r="O534" s="14">
        <f>SUM(L534:N534)</f>
        <v>0</v>
      </c>
      <c r="P534" s="106">
        <v>1</v>
      </c>
      <c r="Q534" s="106">
        <v>5.2</v>
      </c>
      <c r="R534" s="106"/>
      <c r="S534" s="106"/>
      <c r="T534" s="14">
        <f>SUM(P534:S534)</f>
        <v>6.2</v>
      </c>
      <c r="U534" s="49"/>
      <c r="V534" s="49"/>
      <c r="W534" s="49"/>
      <c r="X534" s="49"/>
      <c r="Y534" s="49"/>
      <c r="Z534" s="49">
        <v>1</v>
      </c>
      <c r="AA534" s="14">
        <f>SUM(U534:Z534)</f>
        <v>1</v>
      </c>
      <c r="AB534" s="49">
        <v>3</v>
      </c>
      <c r="AC534" s="49"/>
      <c r="AD534" s="86">
        <f>H534+K534+O534+T534+AA534+AB534-AC534</f>
        <v>95.557142857142864</v>
      </c>
    </row>
    <row r="535" spans="1:30" s="4" customFormat="1" ht="21" customHeight="1" x14ac:dyDescent="0.2">
      <c r="A535" s="10">
        <v>531</v>
      </c>
      <c r="B535" s="123" t="s">
        <v>525</v>
      </c>
      <c r="C535" s="101" t="s">
        <v>68</v>
      </c>
      <c r="D535" s="137">
        <v>4</v>
      </c>
      <c r="E535" s="13">
        <v>0.9555555555555556</v>
      </c>
      <c r="F535" s="48"/>
      <c r="G535" s="48"/>
      <c r="H535" s="12">
        <f>SUM(E535*100,F535:G535)</f>
        <v>95.555555555555557</v>
      </c>
      <c r="I535" s="48"/>
      <c r="J535" s="78"/>
      <c r="K535" s="13">
        <f>SUM(I535:J535)</f>
        <v>0</v>
      </c>
      <c r="L535" s="48"/>
      <c r="M535" s="78"/>
      <c r="N535" s="78"/>
      <c r="O535" s="13">
        <f>SUM(L535:N535)</f>
        <v>0</v>
      </c>
      <c r="P535" s="78"/>
      <c r="Q535" s="78"/>
      <c r="R535" s="78"/>
      <c r="S535" s="78"/>
      <c r="T535" s="13">
        <f>SUM(P535:S535)</f>
        <v>0</v>
      </c>
      <c r="U535" s="48"/>
      <c r="V535" s="48"/>
      <c r="W535" s="48"/>
      <c r="X535" s="48"/>
      <c r="Y535" s="48"/>
      <c r="Z535" s="48"/>
      <c r="AA535" s="13">
        <f>SUM(U535:Z535)</f>
        <v>0</v>
      </c>
      <c r="AB535" s="48"/>
      <c r="AC535" s="48"/>
      <c r="AD535" s="86">
        <f>H535+K535+O535+T535+AA535+AB535-AC535</f>
        <v>95.555555555555557</v>
      </c>
    </row>
    <row r="536" spans="1:30" s="4" customFormat="1" ht="21" customHeight="1" x14ac:dyDescent="0.2">
      <c r="A536" s="8">
        <v>532</v>
      </c>
      <c r="B536" s="117">
        <v>194222</v>
      </c>
      <c r="C536" s="119" t="s">
        <v>78</v>
      </c>
      <c r="D536" s="119">
        <v>2</v>
      </c>
      <c r="E536" s="14">
        <v>0.95541666666666669</v>
      </c>
      <c r="F536" s="51"/>
      <c r="G536" s="51"/>
      <c r="H536" s="12">
        <f>SUM(E536*100,F536:G536)</f>
        <v>95.541666666666671</v>
      </c>
      <c r="I536" s="51"/>
      <c r="J536" s="121"/>
      <c r="K536" s="14">
        <f>SUM(I536:J536)</f>
        <v>0</v>
      </c>
      <c r="L536" s="51"/>
      <c r="M536" s="121"/>
      <c r="N536" s="121"/>
      <c r="O536" s="14">
        <f>SUM(L536:N536)</f>
        <v>0</v>
      </c>
      <c r="P536" s="121"/>
      <c r="Q536" s="121"/>
      <c r="R536" s="121"/>
      <c r="S536" s="121"/>
      <c r="T536" s="14">
        <f>SUM(P536:S536)</f>
        <v>0</v>
      </c>
      <c r="U536" s="51"/>
      <c r="V536" s="51"/>
      <c r="W536" s="51"/>
      <c r="X536" s="51"/>
      <c r="Y536" s="51"/>
      <c r="Z536" s="51"/>
      <c r="AA536" s="14">
        <f>SUM(U536:Z536)</f>
        <v>0</v>
      </c>
      <c r="AB536" s="51"/>
      <c r="AC536" s="51"/>
      <c r="AD536" s="86">
        <f>H536+K536+O536+T536+AA536+AB536-AC536</f>
        <v>95.541666666666671</v>
      </c>
    </row>
    <row r="537" spans="1:30" s="4" customFormat="1" ht="21" customHeight="1" x14ac:dyDescent="0.2">
      <c r="A537" s="9">
        <v>533</v>
      </c>
      <c r="B537" s="122" t="s">
        <v>526</v>
      </c>
      <c r="C537" s="110" t="s">
        <v>73</v>
      </c>
      <c r="D537" s="110">
        <v>2</v>
      </c>
      <c r="E537" s="14">
        <v>0.95531250000000001</v>
      </c>
      <c r="F537" s="50"/>
      <c r="G537" s="50"/>
      <c r="H537" s="12">
        <f>SUM(E537*100,F537:G537)</f>
        <v>95.53125</v>
      </c>
      <c r="I537" s="50"/>
      <c r="J537" s="112"/>
      <c r="K537" s="14">
        <f>SUM(I537:J537)</f>
        <v>0</v>
      </c>
      <c r="L537" s="50"/>
      <c r="M537" s="112"/>
      <c r="N537" s="112"/>
      <c r="O537" s="14">
        <f>SUM(L537:N537)</f>
        <v>0</v>
      </c>
      <c r="P537" s="112"/>
      <c r="Q537" s="112"/>
      <c r="R537" s="112"/>
      <c r="S537" s="112"/>
      <c r="T537" s="14">
        <f>SUM(P537:S537)</f>
        <v>0</v>
      </c>
      <c r="U537" s="50"/>
      <c r="V537" s="50"/>
      <c r="W537" s="50"/>
      <c r="X537" s="50"/>
      <c r="Y537" s="50"/>
      <c r="Z537" s="50"/>
      <c r="AA537" s="14">
        <f>SUM(U537:Z537)</f>
        <v>0</v>
      </c>
      <c r="AB537" s="50"/>
      <c r="AC537" s="50"/>
      <c r="AD537" s="87">
        <f>H537+K537+O537+T537+AA537+AB537-AC537</f>
        <v>95.53125</v>
      </c>
    </row>
    <row r="538" spans="1:30" s="4" customFormat="1" ht="21" customHeight="1" x14ac:dyDescent="0.2">
      <c r="A538" s="10">
        <v>534</v>
      </c>
      <c r="B538" s="136" t="s">
        <v>527</v>
      </c>
      <c r="C538" s="104" t="s">
        <v>70</v>
      </c>
      <c r="D538" s="103">
        <v>1</v>
      </c>
      <c r="E538" s="14">
        <f>H538/100</f>
        <v>0.94181818181818189</v>
      </c>
      <c r="F538" s="49"/>
      <c r="G538" s="49"/>
      <c r="H538" s="12">
        <v>94.181818181818187</v>
      </c>
      <c r="I538" s="49"/>
      <c r="J538" s="106"/>
      <c r="K538" s="14">
        <f>SUM(I538:J538)</f>
        <v>0</v>
      </c>
      <c r="L538" s="49"/>
      <c r="M538" s="106"/>
      <c r="N538" s="106"/>
      <c r="O538" s="14">
        <f>SUM(L538:N538)</f>
        <v>0</v>
      </c>
      <c r="P538" s="106"/>
      <c r="Q538" s="106">
        <v>0.5</v>
      </c>
      <c r="R538" s="106"/>
      <c r="S538" s="106"/>
      <c r="T538" s="14">
        <f>SUM(P538:S538)</f>
        <v>0.5</v>
      </c>
      <c r="U538" s="49"/>
      <c r="V538" s="49">
        <v>0.8</v>
      </c>
      <c r="W538" s="49"/>
      <c r="X538" s="49"/>
      <c r="Y538" s="49"/>
      <c r="Z538" s="49"/>
      <c r="AA538" s="14">
        <f>SUM(U538:Z538)</f>
        <v>0.8</v>
      </c>
      <c r="AB538" s="49"/>
      <c r="AC538" s="49"/>
      <c r="AD538" s="86">
        <f>H538+K538+O538+T538+AA538+AB538-AC538</f>
        <v>95.481818181818184</v>
      </c>
    </row>
    <row r="539" spans="1:30" s="4" customFormat="1" ht="21" customHeight="1" x14ac:dyDescent="0.2">
      <c r="A539" s="8">
        <v>535</v>
      </c>
      <c r="B539" s="136" t="s">
        <v>528</v>
      </c>
      <c r="C539" s="104" t="s">
        <v>70</v>
      </c>
      <c r="D539" s="103">
        <v>1</v>
      </c>
      <c r="E539" s="14">
        <f>H539/100</f>
        <v>0.8545454545454545</v>
      </c>
      <c r="F539" s="49"/>
      <c r="G539" s="49"/>
      <c r="H539" s="12">
        <v>85.454545454545453</v>
      </c>
      <c r="I539" s="49"/>
      <c r="J539" s="106"/>
      <c r="K539" s="14">
        <f>SUM(I539:J539)</f>
        <v>0</v>
      </c>
      <c r="L539" s="49"/>
      <c r="M539" s="106"/>
      <c r="N539" s="106"/>
      <c r="O539" s="14">
        <f>SUM(L539:N539)</f>
        <v>0</v>
      </c>
      <c r="P539" s="106"/>
      <c r="Q539" s="106"/>
      <c r="R539" s="106"/>
      <c r="S539" s="106"/>
      <c r="T539" s="14">
        <f>SUM(P539:S539)</f>
        <v>0</v>
      </c>
      <c r="U539" s="49">
        <v>10</v>
      </c>
      <c r="V539" s="49"/>
      <c r="W539" s="49"/>
      <c r="X539" s="49"/>
      <c r="Y539" s="49"/>
      <c r="Z539" s="49"/>
      <c r="AA539" s="14">
        <f>SUM(U539:Z539)</f>
        <v>10</v>
      </c>
      <c r="AB539" s="49"/>
      <c r="AC539" s="49"/>
      <c r="AD539" s="87">
        <f>H539+K539+O539+T539+AA539+AB539-AC539</f>
        <v>95.454545454545453</v>
      </c>
    </row>
    <row r="540" spans="1:30" s="4" customFormat="1" ht="21" customHeight="1" x14ac:dyDescent="0.2">
      <c r="A540" s="9">
        <v>536</v>
      </c>
      <c r="B540" s="100" t="s">
        <v>529</v>
      </c>
      <c r="C540" s="101" t="s">
        <v>68</v>
      </c>
      <c r="D540" s="101">
        <v>2</v>
      </c>
      <c r="E540" s="13">
        <v>0.93933333333333335</v>
      </c>
      <c r="F540" s="48"/>
      <c r="G540" s="48"/>
      <c r="H540" s="12">
        <f>SUM(E540*100,F540:G540)</f>
        <v>93.933333333333337</v>
      </c>
      <c r="I540" s="48"/>
      <c r="J540" s="78"/>
      <c r="K540" s="13">
        <f>SUM(I540:J540)</f>
        <v>0</v>
      </c>
      <c r="L540" s="48"/>
      <c r="M540" s="78"/>
      <c r="N540" s="78"/>
      <c r="O540" s="13">
        <f>SUM(L540:N540)</f>
        <v>0</v>
      </c>
      <c r="P540" s="78"/>
      <c r="Q540" s="78"/>
      <c r="R540" s="78"/>
      <c r="S540" s="78"/>
      <c r="T540" s="13">
        <f>SUM(P540:S540)</f>
        <v>0</v>
      </c>
      <c r="U540" s="48"/>
      <c r="V540" s="48"/>
      <c r="W540" s="48"/>
      <c r="X540" s="48"/>
      <c r="Y540" s="48"/>
      <c r="Z540" s="48">
        <v>1.5</v>
      </c>
      <c r="AA540" s="13">
        <f>SUM(U540:Z540)</f>
        <v>1.5</v>
      </c>
      <c r="AB540" s="48"/>
      <c r="AC540" s="48"/>
      <c r="AD540" s="87">
        <f>H540+K540+O540+T540+AA540+AB540-AC540</f>
        <v>95.433333333333337</v>
      </c>
    </row>
    <row r="541" spans="1:30" s="4" customFormat="1" ht="21" customHeight="1" x14ac:dyDescent="0.2">
      <c r="A541" s="10">
        <v>537</v>
      </c>
      <c r="B541" s="117">
        <v>184169</v>
      </c>
      <c r="C541" s="119" t="s">
        <v>78</v>
      </c>
      <c r="D541" s="119">
        <v>3</v>
      </c>
      <c r="E541" s="14">
        <v>0.95431818181818184</v>
      </c>
      <c r="F541" s="51"/>
      <c r="G541" s="51"/>
      <c r="H541" s="12">
        <f>SUM(E541*100,F541:G541)</f>
        <v>95.431818181818187</v>
      </c>
      <c r="I541" s="51"/>
      <c r="J541" s="121"/>
      <c r="K541" s="14">
        <f>SUM(I541:J541)</f>
        <v>0</v>
      </c>
      <c r="L541" s="51"/>
      <c r="M541" s="121"/>
      <c r="N541" s="121"/>
      <c r="O541" s="14">
        <f>SUM(L541:N541)</f>
        <v>0</v>
      </c>
      <c r="P541" s="121"/>
      <c r="Q541" s="121"/>
      <c r="R541" s="121"/>
      <c r="S541" s="121"/>
      <c r="T541" s="14">
        <f>SUM(P541:S541)</f>
        <v>0</v>
      </c>
      <c r="U541" s="51"/>
      <c r="V541" s="51"/>
      <c r="W541" s="51"/>
      <c r="X541" s="51"/>
      <c r="Y541" s="51"/>
      <c r="Z541" s="51"/>
      <c r="AA541" s="14">
        <f>SUM(U541:Z541)</f>
        <v>0</v>
      </c>
      <c r="AB541" s="51"/>
      <c r="AC541" s="51"/>
      <c r="AD541" s="86">
        <f>H541+K541+O541+T541+AA541+AB541-AC541</f>
        <v>95.431818181818187</v>
      </c>
    </row>
    <row r="542" spans="1:30" s="4" customFormat="1" ht="21" customHeight="1" x14ac:dyDescent="0.2">
      <c r="A542" s="8">
        <v>538</v>
      </c>
      <c r="B542" s="100" t="s">
        <v>530</v>
      </c>
      <c r="C542" s="101" t="s">
        <v>68</v>
      </c>
      <c r="D542" s="101">
        <v>2</v>
      </c>
      <c r="E542" s="13">
        <v>0.92366666666666664</v>
      </c>
      <c r="F542" s="48"/>
      <c r="G542" s="48"/>
      <c r="H542" s="12">
        <f>SUM(E542*100,F542:G542)</f>
        <v>92.36666666666666</v>
      </c>
      <c r="I542" s="48"/>
      <c r="J542" s="78"/>
      <c r="K542" s="13">
        <f>SUM(I542:J542)</f>
        <v>0</v>
      </c>
      <c r="L542" s="48"/>
      <c r="M542" s="78"/>
      <c r="N542" s="78"/>
      <c r="O542" s="13">
        <f>SUM(L542:N542)</f>
        <v>0</v>
      </c>
      <c r="P542" s="78"/>
      <c r="Q542" s="78"/>
      <c r="R542" s="78"/>
      <c r="S542" s="78"/>
      <c r="T542" s="13">
        <f>SUM(P542:S542)</f>
        <v>0</v>
      </c>
      <c r="U542" s="48">
        <v>2</v>
      </c>
      <c r="V542" s="48"/>
      <c r="W542" s="48"/>
      <c r="X542" s="48">
        <v>1</v>
      </c>
      <c r="Y542" s="48"/>
      <c r="Z542" s="48"/>
      <c r="AA542" s="13">
        <f>SUM(U542:Z542)</f>
        <v>3</v>
      </c>
      <c r="AB542" s="48"/>
      <c r="AC542" s="48"/>
      <c r="AD542" s="86">
        <f>H542+K542+O542+T542+AA542+AB542-AC542</f>
        <v>95.36666666666666</v>
      </c>
    </row>
    <row r="543" spans="1:30" s="4" customFormat="1" ht="21" customHeight="1" x14ac:dyDescent="0.2">
      <c r="A543" s="9">
        <v>539</v>
      </c>
      <c r="B543" s="99" t="s">
        <v>531</v>
      </c>
      <c r="C543" s="101" t="s">
        <v>68</v>
      </c>
      <c r="D543" s="101">
        <v>4</v>
      </c>
      <c r="E543" s="13">
        <v>0.95366666666666666</v>
      </c>
      <c r="F543" s="48"/>
      <c r="G543" s="48"/>
      <c r="H543" s="12">
        <f>SUM(E543*100,F543:G543)</f>
        <v>95.36666666666666</v>
      </c>
      <c r="I543" s="48"/>
      <c r="J543" s="78"/>
      <c r="K543" s="13">
        <f>SUM(I543:J543)</f>
        <v>0</v>
      </c>
      <c r="L543" s="48"/>
      <c r="M543" s="78"/>
      <c r="N543" s="78"/>
      <c r="O543" s="13">
        <f>SUM(L543:N543)</f>
        <v>0</v>
      </c>
      <c r="P543" s="78"/>
      <c r="Q543" s="78"/>
      <c r="R543" s="78"/>
      <c r="S543" s="78"/>
      <c r="T543" s="13">
        <f>SUM(P543:S543)</f>
        <v>0</v>
      </c>
      <c r="U543" s="48"/>
      <c r="V543" s="48"/>
      <c r="W543" s="48"/>
      <c r="X543" s="48"/>
      <c r="Y543" s="48"/>
      <c r="Z543" s="48"/>
      <c r="AA543" s="13">
        <f>SUM(U543:Z543)</f>
        <v>0</v>
      </c>
      <c r="AB543" s="48"/>
      <c r="AC543" s="48"/>
      <c r="AD543" s="86">
        <f>H543+K543+O543+T543+AA543+AB543-AC543</f>
        <v>95.36666666666666</v>
      </c>
    </row>
    <row r="544" spans="1:30" s="4" customFormat="1" ht="21" customHeight="1" x14ac:dyDescent="0.2">
      <c r="A544" s="10">
        <v>540</v>
      </c>
      <c r="B544" s="134" t="s">
        <v>532</v>
      </c>
      <c r="C544" s="92" t="s">
        <v>64</v>
      </c>
      <c r="D544" s="92">
        <v>1</v>
      </c>
      <c r="E544" s="12">
        <v>0.81266666666666665</v>
      </c>
      <c r="F544" s="53"/>
      <c r="G544" s="46"/>
      <c r="H544" s="12">
        <f>SUM(E544*100,F544:G544)</f>
        <v>81.266666666666666</v>
      </c>
      <c r="I544" s="94"/>
      <c r="J544" s="95"/>
      <c r="K544" s="12">
        <f>SUM(I544:J544)</f>
        <v>0</v>
      </c>
      <c r="L544" s="95"/>
      <c r="M544" s="95"/>
      <c r="N544" s="95"/>
      <c r="O544" s="12">
        <f>SUM(L544:N544)</f>
        <v>0</v>
      </c>
      <c r="P544" s="95"/>
      <c r="Q544" s="95"/>
      <c r="R544" s="95"/>
      <c r="S544" s="95"/>
      <c r="T544" s="12">
        <f>SUM(P544:S544)</f>
        <v>0</v>
      </c>
      <c r="U544" s="95">
        <v>10</v>
      </c>
      <c r="V544" s="94">
        <v>3.1</v>
      </c>
      <c r="W544" s="94"/>
      <c r="X544" s="94"/>
      <c r="Y544" s="85"/>
      <c r="Z544" s="85"/>
      <c r="AA544" s="14">
        <f>SUM(U544:Z544)</f>
        <v>13.1</v>
      </c>
      <c r="AB544" s="85">
        <v>1</v>
      </c>
      <c r="AC544" s="85"/>
      <c r="AD544" s="87">
        <f>H544+K544+O544+T544+AA544+AB544-AC544</f>
        <v>95.36666666666666</v>
      </c>
    </row>
    <row r="545" spans="1:30" s="4" customFormat="1" ht="21" customHeight="1" x14ac:dyDescent="0.2">
      <c r="A545" s="8">
        <v>541</v>
      </c>
      <c r="B545" s="136" t="s">
        <v>533</v>
      </c>
      <c r="C545" s="104" t="s">
        <v>70</v>
      </c>
      <c r="D545" s="103">
        <v>1</v>
      </c>
      <c r="E545" s="14">
        <f>H545/100</f>
        <v>0.95363636363636362</v>
      </c>
      <c r="F545" s="49"/>
      <c r="G545" s="49">
        <v>1</v>
      </c>
      <c r="H545" s="12">
        <v>95.36363636363636</v>
      </c>
      <c r="I545" s="49"/>
      <c r="J545" s="106"/>
      <c r="K545" s="14">
        <f>SUM(I545:J545)</f>
        <v>0</v>
      </c>
      <c r="L545" s="49"/>
      <c r="M545" s="106"/>
      <c r="N545" s="106"/>
      <c r="O545" s="14">
        <f>SUM(L545:N545)</f>
        <v>0</v>
      </c>
      <c r="P545" s="106"/>
      <c r="Q545" s="106"/>
      <c r="R545" s="106"/>
      <c r="S545" s="106"/>
      <c r="T545" s="14">
        <f>SUM(P545:S545)</f>
        <v>0</v>
      </c>
      <c r="U545" s="49"/>
      <c r="V545" s="49"/>
      <c r="W545" s="49"/>
      <c r="X545" s="49"/>
      <c r="Y545" s="49"/>
      <c r="Z545" s="49"/>
      <c r="AA545" s="14">
        <f>SUM(U545:Z545)</f>
        <v>0</v>
      </c>
      <c r="AB545" s="49"/>
      <c r="AC545" s="49"/>
      <c r="AD545" s="87">
        <f>H545+K545+O545+T545+AA545+AB545-AC545</f>
        <v>95.36363636363636</v>
      </c>
    </row>
    <row r="546" spans="1:30" s="4" customFormat="1" ht="21" customHeight="1" x14ac:dyDescent="0.2">
      <c r="A546" s="9">
        <v>542</v>
      </c>
      <c r="B546" s="117">
        <v>174138</v>
      </c>
      <c r="C546" s="119" t="s">
        <v>78</v>
      </c>
      <c r="D546" s="119">
        <v>4</v>
      </c>
      <c r="E546" s="14">
        <v>0.95358974358974358</v>
      </c>
      <c r="F546" s="51"/>
      <c r="G546" s="51"/>
      <c r="H546" s="12">
        <f>SUM(E546*100,F546:G546)</f>
        <v>95.358974358974365</v>
      </c>
      <c r="I546" s="51"/>
      <c r="J546" s="121"/>
      <c r="K546" s="14">
        <f>SUM(I546:J546)</f>
        <v>0</v>
      </c>
      <c r="L546" s="51"/>
      <c r="M546" s="121"/>
      <c r="N546" s="121"/>
      <c r="O546" s="14">
        <f>SUM(L546:N546)</f>
        <v>0</v>
      </c>
      <c r="P546" s="121"/>
      <c r="Q546" s="121"/>
      <c r="R546" s="121"/>
      <c r="S546" s="121"/>
      <c r="T546" s="14">
        <f>SUM(P546:S546)</f>
        <v>0</v>
      </c>
      <c r="U546" s="51"/>
      <c r="V546" s="51"/>
      <c r="W546" s="51"/>
      <c r="X546" s="51"/>
      <c r="Y546" s="51"/>
      <c r="Z546" s="51"/>
      <c r="AA546" s="14">
        <f>SUM(U546:Z546)</f>
        <v>0</v>
      </c>
      <c r="AB546" s="51"/>
      <c r="AC546" s="51"/>
      <c r="AD546" s="87">
        <f>H546+K546+O546+T546+AA546+AB546-AC546</f>
        <v>95.358974358974365</v>
      </c>
    </row>
    <row r="547" spans="1:30" s="4" customFormat="1" ht="21" customHeight="1" x14ac:dyDescent="0.2">
      <c r="A547" s="10">
        <v>543</v>
      </c>
      <c r="B547" s="132" t="s">
        <v>534</v>
      </c>
      <c r="C547" s="101" t="s">
        <v>68</v>
      </c>
      <c r="D547" s="101">
        <v>1</v>
      </c>
      <c r="E547" s="13">
        <v>0.95357142857142863</v>
      </c>
      <c r="F547" s="48"/>
      <c r="G547" s="48"/>
      <c r="H547" s="12">
        <f>SUM(E547*100,F547:G547)</f>
        <v>95.357142857142861</v>
      </c>
      <c r="I547" s="48"/>
      <c r="J547" s="78"/>
      <c r="K547" s="13">
        <f>SUM(I547:J547)</f>
        <v>0</v>
      </c>
      <c r="L547" s="48"/>
      <c r="M547" s="78"/>
      <c r="N547" s="78"/>
      <c r="O547" s="13">
        <f>SUM(L547:N547)</f>
        <v>0</v>
      </c>
      <c r="P547" s="78"/>
      <c r="Q547" s="78"/>
      <c r="R547" s="78"/>
      <c r="S547" s="78"/>
      <c r="T547" s="13">
        <f>SUM(P547:S547)</f>
        <v>0</v>
      </c>
      <c r="U547" s="48"/>
      <c r="V547" s="48"/>
      <c r="W547" s="48"/>
      <c r="X547" s="48"/>
      <c r="Y547" s="48"/>
      <c r="Z547" s="48"/>
      <c r="AA547" s="13">
        <f>SUM(U547:Z547)</f>
        <v>0</v>
      </c>
      <c r="AB547" s="48"/>
      <c r="AC547" s="48"/>
      <c r="AD547" s="86">
        <f>H547+K547+O547+T547+AA547+AB547-AC547</f>
        <v>95.357142857142861</v>
      </c>
    </row>
    <row r="548" spans="1:30" s="4" customFormat="1" ht="21" customHeight="1" x14ac:dyDescent="0.2">
      <c r="A548" s="8">
        <v>544</v>
      </c>
      <c r="B548" s="96" t="s">
        <v>535</v>
      </c>
      <c r="C548" s="96" t="s">
        <v>66</v>
      </c>
      <c r="D548" s="96">
        <v>1</v>
      </c>
      <c r="E548" s="13">
        <v>0.94625000000000004</v>
      </c>
      <c r="F548" s="47"/>
      <c r="G548" s="47"/>
      <c r="H548" s="12">
        <f>SUM(E548*100,F548:G548)</f>
        <v>94.625</v>
      </c>
      <c r="I548" s="47"/>
      <c r="J548" s="77"/>
      <c r="K548" s="13">
        <f>SUM(I548:J548)</f>
        <v>0</v>
      </c>
      <c r="L548" s="47"/>
      <c r="M548" s="77"/>
      <c r="N548" s="77"/>
      <c r="O548" s="13">
        <f>SUM(L548:N548)</f>
        <v>0</v>
      </c>
      <c r="P548" s="77"/>
      <c r="Q548" s="77"/>
      <c r="R548" s="77"/>
      <c r="S548" s="77"/>
      <c r="T548" s="13">
        <f>SUM(P548:S548)</f>
        <v>0</v>
      </c>
      <c r="U548" s="47"/>
      <c r="V548" s="47">
        <v>0.7</v>
      </c>
      <c r="W548" s="47"/>
      <c r="X548" s="47"/>
      <c r="Y548" s="47"/>
      <c r="Z548" s="47"/>
      <c r="AA548" s="13">
        <f>SUM(U548:Z548)</f>
        <v>0.7</v>
      </c>
      <c r="AB548" s="47"/>
      <c r="AC548" s="47"/>
      <c r="AD548" s="87">
        <f>H548+K548+O548+T548+AA548+AB548-AC548</f>
        <v>95.325000000000003</v>
      </c>
    </row>
    <row r="549" spans="1:30" s="4" customFormat="1" ht="21" customHeight="1" x14ac:dyDescent="0.2">
      <c r="A549" s="9">
        <v>545</v>
      </c>
      <c r="B549" s="146" t="s">
        <v>536</v>
      </c>
      <c r="C549" s="101" t="s">
        <v>68</v>
      </c>
      <c r="D549" s="101">
        <v>3</v>
      </c>
      <c r="E549" s="13">
        <v>0.95322580645161292</v>
      </c>
      <c r="F549" s="48"/>
      <c r="G549" s="48"/>
      <c r="H549" s="12">
        <f>SUM(E549*100,F549:G549)</f>
        <v>95.322580645161295</v>
      </c>
      <c r="I549" s="48"/>
      <c r="J549" s="78"/>
      <c r="K549" s="13">
        <f>SUM(I549:J549)</f>
        <v>0</v>
      </c>
      <c r="L549" s="48"/>
      <c r="M549" s="78"/>
      <c r="N549" s="78"/>
      <c r="O549" s="13">
        <f>SUM(L549:N549)</f>
        <v>0</v>
      </c>
      <c r="P549" s="78"/>
      <c r="Q549" s="78"/>
      <c r="R549" s="78"/>
      <c r="S549" s="78"/>
      <c r="T549" s="13">
        <f>SUM(P549:S549)</f>
        <v>0</v>
      </c>
      <c r="U549" s="48"/>
      <c r="V549" s="48"/>
      <c r="W549" s="48"/>
      <c r="X549" s="48"/>
      <c r="Y549" s="48"/>
      <c r="Z549" s="48"/>
      <c r="AA549" s="13">
        <f>SUM(U549:Z549)</f>
        <v>0</v>
      </c>
      <c r="AB549" s="48"/>
      <c r="AC549" s="48"/>
      <c r="AD549" s="87">
        <f>H549+K549+O549+T549+AA549+AB549-AC549</f>
        <v>95.322580645161295</v>
      </c>
    </row>
    <row r="550" spans="1:30" s="4" customFormat="1" ht="21" customHeight="1" x14ac:dyDescent="0.2">
      <c r="A550" s="10">
        <v>546</v>
      </c>
      <c r="B550" s="110" t="s">
        <v>537</v>
      </c>
      <c r="C550" s="110" t="s">
        <v>73</v>
      </c>
      <c r="D550" s="110">
        <v>2</v>
      </c>
      <c r="E550" s="14">
        <v>0.88608391608391612</v>
      </c>
      <c r="F550" s="50"/>
      <c r="G550" s="50"/>
      <c r="H550" s="12">
        <f>SUM(E550*100,F550:G550)</f>
        <v>88.608391608391614</v>
      </c>
      <c r="I550" s="50"/>
      <c r="J550" s="112"/>
      <c r="K550" s="14">
        <f>SUM(I550:J550)</f>
        <v>0</v>
      </c>
      <c r="L550" s="50"/>
      <c r="M550" s="112"/>
      <c r="N550" s="112"/>
      <c r="O550" s="14">
        <f>SUM(L550:N550)</f>
        <v>0</v>
      </c>
      <c r="P550" s="112"/>
      <c r="Q550" s="112"/>
      <c r="R550" s="112"/>
      <c r="S550" s="112"/>
      <c r="T550" s="14">
        <f>SUM(P550:S550)</f>
        <v>0</v>
      </c>
      <c r="U550" s="50">
        <v>2</v>
      </c>
      <c r="V550" s="50"/>
      <c r="W550" s="50"/>
      <c r="X550" s="50">
        <v>4.7</v>
      </c>
      <c r="Y550" s="50"/>
      <c r="Z550" s="50"/>
      <c r="AA550" s="14">
        <f>SUM(U550:Z550)</f>
        <v>6.7</v>
      </c>
      <c r="AB550" s="50"/>
      <c r="AC550" s="50"/>
      <c r="AD550" s="86">
        <f>H550+K550+O550+T550+AA550+AB550-AC550</f>
        <v>95.308391608391617</v>
      </c>
    </row>
    <row r="551" spans="1:30" s="4" customFormat="1" ht="21" customHeight="1" x14ac:dyDescent="0.2">
      <c r="A551" s="8">
        <v>547</v>
      </c>
      <c r="B551" s="96" t="s">
        <v>538</v>
      </c>
      <c r="C551" s="96" t="s">
        <v>66</v>
      </c>
      <c r="D551" s="96">
        <v>1</v>
      </c>
      <c r="E551" s="13">
        <v>0.8984375</v>
      </c>
      <c r="F551" s="47"/>
      <c r="G551" s="47">
        <v>2</v>
      </c>
      <c r="H551" s="12">
        <f>SUM(E551*100,F551:G551)</f>
        <v>91.84375</v>
      </c>
      <c r="I551" s="47"/>
      <c r="J551" s="77"/>
      <c r="K551" s="13">
        <f>SUM(I551:J551)</f>
        <v>0</v>
      </c>
      <c r="L551" s="47"/>
      <c r="M551" s="77"/>
      <c r="N551" s="77"/>
      <c r="O551" s="13">
        <f>SUM(L551:N551)</f>
        <v>0</v>
      </c>
      <c r="P551" s="77"/>
      <c r="Q551" s="77"/>
      <c r="R551" s="77"/>
      <c r="S551" s="77"/>
      <c r="T551" s="13">
        <f>SUM(P551:S551)</f>
        <v>0</v>
      </c>
      <c r="U551" s="47">
        <v>1.5</v>
      </c>
      <c r="V551" s="47">
        <v>0.7</v>
      </c>
      <c r="W551" s="47"/>
      <c r="X551" s="47"/>
      <c r="Y551" s="47">
        <f>0.4+0.8</f>
        <v>1.2000000000000002</v>
      </c>
      <c r="Z551" s="47"/>
      <c r="AA551" s="13">
        <f>SUM(U551:Z551)</f>
        <v>3.4000000000000004</v>
      </c>
      <c r="AB551" s="47"/>
      <c r="AC551" s="47"/>
      <c r="AD551" s="86">
        <f>H551+K551+O551+T551+AA551+AB551-AC551</f>
        <v>95.243750000000006</v>
      </c>
    </row>
    <row r="552" spans="1:30" s="4" customFormat="1" ht="21" customHeight="1" x14ac:dyDescent="0.2">
      <c r="A552" s="9">
        <v>548</v>
      </c>
      <c r="B552" s="96" t="s">
        <v>539</v>
      </c>
      <c r="C552" s="96" t="s">
        <v>66</v>
      </c>
      <c r="D552" s="96">
        <v>1</v>
      </c>
      <c r="E552" s="13">
        <v>0.91531249999999997</v>
      </c>
      <c r="F552" s="47"/>
      <c r="G552" s="47">
        <v>2</v>
      </c>
      <c r="H552" s="12">
        <f>SUM(E552*100,F552:G552)</f>
        <v>93.53125</v>
      </c>
      <c r="I552" s="47"/>
      <c r="J552" s="77"/>
      <c r="K552" s="13">
        <f>SUM(I552:J552)</f>
        <v>0</v>
      </c>
      <c r="L552" s="47"/>
      <c r="M552" s="77"/>
      <c r="N552" s="77"/>
      <c r="O552" s="13">
        <f>SUM(L552:N552)</f>
        <v>0</v>
      </c>
      <c r="P552" s="77"/>
      <c r="Q552" s="77"/>
      <c r="R552" s="77"/>
      <c r="S552" s="77"/>
      <c r="T552" s="13">
        <f>SUM(P552:S552)</f>
        <v>0</v>
      </c>
      <c r="U552" s="47">
        <v>1.5</v>
      </c>
      <c r="V552" s="47">
        <v>0.2</v>
      </c>
      <c r="W552" s="47"/>
      <c r="X552" s="47"/>
      <c r="Y552" s="47"/>
      <c r="Z552" s="47"/>
      <c r="AA552" s="13">
        <f>SUM(U552:Z552)</f>
        <v>1.7</v>
      </c>
      <c r="AB552" s="47"/>
      <c r="AC552" s="47"/>
      <c r="AD552" s="87">
        <f>H552+K552+O552+T552+AA552+AB552-AC552</f>
        <v>95.231250000000003</v>
      </c>
    </row>
    <row r="553" spans="1:30" s="4" customFormat="1" ht="21" customHeight="1" x14ac:dyDescent="0.2">
      <c r="A553" s="10">
        <v>549</v>
      </c>
      <c r="B553" s="122" t="s">
        <v>540</v>
      </c>
      <c r="C553" s="110" t="s">
        <v>73</v>
      </c>
      <c r="D553" s="110">
        <v>2</v>
      </c>
      <c r="E553" s="14">
        <v>0.95218749999999996</v>
      </c>
      <c r="F553" s="50"/>
      <c r="G553" s="50"/>
      <c r="H553" s="12">
        <f>SUM(E553*100,F553:G553)</f>
        <v>95.21875</v>
      </c>
      <c r="I553" s="50"/>
      <c r="J553" s="112"/>
      <c r="K553" s="14">
        <f>SUM(I553:J553)</f>
        <v>0</v>
      </c>
      <c r="L553" s="50"/>
      <c r="M553" s="112"/>
      <c r="N553" s="112"/>
      <c r="O553" s="14">
        <f>SUM(L553:N553)</f>
        <v>0</v>
      </c>
      <c r="P553" s="112"/>
      <c r="Q553" s="112"/>
      <c r="R553" s="112"/>
      <c r="S553" s="112"/>
      <c r="T553" s="14">
        <f>SUM(P553:S553)</f>
        <v>0</v>
      </c>
      <c r="U553" s="50"/>
      <c r="V553" s="50"/>
      <c r="W553" s="50"/>
      <c r="X553" s="50"/>
      <c r="Y553" s="50"/>
      <c r="Z553" s="50"/>
      <c r="AA553" s="14">
        <f>SUM(U553:Z553)</f>
        <v>0</v>
      </c>
      <c r="AB553" s="50"/>
      <c r="AC553" s="50"/>
      <c r="AD553" s="87">
        <f>H553+K553+O553+T553+AA553+AB553-AC553</f>
        <v>95.21875</v>
      </c>
    </row>
    <row r="554" spans="1:30" s="4" customFormat="1" ht="21" customHeight="1" x14ac:dyDescent="0.2">
      <c r="A554" s="8">
        <v>550</v>
      </c>
      <c r="B554" s="122" t="s">
        <v>541</v>
      </c>
      <c r="C554" s="110" t="s">
        <v>73</v>
      </c>
      <c r="D554" s="110">
        <v>1</v>
      </c>
      <c r="E554" s="14">
        <v>0.91214285714285714</v>
      </c>
      <c r="F554" s="50"/>
      <c r="G554" s="50">
        <v>4</v>
      </c>
      <c r="H554" s="12">
        <f>SUM(E554*100,F554:G554)</f>
        <v>95.214285714285708</v>
      </c>
      <c r="I554" s="50"/>
      <c r="J554" s="112"/>
      <c r="K554" s="14">
        <f>SUM(I554:J554)</f>
        <v>0</v>
      </c>
      <c r="L554" s="50"/>
      <c r="M554" s="112"/>
      <c r="N554" s="112"/>
      <c r="O554" s="14">
        <f>SUM(L554:N554)</f>
        <v>0</v>
      </c>
      <c r="P554" s="112"/>
      <c r="Q554" s="112"/>
      <c r="R554" s="112"/>
      <c r="S554" s="112"/>
      <c r="T554" s="14">
        <f>SUM(P554:S554)</f>
        <v>0</v>
      </c>
      <c r="U554" s="50"/>
      <c r="V554" s="50"/>
      <c r="W554" s="50"/>
      <c r="X554" s="50"/>
      <c r="Y554" s="50"/>
      <c r="Z554" s="50"/>
      <c r="AA554" s="14">
        <f>SUM(U554:Z554)</f>
        <v>0</v>
      </c>
      <c r="AB554" s="50"/>
      <c r="AC554" s="50"/>
      <c r="AD554" s="87">
        <f>H554+K554+O554+T554+AA554+AB554-AC554</f>
        <v>95.214285714285708</v>
      </c>
    </row>
    <row r="555" spans="1:30" s="4" customFormat="1" ht="21" customHeight="1" x14ac:dyDescent="0.2">
      <c r="A555" s="9">
        <v>551</v>
      </c>
      <c r="B555" s="100" t="s">
        <v>542</v>
      </c>
      <c r="C555" s="101" t="s">
        <v>68</v>
      </c>
      <c r="D555" s="101">
        <v>2</v>
      </c>
      <c r="E555" s="13">
        <v>0.95166666666666666</v>
      </c>
      <c r="F555" s="48"/>
      <c r="G555" s="48"/>
      <c r="H555" s="12">
        <f>SUM(E555*100,F555:G555)</f>
        <v>95.166666666666671</v>
      </c>
      <c r="I555" s="48"/>
      <c r="J555" s="78"/>
      <c r="K555" s="13">
        <f>SUM(I555:J555)</f>
        <v>0</v>
      </c>
      <c r="L555" s="48"/>
      <c r="M555" s="78"/>
      <c r="N555" s="78"/>
      <c r="O555" s="13">
        <f>SUM(L555:N555)</f>
        <v>0</v>
      </c>
      <c r="P555" s="78"/>
      <c r="Q555" s="78"/>
      <c r="R555" s="78"/>
      <c r="S555" s="78"/>
      <c r="T555" s="13">
        <f>SUM(P555:S555)</f>
        <v>0</v>
      </c>
      <c r="U555" s="48"/>
      <c r="V555" s="48"/>
      <c r="W555" s="48"/>
      <c r="X555" s="48"/>
      <c r="Y555" s="48"/>
      <c r="Z555" s="48"/>
      <c r="AA555" s="13">
        <f>SUM(U555:Z555)</f>
        <v>0</v>
      </c>
      <c r="AB555" s="48"/>
      <c r="AC555" s="48"/>
      <c r="AD555" s="87">
        <f>H555+K555+O555+T555+AA555+AB555-AC555</f>
        <v>95.166666666666671</v>
      </c>
    </row>
    <row r="556" spans="1:30" s="4" customFormat="1" ht="21" customHeight="1" x14ac:dyDescent="0.2">
      <c r="A556" s="10">
        <v>552</v>
      </c>
      <c r="B556" s="125" t="s">
        <v>543</v>
      </c>
      <c r="C556" s="101" t="s">
        <v>68</v>
      </c>
      <c r="D556" s="101">
        <v>4</v>
      </c>
      <c r="E556" s="13">
        <v>0.95133333333333336</v>
      </c>
      <c r="F556" s="48"/>
      <c r="G556" s="48"/>
      <c r="H556" s="12">
        <f>SUM(E556*100,F556:G556)</f>
        <v>95.13333333333334</v>
      </c>
      <c r="I556" s="48"/>
      <c r="J556" s="78"/>
      <c r="K556" s="13">
        <f>SUM(I556:J556)</f>
        <v>0</v>
      </c>
      <c r="L556" s="48"/>
      <c r="M556" s="78"/>
      <c r="N556" s="78"/>
      <c r="O556" s="13">
        <f>SUM(L556:N556)</f>
        <v>0</v>
      </c>
      <c r="P556" s="78"/>
      <c r="Q556" s="78"/>
      <c r="R556" s="78"/>
      <c r="S556" s="78"/>
      <c r="T556" s="13">
        <f>SUM(P556:S556)</f>
        <v>0</v>
      </c>
      <c r="U556" s="48"/>
      <c r="V556" s="48"/>
      <c r="W556" s="48"/>
      <c r="X556" s="48"/>
      <c r="Y556" s="48"/>
      <c r="Z556" s="48"/>
      <c r="AA556" s="13">
        <f>SUM(U556:Z556)</f>
        <v>0</v>
      </c>
      <c r="AB556" s="48"/>
      <c r="AC556" s="48"/>
      <c r="AD556" s="86">
        <f>H556+K556+O556+T556+AA556+AB556-AC556</f>
        <v>95.13333333333334</v>
      </c>
    </row>
    <row r="557" spans="1:30" s="4" customFormat="1" ht="21" customHeight="1" x14ac:dyDescent="0.2">
      <c r="A557" s="8">
        <v>553</v>
      </c>
      <c r="B557" s="99" t="s">
        <v>544</v>
      </c>
      <c r="C557" s="101" t="s">
        <v>68</v>
      </c>
      <c r="D557" s="101">
        <v>4</v>
      </c>
      <c r="E557" s="13">
        <v>0.95133333333333336</v>
      </c>
      <c r="F557" s="48"/>
      <c r="G557" s="48"/>
      <c r="H557" s="12">
        <f>SUM(E557*100,F557:G557)</f>
        <v>95.13333333333334</v>
      </c>
      <c r="I557" s="48"/>
      <c r="J557" s="78"/>
      <c r="K557" s="13">
        <f>SUM(I557:J557)</f>
        <v>0</v>
      </c>
      <c r="L557" s="48"/>
      <c r="M557" s="78"/>
      <c r="N557" s="78"/>
      <c r="O557" s="13">
        <f>SUM(L557:N557)</f>
        <v>0</v>
      </c>
      <c r="P557" s="78"/>
      <c r="Q557" s="78"/>
      <c r="R557" s="78"/>
      <c r="S557" s="78"/>
      <c r="T557" s="13">
        <f>SUM(P557:S557)</f>
        <v>0</v>
      </c>
      <c r="U557" s="48"/>
      <c r="V557" s="48"/>
      <c r="W557" s="48"/>
      <c r="X557" s="48"/>
      <c r="Y557" s="48"/>
      <c r="Z557" s="48"/>
      <c r="AA557" s="13">
        <f>SUM(U557:Z557)</f>
        <v>0</v>
      </c>
      <c r="AB557" s="48"/>
      <c r="AC557" s="48"/>
      <c r="AD557" s="86">
        <f>H557+K557+O557+T557+AA557+AB557-AC557</f>
        <v>95.13333333333334</v>
      </c>
    </row>
    <row r="558" spans="1:30" s="4" customFormat="1" ht="21" customHeight="1" x14ac:dyDescent="0.2">
      <c r="A558" s="9">
        <v>554</v>
      </c>
      <c r="B558" s="123" t="s">
        <v>545</v>
      </c>
      <c r="C558" s="101" t="s">
        <v>68</v>
      </c>
      <c r="D558" s="137">
        <v>4</v>
      </c>
      <c r="E558" s="13">
        <v>0.95111111111111113</v>
      </c>
      <c r="F558" s="48"/>
      <c r="G558" s="48"/>
      <c r="H558" s="12">
        <f>SUM(E558*100,F558:G558)</f>
        <v>95.111111111111114</v>
      </c>
      <c r="I558" s="48"/>
      <c r="J558" s="78"/>
      <c r="K558" s="13">
        <f>SUM(I558:J558)</f>
        <v>0</v>
      </c>
      <c r="L558" s="48"/>
      <c r="M558" s="78"/>
      <c r="N558" s="78"/>
      <c r="O558" s="13">
        <f>SUM(L558:N558)</f>
        <v>0</v>
      </c>
      <c r="P558" s="78"/>
      <c r="Q558" s="78"/>
      <c r="R558" s="78"/>
      <c r="S558" s="78"/>
      <c r="T558" s="13">
        <f>SUM(P558:S558)</f>
        <v>0</v>
      </c>
      <c r="U558" s="48"/>
      <c r="V558" s="48"/>
      <c r="W558" s="48"/>
      <c r="X558" s="48"/>
      <c r="Y558" s="48"/>
      <c r="Z558" s="48"/>
      <c r="AA558" s="13">
        <f>SUM(U558:Z558)</f>
        <v>0</v>
      </c>
      <c r="AB558" s="48"/>
      <c r="AC558" s="48"/>
      <c r="AD558" s="87">
        <f>H558+K558+O558+T558+AA558+AB558-AC558</f>
        <v>95.111111111111114</v>
      </c>
    </row>
    <row r="559" spans="1:30" s="4" customFormat="1" ht="21" customHeight="1" x14ac:dyDescent="0.2">
      <c r="A559" s="10">
        <v>555</v>
      </c>
      <c r="B559" s="136" t="s">
        <v>546</v>
      </c>
      <c r="C559" s="104" t="s">
        <v>70</v>
      </c>
      <c r="D559" s="103">
        <v>1</v>
      </c>
      <c r="E559" s="14">
        <f>H559/100</f>
        <v>0.94272727272727264</v>
      </c>
      <c r="F559" s="49"/>
      <c r="G559" s="49"/>
      <c r="H559" s="12">
        <v>94.272727272727266</v>
      </c>
      <c r="I559" s="49"/>
      <c r="J559" s="106"/>
      <c r="K559" s="14">
        <f>SUM(I559:J559)</f>
        <v>0</v>
      </c>
      <c r="L559" s="49"/>
      <c r="M559" s="106"/>
      <c r="N559" s="106"/>
      <c r="O559" s="14">
        <f>SUM(L559:N559)</f>
        <v>0</v>
      </c>
      <c r="P559" s="106"/>
      <c r="Q559" s="106"/>
      <c r="R559" s="106"/>
      <c r="S559" s="106"/>
      <c r="T559" s="14">
        <f>SUM(P559:S559)</f>
        <v>0</v>
      </c>
      <c r="U559" s="49"/>
      <c r="V559" s="49">
        <v>0.8</v>
      </c>
      <c r="W559" s="49"/>
      <c r="X559" s="49"/>
      <c r="Y559" s="49"/>
      <c r="Z559" s="49"/>
      <c r="AA559" s="14">
        <f>SUM(U559:Z559)</f>
        <v>0.8</v>
      </c>
      <c r="AB559" s="49"/>
      <c r="AC559" s="49"/>
      <c r="AD559" s="87">
        <f>H559+K559+O559+T559+AA559+AB559-AC559</f>
        <v>95.072727272727263</v>
      </c>
    </row>
    <row r="560" spans="1:30" s="4" customFormat="1" ht="21" customHeight="1" x14ac:dyDescent="0.2">
      <c r="A560" s="8">
        <v>556</v>
      </c>
      <c r="B560" s="134" t="s">
        <v>547</v>
      </c>
      <c r="C560" s="92" t="s">
        <v>64</v>
      </c>
      <c r="D560" s="92">
        <v>1</v>
      </c>
      <c r="E560" s="12">
        <v>0.84866666666666668</v>
      </c>
      <c r="F560" s="46"/>
      <c r="G560" s="46"/>
      <c r="H560" s="12">
        <f>SUM(E560*100,F560:G560)</f>
        <v>84.866666666666674</v>
      </c>
      <c r="I560" s="94"/>
      <c r="J560" s="95"/>
      <c r="K560" s="12">
        <f>SUM(I560:J560)</f>
        <v>0</v>
      </c>
      <c r="L560" s="95"/>
      <c r="M560" s="95"/>
      <c r="N560" s="95"/>
      <c r="O560" s="12">
        <f>SUM(L560:N560)</f>
        <v>0</v>
      </c>
      <c r="P560" s="95"/>
      <c r="Q560" s="95"/>
      <c r="R560" s="95"/>
      <c r="S560" s="95"/>
      <c r="T560" s="12">
        <f>SUM(P560:S560)</f>
        <v>0</v>
      </c>
      <c r="U560" s="95">
        <v>10</v>
      </c>
      <c r="V560" s="94">
        <v>0.2</v>
      </c>
      <c r="W560" s="94"/>
      <c r="X560" s="94"/>
      <c r="Y560" s="85"/>
      <c r="Z560" s="85"/>
      <c r="AA560" s="14">
        <f>SUM(U560:Z560)</f>
        <v>10.199999999999999</v>
      </c>
      <c r="AB560" s="85"/>
      <c r="AC560" s="85"/>
      <c r="AD560" s="86">
        <f>H560+K560+O560+T560+AA560+AB560-AC560</f>
        <v>95.066666666666677</v>
      </c>
    </row>
    <row r="561" spans="1:30" s="4" customFormat="1" ht="21" customHeight="1" x14ac:dyDescent="0.2">
      <c r="A561" s="9">
        <v>557</v>
      </c>
      <c r="B561" s="96" t="s">
        <v>548</v>
      </c>
      <c r="C561" s="96" t="s">
        <v>66</v>
      </c>
      <c r="D561" s="96">
        <v>3</v>
      </c>
      <c r="E561" s="13">
        <v>0.88338983050847453</v>
      </c>
      <c r="F561" s="47">
        <v>3</v>
      </c>
      <c r="G561" s="47"/>
      <c r="H561" s="12">
        <f>SUM(E561*100,F561:G561)</f>
        <v>91.338983050847446</v>
      </c>
      <c r="I561" s="47"/>
      <c r="J561" s="77"/>
      <c r="K561" s="13">
        <f>SUM(I561:J561)</f>
        <v>0</v>
      </c>
      <c r="L561" s="47"/>
      <c r="M561" s="77"/>
      <c r="N561" s="77"/>
      <c r="O561" s="13">
        <f>SUM(L561:N561)</f>
        <v>0</v>
      </c>
      <c r="P561" s="77"/>
      <c r="Q561" s="98"/>
      <c r="R561" s="77">
        <v>0.5</v>
      </c>
      <c r="S561" s="77"/>
      <c r="T561" s="13">
        <f>SUM(P561:S561)</f>
        <v>0.5</v>
      </c>
      <c r="U561" s="47"/>
      <c r="V561" s="47">
        <v>1.2</v>
      </c>
      <c r="W561" s="47"/>
      <c r="X561" s="47"/>
      <c r="Y561" s="47">
        <v>1</v>
      </c>
      <c r="Z561" s="47">
        <v>1</v>
      </c>
      <c r="AA561" s="13">
        <f>SUM(U561:Z561)</f>
        <v>3.2</v>
      </c>
      <c r="AB561" s="47"/>
      <c r="AC561" s="47"/>
      <c r="AD561" s="86">
        <f>H561+K561+O561+T561+AA561+AB561-AC561</f>
        <v>95.038983050847449</v>
      </c>
    </row>
    <row r="562" spans="1:30" s="4" customFormat="1" ht="21" customHeight="1" x14ac:dyDescent="0.2">
      <c r="A562" s="10">
        <v>558</v>
      </c>
      <c r="B562" s="96" t="s">
        <v>549</v>
      </c>
      <c r="C562" s="96" t="s">
        <v>66</v>
      </c>
      <c r="D562" s="96">
        <v>3</v>
      </c>
      <c r="E562" s="13">
        <v>0.93034482758620685</v>
      </c>
      <c r="F562" s="47"/>
      <c r="G562" s="47">
        <v>2</v>
      </c>
      <c r="H562" s="12">
        <f>SUM(E562*100,F562:G562)</f>
        <v>95.034482758620683</v>
      </c>
      <c r="I562" s="47"/>
      <c r="J562" s="77"/>
      <c r="K562" s="13">
        <f>SUM(I562:J562)</f>
        <v>0</v>
      </c>
      <c r="L562" s="47"/>
      <c r="M562" s="77"/>
      <c r="N562" s="77"/>
      <c r="O562" s="13">
        <f>SUM(L562:N562)</f>
        <v>0</v>
      </c>
      <c r="P562" s="77"/>
      <c r="Q562" s="77"/>
      <c r="R562" s="77"/>
      <c r="S562" s="77"/>
      <c r="T562" s="13">
        <f>SUM(P562:S562)</f>
        <v>0</v>
      </c>
      <c r="U562" s="47"/>
      <c r="V562" s="47"/>
      <c r="W562" s="47"/>
      <c r="X562" s="47"/>
      <c r="Y562" s="47"/>
      <c r="Z562" s="47"/>
      <c r="AA562" s="13">
        <f>SUM(U562:Z562)</f>
        <v>0</v>
      </c>
      <c r="AB562" s="47"/>
      <c r="AC562" s="47"/>
      <c r="AD562" s="87">
        <f>H562+K562+O562+T562+AA562+AB562-AC562</f>
        <v>95.034482758620683</v>
      </c>
    </row>
    <row r="563" spans="1:30" s="4" customFormat="1" ht="21" customHeight="1" x14ac:dyDescent="0.2">
      <c r="A563" s="8">
        <v>559</v>
      </c>
      <c r="B563" s="131" t="s">
        <v>550</v>
      </c>
      <c r="C563" s="92" t="s">
        <v>64</v>
      </c>
      <c r="D563" s="91">
        <v>2</v>
      </c>
      <c r="E563" s="12">
        <v>0.78510638297872337</v>
      </c>
      <c r="F563" s="52"/>
      <c r="G563" s="46"/>
      <c r="H563" s="12">
        <f>SUM(E563*100,F563:G563)</f>
        <v>78.510638297872333</v>
      </c>
      <c r="I563" s="53"/>
      <c r="J563" s="113"/>
      <c r="K563" s="12">
        <f>SUM(I563:J563)</f>
        <v>0</v>
      </c>
      <c r="L563" s="53"/>
      <c r="M563" s="113"/>
      <c r="N563" s="113"/>
      <c r="O563" s="12">
        <f>SUM(L563:N563)</f>
        <v>0</v>
      </c>
      <c r="P563" s="113"/>
      <c r="Q563" s="113"/>
      <c r="R563" s="113"/>
      <c r="S563" s="113"/>
      <c r="T563" s="12">
        <f>SUM(P563:S563)</f>
        <v>0</v>
      </c>
      <c r="U563" s="53">
        <v>2.5</v>
      </c>
      <c r="V563" s="53">
        <v>0.2</v>
      </c>
      <c r="W563" s="53"/>
      <c r="X563" s="53">
        <v>10.3</v>
      </c>
      <c r="Y563" s="58">
        <v>1</v>
      </c>
      <c r="Z563" s="58">
        <v>2.5</v>
      </c>
      <c r="AA563" s="14">
        <f>SUM(U563:Z563)</f>
        <v>16.5</v>
      </c>
      <c r="AB563" s="58"/>
      <c r="AC563" s="58"/>
      <c r="AD563" s="86">
        <f>H563+K563+O563+T563+AA563+AB563-AC563</f>
        <v>95.010638297872333</v>
      </c>
    </row>
    <row r="564" spans="1:30" s="4" customFormat="1" ht="21" customHeight="1" x14ac:dyDescent="0.2">
      <c r="A564" s="9">
        <v>560</v>
      </c>
      <c r="B564" s="145">
        <v>164279</v>
      </c>
      <c r="C564" s="92" t="s">
        <v>64</v>
      </c>
      <c r="D564" s="91">
        <v>5</v>
      </c>
      <c r="E564" s="12">
        <v>0.90002531645569628</v>
      </c>
      <c r="F564" s="54"/>
      <c r="G564" s="54"/>
      <c r="H564" s="12">
        <f>SUM(E564*100,F564:G564)</f>
        <v>90.002531645569633</v>
      </c>
      <c r="I564" s="85"/>
      <c r="J564" s="126"/>
      <c r="K564" s="12">
        <f>SUM(I564:J564)</f>
        <v>0</v>
      </c>
      <c r="L564" s="95"/>
      <c r="M564" s="95"/>
      <c r="N564" s="95"/>
      <c r="O564" s="12">
        <f>SUM(L564:N564)</f>
        <v>0</v>
      </c>
      <c r="P564" s="95"/>
      <c r="Q564" s="95"/>
      <c r="R564" s="95"/>
      <c r="S564" s="95"/>
      <c r="T564" s="12">
        <f>SUM(P564:S564)</f>
        <v>0</v>
      </c>
      <c r="U564" s="95">
        <v>1.5</v>
      </c>
      <c r="V564" s="94"/>
      <c r="W564" s="94"/>
      <c r="X564" s="94">
        <v>2.5</v>
      </c>
      <c r="Y564" s="85"/>
      <c r="Z564" s="85"/>
      <c r="AA564" s="14">
        <f>SUM(U564:Z564)</f>
        <v>4</v>
      </c>
      <c r="AB564" s="85">
        <v>1</v>
      </c>
      <c r="AC564" s="85"/>
      <c r="AD564" s="86">
        <f>H564+K564+O564+T564+AA564+AB564-AC564</f>
        <v>95.002531645569633</v>
      </c>
    </row>
    <row r="565" spans="1:30" s="4" customFormat="1" ht="21" customHeight="1" x14ac:dyDescent="0.2">
      <c r="A565" s="10">
        <v>561</v>
      </c>
      <c r="B565" s="100" t="s">
        <v>551</v>
      </c>
      <c r="C565" s="101" t="s">
        <v>68</v>
      </c>
      <c r="D565" s="101">
        <v>2</v>
      </c>
      <c r="E565" s="13">
        <v>0.94966666666666666</v>
      </c>
      <c r="F565" s="48"/>
      <c r="G565" s="48"/>
      <c r="H565" s="12">
        <f>SUM(E565*100,F565:G565)</f>
        <v>94.966666666666669</v>
      </c>
      <c r="I565" s="48"/>
      <c r="J565" s="78"/>
      <c r="K565" s="13">
        <f>SUM(I565:J565)</f>
        <v>0</v>
      </c>
      <c r="L565" s="48"/>
      <c r="M565" s="78"/>
      <c r="N565" s="78"/>
      <c r="O565" s="13">
        <f>SUM(L565:N565)</f>
        <v>0</v>
      </c>
      <c r="P565" s="78"/>
      <c r="Q565" s="78"/>
      <c r="R565" s="78"/>
      <c r="S565" s="78"/>
      <c r="T565" s="13">
        <f>SUM(P565:S565)</f>
        <v>0</v>
      </c>
      <c r="U565" s="48"/>
      <c r="V565" s="48"/>
      <c r="W565" s="48"/>
      <c r="X565" s="48"/>
      <c r="Y565" s="48"/>
      <c r="Z565" s="48"/>
      <c r="AA565" s="13">
        <f>SUM(U565:Z565)</f>
        <v>0</v>
      </c>
      <c r="AB565" s="48"/>
      <c r="AC565" s="48"/>
      <c r="AD565" s="87">
        <f>H565+K565+O565+T565+AA565+AB565-AC565</f>
        <v>94.966666666666669</v>
      </c>
    </row>
    <row r="566" spans="1:30" s="4" customFormat="1" ht="21" customHeight="1" x14ac:dyDescent="0.2">
      <c r="A566" s="8">
        <v>562</v>
      </c>
      <c r="B566" s="110" t="s">
        <v>552</v>
      </c>
      <c r="C566" s="110" t="s">
        <v>73</v>
      </c>
      <c r="D566" s="110">
        <v>1</v>
      </c>
      <c r="E566" s="14">
        <v>0.8146133333333333</v>
      </c>
      <c r="F566" s="50"/>
      <c r="G566" s="50"/>
      <c r="H566" s="12">
        <f>SUM(E566*100,F566:G566)</f>
        <v>81.461333333333329</v>
      </c>
      <c r="I566" s="50"/>
      <c r="J566" s="112"/>
      <c r="K566" s="14">
        <f>SUM(I566:J566)</f>
        <v>0</v>
      </c>
      <c r="L566" s="50"/>
      <c r="M566" s="112"/>
      <c r="N566" s="112"/>
      <c r="O566" s="14">
        <f>SUM(L566:N566)</f>
        <v>0</v>
      </c>
      <c r="P566" s="112"/>
      <c r="Q566" s="112"/>
      <c r="R566" s="112"/>
      <c r="S566" s="112"/>
      <c r="T566" s="14">
        <f>SUM(P566:S566)</f>
        <v>0</v>
      </c>
      <c r="U566" s="50">
        <v>10</v>
      </c>
      <c r="V566" s="50"/>
      <c r="W566" s="50">
        <v>1.5</v>
      </c>
      <c r="X566" s="50"/>
      <c r="Y566" s="50">
        <v>2</v>
      </c>
      <c r="Z566" s="50"/>
      <c r="AA566" s="14">
        <f>SUM(U566:Z566)</f>
        <v>13.5</v>
      </c>
      <c r="AB566" s="50"/>
      <c r="AC566" s="50"/>
      <c r="AD566" s="86">
        <f>H566+K566+O566+T566+AA566+AB566-AC566</f>
        <v>94.961333333333329</v>
      </c>
    </row>
    <row r="567" spans="1:30" s="4" customFormat="1" ht="21" customHeight="1" x14ac:dyDescent="0.2">
      <c r="A567" s="9">
        <v>563</v>
      </c>
      <c r="B567" s="117">
        <v>174154</v>
      </c>
      <c r="C567" s="119" t="s">
        <v>78</v>
      </c>
      <c r="D567" s="119">
        <v>4</v>
      </c>
      <c r="E567" s="14">
        <v>0.79641025641025642</v>
      </c>
      <c r="F567" s="51"/>
      <c r="G567" s="51"/>
      <c r="H567" s="12">
        <f>SUM(E567*100,F567:G567)</f>
        <v>79.641025641025635</v>
      </c>
      <c r="I567" s="51"/>
      <c r="J567" s="121"/>
      <c r="K567" s="14">
        <f>SUM(I567:J567)</f>
        <v>0</v>
      </c>
      <c r="L567" s="51"/>
      <c r="M567" s="121"/>
      <c r="N567" s="121"/>
      <c r="O567" s="14">
        <f>SUM(L567:N567)</f>
        <v>0</v>
      </c>
      <c r="P567" s="121"/>
      <c r="Q567" s="121"/>
      <c r="R567" s="121"/>
      <c r="S567" s="121"/>
      <c r="T567" s="14">
        <f>SUM(P567:S567)</f>
        <v>0</v>
      </c>
      <c r="U567" s="51">
        <v>1.5</v>
      </c>
      <c r="V567" s="51">
        <v>13.8</v>
      </c>
      <c r="W567" s="51"/>
      <c r="X567" s="51"/>
      <c r="Y567" s="51"/>
      <c r="Z567" s="51">
        <v>0</v>
      </c>
      <c r="AA567" s="14">
        <f>SUM(U567:Z567)</f>
        <v>15.3</v>
      </c>
      <c r="AB567" s="51"/>
      <c r="AC567" s="51"/>
      <c r="AD567" s="86">
        <f>H567+K567+O567+T567+AA567+AB567-AC567</f>
        <v>94.941025641025632</v>
      </c>
    </row>
    <row r="568" spans="1:30" s="4" customFormat="1" ht="21" customHeight="1" x14ac:dyDescent="0.2">
      <c r="A568" s="10">
        <v>564</v>
      </c>
      <c r="B568" s="99" t="s">
        <v>553</v>
      </c>
      <c r="C568" s="101" t="s">
        <v>68</v>
      </c>
      <c r="D568" s="101">
        <v>4</v>
      </c>
      <c r="E568" s="13">
        <v>0.94933333333333336</v>
      </c>
      <c r="F568" s="48"/>
      <c r="G568" s="48"/>
      <c r="H568" s="12">
        <f>SUM(E568*100,F568:G568)</f>
        <v>94.933333333333337</v>
      </c>
      <c r="I568" s="48"/>
      <c r="J568" s="78"/>
      <c r="K568" s="13">
        <f>SUM(I568:J568)</f>
        <v>0</v>
      </c>
      <c r="L568" s="48"/>
      <c r="M568" s="78"/>
      <c r="N568" s="78"/>
      <c r="O568" s="13">
        <f>SUM(L568:N568)</f>
        <v>0</v>
      </c>
      <c r="P568" s="78"/>
      <c r="Q568" s="78"/>
      <c r="R568" s="78"/>
      <c r="S568" s="78"/>
      <c r="T568" s="13">
        <f>SUM(P568:S568)</f>
        <v>0</v>
      </c>
      <c r="U568" s="48"/>
      <c r="V568" s="48"/>
      <c r="W568" s="48"/>
      <c r="X568" s="48"/>
      <c r="Y568" s="48"/>
      <c r="Z568" s="48"/>
      <c r="AA568" s="13">
        <f>SUM(U568:Z568)</f>
        <v>0</v>
      </c>
      <c r="AB568" s="48"/>
      <c r="AC568" s="48"/>
      <c r="AD568" s="86">
        <f>H568+K568+O568+T568+AA568+AB568-AC568</f>
        <v>94.933333333333337</v>
      </c>
    </row>
    <row r="569" spans="1:30" s="4" customFormat="1" ht="21" customHeight="1" x14ac:dyDescent="0.2">
      <c r="A569" s="8">
        <v>565</v>
      </c>
      <c r="B569" s="117">
        <v>184026</v>
      </c>
      <c r="C569" s="119" t="s">
        <v>78</v>
      </c>
      <c r="D569" s="119">
        <v>3</v>
      </c>
      <c r="E569" s="14">
        <v>0.94931818181818184</v>
      </c>
      <c r="F569" s="51"/>
      <c r="G569" s="51"/>
      <c r="H569" s="12">
        <f>SUM(E569*100,F569:G569)</f>
        <v>94.931818181818187</v>
      </c>
      <c r="I569" s="51"/>
      <c r="J569" s="121"/>
      <c r="K569" s="14">
        <f>SUM(I569:J569)</f>
        <v>0</v>
      </c>
      <c r="L569" s="51"/>
      <c r="M569" s="121"/>
      <c r="N569" s="121"/>
      <c r="O569" s="14">
        <f>SUM(L569:N569)</f>
        <v>0</v>
      </c>
      <c r="P569" s="121"/>
      <c r="Q569" s="121"/>
      <c r="R569" s="121"/>
      <c r="S569" s="121"/>
      <c r="T569" s="14">
        <f>SUM(P569:S569)</f>
        <v>0</v>
      </c>
      <c r="U569" s="51"/>
      <c r="V569" s="51"/>
      <c r="W569" s="51"/>
      <c r="X569" s="51"/>
      <c r="Y569" s="51"/>
      <c r="Z569" s="51"/>
      <c r="AA569" s="14">
        <f>SUM(U569:Z569)</f>
        <v>0</v>
      </c>
      <c r="AB569" s="51"/>
      <c r="AC569" s="51"/>
      <c r="AD569" s="86">
        <f>H569+K569+O569+T569+AA569+AB569-AC569</f>
        <v>94.931818181818187</v>
      </c>
    </row>
    <row r="570" spans="1:30" s="4" customFormat="1" ht="21" customHeight="1" x14ac:dyDescent="0.2">
      <c r="A570" s="9">
        <v>566</v>
      </c>
      <c r="B570" s="103" t="s">
        <v>554</v>
      </c>
      <c r="C570" s="104" t="s">
        <v>70</v>
      </c>
      <c r="D570" s="103">
        <v>4</v>
      </c>
      <c r="E570" s="14">
        <f>H570/100</f>
        <v>0.92928571428571427</v>
      </c>
      <c r="F570" s="49"/>
      <c r="G570" s="49"/>
      <c r="H570" s="12">
        <v>92.928571428571431</v>
      </c>
      <c r="I570" s="49"/>
      <c r="J570" s="106"/>
      <c r="K570" s="14">
        <f>SUM(I570:J570)</f>
        <v>0</v>
      </c>
      <c r="L570" s="49"/>
      <c r="M570" s="106"/>
      <c r="N570" s="106"/>
      <c r="O570" s="14">
        <f>SUM(L570:N570)</f>
        <v>0</v>
      </c>
      <c r="P570" s="106"/>
      <c r="Q570" s="106"/>
      <c r="R570" s="106"/>
      <c r="S570" s="106"/>
      <c r="T570" s="14">
        <f>SUM(P570:S570)</f>
        <v>0</v>
      </c>
      <c r="U570" s="49"/>
      <c r="V570" s="49"/>
      <c r="W570" s="49"/>
      <c r="X570" s="49"/>
      <c r="Y570" s="49"/>
      <c r="Z570" s="49">
        <v>2</v>
      </c>
      <c r="AA570" s="14">
        <f>SUM(U570:Z570)</f>
        <v>2</v>
      </c>
      <c r="AB570" s="49"/>
      <c r="AC570" s="49"/>
      <c r="AD570" s="87">
        <f>H570+K570+O570+T570+AA570+AB570-AC570</f>
        <v>94.928571428571431</v>
      </c>
    </row>
    <row r="571" spans="1:30" s="4" customFormat="1" ht="21" customHeight="1" x14ac:dyDescent="0.2">
      <c r="A571" s="10">
        <v>567</v>
      </c>
      <c r="B571" s="122" t="s">
        <v>555</v>
      </c>
      <c r="C571" s="110" t="s">
        <v>73</v>
      </c>
      <c r="D571" s="110">
        <v>3</v>
      </c>
      <c r="E571" s="14">
        <v>0.94916666666666671</v>
      </c>
      <c r="F571" s="50"/>
      <c r="G571" s="50"/>
      <c r="H571" s="12">
        <f>SUM(E571*100,F571:G571)</f>
        <v>94.916666666666671</v>
      </c>
      <c r="I571" s="50"/>
      <c r="J571" s="112"/>
      <c r="K571" s="14">
        <f>SUM(I571:J571)</f>
        <v>0</v>
      </c>
      <c r="L571" s="50"/>
      <c r="M571" s="112"/>
      <c r="N571" s="112"/>
      <c r="O571" s="14">
        <f>SUM(L571:N571)</f>
        <v>0</v>
      </c>
      <c r="P571" s="112"/>
      <c r="Q571" s="112"/>
      <c r="R571" s="112"/>
      <c r="S571" s="112"/>
      <c r="T571" s="14">
        <f>SUM(P571:S571)</f>
        <v>0</v>
      </c>
      <c r="U571" s="50"/>
      <c r="V571" s="50"/>
      <c r="W571" s="50"/>
      <c r="X571" s="50"/>
      <c r="Y571" s="50"/>
      <c r="Z571" s="50"/>
      <c r="AA571" s="14">
        <f>SUM(U571:Z571)</f>
        <v>0</v>
      </c>
      <c r="AB571" s="50"/>
      <c r="AC571" s="50"/>
      <c r="AD571" s="86">
        <f>H571+K571+O571+T571+AA571+AB571-AC571</f>
        <v>94.916666666666671</v>
      </c>
    </row>
    <row r="572" spans="1:30" s="4" customFormat="1" ht="21" customHeight="1" x14ac:dyDescent="0.2">
      <c r="A572" s="8">
        <v>568</v>
      </c>
      <c r="B572" s="136" t="s">
        <v>556</v>
      </c>
      <c r="C572" s="104" t="s">
        <v>70</v>
      </c>
      <c r="D572" s="103">
        <v>1</v>
      </c>
      <c r="E572" s="14">
        <f>H572/100</f>
        <v>0.84909090909090912</v>
      </c>
      <c r="F572" s="49"/>
      <c r="G572" s="49"/>
      <c r="H572" s="12">
        <v>84.909090909090907</v>
      </c>
      <c r="I572" s="49"/>
      <c r="J572" s="106"/>
      <c r="K572" s="14">
        <f>SUM(I572:J572)</f>
        <v>0</v>
      </c>
      <c r="L572" s="49"/>
      <c r="M572" s="106"/>
      <c r="N572" s="106"/>
      <c r="O572" s="14">
        <f>SUM(L572:N572)</f>
        <v>0</v>
      </c>
      <c r="P572" s="106"/>
      <c r="Q572" s="106"/>
      <c r="R572" s="106"/>
      <c r="S572" s="106"/>
      <c r="T572" s="14">
        <f>SUM(P572:S572)</f>
        <v>0</v>
      </c>
      <c r="U572" s="49">
        <v>10</v>
      </c>
      <c r="V572" s="49"/>
      <c r="W572" s="49"/>
      <c r="X572" s="49"/>
      <c r="Y572" s="49"/>
      <c r="Z572" s="49"/>
      <c r="AA572" s="14">
        <f>SUM(U572:Z572)</f>
        <v>10</v>
      </c>
      <c r="AB572" s="49"/>
      <c r="AC572" s="49"/>
      <c r="AD572" s="87">
        <f>H572+K572+O572+T572+AA572+AB572-AC572</f>
        <v>94.909090909090907</v>
      </c>
    </row>
    <row r="573" spans="1:30" s="4" customFormat="1" ht="21" customHeight="1" x14ac:dyDescent="0.2">
      <c r="A573" s="9">
        <v>569</v>
      </c>
      <c r="B573" s="96" t="s">
        <v>557</v>
      </c>
      <c r="C573" s="96" t="s">
        <v>66</v>
      </c>
      <c r="D573" s="96">
        <v>1</v>
      </c>
      <c r="E573" s="13">
        <v>0.92874999999999996</v>
      </c>
      <c r="F573" s="47"/>
      <c r="G573" s="47"/>
      <c r="H573" s="12">
        <f>SUM(E573*100,F573:G573)</f>
        <v>92.875</v>
      </c>
      <c r="I573" s="47"/>
      <c r="J573" s="77"/>
      <c r="K573" s="13">
        <f>SUM(I573:J573)</f>
        <v>0</v>
      </c>
      <c r="L573" s="47"/>
      <c r="M573" s="77"/>
      <c r="N573" s="77"/>
      <c r="O573" s="13">
        <f>SUM(L573:N573)</f>
        <v>0</v>
      </c>
      <c r="P573" s="77"/>
      <c r="Q573" s="77"/>
      <c r="R573" s="77"/>
      <c r="S573" s="77"/>
      <c r="T573" s="13">
        <f>SUM(P573:S573)</f>
        <v>0</v>
      </c>
      <c r="U573" s="47">
        <v>1.5</v>
      </c>
      <c r="V573" s="47">
        <v>0.5</v>
      </c>
      <c r="W573" s="47"/>
      <c r="X573" s="47"/>
      <c r="Y573" s="47"/>
      <c r="Z573" s="47"/>
      <c r="AA573" s="13">
        <f>SUM(U573:Z573)</f>
        <v>2</v>
      </c>
      <c r="AB573" s="47"/>
      <c r="AC573" s="47"/>
      <c r="AD573" s="87">
        <f>H573+K573+O573+T573+AA573+AB573-AC573</f>
        <v>94.875</v>
      </c>
    </row>
    <row r="574" spans="1:30" s="4" customFormat="1" ht="21" customHeight="1" x14ac:dyDescent="0.2">
      <c r="A574" s="10">
        <v>570</v>
      </c>
      <c r="B574" s="110" t="s">
        <v>558</v>
      </c>
      <c r="C574" s="110" t="s">
        <v>73</v>
      </c>
      <c r="D574" s="110">
        <v>3</v>
      </c>
      <c r="E574" s="14">
        <v>0.94869565217391305</v>
      </c>
      <c r="F574" s="50"/>
      <c r="G574" s="50"/>
      <c r="H574" s="12">
        <f>SUM(E574*100,F574:G574)</f>
        <v>94.869565217391312</v>
      </c>
      <c r="I574" s="50"/>
      <c r="J574" s="112"/>
      <c r="K574" s="14">
        <f>SUM(I574:J574)</f>
        <v>0</v>
      </c>
      <c r="L574" s="50"/>
      <c r="M574" s="112"/>
      <c r="N574" s="112"/>
      <c r="O574" s="14">
        <f>SUM(L574:N574)</f>
        <v>0</v>
      </c>
      <c r="P574" s="112"/>
      <c r="Q574" s="112"/>
      <c r="R574" s="112"/>
      <c r="S574" s="112"/>
      <c r="T574" s="14">
        <f>SUM(P574:S574)</f>
        <v>0</v>
      </c>
      <c r="U574" s="50"/>
      <c r="V574" s="50"/>
      <c r="W574" s="50"/>
      <c r="X574" s="50"/>
      <c r="Y574" s="50"/>
      <c r="Z574" s="50"/>
      <c r="AA574" s="14">
        <f>SUM(U574:Z574)</f>
        <v>0</v>
      </c>
      <c r="AB574" s="50"/>
      <c r="AC574" s="50"/>
      <c r="AD574" s="87">
        <f>H574+K574+O574+T574+AA574+AB574-AC574</f>
        <v>94.869565217391312</v>
      </c>
    </row>
    <row r="575" spans="1:30" s="4" customFormat="1" ht="21" customHeight="1" x14ac:dyDescent="0.2">
      <c r="A575" s="8">
        <v>571</v>
      </c>
      <c r="B575" s="96" t="s">
        <v>559</v>
      </c>
      <c r="C575" s="96" t="s">
        <v>66</v>
      </c>
      <c r="D575" s="96">
        <v>2</v>
      </c>
      <c r="E575" s="13">
        <v>0.93866666666666665</v>
      </c>
      <c r="F575" s="47"/>
      <c r="G575" s="47"/>
      <c r="H575" s="12">
        <f>SUM(E575*100,F575:G575)</f>
        <v>93.86666666666666</v>
      </c>
      <c r="I575" s="47">
        <v>1</v>
      </c>
      <c r="J575" s="77"/>
      <c r="K575" s="13">
        <f>SUM(I575:J575)</f>
        <v>1</v>
      </c>
      <c r="L575" s="47"/>
      <c r="M575" s="77"/>
      <c r="N575" s="77"/>
      <c r="O575" s="13">
        <f>SUM(L575:N575)</f>
        <v>0</v>
      </c>
      <c r="P575" s="77"/>
      <c r="Q575" s="77"/>
      <c r="R575" s="77"/>
      <c r="S575" s="77"/>
      <c r="T575" s="13">
        <f>SUM(P575:S575)</f>
        <v>0</v>
      </c>
      <c r="U575" s="47"/>
      <c r="V575" s="47"/>
      <c r="W575" s="47"/>
      <c r="X575" s="47"/>
      <c r="Y575" s="47"/>
      <c r="Z575" s="47"/>
      <c r="AA575" s="13">
        <f>SUM(U575:Z575)</f>
        <v>0</v>
      </c>
      <c r="AB575" s="47"/>
      <c r="AC575" s="47"/>
      <c r="AD575" s="87">
        <f>H575+K575+O575+T575+AA575+AB575-AC575</f>
        <v>94.86666666666666</v>
      </c>
    </row>
    <row r="576" spans="1:30" s="4" customFormat="1" ht="21" customHeight="1" x14ac:dyDescent="0.2">
      <c r="A576" s="9">
        <v>572</v>
      </c>
      <c r="B576" s="99" t="s">
        <v>560</v>
      </c>
      <c r="C576" s="101" t="s">
        <v>68</v>
      </c>
      <c r="D576" s="101">
        <v>2</v>
      </c>
      <c r="E576" s="13">
        <v>0.94833333333333336</v>
      </c>
      <c r="F576" s="48"/>
      <c r="G576" s="48"/>
      <c r="H576" s="12">
        <f>SUM(E576*100,F576:G576)</f>
        <v>94.833333333333343</v>
      </c>
      <c r="I576" s="48"/>
      <c r="J576" s="78"/>
      <c r="K576" s="13">
        <f>SUM(I576:J576)</f>
        <v>0</v>
      </c>
      <c r="L576" s="48"/>
      <c r="M576" s="78"/>
      <c r="N576" s="78"/>
      <c r="O576" s="13">
        <f>SUM(L576:N576)</f>
        <v>0</v>
      </c>
      <c r="P576" s="78"/>
      <c r="Q576" s="78"/>
      <c r="R576" s="78"/>
      <c r="S576" s="78"/>
      <c r="T576" s="13">
        <f>SUM(P576:S576)</f>
        <v>0</v>
      </c>
      <c r="U576" s="48"/>
      <c r="V576" s="48"/>
      <c r="W576" s="48"/>
      <c r="X576" s="48"/>
      <c r="Y576" s="48"/>
      <c r="Z576" s="48"/>
      <c r="AA576" s="13">
        <f>SUM(U576:Z576)</f>
        <v>0</v>
      </c>
      <c r="AB576" s="48"/>
      <c r="AC576" s="48"/>
      <c r="AD576" s="86">
        <f>H576+K576+O576+T576+AA576+AB576-AC576</f>
        <v>94.833333333333343</v>
      </c>
    </row>
    <row r="577" spans="1:30" s="4" customFormat="1" ht="21" customHeight="1" x14ac:dyDescent="0.2">
      <c r="A577" s="10">
        <v>573</v>
      </c>
      <c r="B577" s="99" t="s">
        <v>561</v>
      </c>
      <c r="C577" s="101" t="s">
        <v>68</v>
      </c>
      <c r="D577" s="101">
        <v>4</v>
      </c>
      <c r="E577" s="13">
        <v>0.94833333333333336</v>
      </c>
      <c r="F577" s="48"/>
      <c r="G577" s="48"/>
      <c r="H577" s="12">
        <f>SUM(E577*100,F577:G577)</f>
        <v>94.833333333333343</v>
      </c>
      <c r="I577" s="48"/>
      <c r="J577" s="78"/>
      <c r="K577" s="13">
        <f>SUM(I577:J577)</f>
        <v>0</v>
      </c>
      <c r="L577" s="48"/>
      <c r="M577" s="78"/>
      <c r="N577" s="78"/>
      <c r="O577" s="13">
        <f>SUM(L577:N577)</f>
        <v>0</v>
      </c>
      <c r="P577" s="78"/>
      <c r="Q577" s="78"/>
      <c r="R577" s="78"/>
      <c r="S577" s="78"/>
      <c r="T577" s="13">
        <f>SUM(P577:S577)</f>
        <v>0</v>
      </c>
      <c r="U577" s="48"/>
      <c r="V577" s="48"/>
      <c r="W577" s="48"/>
      <c r="X577" s="48"/>
      <c r="Y577" s="48"/>
      <c r="Z577" s="48"/>
      <c r="AA577" s="13">
        <f>SUM(U577:Z577)</f>
        <v>0</v>
      </c>
      <c r="AB577" s="48"/>
      <c r="AC577" s="48"/>
      <c r="AD577" s="86">
        <f>H577+K577+O577+T577+AA577+AB577-AC577</f>
        <v>94.833333333333343</v>
      </c>
    </row>
    <row r="578" spans="1:30" s="4" customFormat="1" ht="21" customHeight="1" x14ac:dyDescent="0.2">
      <c r="A578" s="8">
        <v>574</v>
      </c>
      <c r="B578" s="157" t="s">
        <v>563</v>
      </c>
      <c r="C578" s="101" t="s">
        <v>68</v>
      </c>
      <c r="D578" s="137">
        <v>4</v>
      </c>
      <c r="E578" s="13">
        <v>0.94814814814814818</v>
      </c>
      <c r="F578" s="48"/>
      <c r="G578" s="48"/>
      <c r="H578" s="12">
        <f>SUM(E578*100,F578:G578)</f>
        <v>94.814814814814824</v>
      </c>
      <c r="I578" s="48"/>
      <c r="J578" s="78"/>
      <c r="K578" s="13">
        <f>SUM(I578:J578)</f>
        <v>0</v>
      </c>
      <c r="L578" s="48"/>
      <c r="M578" s="78"/>
      <c r="N578" s="78"/>
      <c r="O578" s="13">
        <f>SUM(L578:N578)</f>
        <v>0</v>
      </c>
      <c r="P578" s="78"/>
      <c r="Q578" s="78"/>
      <c r="R578" s="78"/>
      <c r="S578" s="78"/>
      <c r="T578" s="13">
        <f>SUM(P578:S578)</f>
        <v>0</v>
      </c>
      <c r="U578" s="48"/>
      <c r="V578" s="48"/>
      <c r="W578" s="48"/>
      <c r="X578" s="48"/>
      <c r="Y578" s="48"/>
      <c r="Z578" s="48"/>
      <c r="AA578" s="13">
        <f>SUM(U578:Z578)</f>
        <v>0</v>
      </c>
      <c r="AB578" s="48"/>
      <c r="AC578" s="48"/>
      <c r="AD578" s="87">
        <f>H578+K578+O578+T578+AA578+AB578-AC578</f>
        <v>94.814814814814824</v>
      </c>
    </row>
    <row r="579" spans="1:30" s="4" customFormat="1" ht="21" customHeight="1" x14ac:dyDescent="0.2">
      <c r="A579" s="9">
        <v>575</v>
      </c>
      <c r="B579" s="134" t="s">
        <v>564</v>
      </c>
      <c r="C579" s="92" t="s">
        <v>64</v>
      </c>
      <c r="D579" s="92">
        <v>1</v>
      </c>
      <c r="E579" s="12">
        <v>0.93899999999999995</v>
      </c>
      <c r="F579" s="46"/>
      <c r="G579" s="46"/>
      <c r="H579" s="12">
        <f>SUM(E579*100,F579:G579)</f>
        <v>93.899999999999991</v>
      </c>
      <c r="I579" s="94"/>
      <c r="J579" s="95"/>
      <c r="K579" s="12">
        <f>SUM(I579:J579)</f>
        <v>0</v>
      </c>
      <c r="L579" s="95"/>
      <c r="M579" s="95"/>
      <c r="N579" s="95"/>
      <c r="O579" s="12">
        <f>SUM(L579:N579)</f>
        <v>0</v>
      </c>
      <c r="P579" s="95"/>
      <c r="Q579" s="95"/>
      <c r="R579" s="95"/>
      <c r="S579" s="95"/>
      <c r="T579" s="12">
        <f>SUM(P579:S579)</f>
        <v>0</v>
      </c>
      <c r="U579" s="95"/>
      <c r="V579" s="94">
        <v>0.9</v>
      </c>
      <c r="W579" s="94"/>
      <c r="X579" s="94"/>
      <c r="Y579" s="85"/>
      <c r="Z579" s="85"/>
      <c r="AA579" s="14">
        <f>SUM(U579:Z579)</f>
        <v>0.9</v>
      </c>
      <c r="AB579" s="85"/>
      <c r="AC579" s="85"/>
      <c r="AD579" s="87">
        <f>H579+K579+O579+T579+AA579+AB579-AC579</f>
        <v>94.8</v>
      </c>
    </row>
    <row r="580" spans="1:30" s="4" customFormat="1" ht="21" customHeight="1" x14ac:dyDescent="0.2">
      <c r="A580" s="10">
        <v>576</v>
      </c>
      <c r="B580" s="122" t="s">
        <v>565</v>
      </c>
      <c r="C580" s="110" t="s">
        <v>73</v>
      </c>
      <c r="D580" s="110">
        <v>4</v>
      </c>
      <c r="E580" s="14">
        <v>0.94779411764705879</v>
      </c>
      <c r="F580" s="50"/>
      <c r="G580" s="50"/>
      <c r="H580" s="12">
        <f>SUM(E580*100,F580:G580)</f>
        <v>94.779411764705884</v>
      </c>
      <c r="I580" s="50"/>
      <c r="J580" s="112"/>
      <c r="K580" s="14">
        <f>SUM(I580:J580)</f>
        <v>0</v>
      </c>
      <c r="L580" s="50"/>
      <c r="M580" s="112"/>
      <c r="N580" s="112"/>
      <c r="O580" s="14">
        <f>SUM(L580:N580)</f>
        <v>0</v>
      </c>
      <c r="P580" s="112"/>
      <c r="Q580" s="112"/>
      <c r="R580" s="112"/>
      <c r="S580" s="112"/>
      <c r="T580" s="14">
        <f>SUM(P580:S580)</f>
        <v>0</v>
      </c>
      <c r="U580" s="50"/>
      <c r="V580" s="50"/>
      <c r="W580" s="50"/>
      <c r="X580" s="50"/>
      <c r="Y580" s="50"/>
      <c r="Z580" s="50"/>
      <c r="AA580" s="14">
        <f>SUM(U580:Z580)</f>
        <v>0</v>
      </c>
      <c r="AB580" s="50"/>
      <c r="AC580" s="50"/>
      <c r="AD580" s="87">
        <f>H580+K580+O580+T580+AA580+AB580-AC580</f>
        <v>94.779411764705884</v>
      </c>
    </row>
    <row r="581" spans="1:30" s="4" customFormat="1" ht="21" customHeight="1" x14ac:dyDescent="0.2">
      <c r="A581" s="8">
        <v>577</v>
      </c>
      <c r="B581" s="103" t="s">
        <v>566</v>
      </c>
      <c r="C581" s="104" t="s">
        <v>70</v>
      </c>
      <c r="D581" s="103">
        <v>4</v>
      </c>
      <c r="E581" s="14">
        <f>H581/100</f>
        <v>0.89769230769230779</v>
      </c>
      <c r="F581" s="49"/>
      <c r="G581" s="49"/>
      <c r="H581" s="12">
        <v>89.769230769230774</v>
      </c>
      <c r="I581" s="49">
        <v>1</v>
      </c>
      <c r="J581" s="106">
        <v>4</v>
      </c>
      <c r="K581" s="14">
        <f>SUM(I581:J581)</f>
        <v>5</v>
      </c>
      <c r="L581" s="49"/>
      <c r="M581" s="106"/>
      <c r="N581" s="106"/>
      <c r="O581" s="14">
        <f>SUM(L581:N581)</f>
        <v>0</v>
      </c>
      <c r="P581" s="106"/>
      <c r="Q581" s="106"/>
      <c r="R581" s="106"/>
      <c r="S581" s="106"/>
      <c r="T581" s="14">
        <f>SUM(P581:S581)</f>
        <v>0</v>
      </c>
      <c r="U581" s="49"/>
      <c r="V581" s="49"/>
      <c r="W581" s="49"/>
      <c r="X581" s="49"/>
      <c r="Y581" s="49"/>
      <c r="Z581" s="49"/>
      <c r="AA581" s="14">
        <f>SUM(U581:Z581)</f>
        <v>0</v>
      </c>
      <c r="AB581" s="49"/>
      <c r="AC581" s="49"/>
      <c r="AD581" s="86">
        <f>H581+K581+O581+T581+AA581+AB581-AC581</f>
        <v>94.769230769230774</v>
      </c>
    </row>
    <row r="582" spans="1:30" s="4" customFormat="1" ht="21" customHeight="1" x14ac:dyDescent="0.2">
      <c r="A582" s="9">
        <v>578</v>
      </c>
      <c r="B582" s="99" t="s">
        <v>567</v>
      </c>
      <c r="C582" s="101" t="s">
        <v>68</v>
      </c>
      <c r="D582" s="101">
        <v>4</v>
      </c>
      <c r="E582" s="13">
        <v>0.94766666666666666</v>
      </c>
      <c r="F582" s="48"/>
      <c r="G582" s="48"/>
      <c r="H582" s="12">
        <f>SUM(E582*100,F582:G582)</f>
        <v>94.766666666666666</v>
      </c>
      <c r="I582" s="48"/>
      <c r="J582" s="78"/>
      <c r="K582" s="13">
        <f>SUM(I582:J582)</f>
        <v>0</v>
      </c>
      <c r="L582" s="48"/>
      <c r="M582" s="78"/>
      <c r="N582" s="78"/>
      <c r="O582" s="13">
        <f>SUM(L582:N582)</f>
        <v>0</v>
      </c>
      <c r="P582" s="78"/>
      <c r="Q582" s="78"/>
      <c r="R582" s="78"/>
      <c r="S582" s="78"/>
      <c r="T582" s="13">
        <f>SUM(P582:S582)</f>
        <v>0</v>
      </c>
      <c r="U582" s="48"/>
      <c r="V582" s="48"/>
      <c r="W582" s="48"/>
      <c r="X582" s="48"/>
      <c r="Y582" s="48"/>
      <c r="Z582" s="48"/>
      <c r="AA582" s="13">
        <f>SUM(U582:Z582)</f>
        <v>0</v>
      </c>
      <c r="AB582" s="48"/>
      <c r="AC582" s="48"/>
      <c r="AD582" s="87">
        <f>H582+K582+O582+T582+AA582+AB582-AC582</f>
        <v>94.766666666666666</v>
      </c>
    </row>
    <row r="583" spans="1:30" s="4" customFormat="1" ht="21" customHeight="1" x14ac:dyDescent="0.2">
      <c r="A583" s="10">
        <v>579</v>
      </c>
      <c r="B583" s="96" t="s">
        <v>568</v>
      </c>
      <c r="C583" s="96" t="s">
        <v>66</v>
      </c>
      <c r="D583" s="96">
        <v>1</v>
      </c>
      <c r="E583" s="13">
        <v>0.84343749999999995</v>
      </c>
      <c r="F583" s="47"/>
      <c r="G583" s="47"/>
      <c r="H583" s="12">
        <f>SUM(E583*100,F583:G583)</f>
        <v>84.34375</v>
      </c>
      <c r="I583" s="47"/>
      <c r="J583" s="77"/>
      <c r="K583" s="13">
        <f>SUM(I583:J583)</f>
        <v>0</v>
      </c>
      <c r="L583" s="47">
        <v>0</v>
      </c>
      <c r="M583" s="77">
        <v>4.7</v>
      </c>
      <c r="N583" s="77"/>
      <c r="O583" s="13">
        <f>SUM(L583:N583)</f>
        <v>4.7</v>
      </c>
      <c r="P583" s="77"/>
      <c r="Q583" s="77"/>
      <c r="R583" s="77"/>
      <c r="S583" s="77"/>
      <c r="T583" s="13">
        <f>SUM(P583:S583)</f>
        <v>0</v>
      </c>
      <c r="U583" s="47"/>
      <c r="V583" s="47">
        <v>2.2000000000000002</v>
      </c>
      <c r="W583" s="47">
        <v>1.5</v>
      </c>
      <c r="X583" s="47"/>
      <c r="Y583" s="47">
        <v>2</v>
      </c>
      <c r="Z583" s="47"/>
      <c r="AA583" s="13">
        <f>SUM(U583:Z583)</f>
        <v>5.7</v>
      </c>
      <c r="AB583" s="47"/>
      <c r="AC583" s="47"/>
      <c r="AD583" s="87">
        <f>H583+K583+O583+T583+AA583+AB583-AC583</f>
        <v>94.743750000000006</v>
      </c>
    </row>
    <row r="584" spans="1:30" s="4" customFormat="1" ht="21" customHeight="1" x14ac:dyDescent="0.2">
      <c r="A584" s="8">
        <v>580</v>
      </c>
      <c r="B584" s="100" t="s">
        <v>569</v>
      </c>
      <c r="C584" s="101" t="s">
        <v>68</v>
      </c>
      <c r="D584" s="101">
        <v>2</v>
      </c>
      <c r="E584" s="13">
        <v>0.94733333333333336</v>
      </c>
      <c r="F584" s="48"/>
      <c r="G584" s="48"/>
      <c r="H584" s="12">
        <f>SUM(E584*100,F584:G584)</f>
        <v>94.733333333333334</v>
      </c>
      <c r="I584" s="48"/>
      <c r="J584" s="78"/>
      <c r="K584" s="13">
        <f>SUM(I584:J584)</f>
        <v>0</v>
      </c>
      <c r="L584" s="48"/>
      <c r="M584" s="78"/>
      <c r="N584" s="78"/>
      <c r="O584" s="13">
        <f>SUM(L584:N584)</f>
        <v>0</v>
      </c>
      <c r="P584" s="78"/>
      <c r="Q584" s="78"/>
      <c r="R584" s="78"/>
      <c r="S584" s="78"/>
      <c r="T584" s="13">
        <f>SUM(P584:S584)</f>
        <v>0</v>
      </c>
      <c r="U584" s="48"/>
      <c r="V584" s="48"/>
      <c r="W584" s="48"/>
      <c r="X584" s="48"/>
      <c r="Y584" s="48"/>
      <c r="Z584" s="48"/>
      <c r="AA584" s="13">
        <f>SUM(U584:Z584)</f>
        <v>0</v>
      </c>
      <c r="AB584" s="48"/>
      <c r="AC584" s="48"/>
      <c r="AD584" s="87">
        <f>H584+K584+O584+T584+AA584+AB584-AC584</f>
        <v>94.733333333333334</v>
      </c>
    </row>
    <row r="585" spans="1:30" s="4" customFormat="1" ht="21" customHeight="1" x14ac:dyDescent="0.2">
      <c r="A585" s="9">
        <v>581</v>
      </c>
      <c r="B585" s="136" t="s">
        <v>570</v>
      </c>
      <c r="C585" s="104" t="s">
        <v>70</v>
      </c>
      <c r="D585" s="103">
        <v>1</v>
      </c>
      <c r="E585" s="14">
        <f>H585/100</f>
        <v>0.89727272727272733</v>
      </c>
      <c r="F585" s="49"/>
      <c r="G585" s="49"/>
      <c r="H585" s="12">
        <v>89.727272727272734</v>
      </c>
      <c r="I585" s="49"/>
      <c r="J585" s="106"/>
      <c r="K585" s="14">
        <f>SUM(I585:J585)</f>
        <v>0</v>
      </c>
      <c r="L585" s="49"/>
      <c r="M585" s="106"/>
      <c r="N585" s="106"/>
      <c r="O585" s="14">
        <f>SUM(L585:N585)</f>
        <v>0</v>
      </c>
      <c r="P585" s="106"/>
      <c r="Q585" s="106"/>
      <c r="R585" s="106"/>
      <c r="S585" s="106"/>
      <c r="T585" s="14">
        <f>SUM(P585:S585)</f>
        <v>0</v>
      </c>
      <c r="U585" s="49">
        <v>1.5</v>
      </c>
      <c r="V585" s="49"/>
      <c r="W585" s="49"/>
      <c r="X585" s="49"/>
      <c r="Y585" s="49"/>
      <c r="Z585" s="49">
        <v>3.5</v>
      </c>
      <c r="AA585" s="14">
        <f>SUM(U585:Z585)</f>
        <v>5</v>
      </c>
      <c r="AB585" s="49"/>
      <c r="AC585" s="49"/>
      <c r="AD585" s="87">
        <f>H585+K585+O585+T585+AA585+AB585-AC585</f>
        <v>94.727272727272734</v>
      </c>
    </row>
    <row r="586" spans="1:30" s="4" customFormat="1" ht="21" customHeight="1" x14ac:dyDescent="0.2">
      <c r="A586" s="10">
        <v>582</v>
      </c>
      <c r="B586" s="123" t="s">
        <v>571</v>
      </c>
      <c r="C586" s="101" t="s">
        <v>68</v>
      </c>
      <c r="D586" s="137">
        <v>4</v>
      </c>
      <c r="E586" s="13">
        <v>0.94703703703703701</v>
      </c>
      <c r="F586" s="48"/>
      <c r="G586" s="48"/>
      <c r="H586" s="12">
        <f>SUM(E586*100,F586:G586)</f>
        <v>94.703703703703695</v>
      </c>
      <c r="I586" s="48"/>
      <c r="J586" s="78"/>
      <c r="K586" s="13">
        <f>SUM(I586:J586)</f>
        <v>0</v>
      </c>
      <c r="L586" s="48"/>
      <c r="M586" s="78"/>
      <c r="N586" s="78"/>
      <c r="O586" s="13">
        <f>SUM(L586:N586)</f>
        <v>0</v>
      </c>
      <c r="P586" s="78"/>
      <c r="Q586" s="78"/>
      <c r="R586" s="78"/>
      <c r="S586" s="78"/>
      <c r="T586" s="13">
        <f>SUM(P586:S586)</f>
        <v>0</v>
      </c>
      <c r="U586" s="48"/>
      <c r="V586" s="48"/>
      <c r="W586" s="48"/>
      <c r="X586" s="48"/>
      <c r="Y586" s="48"/>
      <c r="Z586" s="48"/>
      <c r="AA586" s="13">
        <f>SUM(U586:Z586)</f>
        <v>0</v>
      </c>
      <c r="AB586" s="48"/>
      <c r="AC586" s="48"/>
      <c r="AD586" s="86">
        <f>H586+K586+O586+T586+AA586+AB586-AC586</f>
        <v>94.703703703703695</v>
      </c>
    </row>
    <row r="587" spans="1:30" s="4" customFormat="1" ht="21" customHeight="1" x14ac:dyDescent="0.2">
      <c r="A587" s="8">
        <v>583</v>
      </c>
      <c r="B587" s="100" t="s">
        <v>572</v>
      </c>
      <c r="C587" s="101" t="s">
        <v>68</v>
      </c>
      <c r="D587" s="101">
        <v>3</v>
      </c>
      <c r="E587" s="13">
        <v>0.94699999999999995</v>
      </c>
      <c r="F587" s="48"/>
      <c r="G587" s="48"/>
      <c r="H587" s="12">
        <f>SUM(E587*100,F587:G587)</f>
        <v>94.699999999999989</v>
      </c>
      <c r="I587" s="48"/>
      <c r="J587" s="78"/>
      <c r="K587" s="13">
        <f>SUM(I587:J587)</f>
        <v>0</v>
      </c>
      <c r="L587" s="48"/>
      <c r="M587" s="78"/>
      <c r="N587" s="78"/>
      <c r="O587" s="13">
        <f>SUM(L587:N587)</f>
        <v>0</v>
      </c>
      <c r="P587" s="78"/>
      <c r="Q587" s="78"/>
      <c r="R587" s="78"/>
      <c r="S587" s="78"/>
      <c r="T587" s="13">
        <f>SUM(P587:S587)</f>
        <v>0</v>
      </c>
      <c r="U587" s="48"/>
      <c r="V587" s="48"/>
      <c r="W587" s="48"/>
      <c r="X587" s="48"/>
      <c r="Y587" s="48"/>
      <c r="Z587" s="48"/>
      <c r="AA587" s="13">
        <f>SUM(U587:Z587)</f>
        <v>0</v>
      </c>
      <c r="AB587" s="48"/>
      <c r="AC587" s="48"/>
      <c r="AD587" s="87">
        <f>H587+K587+O587+T587+AA587+AB587-AC587</f>
        <v>94.699999999999989</v>
      </c>
    </row>
    <row r="588" spans="1:30" s="4" customFormat="1" ht="21" customHeight="1" x14ac:dyDescent="0.2">
      <c r="A588" s="9">
        <v>584</v>
      </c>
      <c r="B588" s="99" t="s">
        <v>573</v>
      </c>
      <c r="C588" s="101" t="s">
        <v>68</v>
      </c>
      <c r="D588" s="101">
        <v>4</v>
      </c>
      <c r="E588" s="13">
        <v>0.94699999999999995</v>
      </c>
      <c r="F588" s="48"/>
      <c r="G588" s="48"/>
      <c r="H588" s="12">
        <f>SUM(E588*100,F588:G588)</f>
        <v>94.699999999999989</v>
      </c>
      <c r="I588" s="48"/>
      <c r="J588" s="78"/>
      <c r="K588" s="13">
        <f>SUM(I588:J588)</f>
        <v>0</v>
      </c>
      <c r="L588" s="48"/>
      <c r="M588" s="78"/>
      <c r="N588" s="78"/>
      <c r="O588" s="13">
        <f>SUM(L588:N588)</f>
        <v>0</v>
      </c>
      <c r="P588" s="78"/>
      <c r="Q588" s="78"/>
      <c r="R588" s="78"/>
      <c r="S588" s="78"/>
      <c r="T588" s="13">
        <f>SUM(P588:S588)</f>
        <v>0</v>
      </c>
      <c r="U588" s="48"/>
      <c r="V588" s="48"/>
      <c r="W588" s="48"/>
      <c r="X588" s="48"/>
      <c r="Y588" s="48"/>
      <c r="Z588" s="48"/>
      <c r="AA588" s="13">
        <f>SUM(U588:Z588)</f>
        <v>0</v>
      </c>
      <c r="AB588" s="48"/>
      <c r="AC588" s="48"/>
      <c r="AD588" s="86">
        <f>H588+K588+O588+T588+AA588+AB588-AC588</f>
        <v>94.699999999999989</v>
      </c>
    </row>
    <row r="589" spans="1:30" s="4" customFormat="1" ht="21" customHeight="1" x14ac:dyDescent="0.2">
      <c r="A589" s="10">
        <v>585</v>
      </c>
      <c r="B589" s="99" t="s">
        <v>574</v>
      </c>
      <c r="C589" s="101" t="s">
        <v>68</v>
      </c>
      <c r="D589" s="101">
        <v>4</v>
      </c>
      <c r="E589" s="13">
        <v>0.94699999999999995</v>
      </c>
      <c r="F589" s="48"/>
      <c r="G589" s="48"/>
      <c r="H589" s="12">
        <f>SUM(E589*100,F589:G589)</f>
        <v>94.699999999999989</v>
      </c>
      <c r="I589" s="48"/>
      <c r="J589" s="78"/>
      <c r="K589" s="13">
        <f>SUM(I589:J589)</f>
        <v>0</v>
      </c>
      <c r="L589" s="48"/>
      <c r="M589" s="78"/>
      <c r="N589" s="78"/>
      <c r="O589" s="13">
        <f>SUM(L589:N589)</f>
        <v>0</v>
      </c>
      <c r="P589" s="78"/>
      <c r="Q589" s="78"/>
      <c r="R589" s="78"/>
      <c r="S589" s="78"/>
      <c r="T589" s="13">
        <f>SUM(P589:S589)</f>
        <v>0</v>
      </c>
      <c r="U589" s="48"/>
      <c r="V589" s="48"/>
      <c r="W589" s="48"/>
      <c r="X589" s="48"/>
      <c r="Y589" s="48"/>
      <c r="Z589" s="48"/>
      <c r="AA589" s="13">
        <f>SUM(U589:Z589)</f>
        <v>0</v>
      </c>
      <c r="AB589" s="48"/>
      <c r="AC589" s="48"/>
      <c r="AD589" s="87">
        <f>H589+K589+O589+T589+AA589+AB589-AC589</f>
        <v>94.699999999999989</v>
      </c>
    </row>
    <row r="590" spans="1:30" s="4" customFormat="1" ht="21" customHeight="1" x14ac:dyDescent="0.2">
      <c r="A590" s="8">
        <v>586</v>
      </c>
      <c r="B590" s="122" t="s">
        <v>575</v>
      </c>
      <c r="C590" s="110" t="s">
        <v>73</v>
      </c>
      <c r="D590" s="110">
        <v>3</v>
      </c>
      <c r="E590" s="14">
        <v>0.94694444444444448</v>
      </c>
      <c r="F590" s="50"/>
      <c r="G590" s="50"/>
      <c r="H590" s="12">
        <f>SUM(E590*100,F590:G590)</f>
        <v>94.694444444444443</v>
      </c>
      <c r="I590" s="50"/>
      <c r="J590" s="112"/>
      <c r="K590" s="14">
        <f>SUM(I590:J590)</f>
        <v>0</v>
      </c>
      <c r="L590" s="50"/>
      <c r="M590" s="112"/>
      <c r="N590" s="112"/>
      <c r="O590" s="14">
        <f>SUM(L590:N590)</f>
        <v>0</v>
      </c>
      <c r="P590" s="112"/>
      <c r="Q590" s="112"/>
      <c r="R590" s="112"/>
      <c r="S590" s="112"/>
      <c r="T590" s="14">
        <f>SUM(P590:S590)</f>
        <v>0</v>
      </c>
      <c r="U590" s="50"/>
      <c r="V590" s="50"/>
      <c r="W590" s="50"/>
      <c r="X590" s="50"/>
      <c r="Y590" s="50"/>
      <c r="Z590" s="50"/>
      <c r="AA590" s="14">
        <f>SUM(U590:Z590)</f>
        <v>0</v>
      </c>
      <c r="AB590" s="50"/>
      <c r="AC590" s="50"/>
      <c r="AD590" s="87">
        <f>H590+K590+O590+T590+AA590+AB590-AC590</f>
        <v>94.694444444444443</v>
      </c>
    </row>
    <row r="591" spans="1:30" s="4" customFormat="1" ht="21" customHeight="1" x14ac:dyDescent="0.2">
      <c r="A591" s="9">
        <v>587</v>
      </c>
      <c r="B591" s="123" t="s">
        <v>576</v>
      </c>
      <c r="C591" s="101" t="s">
        <v>68</v>
      </c>
      <c r="D591" s="125">
        <v>3</v>
      </c>
      <c r="E591" s="13">
        <v>0.88689655172413795</v>
      </c>
      <c r="F591" s="48"/>
      <c r="G591" s="48"/>
      <c r="H591" s="12">
        <f>SUM(E591*100,F591:G591)</f>
        <v>88.689655172413794</v>
      </c>
      <c r="I591" s="48"/>
      <c r="J591" s="78"/>
      <c r="K591" s="13">
        <f>SUM(I591:J591)</f>
        <v>0</v>
      </c>
      <c r="L591" s="48">
        <v>1</v>
      </c>
      <c r="M591" s="78">
        <v>5</v>
      </c>
      <c r="N591" s="78"/>
      <c r="O591" s="13">
        <f>SUM(L591:N591)</f>
        <v>6</v>
      </c>
      <c r="P591" s="78"/>
      <c r="Q591" s="78"/>
      <c r="R591" s="78"/>
      <c r="S591" s="78"/>
      <c r="T591" s="13">
        <f>SUM(P591:S591)</f>
        <v>0</v>
      </c>
      <c r="U591" s="48"/>
      <c r="V591" s="48"/>
      <c r="W591" s="48"/>
      <c r="X591" s="48"/>
      <c r="Y591" s="48"/>
      <c r="Z591" s="48"/>
      <c r="AA591" s="13">
        <f>SUM(U591:Z591)</f>
        <v>0</v>
      </c>
      <c r="AB591" s="48"/>
      <c r="AC591" s="48"/>
      <c r="AD591" s="87">
        <f>H591+K591+O591+T591+AA591+AB591-AC591</f>
        <v>94.689655172413794</v>
      </c>
    </row>
    <row r="592" spans="1:30" s="4" customFormat="1" ht="21" customHeight="1" x14ac:dyDescent="0.2">
      <c r="A592" s="10">
        <v>588</v>
      </c>
      <c r="B592" s="110" t="s">
        <v>577</v>
      </c>
      <c r="C592" s="110" t="s">
        <v>73</v>
      </c>
      <c r="D592" s="110">
        <v>3</v>
      </c>
      <c r="E592" s="14">
        <v>0.94681159420289851</v>
      </c>
      <c r="F592" s="50"/>
      <c r="G592" s="50"/>
      <c r="H592" s="12">
        <f>SUM(E592*100,F592:G592)</f>
        <v>94.681159420289845</v>
      </c>
      <c r="I592" s="50"/>
      <c r="J592" s="112"/>
      <c r="K592" s="14">
        <f>SUM(I592:J592)</f>
        <v>0</v>
      </c>
      <c r="L592" s="50"/>
      <c r="M592" s="112"/>
      <c r="N592" s="112"/>
      <c r="O592" s="14">
        <f>SUM(L592:N592)</f>
        <v>0</v>
      </c>
      <c r="P592" s="112"/>
      <c r="Q592" s="112"/>
      <c r="R592" s="112"/>
      <c r="S592" s="112"/>
      <c r="T592" s="14">
        <f>SUM(P592:S592)</f>
        <v>0</v>
      </c>
      <c r="U592" s="50"/>
      <c r="V592" s="50"/>
      <c r="W592" s="50"/>
      <c r="X592" s="50"/>
      <c r="Y592" s="50"/>
      <c r="Z592" s="50"/>
      <c r="AA592" s="14">
        <f>SUM(U592:Z592)</f>
        <v>0</v>
      </c>
      <c r="AB592" s="50"/>
      <c r="AC592" s="50"/>
      <c r="AD592" s="87">
        <f>H592+K592+O592+T592+AA592+AB592-AC592</f>
        <v>94.681159420289845</v>
      </c>
    </row>
    <row r="593" spans="1:30" s="4" customFormat="1" ht="21" customHeight="1" x14ac:dyDescent="0.2">
      <c r="A593" s="8">
        <v>589</v>
      </c>
      <c r="B593" s="100" t="s">
        <v>578</v>
      </c>
      <c r="C593" s="101" t="s">
        <v>68</v>
      </c>
      <c r="D593" s="101">
        <v>2</v>
      </c>
      <c r="E593" s="13">
        <v>0.94666666666666666</v>
      </c>
      <c r="F593" s="48"/>
      <c r="G593" s="48"/>
      <c r="H593" s="12">
        <f>SUM(E593*100,F593:G593)</f>
        <v>94.666666666666671</v>
      </c>
      <c r="I593" s="48"/>
      <c r="J593" s="78"/>
      <c r="K593" s="13">
        <f>SUM(I593:J593)</f>
        <v>0</v>
      </c>
      <c r="L593" s="48"/>
      <c r="M593" s="78"/>
      <c r="N593" s="78"/>
      <c r="O593" s="13">
        <f>SUM(L593:N593)</f>
        <v>0</v>
      </c>
      <c r="P593" s="78"/>
      <c r="Q593" s="78"/>
      <c r="R593" s="78"/>
      <c r="S593" s="78"/>
      <c r="T593" s="13">
        <f>SUM(P593:S593)</f>
        <v>0</v>
      </c>
      <c r="U593" s="48"/>
      <c r="V593" s="48"/>
      <c r="W593" s="48"/>
      <c r="X593" s="48"/>
      <c r="Y593" s="48"/>
      <c r="Z593" s="48"/>
      <c r="AA593" s="13">
        <f>SUM(U593:Z593)</f>
        <v>0</v>
      </c>
      <c r="AB593" s="48"/>
      <c r="AC593" s="48"/>
      <c r="AD593" s="86">
        <f>H593+K593+O593+T593+AA593+AB593-AC593</f>
        <v>94.666666666666671</v>
      </c>
    </row>
    <row r="594" spans="1:30" s="4" customFormat="1" ht="21" customHeight="1" x14ac:dyDescent="0.2">
      <c r="A594" s="9">
        <v>590</v>
      </c>
      <c r="B594" s="100" t="s">
        <v>579</v>
      </c>
      <c r="C594" s="101" t="s">
        <v>68</v>
      </c>
      <c r="D594" s="101">
        <v>2</v>
      </c>
      <c r="E594" s="13">
        <v>0.94666666666666666</v>
      </c>
      <c r="F594" s="48"/>
      <c r="G594" s="48"/>
      <c r="H594" s="12">
        <f>SUM(E594*100,F594:G594)</f>
        <v>94.666666666666671</v>
      </c>
      <c r="I594" s="48"/>
      <c r="J594" s="78"/>
      <c r="K594" s="13">
        <f>SUM(I594:J594)</f>
        <v>0</v>
      </c>
      <c r="L594" s="48"/>
      <c r="M594" s="78"/>
      <c r="N594" s="78"/>
      <c r="O594" s="13">
        <f>SUM(L594:N594)</f>
        <v>0</v>
      </c>
      <c r="P594" s="78"/>
      <c r="Q594" s="78"/>
      <c r="R594" s="78"/>
      <c r="S594" s="78"/>
      <c r="T594" s="13">
        <f>SUM(P594:S594)</f>
        <v>0</v>
      </c>
      <c r="U594" s="48"/>
      <c r="V594" s="48"/>
      <c r="W594" s="48"/>
      <c r="X594" s="48"/>
      <c r="Y594" s="48"/>
      <c r="Z594" s="48"/>
      <c r="AA594" s="13">
        <f>SUM(U594:Z594)</f>
        <v>0</v>
      </c>
      <c r="AB594" s="48"/>
      <c r="AC594" s="48"/>
      <c r="AD594" s="86">
        <f>H594+K594+O594+T594+AA594+AB594-AC594</f>
        <v>94.666666666666671</v>
      </c>
    </row>
    <row r="595" spans="1:30" s="4" customFormat="1" ht="21" customHeight="1" x14ac:dyDescent="0.2">
      <c r="A595" s="10">
        <v>591</v>
      </c>
      <c r="B595" s="100" t="s">
        <v>580</v>
      </c>
      <c r="C595" s="101" t="s">
        <v>68</v>
      </c>
      <c r="D595" s="156">
        <v>1</v>
      </c>
      <c r="E595" s="16">
        <v>0.92566666666666664</v>
      </c>
      <c r="F595" s="48"/>
      <c r="G595" s="48"/>
      <c r="H595" s="12">
        <f>SUM(E595*100,F595:G595)</f>
        <v>92.566666666666663</v>
      </c>
      <c r="I595" s="48"/>
      <c r="J595" s="78"/>
      <c r="K595" s="13">
        <f>SUM(I595:J595)</f>
        <v>0</v>
      </c>
      <c r="L595" s="48"/>
      <c r="M595" s="78"/>
      <c r="N595" s="78"/>
      <c r="O595" s="13">
        <f>SUM(L595:N595)</f>
        <v>0</v>
      </c>
      <c r="P595" s="78"/>
      <c r="Q595" s="78"/>
      <c r="R595" s="78"/>
      <c r="S595" s="78"/>
      <c r="T595" s="13">
        <f>SUM(P595:S595)</f>
        <v>0</v>
      </c>
      <c r="U595" s="48"/>
      <c r="V595" s="48"/>
      <c r="W595" s="48">
        <v>2.1</v>
      </c>
      <c r="X595" s="48"/>
      <c r="Y595" s="48"/>
      <c r="Z595" s="48"/>
      <c r="AA595" s="13">
        <f>SUM(U595:Z595)</f>
        <v>2.1</v>
      </c>
      <c r="AB595" s="48"/>
      <c r="AC595" s="48"/>
      <c r="AD595" s="87">
        <f>H595+K595+O595+T595+AA595+AB595-AC595</f>
        <v>94.666666666666657</v>
      </c>
    </row>
    <row r="596" spans="1:30" s="4" customFormat="1" ht="21" customHeight="1" x14ac:dyDescent="0.2">
      <c r="A596" s="8">
        <v>592</v>
      </c>
      <c r="B596" s="99" t="s">
        <v>581</v>
      </c>
      <c r="C596" s="101" t="s">
        <v>68</v>
      </c>
      <c r="D596" s="101">
        <v>4</v>
      </c>
      <c r="E596" s="13">
        <v>0.94633333333333336</v>
      </c>
      <c r="F596" s="48"/>
      <c r="G596" s="48"/>
      <c r="H596" s="12">
        <f>SUM(E596*100,F596:G596)</f>
        <v>94.63333333333334</v>
      </c>
      <c r="I596" s="48"/>
      <c r="J596" s="78"/>
      <c r="K596" s="13">
        <f>SUM(I596:J596)</f>
        <v>0</v>
      </c>
      <c r="L596" s="48"/>
      <c r="M596" s="78"/>
      <c r="N596" s="78"/>
      <c r="O596" s="13">
        <f>SUM(L596:N596)</f>
        <v>0</v>
      </c>
      <c r="P596" s="78"/>
      <c r="Q596" s="78"/>
      <c r="R596" s="78"/>
      <c r="S596" s="78"/>
      <c r="T596" s="13">
        <f>SUM(P596:S596)</f>
        <v>0</v>
      </c>
      <c r="U596" s="48"/>
      <c r="V596" s="48"/>
      <c r="W596" s="48"/>
      <c r="X596" s="48"/>
      <c r="Y596" s="48"/>
      <c r="Z596" s="48"/>
      <c r="AA596" s="13">
        <f>SUM(U596:Z596)</f>
        <v>0</v>
      </c>
      <c r="AB596" s="48"/>
      <c r="AC596" s="48"/>
      <c r="AD596" s="87">
        <f>H596+K596+O596+T596+AA596+AB596-AC596</f>
        <v>94.63333333333334</v>
      </c>
    </row>
    <row r="597" spans="1:30" s="4" customFormat="1" ht="21" customHeight="1" x14ac:dyDescent="0.2">
      <c r="A597" s="9">
        <v>593</v>
      </c>
      <c r="B597" s="136" t="s">
        <v>582</v>
      </c>
      <c r="C597" s="104" t="s">
        <v>70</v>
      </c>
      <c r="D597" s="103">
        <v>1</v>
      </c>
      <c r="E597" s="14">
        <f>H597/100</f>
        <v>0.93818181818181812</v>
      </c>
      <c r="F597" s="49"/>
      <c r="G597" s="49"/>
      <c r="H597" s="12">
        <v>93.818181818181813</v>
      </c>
      <c r="I597" s="49"/>
      <c r="J597" s="106"/>
      <c r="K597" s="14">
        <f>SUM(I597:J597)</f>
        <v>0</v>
      </c>
      <c r="L597" s="49"/>
      <c r="M597" s="106"/>
      <c r="N597" s="106"/>
      <c r="O597" s="14">
        <f>SUM(L597:N597)</f>
        <v>0</v>
      </c>
      <c r="P597" s="106"/>
      <c r="Q597" s="106"/>
      <c r="R597" s="106"/>
      <c r="S597" s="106"/>
      <c r="T597" s="14">
        <f>SUM(P597:S597)</f>
        <v>0</v>
      </c>
      <c r="U597" s="49"/>
      <c r="V597" s="49">
        <v>0.8</v>
      </c>
      <c r="W597" s="49"/>
      <c r="X597" s="49"/>
      <c r="Y597" s="49"/>
      <c r="Z597" s="49"/>
      <c r="AA597" s="14">
        <f>SUM(U597:Z597)</f>
        <v>0.8</v>
      </c>
      <c r="AB597" s="49"/>
      <c r="AC597" s="49"/>
      <c r="AD597" s="86">
        <f>H597+K597+O597+T597+AA597+AB597-AC597</f>
        <v>94.61818181818181</v>
      </c>
    </row>
    <row r="598" spans="1:30" s="4" customFormat="1" ht="21" customHeight="1" x14ac:dyDescent="0.2">
      <c r="A598" s="10">
        <v>594</v>
      </c>
      <c r="B598" s="107">
        <v>182879</v>
      </c>
      <c r="C598" s="104" t="s">
        <v>70</v>
      </c>
      <c r="D598" s="104">
        <v>3</v>
      </c>
      <c r="E598" s="14">
        <f>'[1]3-18-06.'!AD8</f>
        <v>0.86599999999999999</v>
      </c>
      <c r="F598" s="49"/>
      <c r="G598" s="49">
        <v>2</v>
      </c>
      <c r="H598" s="12">
        <f>SUM(E598*100,F598:G598)</f>
        <v>88.6</v>
      </c>
      <c r="I598" s="49"/>
      <c r="J598" s="106">
        <v>2</v>
      </c>
      <c r="K598" s="14">
        <f>SUM(I598:J598)</f>
        <v>2</v>
      </c>
      <c r="L598" s="49"/>
      <c r="M598" s="106"/>
      <c r="N598" s="106"/>
      <c r="O598" s="14">
        <f>SUM(L598:N598)</f>
        <v>0</v>
      </c>
      <c r="P598" s="106"/>
      <c r="Q598" s="106"/>
      <c r="R598" s="106"/>
      <c r="S598" s="106"/>
      <c r="T598" s="14">
        <f>SUM(P598:S598)</f>
        <v>0</v>
      </c>
      <c r="U598" s="49"/>
      <c r="V598" s="49"/>
      <c r="W598" s="49"/>
      <c r="X598" s="49"/>
      <c r="Y598" s="49"/>
      <c r="Z598" s="49">
        <f>0.5+3.5</f>
        <v>4</v>
      </c>
      <c r="AA598" s="14">
        <f>SUM(U598:Z598)</f>
        <v>4</v>
      </c>
      <c r="AB598" s="49"/>
      <c r="AC598" s="49"/>
      <c r="AD598" s="86">
        <f>H598+K598+O598+T598+AA598+AB598-AC598</f>
        <v>94.6</v>
      </c>
    </row>
    <row r="599" spans="1:30" s="4" customFormat="1" ht="21" customHeight="1" x14ac:dyDescent="0.2">
      <c r="A599" s="8">
        <v>595</v>
      </c>
      <c r="B599" s="100" t="s">
        <v>583</v>
      </c>
      <c r="C599" s="101" t="s">
        <v>68</v>
      </c>
      <c r="D599" s="156">
        <v>1</v>
      </c>
      <c r="E599" s="16">
        <v>0.85299999999999998</v>
      </c>
      <c r="F599" s="48"/>
      <c r="G599" s="48"/>
      <c r="H599" s="12">
        <f>SUM(E599*100,F599:G599)</f>
        <v>85.3</v>
      </c>
      <c r="I599" s="48"/>
      <c r="J599" s="78"/>
      <c r="K599" s="13">
        <f>SUM(I599:J599)</f>
        <v>0</v>
      </c>
      <c r="L599" s="48"/>
      <c r="M599" s="78"/>
      <c r="N599" s="78"/>
      <c r="O599" s="13">
        <f>SUM(L599:N599)</f>
        <v>0</v>
      </c>
      <c r="P599" s="78"/>
      <c r="Q599" s="130"/>
      <c r="R599" s="78">
        <v>1.1000000000000001</v>
      </c>
      <c r="S599" s="78"/>
      <c r="T599" s="13">
        <f>SUM(P599:S599)</f>
        <v>1.1000000000000001</v>
      </c>
      <c r="U599" s="48">
        <v>1</v>
      </c>
      <c r="V599" s="48"/>
      <c r="W599" s="48"/>
      <c r="X599" s="48">
        <v>7.2</v>
      </c>
      <c r="Y599" s="48"/>
      <c r="Z599" s="48"/>
      <c r="AA599" s="13">
        <f>SUM(U599:Z599)</f>
        <v>8.1999999999999993</v>
      </c>
      <c r="AB599" s="48"/>
      <c r="AC599" s="48"/>
      <c r="AD599" s="87">
        <f>H599+K599+O599+T599+AA599+AB599-AC599</f>
        <v>94.6</v>
      </c>
    </row>
    <row r="600" spans="1:30" s="4" customFormat="1" ht="21" customHeight="1" x14ac:dyDescent="0.2">
      <c r="A600" s="9">
        <v>596</v>
      </c>
      <c r="B600" s="100" t="s">
        <v>584</v>
      </c>
      <c r="C600" s="101" t="s">
        <v>68</v>
      </c>
      <c r="D600" s="101">
        <v>2</v>
      </c>
      <c r="E600" s="13">
        <v>0.94599999999999995</v>
      </c>
      <c r="F600" s="48"/>
      <c r="G600" s="48"/>
      <c r="H600" s="12">
        <f>SUM(E600*100,F600:G600)</f>
        <v>94.6</v>
      </c>
      <c r="I600" s="48"/>
      <c r="J600" s="78"/>
      <c r="K600" s="13">
        <f>SUM(I600:J600)</f>
        <v>0</v>
      </c>
      <c r="L600" s="48"/>
      <c r="M600" s="78"/>
      <c r="N600" s="78"/>
      <c r="O600" s="13">
        <f>SUM(L600:N600)</f>
        <v>0</v>
      </c>
      <c r="P600" s="78"/>
      <c r="Q600" s="78"/>
      <c r="R600" s="78"/>
      <c r="S600" s="78"/>
      <c r="T600" s="13">
        <f>SUM(P600:S600)</f>
        <v>0</v>
      </c>
      <c r="U600" s="48"/>
      <c r="V600" s="48"/>
      <c r="W600" s="48"/>
      <c r="X600" s="48"/>
      <c r="Y600" s="48"/>
      <c r="Z600" s="48"/>
      <c r="AA600" s="13">
        <f>SUM(U600:Z600)</f>
        <v>0</v>
      </c>
      <c r="AB600" s="48"/>
      <c r="AC600" s="48"/>
      <c r="AD600" s="87">
        <f>H600+K600+O600+T600+AA600+AB600-AC600</f>
        <v>94.6</v>
      </c>
    </row>
    <row r="601" spans="1:30" s="4" customFormat="1" ht="21" customHeight="1" x14ac:dyDescent="0.2">
      <c r="A601" s="10">
        <v>597</v>
      </c>
      <c r="B601" s="114" t="s">
        <v>585</v>
      </c>
      <c r="C601" s="92" t="s">
        <v>64</v>
      </c>
      <c r="D601" s="91">
        <v>3</v>
      </c>
      <c r="E601" s="12">
        <v>0.86071216617210677</v>
      </c>
      <c r="F601" s="54"/>
      <c r="G601" s="54"/>
      <c r="H601" s="12">
        <f>SUM(E601*100,F601:G601)</f>
        <v>86.071216617210681</v>
      </c>
      <c r="I601" s="85"/>
      <c r="J601" s="126"/>
      <c r="K601" s="12">
        <f>SUM(I601:J601)</f>
        <v>0</v>
      </c>
      <c r="L601" s="95"/>
      <c r="M601" s="95"/>
      <c r="N601" s="95"/>
      <c r="O601" s="12">
        <f>SUM(L601:N601)</f>
        <v>0</v>
      </c>
      <c r="P601" s="95">
        <v>2</v>
      </c>
      <c r="Q601" s="95">
        <v>2.5</v>
      </c>
      <c r="R601" s="95"/>
      <c r="S601" s="95"/>
      <c r="T601" s="12">
        <f>SUM(P601:S601)</f>
        <v>4.5</v>
      </c>
      <c r="U601" s="95">
        <v>1</v>
      </c>
      <c r="V601" s="94"/>
      <c r="W601" s="94"/>
      <c r="X601" s="94"/>
      <c r="Y601" s="85"/>
      <c r="Z601" s="85">
        <v>2</v>
      </c>
      <c r="AA601" s="14">
        <f>SUM(U601:Z601)</f>
        <v>3</v>
      </c>
      <c r="AB601" s="85">
        <v>1</v>
      </c>
      <c r="AC601" s="85"/>
      <c r="AD601" s="87">
        <f>H601+K601+O601+T601+AA601+AB601-AC601</f>
        <v>94.571216617210681</v>
      </c>
    </row>
    <row r="602" spans="1:30" s="4" customFormat="1" ht="21" customHeight="1" x14ac:dyDescent="0.2">
      <c r="A602" s="8">
        <v>598</v>
      </c>
      <c r="B602" s="136" t="s">
        <v>586</v>
      </c>
      <c r="C602" s="104" t="s">
        <v>70</v>
      </c>
      <c r="D602" s="103">
        <v>1</v>
      </c>
      <c r="E602" s="14">
        <f>H602/100</f>
        <v>0.87363636363636354</v>
      </c>
      <c r="F602" s="49"/>
      <c r="G602" s="49"/>
      <c r="H602" s="12">
        <v>87.36363636363636</v>
      </c>
      <c r="I602" s="49"/>
      <c r="J602" s="106"/>
      <c r="K602" s="14">
        <f>SUM(I602:J602)</f>
        <v>0</v>
      </c>
      <c r="L602" s="49"/>
      <c r="M602" s="106"/>
      <c r="N602" s="106"/>
      <c r="O602" s="14">
        <f>SUM(L602:N602)</f>
        <v>0</v>
      </c>
      <c r="P602" s="106">
        <v>1</v>
      </c>
      <c r="Q602" s="106">
        <v>2.2000000000000002</v>
      </c>
      <c r="R602" s="106"/>
      <c r="S602" s="106"/>
      <c r="T602" s="14">
        <f>SUM(P602:S602)</f>
        <v>3.2</v>
      </c>
      <c r="U602" s="49"/>
      <c r="V602" s="49">
        <v>2.5</v>
      </c>
      <c r="W602" s="49">
        <v>1.5</v>
      </c>
      <c r="X602" s="49"/>
      <c r="Y602" s="49"/>
      <c r="Z602" s="49"/>
      <c r="AA602" s="14">
        <f>SUM(U602:Z602)</f>
        <v>4</v>
      </c>
      <c r="AB602" s="49"/>
      <c r="AC602" s="49"/>
      <c r="AD602" s="86">
        <f>H602+K602+O602+T602+AA602+AB602-AC602</f>
        <v>94.563636363636363</v>
      </c>
    </row>
    <row r="603" spans="1:30" s="4" customFormat="1" ht="21" customHeight="1" x14ac:dyDescent="0.2">
      <c r="A603" s="9">
        <v>599</v>
      </c>
      <c r="B603" s="146" t="s">
        <v>587</v>
      </c>
      <c r="C603" s="101" t="s">
        <v>68</v>
      </c>
      <c r="D603" s="101">
        <v>3</v>
      </c>
      <c r="E603" s="13">
        <v>0.85258064516129028</v>
      </c>
      <c r="F603" s="48"/>
      <c r="G603" s="48"/>
      <c r="H603" s="12">
        <f>SUM(E603*100,F603:G603)</f>
        <v>85.258064516129025</v>
      </c>
      <c r="I603" s="48"/>
      <c r="J603" s="78"/>
      <c r="K603" s="13">
        <f>SUM(I603:J603)</f>
        <v>0</v>
      </c>
      <c r="L603" s="48">
        <v>1</v>
      </c>
      <c r="M603" s="78">
        <v>5</v>
      </c>
      <c r="N603" s="78"/>
      <c r="O603" s="13">
        <f>SUM(L603:N603)</f>
        <v>6</v>
      </c>
      <c r="P603" s="78"/>
      <c r="Q603" s="78"/>
      <c r="R603" s="78"/>
      <c r="S603" s="78"/>
      <c r="T603" s="13">
        <f>SUM(P603:S603)</f>
        <v>0</v>
      </c>
      <c r="U603" s="48"/>
      <c r="V603" s="48"/>
      <c r="W603" s="48">
        <v>3.3</v>
      </c>
      <c r="X603" s="48"/>
      <c r="Y603" s="48"/>
      <c r="Z603" s="48"/>
      <c r="AA603" s="13">
        <f>SUM(U603:Z603)</f>
        <v>3.3</v>
      </c>
      <c r="AB603" s="48"/>
      <c r="AC603" s="48"/>
      <c r="AD603" s="86">
        <f>H603+K603+O603+T603+AA603+AB603-AC603</f>
        <v>94.558064516129022</v>
      </c>
    </row>
    <row r="604" spans="1:30" s="4" customFormat="1" ht="21" customHeight="1" x14ac:dyDescent="0.2">
      <c r="A604" s="10">
        <v>600</v>
      </c>
      <c r="B604" s="99" t="s">
        <v>588</v>
      </c>
      <c r="C604" s="101" t="s">
        <v>68</v>
      </c>
      <c r="D604" s="101">
        <v>4</v>
      </c>
      <c r="E604" s="13">
        <v>0.94545454545454544</v>
      </c>
      <c r="F604" s="48"/>
      <c r="G604" s="48"/>
      <c r="H604" s="12">
        <f>SUM(E604*100,F604:G604)</f>
        <v>94.545454545454547</v>
      </c>
      <c r="I604" s="48"/>
      <c r="J604" s="78"/>
      <c r="K604" s="13">
        <f>SUM(I604:J604)</f>
        <v>0</v>
      </c>
      <c r="L604" s="48"/>
      <c r="M604" s="78"/>
      <c r="N604" s="78"/>
      <c r="O604" s="13">
        <f>SUM(L604:N604)</f>
        <v>0</v>
      </c>
      <c r="P604" s="78"/>
      <c r="Q604" s="78"/>
      <c r="R604" s="78"/>
      <c r="S604" s="78"/>
      <c r="T604" s="13">
        <f>SUM(P604:S604)</f>
        <v>0</v>
      </c>
      <c r="U604" s="48"/>
      <c r="V604" s="48"/>
      <c r="W604" s="48"/>
      <c r="X604" s="48"/>
      <c r="Y604" s="48"/>
      <c r="Z604" s="48"/>
      <c r="AA604" s="13">
        <f>SUM(U604:Z604)</f>
        <v>0</v>
      </c>
      <c r="AB604" s="48"/>
      <c r="AC604" s="48"/>
      <c r="AD604" s="86">
        <f>H604+K604+O604+T604+AA604+AB604-AC604</f>
        <v>94.545454545454547</v>
      </c>
    </row>
    <row r="605" spans="1:30" s="4" customFormat="1" ht="21" customHeight="1" x14ac:dyDescent="0.2">
      <c r="A605" s="8">
        <v>601</v>
      </c>
      <c r="B605" s="132" t="s">
        <v>589</v>
      </c>
      <c r="C605" s="101" t="s">
        <v>68</v>
      </c>
      <c r="D605" s="101">
        <v>1</v>
      </c>
      <c r="E605" s="13">
        <v>0.9453571428571429</v>
      </c>
      <c r="F605" s="48"/>
      <c r="G605" s="48"/>
      <c r="H605" s="12">
        <f>SUM(E605*100,F605:G605)</f>
        <v>94.535714285714292</v>
      </c>
      <c r="I605" s="48"/>
      <c r="J605" s="78"/>
      <c r="K605" s="13">
        <f>SUM(I605:J605)</f>
        <v>0</v>
      </c>
      <c r="L605" s="48"/>
      <c r="M605" s="78"/>
      <c r="N605" s="78"/>
      <c r="O605" s="13">
        <f>SUM(L605:N605)</f>
        <v>0</v>
      </c>
      <c r="P605" s="78"/>
      <c r="Q605" s="78"/>
      <c r="R605" s="78"/>
      <c r="S605" s="78"/>
      <c r="T605" s="13">
        <f>SUM(P605:S605)</f>
        <v>0</v>
      </c>
      <c r="U605" s="48"/>
      <c r="V605" s="48"/>
      <c r="W605" s="48"/>
      <c r="X605" s="48"/>
      <c r="Y605" s="48"/>
      <c r="Z605" s="48"/>
      <c r="AA605" s="13">
        <f>SUM(U605:Z605)</f>
        <v>0</v>
      </c>
      <c r="AB605" s="48"/>
      <c r="AC605" s="48"/>
      <c r="AD605" s="87">
        <f>H605+K605+O605+T605+AA605+AB605-AC605</f>
        <v>94.535714285714292</v>
      </c>
    </row>
    <row r="606" spans="1:30" s="4" customFormat="1" ht="21" customHeight="1" x14ac:dyDescent="0.2">
      <c r="A606" s="9">
        <v>602</v>
      </c>
      <c r="B606" s="110" t="s">
        <v>590</v>
      </c>
      <c r="C606" s="110" t="s">
        <v>73</v>
      </c>
      <c r="D606" s="110">
        <v>4</v>
      </c>
      <c r="E606" s="14">
        <v>0.9453125</v>
      </c>
      <c r="F606" s="50"/>
      <c r="G606" s="50"/>
      <c r="H606" s="12">
        <f>SUM(E606*100,F606:G606)</f>
        <v>94.53125</v>
      </c>
      <c r="I606" s="50"/>
      <c r="J606" s="112"/>
      <c r="K606" s="14">
        <f>SUM(I606:J606)</f>
        <v>0</v>
      </c>
      <c r="L606" s="50"/>
      <c r="M606" s="112"/>
      <c r="N606" s="112"/>
      <c r="O606" s="14">
        <f>SUM(L606:N606)</f>
        <v>0</v>
      </c>
      <c r="P606" s="112"/>
      <c r="Q606" s="112"/>
      <c r="R606" s="112"/>
      <c r="S606" s="112"/>
      <c r="T606" s="14">
        <f>SUM(P606:S606)</f>
        <v>0</v>
      </c>
      <c r="U606" s="50"/>
      <c r="V606" s="50"/>
      <c r="W606" s="50"/>
      <c r="X606" s="50"/>
      <c r="Y606" s="50"/>
      <c r="Z606" s="50"/>
      <c r="AA606" s="14">
        <f>SUM(U606:Z606)</f>
        <v>0</v>
      </c>
      <c r="AB606" s="50"/>
      <c r="AC606" s="50"/>
      <c r="AD606" s="86">
        <f>H606+K606+O606+T606+AA606+AB606-AC606</f>
        <v>94.53125</v>
      </c>
    </row>
    <row r="607" spans="1:30" s="4" customFormat="1" ht="21" customHeight="1" x14ac:dyDescent="0.2">
      <c r="A607" s="10">
        <v>603</v>
      </c>
      <c r="B607" s="136" t="s">
        <v>591</v>
      </c>
      <c r="C607" s="104" t="s">
        <v>70</v>
      </c>
      <c r="D607" s="103">
        <v>1</v>
      </c>
      <c r="E607" s="14">
        <f>H607/100</f>
        <v>0.93727272727272737</v>
      </c>
      <c r="F607" s="49"/>
      <c r="G607" s="49"/>
      <c r="H607" s="12">
        <v>93.727272727272734</v>
      </c>
      <c r="I607" s="49"/>
      <c r="J607" s="106"/>
      <c r="K607" s="14">
        <f>SUM(I607:J607)</f>
        <v>0</v>
      </c>
      <c r="L607" s="49"/>
      <c r="M607" s="106"/>
      <c r="N607" s="106"/>
      <c r="O607" s="14">
        <f>SUM(L607:N607)</f>
        <v>0</v>
      </c>
      <c r="P607" s="106"/>
      <c r="Q607" s="106"/>
      <c r="R607" s="106"/>
      <c r="S607" s="106"/>
      <c r="T607" s="14">
        <f>SUM(P607:S607)</f>
        <v>0</v>
      </c>
      <c r="U607" s="49"/>
      <c r="V607" s="49">
        <v>0.8</v>
      </c>
      <c r="W607" s="49"/>
      <c r="X607" s="49"/>
      <c r="Y607" s="49"/>
      <c r="Z607" s="49"/>
      <c r="AA607" s="14">
        <f>SUM(U607:Z607)</f>
        <v>0.8</v>
      </c>
      <c r="AB607" s="49"/>
      <c r="AC607" s="49"/>
      <c r="AD607" s="87">
        <f>H607+K607+O607+T607+AA607+AB607-AC607</f>
        <v>94.527272727272731</v>
      </c>
    </row>
    <row r="608" spans="1:30" s="4" customFormat="1" ht="21" customHeight="1" x14ac:dyDescent="0.2">
      <c r="A608" s="8">
        <v>604</v>
      </c>
      <c r="B608" s="110" t="s">
        <v>592</v>
      </c>
      <c r="C608" s="110" t="s">
        <v>73</v>
      </c>
      <c r="D608" s="110">
        <v>3</v>
      </c>
      <c r="E608" s="14">
        <v>0.94521739130434779</v>
      </c>
      <c r="F608" s="50"/>
      <c r="G608" s="50"/>
      <c r="H608" s="12">
        <f>SUM(E608*100,F608:G608)</f>
        <v>94.521739130434781</v>
      </c>
      <c r="I608" s="50"/>
      <c r="J608" s="112"/>
      <c r="K608" s="14">
        <f>SUM(I608:J608)</f>
        <v>0</v>
      </c>
      <c r="L608" s="50"/>
      <c r="M608" s="112"/>
      <c r="N608" s="112"/>
      <c r="O608" s="14">
        <f>SUM(L608:N608)</f>
        <v>0</v>
      </c>
      <c r="P608" s="112"/>
      <c r="Q608" s="112"/>
      <c r="R608" s="112"/>
      <c r="S608" s="112"/>
      <c r="T608" s="14">
        <f>SUM(P608:S608)</f>
        <v>0</v>
      </c>
      <c r="U608" s="50"/>
      <c r="V608" s="50"/>
      <c r="W608" s="50"/>
      <c r="X608" s="50"/>
      <c r="Y608" s="50"/>
      <c r="Z608" s="50"/>
      <c r="AA608" s="14">
        <f>SUM(U608:Z608)</f>
        <v>0</v>
      </c>
      <c r="AB608" s="50"/>
      <c r="AC608" s="50"/>
      <c r="AD608" s="87">
        <f>H608+K608+O608+T608+AA608+AB608-AC608</f>
        <v>94.521739130434781</v>
      </c>
    </row>
    <row r="609" spans="1:30" s="4" customFormat="1" ht="21" customHeight="1" x14ac:dyDescent="0.2">
      <c r="A609" s="9">
        <v>605</v>
      </c>
      <c r="B609" s="99" t="s">
        <v>593</v>
      </c>
      <c r="C609" s="101" t="s">
        <v>68</v>
      </c>
      <c r="D609" s="101">
        <v>2</v>
      </c>
      <c r="E609" s="13">
        <v>0.94499999999999995</v>
      </c>
      <c r="F609" s="48"/>
      <c r="G609" s="48"/>
      <c r="H609" s="12">
        <f>SUM(E609*100,F609:G609)</f>
        <v>94.5</v>
      </c>
      <c r="I609" s="48"/>
      <c r="J609" s="78"/>
      <c r="K609" s="13">
        <f>SUM(I609:J609)</f>
        <v>0</v>
      </c>
      <c r="L609" s="48"/>
      <c r="M609" s="78"/>
      <c r="N609" s="78"/>
      <c r="O609" s="13">
        <f>SUM(L609:N609)</f>
        <v>0</v>
      </c>
      <c r="P609" s="78"/>
      <c r="Q609" s="78"/>
      <c r="R609" s="78"/>
      <c r="S609" s="78"/>
      <c r="T609" s="13">
        <f>SUM(P609:S609)</f>
        <v>0</v>
      </c>
      <c r="U609" s="48"/>
      <c r="V609" s="48"/>
      <c r="W609" s="48"/>
      <c r="X609" s="48"/>
      <c r="Y609" s="48"/>
      <c r="Z609" s="48"/>
      <c r="AA609" s="13">
        <f>SUM(U609:Z609)</f>
        <v>0</v>
      </c>
      <c r="AB609" s="48"/>
      <c r="AC609" s="48"/>
      <c r="AD609" s="87">
        <f>H609+K609+O609+T609+AA609+AB609-AC609</f>
        <v>94.5</v>
      </c>
    </row>
    <row r="610" spans="1:30" s="4" customFormat="1" ht="21" customHeight="1" x14ac:dyDescent="0.2">
      <c r="A610" s="10">
        <v>606</v>
      </c>
      <c r="B610" s="110" t="s">
        <v>594</v>
      </c>
      <c r="C610" s="110" t="s">
        <v>73</v>
      </c>
      <c r="D610" s="110">
        <v>3</v>
      </c>
      <c r="E610" s="14">
        <v>0.94492753623188408</v>
      </c>
      <c r="F610" s="50"/>
      <c r="G610" s="50"/>
      <c r="H610" s="12">
        <f>SUM(E610*100,F610:G610)</f>
        <v>94.492753623188406</v>
      </c>
      <c r="I610" s="50"/>
      <c r="J610" s="112"/>
      <c r="K610" s="14">
        <f>SUM(I610:J610)</f>
        <v>0</v>
      </c>
      <c r="L610" s="50"/>
      <c r="M610" s="112"/>
      <c r="N610" s="112"/>
      <c r="O610" s="14">
        <f>SUM(L610:N610)</f>
        <v>0</v>
      </c>
      <c r="P610" s="112"/>
      <c r="Q610" s="112"/>
      <c r="R610" s="112"/>
      <c r="S610" s="112"/>
      <c r="T610" s="14">
        <f>SUM(P610:S610)</f>
        <v>0</v>
      </c>
      <c r="U610" s="50"/>
      <c r="V610" s="50"/>
      <c r="W610" s="50"/>
      <c r="X610" s="50"/>
      <c r="Y610" s="50"/>
      <c r="Z610" s="50"/>
      <c r="AA610" s="14">
        <f>SUM(U610:Z610)</f>
        <v>0</v>
      </c>
      <c r="AB610" s="50"/>
      <c r="AC610" s="50"/>
      <c r="AD610" s="87">
        <f>H610+K610+O610+T610+AA610+AB610-AC610</f>
        <v>94.492753623188406</v>
      </c>
    </row>
    <row r="611" spans="1:30" s="4" customFormat="1" ht="21" customHeight="1" x14ac:dyDescent="0.2">
      <c r="A611" s="8">
        <v>607</v>
      </c>
      <c r="B611" s="123" t="s">
        <v>595</v>
      </c>
      <c r="C611" s="101" t="s">
        <v>68</v>
      </c>
      <c r="D611" s="137">
        <v>4</v>
      </c>
      <c r="E611" s="13">
        <v>0.94481481481481477</v>
      </c>
      <c r="F611" s="48"/>
      <c r="G611" s="48"/>
      <c r="H611" s="12">
        <f>SUM(E611*100,F611:G611)</f>
        <v>94.481481481481481</v>
      </c>
      <c r="I611" s="48"/>
      <c r="J611" s="78"/>
      <c r="K611" s="13">
        <f>SUM(I611:J611)</f>
        <v>0</v>
      </c>
      <c r="L611" s="48"/>
      <c r="M611" s="78"/>
      <c r="N611" s="78"/>
      <c r="O611" s="13">
        <f>SUM(L611:N611)</f>
        <v>0</v>
      </c>
      <c r="P611" s="78"/>
      <c r="Q611" s="78"/>
      <c r="R611" s="78"/>
      <c r="S611" s="78"/>
      <c r="T611" s="13">
        <f>SUM(P611:S611)</f>
        <v>0</v>
      </c>
      <c r="U611" s="48"/>
      <c r="V611" s="48"/>
      <c r="W611" s="48"/>
      <c r="X611" s="48"/>
      <c r="Y611" s="48"/>
      <c r="Z611" s="48"/>
      <c r="AA611" s="13">
        <f>SUM(U611:Z611)</f>
        <v>0</v>
      </c>
      <c r="AB611" s="48"/>
      <c r="AC611" s="48"/>
      <c r="AD611" s="87">
        <f>H611+K611+O611+T611+AA611+AB611-AC611</f>
        <v>94.481481481481481</v>
      </c>
    </row>
    <row r="612" spans="1:30" s="4" customFormat="1" ht="21" customHeight="1" x14ac:dyDescent="0.2">
      <c r="A612" s="9">
        <v>608</v>
      </c>
      <c r="B612" s="100" t="s">
        <v>596</v>
      </c>
      <c r="C612" s="101" t="s">
        <v>68</v>
      </c>
      <c r="D612" s="101">
        <v>2</v>
      </c>
      <c r="E612" s="13">
        <v>0.94466666666666665</v>
      </c>
      <c r="F612" s="48"/>
      <c r="G612" s="48"/>
      <c r="H612" s="12">
        <f>SUM(E612*100,F612:G612)</f>
        <v>94.466666666666669</v>
      </c>
      <c r="I612" s="48"/>
      <c r="J612" s="78"/>
      <c r="K612" s="13">
        <f>SUM(I612:J612)</f>
        <v>0</v>
      </c>
      <c r="L612" s="48"/>
      <c r="M612" s="78"/>
      <c r="N612" s="78"/>
      <c r="O612" s="13">
        <f>SUM(L612:N612)</f>
        <v>0</v>
      </c>
      <c r="P612" s="78"/>
      <c r="Q612" s="78"/>
      <c r="R612" s="78"/>
      <c r="S612" s="78"/>
      <c r="T612" s="13">
        <f>SUM(P612:S612)</f>
        <v>0</v>
      </c>
      <c r="U612" s="48"/>
      <c r="V612" s="48"/>
      <c r="W612" s="48"/>
      <c r="X612" s="48"/>
      <c r="Y612" s="48"/>
      <c r="Z612" s="48"/>
      <c r="AA612" s="13">
        <f>SUM(U612:Z612)</f>
        <v>0</v>
      </c>
      <c r="AB612" s="48"/>
      <c r="AC612" s="48"/>
      <c r="AD612" s="86">
        <f>H612+K612+O612+T612+AA612+AB612-AC612</f>
        <v>94.466666666666669</v>
      </c>
    </row>
    <row r="613" spans="1:30" s="4" customFormat="1" ht="21" customHeight="1" x14ac:dyDescent="0.2">
      <c r="A613" s="10">
        <v>609</v>
      </c>
      <c r="B613" s="96" t="s">
        <v>597</v>
      </c>
      <c r="C613" s="96" t="s">
        <v>66</v>
      </c>
      <c r="D613" s="96">
        <v>1</v>
      </c>
      <c r="E613" s="13">
        <v>0.91937500000000005</v>
      </c>
      <c r="F613" s="47"/>
      <c r="G613" s="47"/>
      <c r="H613" s="12">
        <f>SUM(E613*100,F613:G613)</f>
        <v>91.9375</v>
      </c>
      <c r="I613" s="47"/>
      <c r="J613" s="77"/>
      <c r="K613" s="13">
        <f>SUM(I613:J613)</f>
        <v>0</v>
      </c>
      <c r="L613" s="47"/>
      <c r="M613" s="77"/>
      <c r="N613" s="77"/>
      <c r="O613" s="13">
        <f>SUM(L613:N613)</f>
        <v>0</v>
      </c>
      <c r="P613" s="77"/>
      <c r="Q613" s="98"/>
      <c r="R613" s="77">
        <v>0.5</v>
      </c>
      <c r="S613" s="77"/>
      <c r="T613" s="13">
        <f>SUM(P613:S613)</f>
        <v>0.5</v>
      </c>
      <c r="U613" s="47"/>
      <c r="V613" s="47"/>
      <c r="W613" s="47"/>
      <c r="X613" s="47"/>
      <c r="Y613" s="47"/>
      <c r="Z613" s="47">
        <v>2</v>
      </c>
      <c r="AA613" s="13">
        <f>SUM(U613:Z613)</f>
        <v>2</v>
      </c>
      <c r="AB613" s="47"/>
      <c r="AC613" s="47"/>
      <c r="AD613" s="87">
        <f>H613+K613+O613+T613+AA613+AB613-AC613</f>
        <v>94.4375</v>
      </c>
    </row>
    <row r="614" spans="1:30" s="4" customFormat="1" ht="21" customHeight="1" x14ac:dyDescent="0.2">
      <c r="A614" s="8">
        <v>610</v>
      </c>
      <c r="B614" s="100" t="s">
        <v>598</v>
      </c>
      <c r="C614" s="101" t="s">
        <v>68</v>
      </c>
      <c r="D614" s="156">
        <v>1</v>
      </c>
      <c r="E614" s="16">
        <v>0.84433333333333338</v>
      </c>
      <c r="F614" s="48"/>
      <c r="G614" s="48"/>
      <c r="H614" s="12">
        <f>SUM(E614*100,F614:G614)</f>
        <v>84.433333333333337</v>
      </c>
      <c r="I614" s="48"/>
      <c r="J614" s="78"/>
      <c r="K614" s="13">
        <f>SUM(I614:J614)</f>
        <v>0</v>
      </c>
      <c r="L614" s="48"/>
      <c r="M614" s="78"/>
      <c r="N614" s="78"/>
      <c r="O614" s="13">
        <f>SUM(L614:N614)</f>
        <v>0</v>
      </c>
      <c r="P614" s="78"/>
      <c r="Q614" s="78"/>
      <c r="R614" s="78"/>
      <c r="S614" s="78"/>
      <c r="T614" s="13">
        <f>SUM(P614:S614)</f>
        <v>0</v>
      </c>
      <c r="U614" s="48">
        <v>10</v>
      </c>
      <c r="V614" s="48"/>
      <c r="W614" s="48"/>
      <c r="X614" s="48"/>
      <c r="Y614" s="48"/>
      <c r="Z614" s="48"/>
      <c r="AA614" s="13">
        <f>SUM(U614:Z614)</f>
        <v>10</v>
      </c>
      <c r="AB614" s="48"/>
      <c r="AC614" s="48"/>
      <c r="AD614" s="87">
        <f>H614+K614+O614+T614+AA614+AB614-AC614</f>
        <v>94.433333333333337</v>
      </c>
    </row>
    <row r="615" spans="1:30" s="4" customFormat="1" ht="21" customHeight="1" x14ac:dyDescent="0.2">
      <c r="A615" s="9">
        <v>611</v>
      </c>
      <c r="B615" s="146" t="s">
        <v>599</v>
      </c>
      <c r="C615" s="101" t="s">
        <v>68</v>
      </c>
      <c r="D615" s="101">
        <v>3</v>
      </c>
      <c r="E615" s="13">
        <v>0.86612903225806448</v>
      </c>
      <c r="F615" s="48"/>
      <c r="G615" s="48"/>
      <c r="H615" s="12">
        <f>SUM(E615*100,F615:G615)</f>
        <v>86.612903225806448</v>
      </c>
      <c r="I615" s="48"/>
      <c r="J615" s="78"/>
      <c r="K615" s="13">
        <f>SUM(I615:J615)</f>
        <v>0</v>
      </c>
      <c r="L615" s="48"/>
      <c r="M615" s="78"/>
      <c r="N615" s="78"/>
      <c r="O615" s="13">
        <f>SUM(L615:N615)</f>
        <v>0</v>
      </c>
      <c r="P615" s="78"/>
      <c r="Q615" s="78"/>
      <c r="R615" s="78"/>
      <c r="S615" s="78"/>
      <c r="T615" s="13">
        <f>SUM(P615:S615)</f>
        <v>0</v>
      </c>
      <c r="U615" s="48">
        <v>2</v>
      </c>
      <c r="V615" s="48"/>
      <c r="W615" s="48">
        <v>5.8</v>
      </c>
      <c r="X615" s="48"/>
      <c r="Y615" s="48"/>
      <c r="Z615" s="48"/>
      <c r="AA615" s="13">
        <f>SUM(U615:Z615)</f>
        <v>7.8</v>
      </c>
      <c r="AB615" s="48"/>
      <c r="AC615" s="48"/>
      <c r="AD615" s="86">
        <f>H615+K615+O615+T615+AA615+AB615-AC615</f>
        <v>94.412903225806446</v>
      </c>
    </row>
    <row r="616" spans="1:30" s="4" customFormat="1" ht="21" customHeight="1" x14ac:dyDescent="0.2">
      <c r="A616" s="10">
        <v>612</v>
      </c>
      <c r="B616" s="117">
        <v>184011</v>
      </c>
      <c r="C616" s="119" t="s">
        <v>78</v>
      </c>
      <c r="D616" s="119">
        <v>3</v>
      </c>
      <c r="E616" s="14">
        <v>0.94409090909090909</v>
      </c>
      <c r="F616" s="51"/>
      <c r="G616" s="51"/>
      <c r="H616" s="12">
        <f>SUM(E616*100,F616:G616)</f>
        <v>94.409090909090907</v>
      </c>
      <c r="I616" s="51"/>
      <c r="J616" s="121"/>
      <c r="K616" s="14">
        <f>SUM(I616:J616)</f>
        <v>0</v>
      </c>
      <c r="L616" s="51"/>
      <c r="M616" s="121"/>
      <c r="N616" s="121"/>
      <c r="O616" s="14">
        <f>SUM(L616:N616)</f>
        <v>0</v>
      </c>
      <c r="P616" s="121"/>
      <c r="Q616" s="121"/>
      <c r="R616" s="121"/>
      <c r="S616" s="121"/>
      <c r="T616" s="14">
        <f>SUM(P616:S616)</f>
        <v>0</v>
      </c>
      <c r="U616" s="51"/>
      <c r="V616" s="51"/>
      <c r="W616" s="51"/>
      <c r="X616" s="51"/>
      <c r="Y616" s="51"/>
      <c r="Z616" s="51"/>
      <c r="AA616" s="14">
        <f>SUM(U616:Z616)</f>
        <v>0</v>
      </c>
      <c r="AB616" s="51"/>
      <c r="AC616" s="51"/>
      <c r="AD616" s="86">
        <f>H616+K616+O616+T616+AA616+AB616-AC616</f>
        <v>94.409090909090907</v>
      </c>
    </row>
    <row r="617" spans="1:30" s="4" customFormat="1" ht="21" customHeight="1" x14ac:dyDescent="0.2">
      <c r="A617" s="8">
        <v>613</v>
      </c>
      <c r="B617" s="96" t="s">
        <v>600</v>
      </c>
      <c r="C617" s="96" t="s">
        <v>66</v>
      </c>
      <c r="D617" s="96">
        <v>4</v>
      </c>
      <c r="E617" s="13">
        <v>0.91388888888888886</v>
      </c>
      <c r="F617" s="47">
        <v>3</v>
      </c>
      <c r="G617" s="47"/>
      <c r="H617" s="12">
        <f>SUM(E617*100,F617:G617)</f>
        <v>94.388888888888886</v>
      </c>
      <c r="I617" s="47"/>
      <c r="J617" s="77"/>
      <c r="K617" s="13">
        <f>SUM(I617:J617)</f>
        <v>0</v>
      </c>
      <c r="L617" s="47"/>
      <c r="M617" s="77"/>
      <c r="N617" s="77"/>
      <c r="O617" s="13">
        <f>SUM(L617:N617)</f>
        <v>0</v>
      </c>
      <c r="P617" s="77"/>
      <c r="Q617" s="77"/>
      <c r="R617" s="77"/>
      <c r="S617" s="77"/>
      <c r="T617" s="13">
        <f>SUM(P617:S617)</f>
        <v>0</v>
      </c>
      <c r="U617" s="47"/>
      <c r="V617" s="47"/>
      <c r="W617" s="47"/>
      <c r="X617" s="47"/>
      <c r="Y617" s="47"/>
      <c r="Z617" s="47"/>
      <c r="AA617" s="13">
        <f>SUM(U617:Z617)</f>
        <v>0</v>
      </c>
      <c r="AB617" s="47"/>
      <c r="AC617" s="47"/>
      <c r="AD617" s="86">
        <f>H617+K617+O617+T617+AA617+AB617-AC617</f>
        <v>94.388888888888886</v>
      </c>
    </row>
    <row r="618" spans="1:30" s="4" customFormat="1" ht="21" customHeight="1" x14ac:dyDescent="0.2">
      <c r="A618" s="9">
        <v>614</v>
      </c>
      <c r="B618" s="99" t="s">
        <v>601</v>
      </c>
      <c r="C618" s="101" t="s">
        <v>68</v>
      </c>
      <c r="D618" s="101">
        <v>4</v>
      </c>
      <c r="E618" s="13">
        <v>0.94366666666666665</v>
      </c>
      <c r="F618" s="48"/>
      <c r="G618" s="48"/>
      <c r="H618" s="12">
        <f>SUM(E618*100,F618:G618)</f>
        <v>94.36666666666666</v>
      </c>
      <c r="I618" s="48"/>
      <c r="J618" s="78"/>
      <c r="K618" s="13">
        <f>SUM(I618:J618)</f>
        <v>0</v>
      </c>
      <c r="L618" s="48"/>
      <c r="M618" s="78"/>
      <c r="N618" s="78"/>
      <c r="O618" s="13">
        <f>SUM(L618:N618)</f>
        <v>0</v>
      </c>
      <c r="P618" s="78"/>
      <c r="Q618" s="78"/>
      <c r="R618" s="78"/>
      <c r="S618" s="78"/>
      <c r="T618" s="13">
        <f>SUM(P618:S618)</f>
        <v>0</v>
      </c>
      <c r="U618" s="48"/>
      <c r="V618" s="48"/>
      <c r="W618" s="48"/>
      <c r="X618" s="48"/>
      <c r="Y618" s="48"/>
      <c r="Z618" s="48"/>
      <c r="AA618" s="13">
        <f>SUM(U618:Z618)</f>
        <v>0</v>
      </c>
      <c r="AB618" s="48"/>
      <c r="AC618" s="48"/>
      <c r="AD618" s="87">
        <f>H618+K618+O618+T618+AA618+AB618-AC618</f>
        <v>94.36666666666666</v>
      </c>
    </row>
    <row r="619" spans="1:30" s="4" customFormat="1" ht="21" customHeight="1" x14ac:dyDescent="0.2">
      <c r="A619" s="10">
        <v>615</v>
      </c>
      <c r="B619" s="122" t="s">
        <v>602</v>
      </c>
      <c r="C619" s="110" t="s">
        <v>73</v>
      </c>
      <c r="D619" s="110">
        <v>2</v>
      </c>
      <c r="E619" s="14">
        <v>0.79363636363636358</v>
      </c>
      <c r="F619" s="50"/>
      <c r="G619" s="50"/>
      <c r="H619" s="12">
        <f>SUM(E619*100,F619:G619)</f>
        <v>79.36363636363636</v>
      </c>
      <c r="I619" s="50"/>
      <c r="J619" s="112"/>
      <c r="K619" s="14">
        <f>SUM(I619:J619)</f>
        <v>0</v>
      </c>
      <c r="L619" s="50"/>
      <c r="M619" s="112"/>
      <c r="N619" s="112"/>
      <c r="O619" s="14">
        <f>SUM(L619:N619)</f>
        <v>0</v>
      </c>
      <c r="P619" s="112"/>
      <c r="Q619" s="112"/>
      <c r="R619" s="112"/>
      <c r="S619" s="112"/>
      <c r="T619" s="14">
        <f>SUM(P619:S619)</f>
        <v>0</v>
      </c>
      <c r="U619" s="50">
        <v>15</v>
      </c>
      <c r="V619" s="50"/>
      <c r="W619" s="50"/>
      <c r="X619" s="50"/>
      <c r="Y619" s="50"/>
      <c r="Z619" s="50"/>
      <c r="AA619" s="14">
        <f>SUM(U619:Z619)</f>
        <v>15</v>
      </c>
      <c r="AB619" s="50"/>
      <c r="AC619" s="50"/>
      <c r="AD619" s="87">
        <f>H619+K619+O619+T619+AA619+AB619-AC619</f>
        <v>94.36363636363636</v>
      </c>
    </row>
    <row r="620" spans="1:30" s="4" customFormat="1" ht="21" customHeight="1" x14ac:dyDescent="0.2">
      <c r="A620" s="8">
        <v>616</v>
      </c>
      <c r="B620" s="103" t="s">
        <v>603</v>
      </c>
      <c r="C620" s="104" t="s">
        <v>70</v>
      </c>
      <c r="D620" s="103">
        <v>4</v>
      </c>
      <c r="E620" s="14">
        <f>H620/100</f>
        <v>0.94357142857142862</v>
      </c>
      <c r="F620" s="49"/>
      <c r="G620" s="49"/>
      <c r="H620" s="12">
        <v>94.357142857142861</v>
      </c>
      <c r="I620" s="49"/>
      <c r="J620" s="106"/>
      <c r="K620" s="14">
        <f>SUM(I620:J620)</f>
        <v>0</v>
      </c>
      <c r="L620" s="49"/>
      <c r="M620" s="106"/>
      <c r="N620" s="106"/>
      <c r="O620" s="14">
        <f>SUM(L620:N620)</f>
        <v>0</v>
      </c>
      <c r="P620" s="106"/>
      <c r="Q620" s="106"/>
      <c r="R620" s="106"/>
      <c r="S620" s="106"/>
      <c r="T620" s="14">
        <f>SUM(P620:S620)</f>
        <v>0</v>
      </c>
      <c r="U620" s="49"/>
      <c r="V620" s="49"/>
      <c r="W620" s="49"/>
      <c r="X620" s="49"/>
      <c r="Y620" s="49"/>
      <c r="Z620" s="49"/>
      <c r="AA620" s="14">
        <f>SUM(U620:Z620)</f>
        <v>0</v>
      </c>
      <c r="AB620" s="49"/>
      <c r="AC620" s="49"/>
      <c r="AD620" s="87">
        <f>H620+K620+O620+T620+AA620+AB620-AC620</f>
        <v>94.357142857142861</v>
      </c>
    </row>
    <row r="621" spans="1:30" s="4" customFormat="1" ht="21" customHeight="1" x14ac:dyDescent="0.2">
      <c r="A621" s="9">
        <v>617</v>
      </c>
      <c r="B621" s="122" t="s">
        <v>604</v>
      </c>
      <c r="C621" s="110" t="s">
        <v>73</v>
      </c>
      <c r="D621" s="110">
        <v>4</v>
      </c>
      <c r="E621" s="14">
        <v>0.94341176470588251</v>
      </c>
      <c r="F621" s="50"/>
      <c r="G621" s="50"/>
      <c r="H621" s="12">
        <f>SUM(E621*100,F621:G621)</f>
        <v>94.341176470588252</v>
      </c>
      <c r="I621" s="50"/>
      <c r="J621" s="112"/>
      <c r="K621" s="14">
        <f>SUM(I621:J621)</f>
        <v>0</v>
      </c>
      <c r="L621" s="50"/>
      <c r="M621" s="112"/>
      <c r="N621" s="112"/>
      <c r="O621" s="14">
        <f>SUM(L621:N621)</f>
        <v>0</v>
      </c>
      <c r="P621" s="112"/>
      <c r="Q621" s="112"/>
      <c r="R621" s="112"/>
      <c r="S621" s="112"/>
      <c r="T621" s="14">
        <f>SUM(P621:S621)</f>
        <v>0</v>
      </c>
      <c r="U621" s="50"/>
      <c r="V621" s="50"/>
      <c r="W621" s="50"/>
      <c r="X621" s="50"/>
      <c r="Y621" s="50"/>
      <c r="Z621" s="50"/>
      <c r="AA621" s="14">
        <f>SUM(U621:Z621)</f>
        <v>0</v>
      </c>
      <c r="AB621" s="50"/>
      <c r="AC621" s="50"/>
      <c r="AD621" s="86">
        <f>H621+K621+O621+T621+AA621+AB621-AC621</f>
        <v>94.341176470588252</v>
      </c>
    </row>
    <row r="622" spans="1:30" s="4" customFormat="1" ht="21" customHeight="1" x14ac:dyDescent="0.2">
      <c r="A622" s="10">
        <v>618</v>
      </c>
      <c r="B622" s="96" t="s">
        <v>605</v>
      </c>
      <c r="C622" s="96" t="s">
        <v>66</v>
      </c>
      <c r="D622" s="96">
        <v>1</v>
      </c>
      <c r="E622" s="13">
        <v>0.91625000000000001</v>
      </c>
      <c r="F622" s="47"/>
      <c r="G622" s="47">
        <v>2</v>
      </c>
      <c r="H622" s="12">
        <f>SUM(E622*100,F622:G622)</f>
        <v>93.625</v>
      </c>
      <c r="I622" s="47"/>
      <c r="J622" s="77"/>
      <c r="K622" s="13">
        <f>SUM(I622:J622)</f>
        <v>0</v>
      </c>
      <c r="L622" s="47"/>
      <c r="M622" s="77"/>
      <c r="N622" s="77"/>
      <c r="O622" s="13">
        <f>SUM(L622:N622)</f>
        <v>0</v>
      </c>
      <c r="P622" s="77"/>
      <c r="Q622" s="77"/>
      <c r="R622" s="77"/>
      <c r="S622" s="77"/>
      <c r="T622" s="13">
        <f>SUM(P622:S622)</f>
        <v>0</v>
      </c>
      <c r="U622" s="47"/>
      <c r="V622" s="47">
        <v>0.7</v>
      </c>
      <c r="W622" s="47"/>
      <c r="X622" s="47"/>
      <c r="Y622" s="47"/>
      <c r="Z622" s="47"/>
      <c r="AA622" s="13">
        <f>SUM(U622:Z622)</f>
        <v>0.7</v>
      </c>
      <c r="AB622" s="47"/>
      <c r="AC622" s="47"/>
      <c r="AD622" s="86">
        <f>H622+K622+O622+T622+AA622+AB622-AC622</f>
        <v>94.325000000000003</v>
      </c>
    </row>
    <row r="623" spans="1:30" s="4" customFormat="1" ht="21" customHeight="1" x14ac:dyDescent="0.2">
      <c r="A623" s="8">
        <v>619</v>
      </c>
      <c r="B623" s="123" t="s">
        <v>606</v>
      </c>
      <c r="C623" s="101" t="s">
        <v>68</v>
      </c>
      <c r="D623" s="137">
        <v>4</v>
      </c>
      <c r="E623" s="13">
        <v>0.92814814814814817</v>
      </c>
      <c r="F623" s="48"/>
      <c r="G623" s="48"/>
      <c r="H623" s="12">
        <f>SUM(E623*100,F623:G623)</f>
        <v>92.81481481481481</v>
      </c>
      <c r="I623" s="48"/>
      <c r="J623" s="78"/>
      <c r="K623" s="13">
        <f>SUM(I623:J623)</f>
        <v>0</v>
      </c>
      <c r="L623" s="48"/>
      <c r="M623" s="78"/>
      <c r="N623" s="78"/>
      <c r="O623" s="13">
        <f>SUM(L623:N623)</f>
        <v>0</v>
      </c>
      <c r="P623" s="78"/>
      <c r="Q623" s="78"/>
      <c r="R623" s="78"/>
      <c r="S623" s="78"/>
      <c r="T623" s="13">
        <f>SUM(P623:S623)</f>
        <v>0</v>
      </c>
      <c r="U623" s="48">
        <v>1</v>
      </c>
      <c r="V623" s="48"/>
      <c r="W623" s="48"/>
      <c r="X623" s="48">
        <v>0.5</v>
      </c>
      <c r="Y623" s="48"/>
      <c r="Z623" s="48"/>
      <c r="AA623" s="13">
        <f>SUM(U623:Z623)</f>
        <v>1.5</v>
      </c>
      <c r="AB623" s="48"/>
      <c r="AC623" s="48"/>
      <c r="AD623" s="86">
        <f>H623+K623+O623+T623+AA623+AB623-AC623</f>
        <v>94.31481481481481</v>
      </c>
    </row>
    <row r="624" spans="1:30" s="4" customFormat="1" ht="21" customHeight="1" x14ac:dyDescent="0.2">
      <c r="A624" s="9">
        <v>620</v>
      </c>
      <c r="B624" s="96" t="s">
        <v>607</v>
      </c>
      <c r="C624" s="96" t="s">
        <v>66</v>
      </c>
      <c r="D624" s="96">
        <v>1</v>
      </c>
      <c r="E624" s="13">
        <v>0.94312499999999999</v>
      </c>
      <c r="F624" s="47"/>
      <c r="G624" s="47"/>
      <c r="H624" s="12">
        <f>SUM(E624*100,F624:G624)</f>
        <v>94.3125</v>
      </c>
      <c r="I624" s="47"/>
      <c r="J624" s="77"/>
      <c r="K624" s="13">
        <f>SUM(I624:J624)</f>
        <v>0</v>
      </c>
      <c r="L624" s="47"/>
      <c r="M624" s="77"/>
      <c r="N624" s="77"/>
      <c r="O624" s="13">
        <f>SUM(L624:N624)</f>
        <v>0</v>
      </c>
      <c r="P624" s="77"/>
      <c r="Q624" s="77"/>
      <c r="R624" s="77"/>
      <c r="S624" s="77"/>
      <c r="T624" s="13">
        <f>SUM(P624:S624)</f>
        <v>0</v>
      </c>
      <c r="U624" s="47"/>
      <c r="V624" s="47"/>
      <c r="W624" s="47"/>
      <c r="X624" s="47"/>
      <c r="Y624" s="47"/>
      <c r="Z624" s="47"/>
      <c r="AA624" s="13">
        <f>SUM(U624:Z624)</f>
        <v>0</v>
      </c>
      <c r="AB624" s="47"/>
      <c r="AC624" s="47"/>
      <c r="AD624" s="87">
        <f>H624+K624+O624+T624+AA624+AB624-AC624</f>
        <v>94.3125</v>
      </c>
    </row>
    <row r="625" spans="1:30" s="4" customFormat="1" ht="21" customHeight="1" x14ac:dyDescent="0.2">
      <c r="A625" s="10">
        <v>621</v>
      </c>
      <c r="B625" s="122" t="s">
        <v>608</v>
      </c>
      <c r="C625" s="110" t="s">
        <v>73</v>
      </c>
      <c r="D625" s="110">
        <v>3</v>
      </c>
      <c r="E625" s="14">
        <v>0.94305555555555554</v>
      </c>
      <c r="F625" s="50"/>
      <c r="G625" s="50"/>
      <c r="H625" s="12">
        <f>SUM(E625*100,F625:G625)</f>
        <v>94.305555555555557</v>
      </c>
      <c r="I625" s="50"/>
      <c r="J625" s="112"/>
      <c r="K625" s="14">
        <f>SUM(I625:J625)</f>
        <v>0</v>
      </c>
      <c r="L625" s="50"/>
      <c r="M625" s="112"/>
      <c r="N625" s="112"/>
      <c r="O625" s="14">
        <f>SUM(L625:N625)</f>
        <v>0</v>
      </c>
      <c r="P625" s="112"/>
      <c r="Q625" s="112"/>
      <c r="R625" s="112"/>
      <c r="S625" s="112"/>
      <c r="T625" s="14">
        <f>SUM(P625:S625)</f>
        <v>0</v>
      </c>
      <c r="U625" s="50"/>
      <c r="V625" s="50"/>
      <c r="W625" s="50"/>
      <c r="X625" s="50"/>
      <c r="Y625" s="50"/>
      <c r="Z625" s="50"/>
      <c r="AA625" s="14">
        <f>SUM(U625:Z625)</f>
        <v>0</v>
      </c>
      <c r="AB625" s="50"/>
      <c r="AC625" s="50"/>
      <c r="AD625" s="87">
        <f>H625+K625+O625+T625+AA625+AB625-AC625</f>
        <v>94.305555555555557</v>
      </c>
    </row>
    <row r="626" spans="1:30" s="4" customFormat="1" ht="21" customHeight="1" x14ac:dyDescent="0.2">
      <c r="A626" s="8">
        <v>622</v>
      </c>
      <c r="B626" s="122" t="s">
        <v>609</v>
      </c>
      <c r="C626" s="110" t="s">
        <v>73</v>
      </c>
      <c r="D626" s="110">
        <v>4</v>
      </c>
      <c r="E626" s="14">
        <v>0.9429294117647059</v>
      </c>
      <c r="F626" s="50"/>
      <c r="G626" s="50"/>
      <c r="H626" s="12">
        <f>SUM(E626*100,F626:G626)</f>
        <v>94.292941176470592</v>
      </c>
      <c r="I626" s="50"/>
      <c r="J626" s="112"/>
      <c r="K626" s="14">
        <f>SUM(I626:J626)</f>
        <v>0</v>
      </c>
      <c r="L626" s="50"/>
      <c r="M626" s="112"/>
      <c r="N626" s="112"/>
      <c r="O626" s="14">
        <f>SUM(L626:N626)</f>
        <v>0</v>
      </c>
      <c r="P626" s="112"/>
      <c r="Q626" s="112"/>
      <c r="R626" s="112"/>
      <c r="S626" s="112"/>
      <c r="T626" s="14">
        <f>SUM(P626:S626)</f>
        <v>0</v>
      </c>
      <c r="U626" s="50"/>
      <c r="V626" s="50"/>
      <c r="W626" s="50"/>
      <c r="X626" s="50"/>
      <c r="Y626" s="50"/>
      <c r="Z626" s="50"/>
      <c r="AA626" s="14">
        <f>SUM(U626:Z626)</f>
        <v>0</v>
      </c>
      <c r="AB626" s="50"/>
      <c r="AC626" s="50"/>
      <c r="AD626" s="86">
        <f>H626+K626+O626+T626+AA626+AB626-AC626</f>
        <v>94.292941176470592</v>
      </c>
    </row>
    <row r="627" spans="1:30" s="4" customFormat="1" ht="21" customHeight="1" x14ac:dyDescent="0.2">
      <c r="A627" s="9">
        <v>623</v>
      </c>
      <c r="B627" s="136" t="s">
        <v>610</v>
      </c>
      <c r="C627" s="104" t="s">
        <v>70</v>
      </c>
      <c r="D627" s="103">
        <v>1</v>
      </c>
      <c r="E627" s="14">
        <f>H627/100</f>
        <v>0.94272727272727264</v>
      </c>
      <c r="F627" s="49"/>
      <c r="G627" s="49"/>
      <c r="H627" s="12">
        <v>94.272727272727266</v>
      </c>
      <c r="I627" s="49"/>
      <c r="J627" s="106"/>
      <c r="K627" s="14">
        <f>SUM(I627:J627)</f>
        <v>0</v>
      </c>
      <c r="L627" s="49"/>
      <c r="M627" s="106"/>
      <c r="N627" s="106"/>
      <c r="O627" s="14">
        <f>SUM(L627:N627)</f>
        <v>0</v>
      </c>
      <c r="P627" s="106"/>
      <c r="Q627" s="106"/>
      <c r="R627" s="106"/>
      <c r="S627" s="106"/>
      <c r="T627" s="14">
        <f>SUM(P627:S627)</f>
        <v>0</v>
      </c>
      <c r="U627" s="49"/>
      <c r="V627" s="49"/>
      <c r="W627" s="49"/>
      <c r="X627" s="49"/>
      <c r="Y627" s="49"/>
      <c r="Z627" s="49"/>
      <c r="AA627" s="14">
        <f>SUM(U627:Z627)</f>
        <v>0</v>
      </c>
      <c r="AB627" s="49"/>
      <c r="AC627" s="49"/>
      <c r="AD627" s="86">
        <f>H627+K627+O627+T627+AA627+AB627-AC627</f>
        <v>94.272727272727266</v>
      </c>
    </row>
    <row r="628" spans="1:30" s="4" customFormat="1" ht="21" customHeight="1" x14ac:dyDescent="0.2">
      <c r="A628" s="10">
        <v>624</v>
      </c>
      <c r="B628" s="99" t="s">
        <v>611</v>
      </c>
      <c r="C628" s="101" t="s">
        <v>68</v>
      </c>
      <c r="D628" s="101">
        <v>4</v>
      </c>
      <c r="E628" s="13">
        <v>0.94266666666666665</v>
      </c>
      <c r="F628" s="48"/>
      <c r="G628" s="48"/>
      <c r="H628" s="12">
        <f>SUM(E628*100,F628:G628)</f>
        <v>94.266666666666666</v>
      </c>
      <c r="I628" s="48"/>
      <c r="J628" s="78"/>
      <c r="K628" s="13">
        <f>SUM(I628:J628)</f>
        <v>0</v>
      </c>
      <c r="L628" s="48"/>
      <c r="M628" s="78"/>
      <c r="N628" s="78"/>
      <c r="O628" s="13">
        <f>SUM(L628:N628)</f>
        <v>0</v>
      </c>
      <c r="P628" s="78"/>
      <c r="Q628" s="78"/>
      <c r="R628" s="78"/>
      <c r="S628" s="78"/>
      <c r="T628" s="13">
        <f>SUM(P628:S628)</f>
        <v>0</v>
      </c>
      <c r="U628" s="48"/>
      <c r="V628" s="48"/>
      <c r="W628" s="48"/>
      <c r="X628" s="48"/>
      <c r="Y628" s="48"/>
      <c r="Z628" s="48"/>
      <c r="AA628" s="13">
        <f>SUM(U628:Z628)</f>
        <v>0</v>
      </c>
      <c r="AB628" s="48"/>
      <c r="AC628" s="48"/>
      <c r="AD628" s="87">
        <f>H628+K628+O628+T628+AA628+AB628-AC628</f>
        <v>94.266666666666666</v>
      </c>
    </row>
    <row r="629" spans="1:30" s="4" customFormat="1" ht="21" customHeight="1" x14ac:dyDescent="0.2">
      <c r="A629" s="8">
        <v>625</v>
      </c>
      <c r="B629" s="123" t="s">
        <v>612</v>
      </c>
      <c r="C629" s="101" t="s">
        <v>68</v>
      </c>
      <c r="D629" s="137">
        <v>4</v>
      </c>
      <c r="E629" s="13">
        <v>0.94259259259259254</v>
      </c>
      <c r="F629" s="48"/>
      <c r="G629" s="48"/>
      <c r="H629" s="12">
        <f>SUM(E629*100,F629:G629)</f>
        <v>94.259259259259252</v>
      </c>
      <c r="I629" s="48"/>
      <c r="J629" s="78"/>
      <c r="K629" s="13">
        <f>SUM(I629:J629)</f>
        <v>0</v>
      </c>
      <c r="L629" s="48"/>
      <c r="M629" s="78"/>
      <c r="N629" s="78"/>
      <c r="O629" s="13">
        <f>SUM(L629:N629)</f>
        <v>0</v>
      </c>
      <c r="P629" s="78"/>
      <c r="Q629" s="78"/>
      <c r="R629" s="78"/>
      <c r="S629" s="78"/>
      <c r="T629" s="13">
        <f>SUM(P629:S629)</f>
        <v>0</v>
      </c>
      <c r="U629" s="48"/>
      <c r="V629" s="48"/>
      <c r="W629" s="48"/>
      <c r="X629" s="48"/>
      <c r="Y629" s="48"/>
      <c r="Z629" s="48"/>
      <c r="AA629" s="13">
        <f>SUM(U629:Z629)</f>
        <v>0</v>
      </c>
      <c r="AB629" s="48"/>
      <c r="AC629" s="48"/>
      <c r="AD629" s="87">
        <f>H629+K629+O629+T629+AA629+AB629-AC629</f>
        <v>94.259259259259252</v>
      </c>
    </row>
    <row r="630" spans="1:30" s="4" customFormat="1" ht="21" customHeight="1" x14ac:dyDescent="0.2">
      <c r="A630" s="9">
        <v>626</v>
      </c>
      <c r="B630" s="117">
        <v>204182</v>
      </c>
      <c r="C630" s="119" t="s">
        <v>78</v>
      </c>
      <c r="D630" s="119">
        <v>1</v>
      </c>
      <c r="E630" s="14">
        <v>0.83656249999999999</v>
      </c>
      <c r="F630" s="51"/>
      <c r="G630" s="51"/>
      <c r="H630" s="12">
        <f>SUM(E630*100,F630:G630)</f>
        <v>83.65625</v>
      </c>
      <c r="I630" s="51"/>
      <c r="J630" s="121"/>
      <c r="K630" s="14">
        <f>SUM(I630:J630)</f>
        <v>0</v>
      </c>
      <c r="L630" s="51"/>
      <c r="M630" s="121"/>
      <c r="N630" s="121"/>
      <c r="O630" s="14">
        <f>SUM(L630:N630)</f>
        <v>0</v>
      </c>
      <c r="P630" s="121"/>
      <c r="Q630" s="121"/>
      <c r="R630" s="121"/>
      <c r="S630" s="121"/>
      <c r="T630" s="14">
        <f>SUM(P630:S630)</f>
        <v>0</v>
      </c>
      <c r="U630" s="51">
        <v>10</v>
      </c>
      <c r="V630" s="51">
        <v>0.6</v>
      </c>
      <c r="W630" s="51"/>
      <c r="X630" s="51"/>
      <c r="Y630" s="51"/>
      <c r="Z630" s="51"/>
      <c r="AA630" s="14">
        <f>SUM(U630:Z630)</f>
        <v>10.6</v>
      </c>
      <c r="AB630" s="51"/>
      <c r="AC630" s="51"/>
      <c r="AD630" s="87">
        <f>H630+K630+O630+T630+AA630+AB630-AC630</f>
        <v>94.256249999999994</v>
      </c>
    </row>
    <row r="631" spans="1:30" ht="21" customHeight="1" x14ac:dyDescent="0.2">
      <c r="A631" s="10">
        <v>627</v>
      </c>
      <c r="B631" s="136" t="s">
        <v>613</v>
      </c>
      <c r="C631" s="104" t="s">
        <v>70</v>
      </c>
      <c r="D631" s="103">
        <v>1</v>
      </c>
      <c r="E631" s="14">
        <f>H631/100</f>
        <v>0.93454545454545457</v>
      </c>
      <c r="F631" s="49"/>
      <c r="G631" s="49">
        <v>1</v>
      </c>
      <c r="H631" s="12">
        <v>93.454545454545453</v>
      </c>
      <c r="I631" s="49"/>
      <c r="J631" s="106"/>
      <c r="K631" s="14">
        <f>SUM(I631:J631)</f>
        <v>0</v>
      </c>
      <c r="L631" s="49"/>
      <c r="M631" s="106"/>
      <c r="N631" s="106"/>
      <c r="O631" s="14">
        <f>SUM(L631:N631)</f>
        <v>0</v>
      </c>
      <c r="P631" s="106"/>
      <c r="Q631" s="106"/>
      <c r="R631" s="106"/>
      <c r="S631" s="106"/>
      <c r="T631" s="14">
        <f>SUM(P631:S631)</f>
        <v>0</v>
      </c>
      <c r="U631" s="49"/>
      <c r="V631" s="49">
        <v>0.8</v>
      </c>
      <c r="W631" s="49"/>
      <c r="X631" s="49"/>
      <c r="Y631" s="49"/>
      <c r="Z631" s="49"/>
      <c r="AA631" s="14">
        <f>SUM(U631:Z631)</f>
        <v>0.8</v>
      </c>
      <c r="AB631" s="49"/>
      <c r="AC631" s="49"/>
      <c r="AD631" s="86">
        <f>H631+K631+O631+T631+AA631+AB631-AC631</f>
        <v>94.25454545454545</v>
      </c>
    </row>
    <row r="632" spans="1:30" ht="21" customHeight="1" x14ac:dyDescent="0.2">
      <c r="A632" s="8">
        <v>628</v>
      </c>
      <c r="B632" s="96" t="s">
        <v>614</v>
      </c>
      <c r="C632" s="96" t="s">
        <v>66</v>
      </c>
      <c r="D632" s="96">
        <v>1</v>
      </c>
      <c r="E632" s="13">
        <v>0.86937500000000001</v>
      </c>
      <c r="F632" s="47"/>
      <c r="G632" s="47"/>
      <c r="H632" s="12">
        <f>SUM(E632*100,F632:G632)</f>
        <v>86.9375</v>
      </c>
      <c r="I632" s="47"/>
      <c r="J632" s="77"/>
      <c r="K632" s="13">
        <f>SUM(I632:J632)</f>
        <v>0</v>
      </c>
      <c r="L632" s="47"/>
      <c r="M632" s="77"/>
      <c r="N632" s="77"/>
      <c r="O632" s="13">
        <f>SUM(L632:N632)</f>
        <v>0</v>
      </c>
      <c r="P632" s="77"/>
      <c r="Q632" s="77"/>
      <c r="R632" s="77"/>
      <c r="S632" s="77"/>
      <c r="T632" s="13">
        <f>SUM(P632:S632)</f>
        <v>0</v>
      </c>
      <c r="U632" s="47">
        <f>1+1.5</f>
        <v>2.5</v>
      </c>
      <c r="V632" s="47">
        <v>0.4</v>
      </c>
      <c r="W632" s="47"/>
      <c r="X632" s="47"/>
      <c r="Y632" s="47">
        <v>1.4</v>
      </c>
      <c r="Z632" s="47">
        <f>2+1</f>
        <v>3</v>
      </c>
      <c r="AA632" s="13">
        <f>SUM(U632:Z632)</f>
        <v>7.3</v>
      </c>
      <c r="AB632" s="47"/>
      <c r="AC632" s="47"/>
      <c r="AD632" s="87">
        <f>H632+K632+O632+T632+AA632+AB632-AC632</f>
        <v>94.237499999999997</v>
      </c>
    </row>
    <row r="633" spans="1:30" ht="21" customHeight="1" x14ac:dyDescent="0.2">
      <c r="A633" s="9">
        <v>629</v>
      </c>
      <c r="B633" s="96" t="s">
        <v>615</v>
      </c>
      <c r="C633" s="96" t="s">
        <v>66</v>
      </c>
      <c r="D633" s="96">
        <v>2</v>
      </c>
      <c r="E633" s="13">
        <v>0.90233333333333332</v>
      </c>
      <c r="F633" s="47"/>
      <c r="G633" s="47">
        <v>4</v>
      </c>
      <c r="H633" s="12">
        <f>SUM(E633*100,F633:G633)</f>
        <v>94.233333333333334</v>
      </c>
      <c r="I633" s="47"/>
      <c r="J633" s="77"/>
      <c r="K633" s="13">
        <f>SUM(I633:J633)</f>
        <v>0</v>
      </c>
      <c r="L633" s="47"/>
      <c r="M633" s="77"/>
      <c r="N633" s="77"/>
      <c r="O633" s="13">
        <f>SUM(L633:N633)</f>
        <v>0</v>
      </c>
      <c r="P633" s="77"/>
      <c r="Q633" s="77"/>
      <c r="R633" s="77"/>
      <c r="S633" s="77"/>
      <c r="T633" s="13">
        <f>SUM(P633:S633)</f>
        <v>0</v>
      </c>
      <c r="U633" s="47"/>
      <c r="V633" s="47"/>
      <c r="W633" s="47"/>
      <c r="X633" s="47"/>
      <c r="Y633" s="47"/>
      <c r="Z633" s="47"/>
      <c r="AA633" s="13">
        <f>SUM(U633:Z633)</f>
        <v>0</v>
      </c>
      <c r="AB633" s="47"/>
      <c r="AC633" s="47"/>
      <c r="AD633" s="86">
        <f>H633+K633+O633+T633+AA633+AB633-AC633</f>
        <v>94.233333333333334</v>
      </c>
    </row>
    <row r="634" spans="1:30" ht="21" customHeight="1" x14ac:dyDescent="0.2">
      <c r="A634" s="10">
        <v>630</v>
      </c>
      <c r="B634" s="96" t="s">
        <v>616</v>
      </c>
      <c r="C634" s="96" t="s">
        <v>66</v>
      </c>
      <c r="D634" s="96">
        <v>2</v>
      </c>
      <c r="E634" s="13">
        <v>0.88833333333333331</v>
      </c>
      <c r="F634" s="47"/>
      <c r="G634" s="47"/>
      <c r="H634" s="12">
        <f>SUM(E634*100,F634:G634)</f>
        <v>88.833333333333329</v>
      </c>
      <c r="I634" s="47">
        <v>1</v>
      </c>
      <c r="J634" s="77"/>
      <c r="K634" s="13">
        <f>SUM(I634:J634)</f>
        <v>1</v>
      </c>
      <c r="L634" s="47"/>
      <c r="M634" s="77"/>
      <c r="N634" s="77"/>
      <c r="O634" s="13">
        <f>SUM(L634:N634)</f>
        <v>0</v>
      </c>
      <c r="P634" s="77"/>
      <c r="Q634" s="77"/>
      <c r="R634" s="77"/>
      <c r="S634" s="77"/>
      <c r="T634" s="13">
        <f>SUM(P634:S634)</f>
        <v>0</v>
      </c>
      <c r="U634" s="47">
        <v>1</v>
      </c>
      <c r="V634" s="47">
        <v>1.9</v>
      </c>
      <c r="W634" s="47"/>
      <c r="X634" s="47">
        <v>1.5</v>
      </c>
      <c r="Y634" s="47"/>
      <c r="Z634" s="47"/>
      <c r="AA634" s="13">
        <f>SUM(U634:Z634)</f>
        <v>4.4000000000000004</v>
      </c>
      <c r="AB634" s="47"/>
      <c r="AC634" s="47"/>
      <c r="AD634" s="86">
        <f>H634+K634+O634+T634+AA634+AB634-AC634</f>
        <v>94.233333333333334</v>
      </c>
    </row>
    <row r="635" spans="1:30" ht="21" customHeight="1" x14ac:dyDescent="0.2">
      <c r="A635" s="8">
        <v>631</v>
      </c>
      <c r="B635" s="122" t="s">
        <v>617</v>
      </c>
      <c r="C635" s="110" t="s">
        <v>73</v>
      </c>
      <c r="D635" s="110">
        <v>4</v>
      </c>
      <c r="E635" s="14">
        <v>0.84233333333333338</v>
      </c>
      <c r="F635" s="50"/>
      <c r="G635" s="50"/>
      <c r="H635" s="12">
        <f>SUM(E635*100,F635:G635)</f>
        <v>84.233333333333334</v>
      </c>
      <c r="I635" s="50">
        <v>4.5</v>
      </c>
      <c r="J635" s="112">
        <v>4</v>
      </c>
      <c r="K635" s="14">
        <f>SUM(I635:J635)</f>
        <v>8.5</v>
      </c>
      <c r="L635" s="50"/>
      <c r="M635" s="112"/>
      <c r="N635" s="112"/>
      <c r="O635" s="14">
        <f>SUM(L635:N635)</f>
        <v>0</v>
      </c>
      <c r="P635" s="112"/>
      <c r="Q635" s="112"/>
      <c r="R635" s="112"/>
      <c r="S635" s="112"/>
      <c r="T635" s="14">
        <f>SUM(P635:S635)</f>
        <v>0</v>
      </c>
      <c r="U635" s="50">
        <v>1.5</v>
      </c>
      <c r="V635" s="50"/>
      <c r="W635" s="50"/>
      <c r="X635" s="50"/>
      <c r="Y635" s="50"/>
      <c r="Z635" s="50"/>
      <c r="AA635" s="14">
        <f>SUM(U635:Z635)</f>
        <v>1.5</v>
      </c>
      <c r="AB635" s="50"/>
      <c r="AC635" s="50"/>
      <c r="AD635" s="86">
        <f>H635+K635+O635+T635+AA635+AB635-AC635</f>
        <v>94.233333333333334</v>
      </c>
    </row>
    <row r="636" spans="1:30" ht="21" customHeight="1" x14ac:dyDescent="0.2">
      <c r="A636" s="9">
        <v>632</v>
      </c>
      <c r="B636" s="100" t="s">
        <v>618</v>
      </c>
      <c r="C636" s="101" t="s">
        <v>68</v>
      </c>
      <c r="D636" s="99">
        <v>1</v>
      </c>
      <c r="E636" s="13">
        <v>0.94225806451612903</v>
      </c>
      <c r="F636" s="48"/>
      <c r="G636" s="48"/>
      <c r="H636" s="12">
        <f>SUM(E636*100,F636:G636)</f>
        <v>94.225806451612897</v>
      </c>
      <c r="I636" s="48"/>
      <c r="J636" s="78"/>
      <c r="K636" s="13">
        <f>SUM(I636:J636)</f>
        <v>0</v>
      </c>
      <c r="L636" s="48"/>
      <c r="M636" s="78"/>
      <c r="N636" s="78"/>
      <c r="O636" s="13">
        <f>SUM(L636:N636)</f>
        <v>0</v>
      </c>
      <c r="P636" s="78"/>
      <c r="Q636" s="78"/>
      <c r="R636" s="78"/>
      <c r="S636" s="78"/>
      <c r="T636" s="13">
        <f>SUM(P636:S636)</f>
        <v>0</v>
      </c>
      <c r="U636" s="48"/>
      <c r="V636" s="48"/>
      <c r="W636" s="48"/>
      <c r="X636" s="48"/>
      <c r="Y636" s="48"/>
      <c r="Z636" s="48"/>
      <c r="AA636" s="13">
        <f>SUM(U636:Z636)</f>
        <v>0</v>
      </c>
      <c r="AB636" s="48"/>
      <c r="AC636" s="48"/>
      <c r="AD636" s="86">
        <f>H636+K636+O636+T636+AA636+AB636-AC636</f>
        <v>94.225806451612897</v>
      </c>
    </row>
    <row r="637" spans="1:30" ht="21" customHeight="1" x14ac:dyDescent="0.2">
      <c r="A637" s="10">
        <v>633</v>
      </c>
      <c r="B637" s="103" t="s">
        <v>619</v>
      </c>
      <c r="C637" s="104" t="s">
        <v>70</v>
      </c>
      <c r="D637" s="103">
        <v>4</v>
      </c>
      <c r="E637" s="14">
        <f>H637/100</f>
        <v>0.89714285714285713</v>
      </c>
      <c r="F637" s="49"/>
      <c r="G637" s="49"/>
      <c r="H637" s="12">
        <v>89.714285714285708</v>
      </c>
      <c r="I637" s="49"/>
      <c r="J637" s="106"/>
      <c r="K637" s="14">
        <f>SUM(I637:J637)</f>
        <v>0</v>
      </c>
      <c r="L637" s="49"/>
      <c r="M637" s="106"/>
      <c r="N637" s="106"/>
      <c r="O637" s="14">
        <f>SUM(L637:N637)</f>
        <v>0</v>
      </c>
      <c r="P637" s="106"/>
      <c r="Q637" s="106"/>
      <c r="R637" s="106"/>
      <c r="S637" s="106"/>
      <c r="T637" s="14">
        <f>SUM(P637:S637)</f>
        <v>0</v>
      </c>
      <c r="U637" s="49">
        <v>1</v>
      </c>
      <c r="V637" s="49"/>
      <c r="W637" s="49"/>
      <c r="X637" s="49">
        <v>3.5</v>
      </c>
      <c r="Y637" s="49"/>
      <c r="Z637" s="49"/>
      <c r="AA637" s="14">
        <f>SUM(U637:Z637)</f>
        <v>4.5</v>
      </c>
      <c r="AB637" s="49"/>
      <c r="AC637" s="49"/>
      <c r="AD637" s="87">
        <f>H637+K637+O637+T637+AA637+AB637-AC637</f>
        <v>94.214285714285708</v>
      </c>
    </row>
    <row r="638" spans="1:30" ht="21" customHeight="1" x14ac:dyDescent="0.2">
      <c r="A638" s="8">
        <v>634</v>
      </c>
      <c r="B638" s="131" t="s">
        <v>620</v>
      </c>
      <c r="C638" s="92" t="s">
        <v>64</v>
      </c>
      <c r="D638" s="91">
        <v>2</v>
      </c>
      <c r="E638" s="12">
        <v>0.94202127659574464</v>
      </c>
      <c r="F638" s="53"/>
      <c r="G638" s="46"/>
      <c r="H638" s="12">
        <f>SUM(E638*100,F638:G638)</f>
        <v>94.202127659574458</v>
      </c>
      <c r="I638" s="94"/>
      <c r="J638" s="95"/>
      <c r="K638" s="12">
        <f>SUM(I638:J638)</f>
        <v>0</v>
      </c>
      <c r="L638" s="95"/>
      <c r="M638" s="95"/>
      <c r="N638" s="95"/>
      <c r="O638" s="12">
        <f>SUM(L638:N638)</f>
        <v>0</v>
      </c>
      <c r="P638" s="95"/>
      <c r="Q638" s="95"/>
      <c r="R638" s="95"/>
      <c r="S638" s="95"/>
      <c r="T638" s="12">
        <f>SUM(P638:S638)</f>
        <v>0</v>
      </c>
      <c r="U638" s="95"/>
      <c r="V638" s="94"/>
      <c r="W638" s="94"/>
      <c r="X638" s="94"/>
      <c r="Y638" s="85"/>
      <c r="Z638" s="85"/>
      <c r="AA638" s="14">
        <f>SUM(U638:Z638)</f>
        <v>0</v>
      </c>
      <c r="AB638" s="85"/>
      <c r="AC638" s="85"/>
      <c r="AD638" s="87">
        <f>H638+K638+O638+T638+AA638+AB638-AC638</f>
        <v>94.202127659574458</v>
      </c>
    </row>
    <row r="639" spans="1:30" ht="21" customHeight="1" x14ac:dyDescent="0.2">
      <c r="A639" s="9">
        <v>635</v>
      </c>
      <c r="B639" s="107">
        <v>182856</v>
      </c>
      <c r="C639" s="104" t="s">
        <v>70</v>
      </c>
      <c r="D639" s="104">
        <v>3</v>
      </c>
      <c r="E639" s="14">
        <f>'[1]3-18-05.'!AD17</f>
        <v>0.94200000000000006</v>
      </c>
      <c r="F639" s="49"/>
      <c r="G639" s="49"/>
      <c r="H639" s="12">
        <f>SUM(E639*100,F639:G639)</f>
        <v>94.2</v>
      </c>
      <c r="I639" s="49"/>
      <c r="J639" s="106"/>
      <c r="K639" s="14">
        <f>SUM(I639:J639)</f>
        <v>0</v>
      </c>
      <c r="L639" s="49"/>
      <c r="M639" s="106"/>
      <c r="N639" s="106"/>
      <c r="O639" s="14">
        <f>SUM(L639:N639)</f>
        <v>0</v>
      </c>
      <c r="P639" s="106"/>
      <c r="Q639" s="106"/>
      <c r="R639" s="106"/>
      <c r="S639" s="106"/>
      <c r="T639" s="14">
        <f>SUM(P639:S639)</f>
        <v>0</v>
      </c>
      <c r="U639" s="49"/>
      <c r="V639" s="49"/>
      <c r="W639" s="49"/>
      <c r="X639" s="49"/>
      <c r="Y639" s="49"/>
      <c r="Z639" s="49"/>
      <c r="AA639" s="14">
        <f>SUM(U639:Z639)</f>
        <v>0</v>
      </c>
      <c r="AB639" s="49"/>
      <c r="AC639" s="49"/>
      <c r="AD639" s="87">
        <f>H639+K639+O639+T639+AA639+AB639-AC639</f>
        <v>94.2</v>
      </c>
    </row>
    <row r="640" spans="1:30" ht="21" customHeight="1" x14ac:dyDescent="0.2">
      <c r="A640" s="10">
        <v>636</v>
      </c>
      <c r="B640" s="117">
        <v>194212</v>
      </c>
      <c r="C640" s="119" t="s">
        <v>78</v>
      </c>
      <c r="D640" s="119">
        <v>2</v>
      </c>
      <c r="E640" s="14">
        <v>0.94187500000000002</v>
      </c>
      <c r="F640" s="51"/>
      <c r="G640" s="51"/>
      <c r="H640" s="12">
        <f>SUM(E640*100,F640:G640)</f>
        <v>94.1875</v>
      </c>
      <c r="I640" s="51"/>
      <c r="J640" s="121"/>
      <c r="K640" s="14">
        <f>SUM(I640:J640)</f>
        <v>0</v>
      </c>
      <c r="L640" s="51"/>
      <c r="M640" s="121"/>
      <c r="N640" s="121"/>
      <c r="O640" s="14">
        <f>SUM(L640:N640)</f>
        <v>0</v>
      </c>
      <c r="P640" s="121"/>
      <c r="Q640" s="121"/>
      <c r="R640" s="121"/>
      <c r="S640" s="121"/>
      <c r="T640" s="14">
        <f>SUM(P640:S640)</f>
        <v>0</v>
      </c>
      <c r="U640" s="51"/>
      <c r="V640" s="51"/>
      <c r="W640" s="51"/>
      <c r="X640" s="51"/>
      <c r="Y640" s="51"/>
      <c r="Z640" s="51"/>
      <c r="AA640" s="14">
        <f>SUM(U640:Z640)</f>
        <v>0</v>
      </c>
      <c r="AB640" s="51"/>
      <c r="AC640" s="51"/>
      <c r="AD640" s="86">
        <f>H640+K640+O640+T640+AA640+AB640-AC640</f>
        <v>94.1875</v>
      </c>
    </row>
    <row r="641" spans="1:30" ht="21" customHeight="1" x14ac:dyDescent="0.2">
      <c r="A641" s="8">
        <v>637</v>
      </c>
      <c r="B641" s="123" t="s">
        <v>621</v>
      </c>
      <c r="C641" s="101" t="s">
        <v>68</v>
      </c>
      <c r="D641" s="137">
        <v>4</v>
      </c>
      <c r="E641" s="13">
        <v>0.94185185185185183</v>
      </c>
      <c r="F641" s="48"/>
      <c r="G641" s="48"/>
      <c r="H641" s="12">
        <f>SUM(E641*100,F641:G641)</f>
        <v>94.185185185185176</v>
      </c>
      <c r="I641" s="48"/>
      <c r="J641" s="78"/>
      <c r="K641" s="13">
        <f>SUM(I641:J641)</f>
        <v>0</v>
      </c>
      <c r="L641" s="48"/>
      <c r="M641" s="78"/>
      <c r="N641" s="78"/>
      <c r="O641" s="13">
        <f>SUM(L641:N641)</f>
        <v>0</v>
      </c>
      <c r="P641" s="78"/>
      <c r="Q641" s="78"/>
      <c r="R641" s="78"/>
      <c r="S641" s="78"/>
      <c r="T641" s="13">
        <f>SUM(P641:S641)</f>
        <v>0</v>
      </c>
      <c r="U641" s="48"/>
      <c r="V641" s="48"/>
      <c r="W641" s="48"/>
      <c r="X641" s="48"/>
      <c r="Y641" s="48"/>
      <c r="Z641" s="48"/>
      <c r="AA641" s="13">
        <f>SUM(U641:Z641)</f>
        <v>0</v>
      </c>
      <c r="AB641" s="48"/>
      <c r="AC641" s="48"/>
      <c r="AD641" s="86">
        <f>H641+K641+O641+T641+AA641+AB641-AC641</f>
        <v>94.185185185185176</v>
      </c>
    </row>
    <row r="642" spans="1:30" ht="21" customHeight="1" x14ac:dyDescent="0.2">
      <c r="A642" s="9">
        <v>638</v>
      </c>
      <c r="B642" s="99" t="s">
        <v>622</v>
      </c>
      <c r="C642" s="101" t="s">
        <v>68</v>
      </c>
      <c r="D642" s="101">
        <v>4</v>
      </c>
      <c r="E642" s="13">
        <v>0.94121212121212117</v>
      </c>
      <c r="F642" s="48"/>
      <c r="G642" s="48"/>
      <c r="H642" s="12">
        <f>SUM(E642*100,F642:G642)</f>
        <v>94.12121212121211</v>
      </c>
      <c r="I642" s="48"/>
      <c r="J642" s="78"/>
      <c r="K642" s="13">
        <f>SUM(I642:J642)</f>
        <v>0</v>
      </c>
      <c r="L642" s="48"/>
      <c r="M642" s="78"/>
      <c r="N642" s="78"/>
      <c r="O642" s="13">
        <f>SUM(L642:N642)</f>
        <v>0</v>
      </c>
      <c r="P642" s="78"/>
      <c r="Q642" s="78"/>
      <c r="R642" s="78"/>
      <c r="S642" s="78"/>
      <c r="T642" s="13">
        <f>SUM(P642:S642)</f>
        <v>0</v>
      </c>
      <c r="U642" s="48"/>
      <c r="V642" s="48"/>
      <c r="W642" s="48"/>
      <c r="X642" s="48"/>
      <c r="Y642" s="48"/>
      <c r="Z642" s="48"/>
      <c r="AA642" s="13">
        <f>SUM(U642:Z642)</f>
        <v>0</v>
      </c>
      <c r="AB642" s="48"/>
      <c r="AC642" s="48"/>
      <c r="AD642" s="86">
        <f>H642+K642+O642+T642+AA642+AB642-AC642</f>
        <v>94.12121212121211</v>
      </c>
    </row>
    <row r="643" spans="1:30" ht="21" customHeight="1" x14ac:dyDescent="0.2">
      <c r="A643" s="10">
        <v>639</v>
      </c>
      <c r="B643" s="99" t="s">
        <v>623</v>
      </c>
      <c r="C643" s="101" t="s">
        <v>68</v>
      </c>
      <c r="D643" s="125">
        <v>3</v>
      </c>
      <c r="E643" s="13">
        <v>0.94103448275862067</v>
      </c>
      <c r="F643" s="48"/>
      <c r="G643" s="48"/>
      <c r="H643" s="12">
        <f>SUM(E643*100,F643:G643)</f>
        <v>94.103448275862064</v>
      </c>
      <c r="I643" s="48"/>
      <c r="J643" s="78"/>
      <c r="K643" s="13">
        <f>SUM(I643:J643)</f>
        <v>0</v>
      </c>
      <c r="L643" s="48"/>
      <c r="M643" s="78"/>
      <c r="N643" s="78"/>
      <c r="O643" s="13">
        <f>SUM(L643:N643)</f>
        <v>0</v>
      </c>
      <c r="P643" s="78"/>
      <c r="Q643" s="78"/>
      <c r="R643" s="78"/>
      <c r="S643" s="78"/>
      <c r="T643" s="13">
        <f>SUM(P643:S643)</f>
        <v>0</v>
      </c>
      <c r="U643" s="48"/>
      <c r="V643" s="48"/>
      <c r="W643" s="48"/>
      <c r="X643" s="48"/>
      <c r="Y643" s="48"/>
      <c r="Z643" s="48"/>
      <c r="AA643" s="13">
        <f>SUM(U643:Z643)</f>
        <v>0</v>
      </c>
      <c r="AB643" s="48"/>
      <c r="AC643" s="48"/>
      <c r="AD643" s="87">
        <f>H643+K643+O643+T643+AA643+AB643-AC643</f>
        <v>94.103448275862064</v>
      </c>
    </row>
    <row r="644" spans="1:30" ht="21" customHeight="1" x14ac:dyDescent="0.2">
      <c r="A644" s="8">
        <v>640</v>
      </c>
      <c r="B644" s="136" t="s">
        <v>624</v>
      </c>
      <c r="C644" s="104" t="s">
        <v>70</v>
      </c>
      <c r="D644" s="103">
        <v>1</v>
      </c>
      <c r="E644" s="14">
        <f>H644/100</f>
        <v>0.94090909090909092</v>
      </c>
      <c r="F644" s="49"/>
      <c r="G644" s="49">
        <v>1</v>
      </c>
      <c r="H644" s="12">
        <v>94.090909090909093</v>
      </c>
      <c r="I644" s="49"/>
      <c r="J644" s="106"/>
      <c r="K644" s="14">
        <f>SUM(I644:J644)</f>
        <v>0</v>
      </c>
      <c r="L644" s="49"/>
      <c r="M644" s="106"/>
      <c r="N644" s="106"/>
      <c r="O644" s="14">
        <f>SUM(L644:N644)</f>
        <v>0</v>
      </c>
      <c r="P644" s="106"/>
      <c r="Q644" s="106"/>
      <c r="R644" s="106"/>
      <c r="S644" s="106"/>
      <c r="T644" s="14">
        <f>SUM(P644:S644)</f>
        <v>0</v>
      </c>
      <c r="U644" s="49"/>
      <c r="V644" s="49"/>
      <c r="W644" s="49"/>
      <c r="X644" s="49"/>
      <c r="Y644" s="49"/>
      <c r="Z644" s="49"/>
      <c r="AA644" s="14">
        <f>SUM(U644:Z644)</f>
        <v>0</v>
      </c>
      <c r="AB644" s="49"/>
      <c r="AC644" s="49"/>
      <c r="AD644" s="87">
        <f>H644+K644+O644+T644+AA644+AB644-AC644</f>
        <v>94.090909090909093</v>
      </c>
    </row>
    <row r="645" spans="1:30" ht="21" customHeight="1" x14ac:dyDescent="0.2">
      <c r="A645" s="9">
        <v>641</v>
      </c>
      <c r="B645" s="134" t="s">
        <v>625</v>
      </c>
      <c r="C645" s="92" t="s">
        <v>64</v>
      </c>
      <c r="D645" s="91">
        <v>1</v>
      </c>
      <c r="E645" s="12">
        <v>0.88586206896551722</v>
      </c>
      <c r="F645" s="46"/>
      <c r="G645" s="46"/>
      <c r="H645" s="12">
        <f>SUM(E645*100,F645:G645)</f>
        <v>88.586206896551715</v>
      </c>
      <c r="I645" s="94"/>
      <c r="J645" s="95"/>
      <c r="K645" s="12">
        <f>SUM(I645:J645)</f>
        <v>0</v>
      </c>
      <c r="L645" s="95"/>
      <c r="M645" s="95"/>
      <c r="N645" s="95"/>
      <c r="O645" s="12">
        <f>SUM(L645:N645)</f>
        <v>0</v>
      </c>
      <c r="P645" s="95"/>
      <c r="Q645" s="95"/>
      <c r="R645" s="95"/>
      <c r="S645" s="95"/>
      <c r="T645" s="12">
        <f>SUM(P645:S645)</f>
        <v>0</v>
      </c>
      <c r="U645" s="95">
        <v>1</v>
      </c>
      <c r="V645" s="94"/>
      <c r="W645" s="94"/>
      <c r="X645" s="94"/>
      <c r="Y645" s="85">
        <v>2.5</v>
      </c>
      <c r="Z645" s="85">
        <v>2</v>
      </c>
      <c r="AA645" s="14">
        <f>SUM(U645:Z645)</f>
        <v>5.5</v>
      </c>
      <c r="AB645" s="85"/>
      <c r="AC645" s="85"/>
      <c r="AD645" s="87">
        <f>H645+K645+O645+T645+AA645+AB645-AC645</f>
        <v>94.086206896551715</v>
      </c>
    </row>
    <row r="646" spans="1:30" ht="21" customHeight="1" x14ac:dyDescent="0.2">
      <c r="A646" s="10">
        <v>642</v>
      </c>
      <c r="B646" s="122" t="s">
        <v>626</v>
      </c>
      <c r="C646" s="110" t="s">
        <v>73</v>
      </c>
      <c r="D646" s="110">
        <v>1</v>
      </c>
      <c r="E646" s="14">
        <v>0.92071428571428571</v>
      </c>
      <c r="F646" s="50"/>
      <c r="G646" s="50">
        <v>1</v>
      </c>
      <c r="H646" s="12">
        <f>SUM(E646*100,F646:G646)</f>
        <v>93.071428571428569</v>
      </c>
      <c r="I646" s="50">
        <v>1</v>
      </c>
      <c r="J646" s="112"/>
      <c r="K646" s="14">
        <f>SUM(I646:J646)</f>
        <v>1</v>
      </c>
      <c r="L646" s="50"/>
      <c r="M646" s="112"/>
      <c r="N646" s="112"/>
      <c r="O646" s="14">
        <f>SUM(L646:N646)</f>
        <v>0</v>
      </c>
      <c r="P646" s="112"/>
      <c r="Q646" s="112"/>
      <c r="R646" s="112"/>
      <c r="S646" s="112"/>
      <c r="T646" s="14">
        <f>SUM(P646:S646)</f>
        <v>0</v>
      </c>
      <c r="U646" s="50"/>
      <c r="V646" s="50"/>
      <c r="W646" s="50"/>
      <c r="X646" s="50"/>
      <c r="Y646" s="50"/>
      <c r="Z646" s="50"/>
      <c r="AA646" s="14">
        <f>SUM(U646:Z646)</f>
        <v>0</v>
      </c>
      <c r="AB646" s="50"/>
      <c r="AC646" s="50"/>
      <c r="AD646" s="86">
        <f>H646+K646+O646+T646+AA646+AB646-AC646</f>
        <v>94.071428571428569</v>
      </c>
    </row>
    <row r="647" spans="1:30" ht="21" customHeight="1" x14ac:dyDescent="0.2">
      <c r="A647" s="8">
        <v>643</v>
      </c>
      <c r="B647" s="99" t="s">
        <v>627</v>
      </c>
      <c r="C647" s="101" t="s">
        <v>68</v>
      </c>
      <c r="D647" s="156">
        <v>1</v>
      </c>
      <c r="E647" s="16">
        <v>0.86366666666666669</v>
      </c>
      <c r="F647" s="48"/>
      <c r="G647" s="48"/>
      <c r="H647" s="12">
        <f>SUM(E647*100,F647:G647)</f>
        <v>86.366666666666674</v>
      </c>
      <c r="I647" s="48"/>
      <c r="J647" s="78"/>
      <c r="K647" s="13">
        <f>SUM(I647:J647)</f>
        <v>0</v>
      </c>
      <c r="L647" s="48">
        <v>1</v>
      </c>
      <c r="M647" s="78">
        <v>5</v>
      </c>
      <c r="N647" s="78"/>
      <c r="O647" s="13">
        <f>SUM(L647:N647)</f>
        <v>6</v>
      </c>
      <c r="P647" s="78"/>
      <c r="Q647" s="78"/>
      <c r="R647" s="78">
        <v>0.5</v>
      </c>
      <c r="S647" s="78"/>
      <c r="T647" s="13">
        <f>SUM(P647:S647)</f>
        <v>0.5</v>
      </c>
      <c r="U647" s="48">
        <v>1</v>
      </c>
      <c r="V647" s="48"/>
      <c r="W647" s="48"/>
      <c r="X647" s="48">
        <v>0.2</v>
      </c>
      <c r="Y647" s="48"/>
      <c r="Z647" s="48"/>
      <c r="AA647" s="13">
        <f>SUM(U647:Z647)</f>
        <v>1.2</v>
      </c>
      <c r="AB647" s="48"/>
      <c r="AC647" s="48"/>
      <c r="AD647" s="86">
        <f>H647+K647+O647+T647+AA647+AB647-AC647</f>
        <v>94.066666666666677</v>
      </c>
    </row>
    <row r="648" spans="1:30" ht="21" customHeight="1" x14ac:dyDescent="0.2">
      <c r="A648" s="9">
        <v>644</v>
      </c>
      <c r="B648" s="129" t="s">
        <v>628</v>
      </c>
      <c r="C648" s="101" t="s">
        <v>68</v>
      </c>
      <c r="D648" s="101">
        <v>3</v>
      </c>
      <c r="E648" s="13">
        <v>0.94064516129032261</v>
      </c>
      <c r="F648" s="48"/>
      <c r="G648" s="48"/>
      <c r="H648" s="12">
        <f>SUM(E648*100,F648:G648)</f>
        <v>94.064516129032256</v>
      </c>
      <c r="I648" s="48"/>
      <c r="J648" s="78"/>
      <c r="K648" s="13">
        <f>SUM(I648:J648)</f>
        <v>0</v>
      </c>
      <c r="L648" s="48"/>
      <c r="M648" s="78"/>
      <c r="N648" s="78"/>
      <c r="O648" s="13">
        <f>SUM(L648:N648)</f>
        <v>0</v>
      </c>
      <c r="P648" s="78"/>
      <c r="Q648" s="78"/>
      <c r="R648" s="78"/>
      <c r="S648" s="78"/>
      <c r="T648" s="13">
        <f>SUM(P648:S648)</f>
        <v>0</v>
      </c>
      <c r="U648" s="48"/>
      <c r="V648" s="48"/>
      <c r="W648" s="48"/>
      <c r="X648" s="48"/>
      <c r="Y648" s="48"/>
      <c r="Z648" s="48"/>
      <c r="AA648" s="13">
        <f>SUM(U648:Z648)</f>
        <v>0</v>
      </c>
      <c r="AB648" s="48"/>
      <c r="AC648" s="48"/>
      <c r="AD648" s="87">
        <f>H648+K648+O648+T648+AA648+AB648-AC648</f>
        <v>94.064516129032256</v>
      </c>
    </row>
    <row r="649" spans="1:30" ht="21" customHeight="1" x14ac:dyDescent="0.2">
      <c r="A649" s="10">
        <v>645</v>
      </c>
      <c r="B649" s="129" t="s">
        <v>629</v>
      </c>
      <c r="C649" s="101" t="s">
        <v>68</v>
      </c>
      <c r="D649" s="101">
        <v>3</v>
      </c>
      <c r="E649" s="13">
        <v>0.94064516129032261</v>
      </c>
      <c r="F649" s="48"/>
      <c r="G649" s="48"/>
      <c r="H649" s="12">
        <f>SUM(E649*100,F649:G649)</f>
        <v>94.064516129032256</v>
      </c>
      <c r="I649" s="48"/>
      <c r="J649" s="78"/>
      <c r="K649" s="13">
        <f>SUM(I649:J649)</f>
        <v>0</v>
      </c>
      <c r="L649" s="48"/>
      <c r="M649" s="78"/>
      <c r="N649" s="78"/>
      <c r="O649" s="13">
        <f>SUM(L649:N649)</f>
        <v>0</v>
      </c>
      <c r="P649" s="78"/>
      <c r="Q649" s="78"/>
      <c r="R649" s="78"/>
      <c r="S649" s="78"/>
      <c r="T649" s="13">
        <f>SUM(P649:S649)</f>
        <v>0</v>
      </c>
      <c r="U649" s="48"/>
      <c r="V649" s="48"/>
      <c r="W649" s="48"/>
      <c r="X649" s="48"/>
      <c r="Y649" s="48"/>
      <c r="Z649" s="48"/>
      <c r="AA649" s="13">
        <f>SUM(U649:Z649)</f>
        <v>0</v>
      </c>
      <c r="AB649" s="48"/>
      <c r="AC649" s="48"/>
      <c r="AD649" s="86">
        <f>H649+K649+O649+T649+AA649+AB649-AC649</f>
        <v>94.064516129032256</v>
      </c>
    </row>
    <row r="650" spans="1:30" ht="21" customHeight="1" x14ac:dyDescent="0.2">
      <c r="A650" s="8">
        <v>646</v>
      </c>
      <c r="B650" s="122" t="s">
        <v>630</v>
      </c>
      <c r="C650" s="110" t="s">
        <v>73</v>
      </c>
      <c r="D650" s="110">
        <v>4</v>
      </c>
      <c r="E650" s="14">
        <v>0.94039705882352942</v>
      </c>
      <c r="F650" s="50"/>
      <c r="G650" s="50"/>
      <c r="H650" s="12">
        <f>SUM(E650*100,F650:G650)</f>
        <v>94.039705882352948</v>
      </c>
      <c r="I650" s="50"/>
      <c r="J650" s="112"/>
      <c r="K650" s="14">
        <f>SUM(I650:J650)</f>
        <v>0</v>
      </c>
      <c r="L650" s="50"/>
      <c r="M650" s="112"/>
      <c r="N650" s="112"/>
      <c r="O650" s="14">
        <f>SUM(L650:N650)</f>
        <v>0</v>
      </c>
      <c r="P650" s="112"/>
      <c r="Q650" s="112"/>
      <c r="R650" s="112"/>
      <c r="S650" s="112"/>
      <c r="T650" s="14">
        <f>SUM(P650:S650)</f>
        <v>0</v>
      </c>
      <c r="U650" s="50"/>
      <c r="V650" s="50"/>
      <c r="W650" s="50"/>
      <c r="X650" s="50"/>
      <c r="Y650" s="50"/>
      <c r="Z650" s="50"/>
      <c r="AA650" s="14">
        <f>SUM(U650:Z650)</f>
        <v>0</v>
      </c>
      <c r="AB650" s="50"/>
      <c r="AC650" s="50"/>
      <c r="AD650" s="86">
        <f>H650+K650+O650+T650+AA650+AB650-AC650</f>
        <v>94.039705882352948</v>
      </c>
    </row>
    <row r="651" spans="1:30" ht="21" customHeight="1" x14ac:dyDescent="0.2">
      <c r="A651" s="9">
        <v>647</v>
      </c>
      <c r="B651" s="117">
        <v>204090</v>
      </c>
      <c r="C651" s="119" t="s">
        <v>78</v>
      </c>
      <c r="D651" s="119">
        <v>1</v>
      </c>
      <c r="E651" s="14">
        <v>0.81437499999999996</v>
      </c>
      <c r="F651" s="51"/>
      <c r="G651" s="51"/>
      <c r="H651" s="12">
        <f>SUM(E651*100,F651:G651)</f>
        <v>81.4375</v>
      </c>
      <c r="I651" s="51"/>
      <c r="J651" s="121"/>
      <c r="K651" s="14">
        <f>SUM(I651:J651)</f>
        <v>0</v>
      </c>
      <c r="L651" s="51"/>
      <c r="M651" s="121"/>
      <c r="N651" s="121"/>
      <c r="O651" s="14">
        <f>SUM(L651:N651)</f>
        <v>0</v>
      </c>
      <c r="P651" s="121"/>
      <c r="Q651" s="121"/>
      <c r="R651" s="121"/>
      <c r="S651" s="121"/>
      <c r="T651" s="14">
        <f>SUM(P651:S651)</f>
        <v>0</v>
      </c>
      <c r="U651" s="51">
        <v>10</v>
      </c>
      <c r="V651" s="51">
        <v>0.6</v>
      </c>
      <c r="W651" s="51"/>
      <c r="X651" s="51"/>
      <c r="Y651" s="51">
        <v>2</v>
      </c>
      <c r="Z651" s="51"/>
      <c r="AA651" s="14">
        <f>SUM(U651:Z651)</f>
        <v>12.6</v>
      </c>
      <c r="AB651" s="51"/>
      <c r="AC651" s="51"/>
      <c r="AD651" s="87">
        <f>H651+K651+O651+T651+AA651+AB651-AC651</f>
        <v>94.037499999999994</v>
      </c>
    </row>
    <row r="652" spans="1:30" ht="21" customHeight="1" x14ac:dyDescent="0.2">
      <c r="A652" s="10">
        <v>648</v>
      </c>
      <c r="B652" s="99" t="s">
        <v>631</v>
      </c>
      <c r="C652" s="101" t="s">
        <v>68</v>
      </c>
      <c r="D652" s="101">
        <v>4</v>
      </c>
      <c r="E652" s="13">
        <v>0.94033333333333335</v>
      </c>
      <c r="F652" s="48"/>
      <c r="G652" s="48"/>
      <c r="H652" s="12">
        <f>SUM(E652*100,F652:G652)</f>
        <v>94.033333333333331</v>
      </c>
      <c r="I652" s="48"/>
      <c r="J652" s="78"/>
      <c r="K652" s="13">
        <f>SUM(I652:J652)</f>
        <v>0</v>
      </c>
      <c r="L652" s="48"/>
      <c r="M652" s="78"/>
      <c r="N652" s="78"/>
      <c r="O652" s="13">
        <f>SUM(L652:N652)</f>
        <v>0</v>
      </c>
      <c r="P652" s="78"/>
      <c r="Q652" s="78"/>
      <c r="R652" s="78"/>
      <c r="S652" s="78"/>
      <c r="T652" s="13">
        <f>SUM(P652:S652)</f>
        <v>0</v>
      </c>
      <c r="U652" s="48"/>
      <c r="V652" s="48"/>
      <c r="W652" s="48"/>
      <c r="X652" s="48"/>
      <c r="Y652" s="48"/>
      <c r="Z652" s="48"/>
      <c r="AA652" s="13">
        <f>SUM(U652:Z652)</f>
        <v>0</v>
      </c>
      <c r="AB652" s="48"/>
      <c r="AC652" s="48"/>
      <c r="AD652" s="86">
        <f>H652+K652+O652+T652+AA652+AB652-AC652</f>
        <v>94.033333333333331</v>
      </c>
    </row>
    <row r="653" spans="1:30" ht="21" customHeight="1" x14ac:dyDescent="0.2">
      <c r="A653" s="8">
        <v>649</v>
      </c>
      <c r="B653" s="107">
        <v>182852</v>
      </c>
      <c r="C653" s="104" t="s">
        <v>70</v>
      </c>
      <c r="D653" s="104">
        <v>3</v>
      </c>
      <c r="E653" s="14">
        <f>'[1]3-18-05.'!AD13</f>
        <v>0.81499999999999995</v>
      </c>
      <c r="F653" s="49"/>
      <c r="G653" s="49"/>
      <c r="H653" s="12">
        <f>SUM(E653*100,F653:G653)</f>
        <v>81.5</v>
      </c>
      <c r="I653" s="49"/>
      <c r="J653" s="106"/>
      <c r="K653" s="14">
        <f>SUM(I653:J653)</f>
        <v>0</v>
      </c>
      <c r="L653" s="49"/>
      <c r="M653" s="106"/>
      <c r="N653" s="106"/>
      <c r="O653" s="14">
        <f>SUM(L653:N653)</f>
        <v>0</v>
      </c>
      <c r="P653" s="106"/>
      <c r="Q653" s="106"/>
      <c r="R653" s="106"/>
      <c r="S653" s="106"/>
      <c r="T653" s="14">
        <f>SUM(P653:S653)</f>
        <v>0</v>
      </c>
      <c r="U653" s="49">
        <v>1.5</v>
      </c>
      <c r="V653" s="49">
        <v>8</v>
      </c>
      <c r="W653" s="49"/>
      <c r="X653" s="49"/>
      <c r="Y653" s="49"/>
      <c r="Z653" s="49"/>
      <c r="AA653" s="14">
        <f>SUM(U653:Z653)</f>
        <v>9.5</v>
      </c>
      <c r="AB653" s="49">
        <v>3</v>
      </c>
      <c r="AC653" s="49"/>
      <c r="AD653" s="86">
        <f>H653+K653+O653+T653+AA653+AB653-AC653</f>
        <v>94</v>
      </c>
    </row>
    <row r="654" spans="1:30" ht="21" customHeight="1" x14ac:dyDescent="0.2">
      <c r="A654" s="9">
        <v>650</v>
      </c>
      <c r="B654" s="122" t="s">
        <v>632</v>
      </c>
      <c r="C654" s="110" t="s">
        <v>73</v>
      </c>
      <c r="D654" s="110">
        <v>1</v>
      </c>
      <c r="E654" s="14">
        <v>0.92500000000000004</v>
      </c>
      <c r="F654" s="50"/>
      <c r="G654" s="50">
        <v>1</v>
      </c>
      <c r="H654" s="12">
        <f>SUM(E654*100,F654:G654)</f>
        <v>93.5</v>
      </c>
      <c r="I654" s="50"/>
      <c r="J654" s="112"/>
      <c r="K654" s="14">
        <f>SUM(I654:J654)</f>
        <v>0</v>
      </c>
      <c r="L654" s="50"/>
      <c r="M654" s="112"/>
      <c r="N654" s="112"/>
      <c r="O654" s="14">
        <f>SUM(L654:N654)</f>
        <v>0</v>
      </c>
      <c r="P654" s="112"/>
      <c r="Q654" s="112"/>
      <c r="R654" s="112"/>
      <c r="S654" s="112"/>
      <c r="T654" s="14">
        <f>SUM(P654:S654)</f>
        <v>0</v>
      </c>
      <c r="U654" s="50"/>
      <c r="V654" s="50">
        <v>0.5</v>
      </c>
      <c r="W654" s="50"/>
      <c r="X654" s="50"/>
      <c r="Y654" s="50"/>
      <c r="Z654" s="50"/>
      <c r="AA654" s="14">
        <f>SUM(U654:Z654)</f>
        <v>0.5</v>
      </c>
      <c r="AB654" s="50"/>
      <c r="AC654" s="50"/>
      <c r="AD654" s="87">
        <f>H654+K654+O654+T654+AA654+AB654-AC654</f>
        <v>94</v>
      </c>
    </row>
    <row r="655" spans="1:30" ht="21" customHeight="1" x14ac:dyDescent="0.2">
      <c r="A655" s="10">
        <v>651</v>
      </c>
      <c r="B655" s="100" t="s">
        <v>633</v>
      </c>
      <c r="C655" s="101" t="s">
        <v>68</v>
      </c>
      <c r="D655" s="101">
        <v>2</v>
      </c>
      <c r="E655" s="13">
        <v>0.94</v>
      </c>
      <c r="F655" s="48"/>
      <c r="G655" s="48"/>
      <c r="H655" s="12">
        <f>SUM(E655*100,F655:G655)</f>
        <v>94</v>
      </c>
      <c r="I655" s="48"/>
      <c r="J655" s="78"/>
      <c r="K655" s="13">
        <f>SUM(I655:J655)</f>
        <v>0</v>
      </c>
      <c r="L655" s="48"/>
      <c r="M655" s="78"/>
      <c r="N655" s="78"/>
      <c r="O655" s="13">
        <f>SUM(L655:N655)</f>
        <v>0</v>
      </c>
      <c r="P655" s="78"/>
      <c r="Q655" s="78"/>
      <c r="R655" s="78"/>
      <c r="S655" s="78"/>
      <c r="T655" s="13">
        <f>SUM(P655:S655)</f>
        <v>0</v>
      </c>
      <c r="U655" s="48"/>
      <c r="V655" s="48"/>
      <c r="W655" s="48"/>
      <c r="X655" s="48"/>
      <c r="Y655" s="48"/>
      <c r="Z655" s="48"/>
      <c r="AA655" s="13">
        <f>SUM(U655:Z655)</f>
        <v>0</v>
      </c>
      <c r="AB655" s="48"/>
      <c r="AC655" s="48"/>
      <c r="AD655" s="87">
        <f>H655+K655+O655+T655+AA655+AB655-AC655</f>
        <v>94</v>
      </c>
    </row>
    <row r="656" spans="1:30" ht="21" customHeight="1" x14ac:dyDescent="0.2">
      <c r="A656" s="8">
        <v>652</v>
      </c>
      <c r="B656" s="110" t="s">
        <v>634</v>
      </c>
      <c r="C656" s="110" t="s">
        <v>73</v>
      </c>
      <c r="D656" s="110">
        <v>3</v>
      </c>
      <c r="E656" s="14">
        <v>0.93971014492753624</v>
      </c>
      <c r="F656" s="50"/>
      <c r="G656" s="50"/>
      <c r="H656" s="12">
        <f>SUM(E656*100,F656:G656)</f>
        <v>93.971014492753625</v>
      </c>
      <c r="I656" s="50"/>
      <c r="J656" s="112"/>
      <c r="K656" s="14">
        <f>SUM(I656:J656)</f>
        <v>0</v>
      </c>
      <c r="L656" s="50"/>
      <c r="M656" s="112"/>
      <c r="N656" s="112"/>
      <c r="O656" s="14">
        <f>SUM(L656:N656)</f>
        <v>0</v>
      </c>
      <c r="P656" s="112"/>
      <c r="Q656" s="112"/>
      <c r="R656" s="112"/>
      <c r="S656" s="112"/>
      <c r="T656" s="14">
        <f>SUM(P656:S656)</f>
        <v>0</v>
      </c>
      <c r="U656" s="50"/>
      <c r="V656" s="50"/>
      <c r="W656" s="50"/>
      <c r="X656" s="50"/>
      <c r="Y656" s="50"/>
      <c r="Z656" s="50"/>
      <c r="AA656" s="14">
        <f>SUM(U656:Z656)</f>
        <v>0</v>
      </c>
      <c r="AB656" s="50"/>
      <c r="AC656" s="50"/>
      <c r="AD656" s="86">
        <f>H656+K656+O656+T656+AA656+AB656-AC656</f>
        <v>93.971014492753625</v>
      </c>
    </row>
    <row r="657" spans="1:30" ht="21" customHeight="1" x14ac:dyDescent="0.2">
      <c r="A657" s="9">
        <v>653</v>
      </c>
      <c r="B657" s="122" t="s">
        <v>635</v>
      </c>
      <c r="C657" s="110" t="s">
        <v>73</v>
      </c>
      <c r="D657" s="110">
        <v>4</v>
      </c>
      <c r="E657" s="14">
        <v>0.93970882352941187</v>
      </c>
      <c r="F657" s="50"/>
      <c r="G657" s="50"/>
      <c r="H657" s="12">
        <f>SUM(E657*100,F657:G657)</f>
        <v>93.970882352941189</v>
      </c>
      <c r="I657" s="50"/>
      <c r="J657" s="112"/>
      <c r="K657" s="14">
        <f>SUM(I657:J657)</f>
        <v>0</v>
      </c>
      <c r="L657" s="50"/>
      <c r="M657" s="112"/>
      <c r="N657" s="112"/>
      <c r="O657" s="14">
        <f>SUM(L657:N657)</f>
        <v>0</v>
      </c>
      <c r="P657" s="112"/>
      <c r="Q657" s="112"/>
      <c r="R657" s="112"/>
      <c r="S657" s="112"/>
      <c r="T657" s="14">
        <f>SUM(P657:S657)</f>
        <v>0</v>
      </c>
      <c r="U657" s="50"/>
      <c r="V657" s="50"/>
      <c r="W657" s="50"/>
      <c r="X657" s="50"/>
      <c r="Y657" s="50"/>
      <c r="Z657" s="50"/>
      <c r="AA657" s="14">
        <f>SUM(U657:Z657)</f>
        <v>0</v>
      </c>
      <c r="AB657" s="50"/>
      <c r="AC657" s="50"/>
      <c r="AD657" s="86">
        <f>H657+K657+O657+T657+AA657+AB657-AC657</f>
        <v>93.970882352941189</v>
      </c>
    </row>
    <row r="658" spans="1:30" ht="21" customHeight="1" x14ac:dyDescent="0.2">
      <c r="A658" s="10">
        <v>654</v>
      </c>
      <c r="B658" s="129" t="s">
        <v>636</v>
      </c>
      <c r="C658" s="101" t="s">
        <v>68</v>
      </c>
      <c r="D658" s="101">
        <v>2</v>
      </c>
      <c r="E658" s="13">
        <v>0.93966666666666665</v>
      </c>
      <c r="F658" s="48"/>
      <c r="G658" s="48"/>
      <c r="H658" s="12">
        <f>SUM(E658*100,F658:G658)</f>
        <v>93.966666666666669</v>
      </c>
      <c r="I658" s="48"/>
      <c r="J658" s="78"/>
      <c r="K658" s="13">
        <f>SUM(I658:J658)</f>
        <v>0</v>
      </c>
      <c r="L658" s="48"/>
      <c r="M658" s="78"/>
      <c r="N658" s="78"/>
      <c r="O658" s="13">
        <f>SUM(L658:N658)</f>
        <v>0</v>
      </c>
      <c r="P658" s="78"/>
      <c r="Q658" s="78"/>
      <c r="R658" s="78"/>
      <c r="S658" s="78"/>
      <c r="T658" s="13">
        <f>SUM(P658:S658)</f>
        <v>0</v>
      </c>
      <c r="U658" s="48"/>
      <c r="V658" s="48"/>
      <c r="W658" s="48"/>
      <c r="X658" s="48"/>
      <c r="Y658" s="48"/>
      <c r="Z658" s="48"/>
      <c r="AA658" s="13">
        <f>SUM(U658:Z658)</f>
        <v>0</v>
      </c>
      <c r="AB658" s="48"/>
      <c r="AC658" s="48"/>
      <c r="AD658" s="86">
        <f>H658+K658+O658+T658+AA658+AB658-AC658</f>
        <v>93.966666666666669</v>
      </c>
    </row>
    <row r="659" spans="1:30" ht="21" customHeight="1" x14ac:dyDescent="0.2">
      <c r="A659" s="8">
        <v>655</v>
      </c>
      <c r="B659" s="100" t="s">
        <v>637</v>
      </c>
      <c r="C659" s="101" t="s">
        <v>68</v>
      </c>
      <c r="D659" s="101">
        <v>2</v>
      </c>
      <c r="E659" s="13">
        <v>0.91433333333333333</v>
      </c>
      <c r="F659" s="48"/>
      <c r="G659" s="48"/>
      <c r="H659" s="12">
        <f>SUM(E659*100,F659:G659)</f>
        <v>91.433333333333337</v>
      </c>
      <c r="I659" s="48"/>
      <c r="J659" s="78"/>
      <c r="K659" s="13">
        <f>SUM(I659:J659)</f>
        <v>0</v>
      </c>
      <c r="L659" s="48"/>
      <c r="M659" s="78"/>
      <c r="N659" s="78"/>
      <c r="O659" s="13">
        <f>SUM(L659:N659)</f>
        <v>0</v>
      </c>
      <c r="P659" s="78"/>
      <c r="Q659" s="78"/>
      <c r="R659" s="78"/>
      <c r="S659" s="78"/>
      <c r="T659" s="13">
        <f>SUM(P659:S659)</f>
        <v>0</v>
      </c>
      <c r="U659" s="48">
        <v>2</v>
      </c>
      <c r="V659" s="48"/>
      <c r="W659" s="48"/>
      <c r="X659" s="48">
        <v>0.5</v>
      </c>
      <c r="Y659" s="48"/>
      <c r="Z659" s="48"/>
      <c r="AA659" s="13">
        <f>SUM(U659:Z659)</f>
        <v>2.5</v>
      </c>
      <c r="AB659" s="48"/>
      <c r="AC659" s="48"/>
      <c r="AD659" s="87">
        <f>H659+K659+O659+T659+AA659+AB659-AC659</f>
        <v>93.933333333333337</v>
      </c>
    </row>
    <row r="660" spans="1:30" ht="21" customHeight="1" x14ac:dyDescent="0.2">
      <c r="A660" s="9">
        <v>656</v>
      </c>
      <c r="B660" s="117">
        <v>184005</v>
      </c>
      <c r="C660" s="119" t="s">
        <v>78</v>
      </c>
      <c r="D660" s="119">
        <v>3</v>
      </c>
      <c r="E660" s="14">
        <v>0.93931818181818183</v>
      </c>
      <c r="F660" s="51"/>
      <c r="G660" s="51"/>
      <c r="H660" s="12">
        <f>SUM(E660*100,F660:G660)</f>
        <v>93.931818181818187</v>
      </c>
      <c r="I660" s="51"/>
      <c r="J660" s="121"/>
      <c r="K660" s="14">
        <f>SUM(I660:J660)</f>
        <v>0</v>
      </c>
      <c r="L660" s="51"/>
      <c r="M660" s="121"/>
      <c r="N660" s="121"/>
      <c r="O660" s="14">
        <f>SUM(L660:N660)</f>
        <v>0</v>
      </c>
      <c r="P660" s="121"/>
      <c r="Q660" s="121"/>
      <c r="R660" s="121"/>
      <c r="S660" s="121"/>
      <c r="T660" s="14">
        <f>SUM(P660:S660)</f>
        <v>0</v>
      </c>
      <c r="U660" s="51"/>
      <c r="V660" s="51"/>
      <c r="W660" s="51"/>
      <c r="X660" s="51"/>
      <c r="Y660" s="51"/>
      <c r="Z660" s="51"/>
      <c r="AA660" s="14">
        <f>SUM(U660:Z660)</f>
        <v>0</v>
      </c>
      <c r="AB660" s="51"/>
      <c r="AC660" s="51"/>
      <c r="AD660" s="87">
        <f>H660+K660+O660+T660+AA660+AB660-AC660</f>
        <v>93.931818181818187</v>
      </c>
    </row>
    <row r="661" spans="1:30" ht="21" customHeight="1" x14ac:dyDescent="0.2">
      <c r="A661" s="10">
        <v>657</v>
      </c>
      <c r="B661" s="159" t="s">
        <v>638</v>
      </c>
      <c r="C661" s="92" t="s">
        <v>64</v>
      </c>
      <c r="D661" s="93">
        <v>3</v>
      </c>
      <c r="E661" s="12">
        <v>0.93906752411575567</v>
      </c>
      <c r="F661" s="52"/>
      <c r="G661" s="46"/>
      <c r="H661" s="12">
        <f>SUM(E661*100,F661:G661)</f>
        <v>93.906752411575567</v>
      </c>
      <c r="I661" s="94"/>
      <c r="J661" s="95"/>
      <c r="K661" s="12">
        <f>SUM(I661:J661)</f>
        <v>0</v>
      </c>
      <c r="L661" s="95"/>
      <c r="M661" s="95"/>
      <c r="N661" s="95"/>
      <c r="O661" s="12">
        <f>SUM(L661:N661)</f>
        <v>0</v>
      </c>
      <c r="P661" s="95"/>
      <c r="Q661" s="95"/>
      <c r="R661" s="95"/>
      <c r="S661" s="95"/>
      <c r="T661" s="12">
        <f>SUM(P661:S661)</f>
        <v>0</v>
      </c>
      <c r="U661" s="95"/>
      <c r="V661" s="94"/>
      <c r="W661" s="94"/>
      <c r="X661" s="94"/>
      <c r="Y661" s="85"/>
      <c r="Z661" s="85"/>
      <c r="AA661" s="14">
        <f>SUM(U661:Z661)</f>
        <v>0</v>
      </c>
      <c r="AB661" s="85"/>
      <c r="AC661" s="85"/>
      <c r="AD661" s="87">
        <f>H661+K661+O661+T661+AA661+AB661-AC661</f>
        <v>93.906752411575567</v>
      </c>
    </row>
    <row r="662" spans="1:30" ht="21" customHeight="1" x14ac:dyDescent="0.2">
      <c r="A662" s="8">
        <v>658</v>
      </c>
      <c r="B662" s="160" t="s">
        <v>639</v>
      </c>
      <c r="C662" s="110" t="s">
        <v>73</v>
      </c>
      <c r="D662" s="111">
        <v>4</v>
      </c>
      <c r="E662" s="14">
        <v>0.91900000000000004</v>
      </c>
      <c r="F662" s="50"/>
      <c r="G662" s="50"/>
      <c r="H662" s="12">
        <f>SUM(E662*100,F662:G662)</f>
        <v>91.9</v>
      </c>
      <c r="I662" s="50"/>
      <c r="J662" s="112"/>
      <c r="K662" s="14">
        <f>SUM(I662:J662)</f>
        <v>0</v>
      </c>
      <c r="L662" s="50"/>
      <c r="M662" s="112"/>
      <c r="N662" s="112"/>
      <c r="O662" s="14">
        <f>SUM(L662:N662)</f>
        <v>0</v>
      </c>
      <c r="P662" s="112"/>
      <c r="Q662" s="112"/>
      <c r="R662" s="112"/>
      <c r="S662" s="112"/>
      <c r="T662" s="14">
        <f>SUM(P662:S662)</f>
        <v>0</v>
      </c>
      <c r="U662" s="50"/>
      <c r="V662" s="50"/>
      <c r="W662" s="50"/>
      <c r="X662" s="50"/>
      <c r="Y662" s="50"/>
      <c r="Z662" s="50"/>
      <c r="AA662" s="14">
        <f>SUM(U662:Z662)</f>
        <v>0</v>
      </c>
      <c r="AB662" s="50">
        <v>2</v>
      </c>
      <c r="AC662" s="50"/>
      <c r="AD662" s="87">
        <f>H662+K662+O662+T662+AA662+AB662-AC662</f>
        <v>93.9</v>
      </c>
    </row>
    <row r="663" spans="1:30" ht="21" customHeight="1" x14ac:dyDescent="0.2">
      <c r="A663" s="9">
        <v>659</v>
      </c>
      <c r="B663" s="149" t="s">
        <v>640</v>
      </c>
      <c r="C663" s="96" t="s">
        <v>66</v>
      </c>
      <c r="D663" s="97">
        <v>2</v>
      </c>
      <c r="E663" s="13">
        <v>0.93899999999999995</v>
      </c>
      <c r="F663" s="47"/>
      <c r="G663" s="47"/>
      <c r="H663" s="12">
        <f>SUM(E663*100,F663:G663)</f>
        <v>93.899999999999991</v>
      </c>
      <c r="I663" s="47"/>
      <c r="J663" s="77"/>
      <c r="K663" s="13">
        <f>SUM(I663:J663)</f>
        <v>0</v>
      </c>
      <c r="L663" s="47"/>
      <c r="M663" s="77"/>
      <c r="N663" s="77"/>
      <c r="O663" s="13">
        <f>SUM(L663:N663)</f>
        <v>0</v>
      </c>
      <c r="P663" s="77"/>
      <c r="Q663" s="77"/>
      <c r="R663" s="77"/>
      <c r="S663" s="77"/>
      <c r="T663" s="13">
        <f>SUM(P663:S663)</f>
        <v>0</v>
      </c>
      <c r="U663" s="47"/>
      <c r="V663" s="47"/>
      <c r="W663" s="47"/>
      <c r="X663" s="47"/>
      <c r="Y663" s="47"/>
      <c r="Z663" s="47"/>
      <c r="AA663" s="13">
        <f>SUM(U663:Z663)</f>
        <v>0</v>
      </c>
      <c r="AB663" s="47"/>
      <c r="AC663" s="47"/>
      <c r="AD663" s="86">
        <f>H663+K663+O663+T663+AA663+AB663-AC663</f>
        <v>93.899999999999991</v>
      </c>
    </row>
    <row r="664" spans="1:30" ht="21" customHeight="1" x14ac:dyDescent="0.2">
      <c r="A664" s="10">
        <v>660</v>
      </c>
      <c r="B664" s="152" t="s">
        <v>641</v>
      </c>
      <c r="C664" s="101" t="s">
        <v>68</v>
      </c>
      <c r="D664" s="102">
        <v>4</v>
      </c>
      <c r="E664" s="13">
        <v>0.93899999999999995</v>
      </c>
      <c r="F664" s="48"/>
      <c r="G664" s="48"/>
      <c r="H664" s="12">
        <f>SUM(E664*100,F664:G664)</f>
        <v>93.899999999999991</v>
      </c>
      <c r="I664" s="48"/>
      <c r="J664" s="78"/>
      <c r="K664" s="13">
        <f>SUM(I664:J664)</f>
        <v>0</v>
      </c>
      <c r="L664" s="48"/>
      <c r="M664" s="78"/>
      <c r="N664" s="78"/>
      <c r="O664" s="13">
        <f>SUM(L664:N664)</f>
        <v>0</v>
      </c>
      <c r="P664" s="78"/>
      <c r="Q664" s="78"/>
      <c r="R664" s="78"/>
      <c r="S664" s="78"/>
      <c r="T664" s="13">
        <f>SUM(P664:S664)</f>
        <v>0</v>
      </c>
      <c r="U664" s="48"/>
      <c r="V664" s="48"/>
      <c r="W664" s="48"/>
      <c r="X664" s="48"/>
      <c r="Y664" s="48"/>
      <c r="Z664" s="48"/>
      <c r="AA664" s="13">
        <f>SUM(U664:Z664)</f>
        <v>0</v>
      </c>
      <c r="AB664" s="48"/>
      <c r="AC664" s="48"/>
      <c r="AD664" s="87">
        <f>H664+K664+O664+T664+AA664+AB664-AC664</f>
        <v>93.899999999999991</v>
      </c>
    </row>
    <row r="665" spans="1:30" ht="21" customHeight="1" x14ac:dyDescent="0.2">
      <c r="A665" s="8">
        <v>661</v>
      </c>
      <c r="B665" s="161" t="s">
        <v>642</v>
      </c>
      <c r="C665" s="101" t="s">
        <v>68</v>
      </c>
      <c r="D665" s="102">
        <v>3</v>
      </c>
      <c r="E665" s="13">
        <v>0.93870967741935485</v>
      </c>
      <c r="F665" s="48"/>
      <c r="G665" s="48"/>
      <c r="H665" s="12">
        <f>SUM(E665*100,F665:G665)</f>
        <v>93.870967741935488</v>
      </c>
      <c r="I665" s="48"/>
      <c r="J665" s="78"/>
      <c r="K665" s="13">
        <f>SUM(I665:J665)</f>
        <v>0</v>
      </c>
      <c r="L665" s="48"/>
      <c r="M665" s="78"/>
      <c r="N665" s="78"/>
      <c r="O665" s="13">
        <f>SUM(L665:N665)</f>
        <v>0</v>
      </c>
      <c r="P665" s="78"/>
      <c r="Q665" s="78"/>
      <c r="R665" s="78"/>
      <c r="S665" s="78"/>
      <c r="T665" s="13">
        <f>SUM(P665:S665)</f>
        <v>0</v>
      </c>
      <c r="U665" s="48"/>
      <c r="V665" s="48"/>
      <c r="W665" s="48"/>
      <c r="X665" s="48"/>
      <c r="Y665" s="48"/>
      <c r="Z665" s="48"/>
      <c r="AA665" s="13">
        <f>SUM(U665:Z665)</f>
        <v>0</v>
      </c>
      <c r="AB665" s="48"/>
      <c r="AC665" s="48"/>
      <c r="AD665" s="86">
        <f>H665+K665+O665+T665+AA665+AB665-AC665</f>
        <v>93.870967741935488</v>
      </c>
    </row>
    <row r="666" spans="1:30" ht="21" customHeight="1" x14ac:dyDescent="0.2">
      <c r="A666" s="9">
        <v>662</v>
      </c>
      <c r="B666" s="149" t="s">
        <v>643</v>
      </c>
      <c r="C666" s="96" t="s">
        <v>66</v>
      </c>
      <c r="D666" s="97">
        <v>2</v>
      </c>
      <c r="E666" s="13">
        <v>0.93866666666666665</v>
      </c>
      <c r="F666" s="47"/>
      <c r="G666" s="47"/>
      <c r="H666" s="12">
        <f>SUM(E666*100,F666:G666)</f>
        <v>93.86666666666666</v>
      </c>
      <c r="I666" s="47"/>
      <c r="J666" s="77"/>
      <c r="K666" s="13">
        <f>SUM(I666:J666)</f>
        <v>0</v>
      </c>
      <c r="L666" s="47"/>
      <c r="M666" s="77"/>
      <c r="N666" s="77"/>
      <c r="O666" s="13">
        <f>SUM(L666:N666)</f>
        <v>0</v>
      </c>
      <c r="P666" s="77"/>
      <c r="Q666" s="77"/>
      <c r="R666" s="77"/>
      <c r="S666" s="77"/>
      <c r="T666" s="13">
        <f>SUM(P666:S666)</f>
        <v>0</v>
      </c>
      <c r="U666" s="47"/>
      <c r="V666" s="47"/>
      <c r="W666" s="47"/>
      <c r="X666" s="47"/>
      <c r="Y666" s="47"/>
      <c r="Z666" s="47"/>
      <c r="AA666" s="13">
        <f>SUM(U666:Z666)</f>
        <v>0</v>
      </c>
      <c r="AB666" s="47"/>
      <c r="AC666" s="47"/>
      <c r="AD666" s="86">
        <f>H666+K666+O666+T666+AA666+AB666-AC666</f>
        <v>93.86666666666666</v>
      </c>
    </row>
    <row r="667" spans="1:30" ht="21" customHeight="1" x14ac:dyDescent="0.2">
      <c r="A667" s="10">
        <v>663</v>
      </c>
      <c r="B667" s="160" t="s">
        <v>644</v>
      </c>
      <c r="C667" s="110" t="s">
        <v>73</v>
      </c>
      <c r="D667" s="111">
        <v>1</v>
      </c>
      <c r="E667" s="14">
        <v>0.92462592592592585</v>
      </c>
      <c r="F667" s="50"/>
      <c r="G667" s="50"/>
      <c r="H667" s="12">
        <f>SUM(E667*100,F667:G667)</f>
        <v>92.462592592592586</v>
      </c>
      <c r="I667" s="50"/>
      <c r="J667" s="112"/>
      <c r="K667" s="14">
        <f>SUM(I667:J667)</f>
        <v>0</v>
      </c>
      <c r="L667" s="50"/>
      <c r="M667" s="112"/>
      <c r="N667" s="112"/>
      <c r="O667" s="14">
        <f>SUM(L667:N667)</f>
        <v>0</v>
      </c>
      <c r="P667" s="112"/>
      <c r="Q667" s="112"/>
      <c r="R667" s="112">
        <v>0.6</v>
      </c>
      <c r="S667" s="112"/>
      <c r="T667" s="14">
        <f>SUM(P667:S667)</f>
        <v>0.6</v>
      </c>
      <c r="U667" s="50"/>
      <c r="V667" s="50"/>
      <c r="W667" s="50"/>
      <c r="X667" s="50">
        <v>0.8</v>
      </c>
      <c r="Y667" s="50"/>
      <c r="Z667" s="50"/>
      <c r="AA667" s="14">
        <f>SUM(U667:Z667)</f>
        <v>0.8</v>
      </c>
      <c r="AB667" s="50"/>
      <c r="AC667" s="50"/>
      <c r="AD667" s="86">
        <f>H667+K667+O667+T667+AA667+AB667-AC667</f>
        <v>93.862592592592577</v>
      </c>
    </row>
    <row r="668" spans="1:30" ht="21" customHeight="1" x14ac:dyDescent="0.2">
      <c r="A668" s="8">
        <v>664</v>
      </c>
      <c r="B668" s="149" t="s">
        <v>645</v>
      </c>
      <c r="C668" s="96" t="s">
        <v>66</v>
      </c>
      <c r="D668" s="97">
        <v>4</v>
      </c>
      <c r="E668" s="13">
        <v>0.93861111111111106</v>
      </c>
      <c r="F668" s="47"/>
      <c r="G668" s="47"/>
      <c r="H668" s="12">
        <f>SUM(E668*100,F668:G668)</f>
        <v>93.8611111111111</v>
      </c>
      <c r="I668" s="47"/>
      <c r="J668" s="77"/>
      <c r="K668" s="13">
        <f>SUM(I668:J668)</f>
        <v>0</v>
      </c>
      <c r="L668" s="47"/>
      <c r="M668" s="77"/>
      <c r="N668" s="77"/>
      <c r="O668" s="13">
        <f>SUM(L668:N668)</f>
        <v>0</v>
      </c>
      <c r="P668" s="77"/>
      <c r="Q668" s="77"/>
      <c r="R668" s="77"/>
      <c r="S668" s="77"/>
      <c r="T668" s="13">
        <f>SUM(P668:S668)</f>
        <v>0</v>
      </c>
      <c r="U668" s="47"/>
      <c r="V668" s="47"/>
      <c r="W668" s="47"/>
      <c r="X668" s="47"/>
      <c r="Y668" s="47"/>
      <c r="Z668" s="47"/>
      <c r="AA668" s="13">
        <f>SUM(U668:Z668)</f>
        <v>0</v>
      </c>
      <c r="AB668" s="47"/>
      <c r="AC668" s="47"/>
      <c r="AD668" s="86">
        <f>H668+K668+O668+T668+AA668+AB668-AC668</f>
        <v>93.8611111111111</v>
      </c>
    </row>
    <row r="669" spans="1:30" ht="21" customHeight="1" x14ac:dyDescent="0.2">
      <c r="A669" s="9">
        <v>665</v>
      </c>
      <c r="B669" s="162" t="s">
        <v>646</v>
      </c>
      <c r="C669" s="104" t="s">
        <v>70</v>
      </c>
      <c r="D669" s="105">
        <v>1</v>
      </c>
      <c r="E669" s="14">
        <f>H669/100</f>
        <v>0.93</v>
      </c>
      <c r="F669" s="49"/>
      <c r="G669" s="49"/>
      <c r="H669" s="12">
        <v>93</v>
      </c>
      <c r="I669" s="49"/>
      <c r="J669" s="106"/>
      <c r="K669" s="14">
        <f>SUM(I669:J669)</f>
        <v>0</v>
      </c>
      <c r="L669" s="49"/>
      <c r="M669" s="106"/>
      <c r="N669" s="106"/>
      <c r="O669" s="14">
        <f>SUM(L669:N669)</f>
        <v>0</v>
      </c>
      <c r="P669" s="106"/>
      <c r="Q669" s="106"/>
      <c r="R669" s="106"/>
      <c r="S669" s="106"/>
      <c r="T669" s="14">
        <f>SUM(P669:S669)</f>
        <v>0</v>
      </c>
      <c r="U669" s="49"/>
      <c r="V669" s="49">
        <v>0.8</v>
      </c>
      <c r="W669" s="49"/>
      <c r="X669" s="49"/>
      <c r="Y669" s="49"/>
      <c r="Z669" s="49"/>
      <c r="AA669" s="14">
        <f>SUM(U669:Z669)</f>
        <v>0.8</v>
      </c>
      <c r="AB669" s="49"/>
      <c r="AC669" s="49"/>
      <c r="AD669" s="87">
        <f>H669+K669+O669+T669+AA669+AB669-AC669</f>
        <v>93.8</v>
      </c>
    </row>
    <row r="670" spans="1:30" ht="21" customHeight="1" x14ac:dyDescent="0.2">
      <c r="A670" s="10">
        <v>666</v>
      </c>
      <c r="B670" s="158">
        <v>174004</v>
      </c>
      <c r="C670" s="119" t="s">
        <v>78</v>
      </c>
      <c r="D670" s="120">
        <v>4</v>
      </c>
      <c r="E670" s="14">
        <v>0.93794871794871792</v>
      </c>
      <c r="F670" s="51"/>
      <c r="G670" s="51"/>
      <c r="H670" s="12">
        <f>SUM(E670*100,F670:G670)</f>
        <v>93.794871794871796</v>
      </c>
      <c r="I670" s="51"/>
      <c r="J670" s="121"/>
      <c r="K670" s="14">
        <f>SUM(I670:J670)</f>
        <v>0</v>
      </c>
      <c r="L670" s="51"/>
      <c r="M670" s="121"/>
      <c r="N670" s="121"/>
      <c r="O670" s="14">
        <f>SUM(L670:N670)</f>
        <v>0</v>
      </c>
      <c r="P670" s="121"/>
      <c r="Q670" s="121"/>
      <c r="R670" s="121"/>
      <c r="S670" s="121"/>
      <c r="T670" s="14">
        <f>SUM(P670:S670)</f>
        <v>0</v>
      </c>
      <c r="U670" s="51"/>
      <c r="V670" s="51"/>
      <c r="W670" s="51"/>
      <c r="X670" s="51"/>
      <c r="Y670" s="51"/>
      <c r="Z670" s="51"/>
      <c r="AA670" s="14">
        <f>SUM(U670:Z670)</f>
        <v>0</v>
      </c>
      <c r="AB670" s="51"/>
      <c r="AC670" s="51"/>
      <c r="AD670" s="86">
        <f>H670+K670+O670+T670+AA670+AB670-AC670</f>
        <v>93.794871794871796</v>
      </c>
    </row>
    <row r="671" spans="1:30" ht="21" customHeight="1" x14ac:dyDescent="0.2">
      <c r="A671" s="8">
        <v>667</v>
      </c>
      <c r="B671" s="160" t="s">
        <v>647</v>
      </c>
      <c r="C671" s="110" t="s">
        <v>73</v>
      </c>
      <c r="D671" s="111">
        <v>1</v>
      </c>
      <c r="E671" s="14">
        <v>0.92785714285714282</v>
      </c>
      <c r="F671" s="50"/>
      <c r="G671" s="50">
        <v>1</v>
      </c>
      <c r="H671" s="12">
        <f>SUM(E671*100,F671:G671)</f>
        <v>93.785714285714278</v>
      </c>
      <c r="I671" s="50"/>
      <c r="J671" s="112"/>
      <c r="K671" s="14">
        <f>SUM(I671:J671)</f>
        <v>0</v>
      </c>
      <c r="L671" s="50"/>
      <c r="M671" s="112"/>
      <c r="N671" s="112"/>
      <c r="O671" s="14">
        <f>SUM(L671:N671)</f>
        <v>0</v>
      </c>
      <c r="P671" s="112"/>
      <c r="Q671" s="112"/>
      <c r="R671" s="112"/>
      <c r="S671" s="112"/>
      <c r="T671" s="14">
        <f>SUM(P671:S671)</f>
        <v>0</v>
      </c>
      <c r="U671" s="50"/>
      <c r="V671" s="50"/>
      <c r="W671" s="50"/>
      <c r="X671" s="50"/>
      <c r="Y671" s="50"/>
      <c r="Z671" s="50"/>
      <c r="AA671" s="14">
        <f>SUM(U671:Z671)</f>
        <v>0</v>
      </c>
      <c r="AB671" s="50"/>
      <c r="AC671" s="50"/>
      <c r="AD671" s="87">
        <f>H671+K671+O671+T671+AA671+AB671-AC671</f>
        <v>93.785714285714278</v>
      </c>
    </row>
    <row r="672" spans="1:30" ht="21" customHeight="1" x14ac:dyDescent="0.2">
      <c r="A672" s="9">
        <v>668</v>
      </c>
      <c r="B672" s="158">
        <v>174129</v>
      </c>
      <c r="C672" s="119" t="s">
        <v>78</v>
      </c>
      <c r="D672" s="120">
        <v>4</v>
      </c>
      <c r="E672" s="14">
        <v>0.93769230769230771</v>
      </c>
      <c r="F672" s="51"/>
      <c r="G672" s="51"/>
      <c r="H672" s="12">
        <f>SUM(E672*100,F672:G672)</f>
        <v>93.769230769230774</v>
      </c>
      <c r="I672" s="51"/>
      <c r="J672" s="121"/>
      <c r="K672" s="14">
        <f>SUM(I672:J672)</f>
        <v>0</v>
      </c>
      <c r="L672" s="51"/>
      <c r="M672" s="121"/>
      <c r="N672" s="121"/>
      <c r="O672" s="14">
        <f>SUM(L672:N672)</f>
        <v>0</v>
      </c>
      <c r="P672" s="121"/>
      <c r="Q672" s="121"/>
      <c r="R672" s="121"/>
      <c r="S672" s="121"/>
      <c r="T672" s="14">
        <f>SUM(P672:S672)</f>
        <v>0</v>
      </c>
      <c r="U672" s="51"/>
      <c r="V672" s="51"/>
      <c r="W672" s="51"/>
      <c r="X672" s="51"/>
      <c r="Y672" s="51"/>
      <c r="Z672" s="51"/>
      <c r="AA672" s="14">
        <f>SUM(U672:Z672)</f>
        <v>0</v>
      </c>
      <c r="AB672" s="51"/>
      <c r="AC672" s="51"/>
      <c r="AD672" s="87">
        <f>H672+K672+O672+T672+AA672+AB672-AC672</f>
        <v>93.769230769230774</v>
      </c>
    </row>
    <row r="673" spans="1:30" ht="21" customHeight="1" x14ac:dyDescent="0.2">
      <c r="A673" s="10">
        <v>669</v>
      </c>
      <c r="B673" s="163" t="s">
        <v>648</v>
      </c>
      <c r="C673" s="101" t="s">
        <v>68</v>
      </c>
      <c r="D673" s="128">
        <v>1</v>
      </c>
      <c r="E673" s="16">
        <v>0.93766666666666665</v>
      </c>
      <c r="F673" s="48"/>
      <c r="G673" s="48"/>
      <c r="H673" s="12">
        <f>SUM(E673*100,F673:G673)</f>
        <v>93.766666666666666</v>
      </c>
      <c r="I673" s="48"/>
      <c r="J673" s="78"/>
      <c r="K673" s="13">
        <f>SUM(I673:J673)</f>
        <v>0</v>
      </c>
      <c r="L673" s="48"/>
      <c r="M673" s="78"/>
      <c r="N673" s="78"/>
      <c r="O673" s="13">
        <f>SUM(L673:N673)</f>
        <v>0</v>
      </c>
      <c r="P673" s="78"/>
      <c r="Q673" s="78"/>
      <c r="R673" s="78"/>
      <c r="S673" s="78"/>
      <c r="T673" s="13">
        <f>SUM(P673:S673)</f>
        <v>0</v>
      </c>
      <c r="U673" s="48"/>
      <c r="V673" s="48"/>
      <c r="W673" s="48"/>
      <c r="X673" s="48"/>
      <c r="Y673" s="48"/>
      <c r="Z673" s="48"/>
      <c r="AA673" s="13">
        <f>SUM(U673:Z673)</f>
        <v>0</v>
      </c>
      <c r="AB673" s="48"/>
      <c r="AC673" s="48"/>
      <c r="AD673" s="86">
        <f>H673+K673+O673+T673+AA673+AB673-AC673</f>
        <v>93.766666666666666</v>
      </c>
    </row>
    <row r="674" spans="1:30" ht="21" customHeight="1" x14ac:dyDescent="0.2">
      <c r="A674" s="8">
        <v>670</v>
      </c>
      <c r="B674" s="151" t="s">
        <v>649</v>
      </c>
      <c r="C674" s="110" t="s">
        <v>73</v>
      </c>
      <c r="D674" s="111">
        <v>3</v>
      </c>
      <c r="E674" s="14">
        <v>0.93753623188405799</v>
      </c>
      <c r="F674" s="50"/>
      <c r="G674" s="50"/>
      <c r="H674" s="12">
        <f>SUM(E674*100,F674:G674)</f>
        <v>93.753623188405797</v>
      </c>
      <c r="I674" s="50"/>
      <c r="J674" s="112"/>
      <c r="K674" s="14">
        <f>SUM(I674:J674)</f>
        <v>0</v>
      </c>
      <c r="L674" s="50"/>
      <c r="M674" s="112"/>
      <c r="N674" s="112"/>
      <c r="O674" s="14">
        <f>SUM(L674:N674)</f>
        <v>0</v>
      </c>
      <c r="P674" s="112"/>
      <c r="Q674" s="112"/>
      <c r="R674" s="112"/>
      <c r="S674" s="112"/>
      <c r="T674" s="14">
        <f>SUM(P674:S674)</f>
        <v>0</v>
      </c>
      <c r="U674" s="50"/>
      <c r="V674" s="50"/>
      <c r="W674" s="50"/>
      <c r="X674" s="50"/>
      <c r="Y674" s="50"/>
      <c r="Z674" s="50"/>
      <c r="AA674" s="14">
        <f>SUM(U674:Z674)</f>
        <v>0</v>
      </c>
      <c r="AB674" s="50"/>
      <c r="AC674" s="50"/>
      <c r="AD674" s="87">
        <f>H674+K674+O674+T674+AA674+AB674-AC674</f>
        <v>93.753623188405797</v>
      </c>
    </row>
    <row r="675" spans="1:30" ht="21" customHeight="1" x14ac:dyDescent="0.2">
      <c r="A675" s="9">
        <v>671</v>
      </c>
      <c r="B675" s="161" t="s">
        <v>650</v>
      </c>
      <c r="C675" s="101" t="s">
        <v>68</v>
      </c>
      <c r="D675" s="133">
        <v>3</v>
      </c>
      <c r="E675" s="13">
        <v>0.28344827586206894</v>
      </c>
      <c r="F675" s="48"/>
      <c r="G675" s="48"/>
      <c r="H675" s="12">
        <f>SUM(E675*100,F675:G675)</f>
        <v>28.344827586206893</v>
      </c>
      <c r="I675" s="48"/>
      <c r="J675" s="78"/>
      <c r="K675" s="13">
        <f>SUM(I675:J675)</f>
        <v>0</v>
      </c>
      <c r="L675" s="48"/>
      <c r="M675" s="78"/>
      <c r="N675" s="78"/>
      <c r="O675" s="13">
        <f>SUM(L675:N675)</f>
        <v>0</v>
      </c>
      <c r="P675" s="78">
        <v>1</v>
      </c>
      <c r="Q675" s="79">
        <v>3.5</v>
      </c>
      <c r="R675" s="78">
        <v>5</v>
      </c>
      <c r="S675" s="78"/>
      <c r="T675" s="13">
        <f>SUM(P675:S675)</f>
        <v>9.5</v>
      </c>
      <c r="U675" s="48">
        <v>17.5</v>
      </c>
      <c r="V675" s="48">
        <v>33.4</v>
      </c>
      <c r="W675" s="48"/>
      <c r="X675" s="48"/>
      <c r="Y675" s="48"/>
      <c r="Z675" s="48">
        <v>2</v>
      </c>
      <c r="AA675" s="13">
        <f>SUM(U675:Z675)</f>
        <v>52.9</v>
      </c>
      <c r="AB675" s="48">
        <v>3</v>
      </c>
      <c r="AC675" s="48"/>
      <c r="AD675" s="87">
        <f>H675+K675+O675+T675+AA675+AB675-AC675</f>
        <v>93.744827586206895</v>
      </c>
    </row>
    <row r="676" spans="1:30" ht="21" customHeight="1" x14ac:dyDescent="0.2">
      <c r="A676" s="10">
        <v>672</v>
      </c>
      <c r="B676" s="163" t="s">
        <v>651</v>
      </c>
      <c r="C676" s="101" t="s">
        <v>68</v>
      </c>
      <c r="D676" s="128">
        <v>1</v>
      </c>
      <c r="E676" s="16">
        <v>0.92733333333333334</v>
      </c>
      <c r="F676" s="48"/>
      <c r="G676" s="48"/>
      <c r="H676" s="12">
        <f>SUM(E676*100,F676:G676)</f>
        <v>92.733333333333334</v>
      </c>
      <c r="I676" s="48"/>
      <c r="J676" s="78"/>
      <c r="K676" s="13">
        <f>SUM(I676:J676)</f>
        <v>0</v>
      </c>
      <c r="L676" s="48"/>
      <c r="M676" s="78"/>
      <c r="N676" s="78"/>
      <c r="O676" s="13">
        <f>SUM(L676:N676)</f>
        <v>0</v>
      </c>
      <c r="P676" s="78"/>
      <c r="Q676" s="78"/>
      <c r="R676" s="78"/>
      <c r="S676" s="78"/>
      <c r="T676" s="13">
        <f>SUM(P676:S676)</f>
        <v>0</v>
      </c>
      <c r="U676" s="48"/>
      <c r="V676" s="48"/>
      <c r="W676" s="48"/>
      <c r="X676" s="48"/>
      <c r="Y676" s="48">
        <v>1</v>
      </c>
      <c r="Z676" s="48"/>
      <c r="AA676" s="13">
        <f>SUM(U676:Z676)</f>
        <v>1</v>
      </c>
      <c r="AB676" s="48"/>
      <c r="AC676" s="48"/>
      <c r="AD676" s="87">
        <f>H676+K676+O676+T676+AA676+AB676-AC676</f>
        <v>93.733333333333334</v>
      </c>
    </row>
    <row r="677" spans="1:30" ht="21" customHeight="1" x14ac:dyDescent="0.2">
      <c r="A677" s="8">
        <v>673</v>
      </c>
      <c r="B677" s="162" t="s">
        <v>652</v>
      </c>
      <c r="C677" s="104" t="s">
        <v>70</v>
      </c>
      <c r="D677" s="105">
        <v>1</v>
      </c>
      <c r="E677" s="14">
        <f>H677/100</f>
        <v>0.92909090909090908</v>
      </c>
      <c r="F677" s="49"/>
      <c r="G677" s="49"/>
      <c r="H677" s="12">
        <v>92.909090909090907</v>
      </c>
      <c r="I677" s="49"/>
      <c r="J677" s="106"/>
      <c r="K677" s="14">
        <f>SUM(I677:J677)</f>
        <v>0</v>
      </c>
      <c r="L677" s="49"/>
      <c r="M677" s="106"/>
      <c r="N677" s="106"/>
      <c r="O677" s="14">
        <f>SUM(L677:N677)</f>
        <v>0</v>
      </c>
      <c r="P677" s="106"/>
      <c r="Q677" s="106"/>
      <c r="R677" s="106"/>
      <c r="S677" s="106"/>
      <c r="T677" s="14">
        <f>SUM(P677:S677)</f>
        <v>0</v>
      </c>
      <c r="U677" s="49"/>
      <c r="V677" s="49">
        <v>0.8</v>
      </c>
      <c r="W677" s="49"/>
      <c r="X677" s="49"/>
      <c r="Y677" s="49"/>
      <c r="Z677" s="49"/>
      <c r="AA677" s="14">
        <f>SUM(U677:Z677)</f>
        <v>0.8</v>
      </c>
      <c r="AB677" s="49"/>
      <c r="AC677" s="49"/>
      <c r="AD677" s="87">
        <f>H677+K677+O677+T677+AA677+AB677-AC677</f>
        <v>93.709090909090904</v>
      </c>
    </row>
    <row r="678" spans="1:30" ht="21" customHeight="1" x14ac:dyDescent="0.2">
      <c r="A678" s="9">
        <v>674</v>
      </c>
      <c r="B678" s="161" t="s">
        <v>653</v>
      </c>
      <c r="C678" s="101" t="s">
        <v>68</v>
      </c>
      <c r="D678" s="138">
        <v>4</v>
      </c>
      <c r="E678" s="13">
        <v>0.937037037037037</v>
      </c>
      <c r="F678" s="48"/>
      <c r="G678" s="48"/>
      <c r="H678" s="12">
        <f>SUM(E678*100,F678:G678)</f>
        <v>93.703703703703695</v>
      </c>
      <c r="I678" s="48"/>
      <c r="J678" s="78"/>
      <c r="K678" s="13">
        <f>SUM(I678:J678)</f>
        <v>0</v>
      </c>
      <c r="L678" s="48"/>
      <c r="M678" s="78"/>
      <c r="N678" s="78"/>
      <c r="O678" s="13">
        <f>SUM(L678:N678)</f>
        <v>0</v>
      </c>
      <c r="P678" s="78"/>
      <c r="Q678" s="78"/>
      <c r="R678" s="78"/>
      <c r="S678" s="78"/>
      <c r="T678" s="13">
        <f>SUM(P678:S678)</f>
        <v>0</v>
      </c>
      <c r="U678" s="48"/>
      <c r="V678" s="48"/>
      <c r="W678" s="48"/>
      <c r="X678" s="48"/>
      <c r="Y678" s="48"/>
      <c r="Z678" s="48"/>
      <c r="AA678" s="13">
        <f>SUM(U678:Z678)</f>
        <v>0</v>
      </c>
      <c r="AB678" s="48"/>
      <c r="AC678" s="48"/>
      <c r="AD678" s="86">
        <f>H678+K678+O678+T678+AA678+AB678-AC678</f>
        <v>93.703703703703695</v>
      </c>
    </row>
    <row r="679" spans="1:30" ht="21" customHeight="1" x14ac:dyDescent="0.2">
      <c r="A679" s="10">
        <v>675</v>
      </c>
      <c r="B679" s="161" t="s">
        <v>654</v>
      </c>
      <c r="C679" s="101" t="s">
        <v>68</v>
      </c>
      <c r="D679" s="138">
        <v>4</v>
      </c>
      <c r="E679" s="13">
        <v>0.937037037037037</v>
      </c>
      <c r="F679" s="48"/>
      <c r="G679" s="48"/>
      <c r="H679" s="12">
        <f>SUM(E679*100,F679:G679)</f>
        <v>93.703703703703695</v>
      </c>
      <c r="I679" s="48"/>
      <c r="J679" s="78"/>
      <c r="K679" s="13">
        <f>SUM(I679:J679)</f>
        <v>0</v>
      </c>
      <c r="L679" s="48"/>
      <c r="M679" s="78"/>
      <c r="N679" s="78"/>
      <c r="O679" s="13">
        <f>SUM(L679:N679)</f>
        <v>0</v>
      </c>
      <c r="P679" s="78"/>
      <c r="Q679" s="78"/>
      <c r="R679" s="78"/>
      <c r="S679" s="78"/>
      <c r="T679" s="13">
        <f>SUM(P679:S679)</f>
        <v>0</v>
      </c>
      <c r="U679" s="48"/>
      <c r="V679" s="48"/>
      <c r="W679" s="48"/>
      <c r="X679" s="48"/>
      <c r="Y679" s="48"/>
      <c r="Z679" s="48"/>
      <c r="AA679" s="13">
        <f>SUM(U679:Z679)</f>
        <v>0</v>
      </c>
      <c r="AB679" s="48"/>
      <c r="AC679" s="48"/>
      <c r="AD679" s="86">
        <f>H679+K679+O679+T679+AA679+AB679-AC679</f>
        <v>93.703703703703695</v>
      </c>
    </row>
    <row r="680" spans="1:30" ht="21" customHeight="1" x14ac:dyDescent="0.2">
      <c r="A680" s="8">
        <v>676</v>
      </c>
      <c r="B680" s="152" t="s">
        <v>655</v>
      </c>
      <c r="C680" s="101" t="s">
        <v>68</v>
      </c>
      <c r="D680" s="102">
        <v>4</v>
      </c>
      <c r="E680" s="13">
        <v>0.93700000000000006</v>
      </c>
      <c r="F680" s="48"/>
      <c r="G680" s="48"/>
      <c r="H680" s="12">
        <f>SUM(E680*100,F680:G680)</f>
        <v>93.7</v>
      </c>
      <c r="I680" s="48"/>
      <c r="J680" s="78"/>
      <c r="K680" s="13">
        <f>SUM(I680:J680)</f>
        <v>0</v>
      </c>
      <c r="L680" s="48"/>
      <c r="M680" s="78"/>
      <c r="N680" s="78"/>
      <c r="O680" s="13">
        <f>SUM(L680:N680)</f>
        <v>0</v>
      </c>
      <c r="P680" s="78"/>
      <c r="Q680" s="78"/>
      <c r="R680" s="78"/>
      <c r="S680" s="78"/>
      <c r="T680" s="13">
        <f>SUM(P680:S680)</f>
        <v>0</v>
      </c>
      <c r="U680" s="48"/>
      <c r="V680" s="48"/>
      <c r="W680" s="48"/>
      <c r="X680" s="48"/>
      <c r="Y680" s="48"/>
      <c r="Z680" s="48"/>
      <c r="AA680" s="13">
        <f>SUM(U680:Z680)</f>
        <v>0</v>
      </c>
      <c r="AB680" s="48"/>
      <c r="AC680" s="48"/>
      <c r="AD680" s="86">
        <f>H680+K680+O680+T680+AA680+AB680-AC680</f>
        <v>93.7</v>
      </c>
    </row>
    <row r="681" spans="1:30" ht="21" customHeight="1" x14ac:dyDescent="0.2">
      <c r="A681" s="9">
        <v>677</v>
      </c>
      <c r="B681" s="149" t="s">
        <v>656</v>
      </c>
      <c r="C681" s="96" t="s">
        <v>66</v>
      </c>
      <c r="D681" s="97">
        <v>1</v>
      </c>
      <c r="E681" s="13">
        <v>0.92593749999999997</v>
      </c>
      <c r="F681" s="47"/>
      <c r="G681" s="47"/>
      <c r="H681" s="12">
        <f>SUM(E681*100,F681:G681)</f>
        <v>92.59375</v>
      </c>
      <c r="I681" s="47"/>
      <c r="J681" s="77"/>
      <c r="K681" s="13">
        <f>SUM(I681:J681)</f>
        <v>0</v>
      </c>
      <c r="L681" s="47"/>
      <c r="M681" s="77"/>
      <c r="N681" s="77"/>
      <c r="O681" s="13">
        <f>SUM(L681:N681)</f>
        <v>0</v>
      </c>
      <c r="P681" s="77"/>
      <c r="Q681" s="77"/>
      <c r="R681" s="77"/>
      <c r="S681" s="77"/>
      <c r="T681" s="13">
        <f>SUM(P681:S681)</f>
        <v>0</v>
      </c>
      <c r="U681" s="47"/>
      <c r="V681" s="47">
        <v>1.1000000000000001</v>
      </c>
      <c r="W681" s="47"/>
      <c r="X681" s="47"/>
      <c r="Y681" s="47"/>
      <c r="Z681" s="47"/>
      <c r="AA681" s="13">
        <f>SUM(U681:Z681)</f>
        <v>1.1000000000000001</v>
      </c>
      <c r="AB681" s="47"/>
      <c r="AC681" s="47"/>
      <c r="AD681" s="86">
        <f>H681+K681+O681+T681+AA681+AB681-AC681</f>
        <v>93.693749999999994</v>
      </c>
    </row>
    <row r="682" spans="1:30" ht="21" customHeight="1" x14ac:dyDescent="0.2">
      <c r="A682" s="10">
        <v>678</v>
      </c>
      <c r="B682" s="158">
        <v>204114</v>
      </c>
      <c r="C682" s="119" t="s">
        <v>78</v>
      </c>
      <c r="D682" s="120">
        <v>1</v>
      </c>
      <c r="E682" s="14">
        <v>0.81781250000000005</v>
      </c>
      <c r="F682" s="51"/>
      <c r="G682" s="51"/>
      <c r="H682" s="12">
        <f>SUM(E682*100,F682:G682)</f>
        <v>81.78125</v>
      </c>
      <c r="I682" s="51"/>
      <c r="J682" s="121"/>
      <c r="K682" s="14">
        <f>SUM(I682:J682)</f>
        <v>0</v>
      </c>
      <c r="L682" s="51"/>
      <c r="M682" s="121"/>
      <c r="N682" s="121"/>
      <c r="O682" s="14">
        <f>SUM(L682:N682)</f>
        <v>0</v>
      </c>
      <c r="P682" s="121"/>
      <c r="Q682" s="121"/>
      <c r="R682" s="121"/>
      <c r="S682" s="121"/>
      <c r="T682" s="14">
        <f>SUM(P682:S682)</f>
        <v>0</v>
      </c>
      <c r="U682" s="51">
        <v>10</v>
      </c>
      <c r="V682" s="51">
        <v>0.6</v>
      </c>
      <c r="W682" s="51"/>
      <c r="X682" s="51">
        <v>0.3</v>
      </c>
      <c r="Y682" s="51"/>
      <c r="Z682" s="51">
        <v>1</v>
      </c>
      <c r="AA682" s="14">
        <f>SUM(U682:Z682)</f>
        <v>11.9</v>
      </c>
      <c r="AB682" s="51"/>
      <c r="AC682" s="51"/>
      <c r="AD682" s="87">
        <f>H682+K682+O682+T682+AA682+AB682-AC682</f>
        <v>93.681250000000006</v>
      </c>
    </row>
    <row r="683" spans="1:30" ht="21" customHeight="1" x14ac:dyDescent="0.2">
      <c r="A683" s="8">
        <v>679</v>
      </c>
      <c r="B683" s="158">
        <v>174098</v>
      </c>
      <c r="C683" s="119" t="s">
        <v>78</v>
      </c>
      <c r="D683" s="120">
        <v>4</v>
      </c>
      <c r="E683" s="14">
        <v>0.93666666666666665</v>
      </c>
      <c r="F683" s="51"/>
      <c r="G683" s="51"/>
      <c r="H683" s="12">
        <f>SUM(E683*100,F683:G683)</f>
        <v>93.666666666666671</v>
      </c>
      <c r="I683" s="51"/>
      <c r="J683" s="121"/>
      <c r="K683" s="14">
        <f>SUM(I683:J683)</f>
        <v>0</v>
      </c>
      <c r="L683" s="51"/>
      <c r="M683" s="121"/>
      <c r="N683" s="121"/>
      <c r="O683" s="14">
        <f>SUM(L683:N683)</f>
        <v>0</v>
      </c>
      <c r="P683" s="121"/>
      <c r="Q683" s="121"/>
      <c r="R683" s="121"/>
      <c r="S683" s="121"/>
      <c r="T683" s="14">
        <f>SUM(P683:S683)</f>
        <v>0</v>
      </c>
      <c r="U683" s="51"/>
      <c r="V683" s="51"/>
      <c r="W683" s="51"/>
      <c r="X683" s="51"/>
      <c r="Y683" s="51"/>
      <c r="Z683" s="51"/>
      <c r="AA683" s="14">
        <f>SUM(U683:Z683)</f>
        <v>0</v>
      </c>
      <c r="AB683" s="51"/>
      <c r="AC683" s="51"/>
      <c r="AD683" s="86">
        <f>H683+K683+O683+T683+AA683+AB683-AC683</f>
        <v>93.666666666666671</v>
      </c>
    </row>
    <row r="684" spans="1:30" ht="21" customHeight="1" x14ac:dyDescent="0.2">
      <c r="A684" s="9">
        <v>680</v>
      </c>
      <c r="B684" s="160" t="s">
        <v>657</v>
      </c>
      <c r="C684" s="110" t="s">
        <v>73</v>
      </c>
      <c r="D684" s="111">
        <v>2</v>
      </c>
      <c r="E684" s="14">
        <v>0.93156249999999996</v>
      </c>
      <c r="F684" s="50"/>
      <c r="G684" s="50"/>
      <c r="H684" s="12">
        <f>SUM(E684*100,F684:G684)</f>
        <v>93.15625</v>
      </c>
      <c r="I684" s="50"/>
      <c r="J684" s="112"/>
      <c r="K684" s="14">
        <f>SUM(I684:J684)</f>
        <v>0</v>
      </c>
      <c r="L684" s="50"/>
      <c r="M684" s="112"/>
      <c r="N684" s="112"/>
      <c r="O684" s="14">
        <f>SUM(L684:N684)</f>
        <v>0</v>
      </c>
      <c r="P684" s="112"/>
      <c r="Q684" s="135"/>
      <c r="R684" s="112">
        <v>0.5</v>
      </c>
      <c r="S684" s="112"/>
      <c r="T684" s="14">
        <f>SUM(P684:S684)</f>
        <v>0.5</v>
      </c>
      <c r="U684" s="50"/>
      <c r="V684" s="50"/>
      <c r="W684" s="50"/>
      <c r="X684" s="50"/>
      <c r="Y684" s="50"/>
      <c r="Z684" s="50"/>
      <c r="AA684" s="14">
        <f>SUM(U684:Z684)</f>
        <v>0</v>
      </c>
      <c r="AB684" s="50"/>
      <c r="AC684" s="50"/>
      <c r="AD684" s="87">
        <f>H684+K684+O684+T684+AA684+AB684-AC684</f>
        <v>93.65625</v>
      </c>
    </row>
    <row r="685" spans="1:30" ht="21" customHeight="1" x14ac:dyDescent="0.2">
      <c r="A685" s="10">
        <v>681</v>
      </c>
      <c r="B685" s="164" t="s">
        <v>658</v>
      </c>
      <c r="C685" s="92" t="s">
        <v>64</v>
      </c>
      <c r="D685" s="93">
        <v>1</v>
      </c>
      <c r="E685" s="12">
        <v>0.84655172413793101</v>
      </c>
      <c r="F685" s="46"/>
      <c r="G685" s="46"/>
      <c r="H685" s="12">
        <f>SUM(E685*100,F685:G685)</f>
        <v>84.655172413793096</v>
      </c>
      <c r="I685" s="94"/>
      <c r="J685" s="95"/>
      <c r="K685" s="12">
        <f>SUM(I685:J685)</f>
        <v>0</v>
      </c>
      <c r="L685" s="95"/>
      <c r="M685" s="95"/>
      <c r="N685" s="95"/>
      <c r="O685" s="12">
        <f>SUM(L685:N685)</f>
        <v>0</v>
      </c>
      <c r="P685" s="95"/>
      <c r="Q685" s="95"/>
      <c r="R685" s="95">
        <v>9</v>
      </c>
      <c r="S685" s="95"/>
      <c r="T685" s="12">
        <f>SUM(P685:S685)</f>
        <v>9</v>
      </c>
      <c r="U685" s="95"/>
      <c r="V685" s="94"/>
      <c r="W685" s="94"/>
      <c r="X685" s="94"/>
      <c r="Y685" s="85"/>
      <c r="Z685" s="85"/>
      <c r="AA685" s="14">
        <f>SUM(U685:Z685)</f>
        <v>0</v>
      </c>
      <c r="AB685" s="85"/>
      <c r="AC685" s="85"/>
      <c r="AD685" s="87">
        <f>H685+K685+O685+T685+AA685+AB685-AC685</f>
        <v>93.655172413793096</v>
      </c>
    </row>
    <row r="686" spans="1:30" ht="21" customHeight="1" x14ac:dyDescent="0.2">
      <c r="A686" s="8">
        <v>682</v>
      </c>
      <c r="B686" s="152" t="s">
        <v>659</v>
      </c>
      <c r="C686" s="101" t="s">
        <v>68</v>
      </c>
      <c r="D686" s="102">
        <v>4</v>
      </c>
      <c r="E686" s="13">
        <v>0.93633333333333335</v>
      </c>
      <c r="F686" s="48"/>
      <c r="G686" s="48"/>
      <c r="H686" s="12">
        <f>SUM(E686*100,F686:G686)</f>
        <v>93.63333333333334</v>
      </c>
      <c r="I686" s="48"/>
      <c r="J686" s="78"/>
      <c r="K686" s="13">
        <f>SUM(I686:J686)</f>
        <v>0</v>
      </c>
      <c r="L686" s="48"/>
      <c r="M686" s="78"/>
      <c r="N686" s="78"/>
      <c r="O686" s="13">
        <f>SUM(L686:N686)</f>
        <v>0</v>
      </c>
      <c r="P686" s="78"/>
      <c r="Q686" s="78"/>
      <c r="R686" s="78"/>
      <c r="S686" s="78"/>
      <c r="T686" s="13">
        <f>SUM(P686:S686)</f>
        <v>0</v>
      </c>
      <c r="U686" s="48"/>
      <c r="V686" s="48"/>
      <c r="W686" s="48"/>
      <c r="X686" s="48"/>
      <c r="Y686" s="48"/>
      <c r="Z686" s="48"/>
      <c r="AA686" s="13">
        <f>SUM(U686:Z686)</f>
        <v>0</v>
      </c>
      <c r="AB686" s="48"/>
      <c r="AC686" s="48"/>
      <c r="AD686" s="87">
        <f>H686+K686+O686+T686+AA686+AB686-AC686</f>
        <v>93.63333333333334</v>
      </c>
    </row>
    <row r="687" spans="1:30" ht="21" customHeight="1" x14ac:dyDescent="0.2">
      <c r="A687" s="9">
        <v>683</v>
      </c>
      <c r="B687" s="165">
        <v>182835</v>
      </c>
      <c r="C687" s="104" t="s">
        <v>70</v>
      </c>
      <c r="D687" s="116">
        <v>3</v>
      </c>
      <c r="E687" s="14">
        <f>'[1]3-18-04.'!AD20</f>
        <v>0.90599999999999992</v>
      </c>
      <c r="F687" s="49"/>
      <c r="G687" s="49"/>
      <c r="H687" s="12">
        <f>SUM(E687*100,F687:G687)</f>
        <v>90.6</v>
      </c>
      <c r="I687" s="49"/>
      <c r="J687" s="106"/>
      <c r="K687" s="14">
        <f>SUM(I687:J687)</f>
        <v>0</v>
      </c>
      <c r="L687" s="49"/>
      <c r="M687" s="106"/>
      <c r="N687" s="106"/>
      <c r="O687" s="14">
        <f>SUM(L687:N687)</f>
        <v>0</v>
      </c>
      <c r="P687" s="106"/>
      <c r="Q687" s="106"/>
      <c r="R687" s="106"/>
      <c r="S687" s="106"/>
      <c r="T687" s="14">
        <f>SUM(P687:S687)</f>
        <v>0</v>
      </c>
      <c r="U687" s="49"/>
      <c r="V687" s="49"/>
      <c r="W687" s="49"/>
      <c r="X687" s="49"/>
      <c r="Y687" s="49"/>
      <c r="Z687" s="49"/>
      <c r="AA687" s="14">
        <f>SUM(U687:Z687)</f>
        <v>0</v>
      </c>
      <c r="AB687" s="49">
        <v>3</v>
      </c>
      <c r="AC687" s="49"/>
      <c r="AD687" s="86">
        <f>H687+K687+O687+T687+AA687+AB687-AC687</f>
        <v>93.6</v>
      </c>
    </row>
    <row r="688" spans="1:30" ht="21" customHeight="1" x14ac:dyDescent="0.2">
      <c r="A688" s="10">
        <v>684</v>
      </c>
      <c r="B688" s="161" t="s">
        <v>660</v>
      </c>
      <c r="C688" s="101" t="s">
        <v>68</v>
      </c>
      <c r="D688" s="138">
        <v>4</v>
      </c>
      <c r="E688" s="13">
        <v>0.93592592592592594</v>
      </c>
      <c r="F688" s="48"/>
      <c r="G688" s="48"/>
      <c r="H688" s="12">
        <f>SUM(E688*100,F688:G688)</f>
        <v>93.592592592592595</v>
      </c>
      <c r="I688" s="48"/>
      <c r="J688" s="78"/>
      <c r="K688" s="13">
        <f>SUM(I688:J688)</f>
        <v>0</v>
      </c>
      <c r="L688" s="48"/>
      <c r="M688" s="78"/>
      <c r="N688" s="78"/>
      <c r="O688" s="13">
        <f>SUM(L688:N688)</f>
        <v>0</v>
      </c>
      <c r="P688" s="78"/>
      <c r="Q688" s="78"/>
      <c r="R688" s="78"/>
      <c r="S688" s="78"/>
      <c r="T688" s="13">
        <f>SUM(P688:S688)</f>
        <v>0</v>
      </c>
      <c r="U688" s="48"/>
      <c r="V688" s="48"/>
      <c r="W688" s="48"/>
      <c r="X688" s="48"/>
      <c r="Y688" s="48"/>
      <c r="Z688" s="48"/>
      <c r="AA688" s="13">
        <f>SUM(U688:Z688)</f>
        <v>0</v>
      </c>
      <c r="AB688" s="48"/>
      <c r="AC688" s="48"/>
      <c r="AD688" s="87">
        <f>H688+K688+O688+T688+AA688+AB688-AC688</f>
        <v>93.592592592592595</v>
      </c>
    </row>
    <row r="689" spans="1:30" ht="21" customHeight="1" x14ac:dyDescent="0.2">
      <c r="A689" s="8">
        <v>685</v>
      </c>
      <c r="B689" s="99" t="s">
        <v>661</v>
      </c>
      <c r="C689" s="101" t="s">
        <v>68</v>
      </c>
      <c r="D689" s="102">
        <v>4</v>
      </c>
      <c r="E689" s="13">
        <v>0.93566666666666665</v>
      </c>
      <c r="F689" s="48"/>
      <c r="G689" s="48"/>
      <c r="H689" s="12">
        <f>SUM(E689*100,F689:G689)</f>
        <v>93.566666666666663</v>
      </c>
      <c r="I689" s="48"/>
      <c r="J689" s="78"/>
      <c r="K689" s="13">
        <f>SUM(I689:J689)</f>
        <v>0</v>
      </c>
      <c r="L689" s="48"/>
      <c r="M689" s="78"/>
      <c r="N689" s="78"/>
      <c r="O689" s="13">
        <f>SUM(L689:N689)</f>
        <v>0</v>
      </c>
      <c r="P689" s="78"/>
      <c r="Q689" s="78"/>
      <c r="R689" s="78"/>
      <c r="S689" s="78"/>
      <c r="T689" s="13">
        <f>SUM(P689:S689)</f>
        <v>0</v>
      </c>
      <c r="U689" s="48"/>
      <c r="V689" s="48"/>
      <c r="W689" s="48"/>
      <c r="X689" s="48"/>
      <c r="Y689" s="48"/>
      <c r="Z689" s="48"/>
      <c r="AA689" s="13">
        <f>SUM(U689:Z689)</f>
        <v>0</v>
      </c>
      <c r="AB689" s="48"/>
      <c r="AC689" s="48"/>
      <c r="AD689" s="87">
        <f>H689+K689+O689+T689+AA689+AB689-AC689</f>
        <v>93.566666666666663</v>
      </c>
    </row>
    <row r="690" spans="1:30" ht="21" customHeight="1" x14ac:dyDescent="0.2">
      <c r="A690" s="9">
        <v>686</v>
      </c>
      <c r="B690" s="96" t="s">
        <v>662</v>
      </c>
      <c r="C690" s="96" t="s">
        <v>66</v>
      </c>
      <c r="D690" s="97">
        <v>4</v>
      </c>
      <c r="E690" s="13">
        <v>0.93555555555555558</v>
      </c>
      <c r="F690" s="47"/>
      <c r="G690" s="47"/>
      <c r="H690" s="12">
        <f>SUM(E690*100,F690:G690)</f>
        <v>93.555555555555557</v>
      </c>
      <c r="I690" s="47"/>
      <c r="J690" s="77"/>
      <c r="K690" s="13">
        <f>SUM(I690:J690)</f>
        <v>0</v>
      </c>
      <c r="L690" s="47"/>
      <c r="M690" s="77"/>
      <c r="N690" s="77"/>
      <c r="O690" s="13">
        <f>SUM(L690:N690)</f>
        <v>0</v>
      </c>
      <c r="P690" s="77"/>
      <c r="Q690" s="77"/>
      <c r="R690" s="77"/>
      <c r="S690" s="77"/>
      <c r="T690" s="13">
        <f>SUM(P690:S690)</f>
        <v>0</v>
      </c>
      <c r="U690" s="47"/>
      <c r="V690" s="47"/>
      <c r="W690" s="47"/>
      <c r="X690" s="47"/>
      <c r="Y690" s="47"/>
      <c r="Z690" s="47"/>
      <c r="AA690" s="13">
        <f>SUM(U690:Z690)</f>
        <v>0</v>
      </c>
      <c r="AB690" s="47"/>
      <c r="AC690" s="47"/>
      <c r="AD690" s="86">
        <f>H690+K690+O690+T690+AA690+AB690-AC690</f>
        <v>93.555555555555557</v>
      </c>
    </row>
    <row r="691" spans="1:30" ht="21" customHeight="1" x14ac:dyDescent="0.2">
      <c r="A691" s="10">
        <v>687</v>
      </c>
      <c r="B691" s="107" t="s">
        <v>663</v>
      </c>
      <c r="C691" s="104" t="s">
        <v>70</v>
      </c>
      <c r="D691" s="116">
        <v>2</v>
      </c>
      <c r="E691" s="14">
        <f>H691/100</f>
        <v>0.93539090909090916</v>
      </c>
      <c r="F691" s="49"/>
      <c r="G691" s="49"/>
      <c r="H691" s="12">
        <v>93.539090909090916</v>
      </c>
      <c r="I691" s="49"/>
      <c r="J691" s="106"/>
      <c r="K691" s="14">
        <f>SUM(I691:J691)</f>
        <v>0</v>
      </c>
      <c r="L691" s="49"/>
      <c r="M691" s="106"/>
      <c r="N691" s="106"/>
      <c r="O691" s="14">
        <f>SUM(L691:N691)</f>
        <v>0</v>
      </c>
      <c r="P691" s="106"/>
      <c r="Q691" s="106"/>
      <c r="R691" s="106"/>
      <c r="S691" s="106"/>
      <c r="T691" s="14">
        <f>SUM(P691:S691)</f>
        <v>0</v>
      </c>
      <c r="U691" s="49"/>
      <c r="V691" s="49"/>
      <c r="W691" s="49"/>
      <c r="X691" s="49"/>
      <c r="Y691" s="49"/>
      <c r="Z691" s="49"/>
      <c r="AA691" s="14">
        <f>SUM(U691:Z691)</f>
        <v>0</v>
      </c>
      <c r="AB691" s="49"/>
      <c r="AC691" s="49"/>
      <c r="AD691" s="86">
        <f>H691+K691+O691+T691+AA691+AB691-AC691</f>
        <v>93.539090909090916</v>
      </c>
    </row>
    <row r="692" spans="1:30" ht="21" customHeight="1" x14ac:dyDescent="0.2">
      <c r="A692" s="8">
        <v>688</v>
      </c>
      <c r="B692" s="129" t="s">
        <v>664</v>
      </c>
      <c r="C692" s="101" t="s">
        <v>68</v>
      </c>
      <c r="D692" s="102">
        <v>2</v>
      </c>
      <c r="E692" s="13">
        <v>0.93533333333333335</v>
      </c>
      <c r="F692" s="48"/>
      <c r="G692" s="48"/>
      <c r="H692" s="12">
        <f>SUM(E692*100,F692:G692)</f>
        <v>93.533333333333331</v>
      </c>
      <c r="I692" s="48"/>
      <c r="J692" s="78"/>
      <c r="K692" s="13">
        <f>SUM(I692:J692)</f>
        <v>0</v>
      </c>
      <c r="L692" s="48"/>
      <c r="M692" s="78"/>
      <c r="N692" s="78"/>
      <c r="O692" s="13">
        <f>SUM(L692:N692)</f>
        <v>0</v>
      </c>
      <c r="P692" s="78"/>
      <c r="Q692" s="78"/>
      <c r="R692" s="78"/>
      <c r="S692" s="78"/>
      <c r="T692" s="13">
        <f>SUM(P692:S692)</f>
        <v>0</v>
      </c>
      <c r="U692" s="48"/>
      <c r="V692" s="48"/>
      <c r="W692" s="48"/>
      <c r="X692" s="48"/>
      <c r="Y692" s="48"/>
      <c r="Z692" s="48"/>
      <c r="AA692" s="13">
        <f>SUM(U692:Z692)</f>
        <v>0</v>
      </c>
      <c r="AB692" s="48"/>
      <c r="AC692" s="48"/>
      <c r="AD692" s="87">
        <f>H692+K692+O692+T692+AA692+AB692-AC692</f>
        <v>93.533333333333331</v>
      </c>
    </row>
    <row r="693" spans="1:30" ht="21" customHeight="1" x14ac:dyDescent="0.2">
      <c r="A693" s="9">
        <v>689</v>
      </c>
      <c r="B693" s="100" t="s">
        <v>665</v>
      </c>
      <c r="C693" s="101" t="s">
        <v>68</v>
      </c>
      <c r="D693" s="102">
        <v>2</v>
      </c>
      <c r="E693" s="13">
        <v>0.93500000000000005</v>
      </c>
      <c r="F693" s="48"/>
      <c r="G693" s="48"/>
      <c r="H693" s="12">
        <f>SUM(E693*100,F693:G693)</f>
        <v>93.5</v>
      </c>
      <c r="I693" s="48"/>
      <c r="J693" s="78"/>
      <c r="K693" s="13">
        <f>SUM(I693:J693)</f>
        <v>0</v>
      </c>
      <c r="L693" s="48"/>
      <c r="M693" s="78"/>
      <c r="N693" s="78"/>
      <c r="O693" s="13">
        <f>SUM(L693:N693)</f>
        <v>0</v>
      </c>
      <c r="P693" s="78"/>
      <c r="Q693" s="78"/>
      <c r="R693" s="78"/>
      <c r="S693" s="78"/>
      <c r="T693" s="13">
        <f>SUM(P693:S693)</f>
        <v>0</v>
      </c>
      <c r="U693" s="48"/>
      <c r="V693" s="48"/>
      <c r="W693" s="48"/>
      <c r="X693" s="48"/>
      <c r="Y693" s="48"/>
      <c r="Z693" s="48"/>
      <c r="AA693" s="13">
        <f>SUM(U693:Z693)</f>
        <v>0</v>
      </c>
      <c r="AB693" s="48"/>
      <c r="AC693" s="48"/>
      <c r="AD693" s="87">
        <f>H693+K693+O693+T693+AA693+AB693-AC693</f>
        <v>93.5</v>
      </c>
    </row>
    <row r="694" spans="1:30" ht="21" customHeight="1" x14ac:dyDescent="0.2">
      <c r="A694" s="10">
        <v>690</v>
      </c>
      <c r="B694" s="122" t="s">
        <v>666</v>
      </c>
      <c r="C694" s="110" t="s">
        <v>73</v>
      </c>
      <c r="D694" s="111">
        <v>4</v>
      </c>
      <c r="E694" s="14">
        <v>0.93487352941176471</v>
      </c>
      <c r="F694" s="50"/>
      <c r="G694" s="50"/>
      <c r="H694" s="12">
        <f>SUM(E694*100,F694:G694)</f>
        <v>93.487352941176468</v>
      </c>
      <c r="I694" s="50"/>
      <c r="J694" s="112"/>
      <c r="K694" s="14">
        <f>SUM(I694:J694)</f>
        <v>0</v>
      </c>
      <c r="L694" s="50"/>
      <c r="M694" s="112"/>
      <c r="N694" s="112"/>
      <c r="O694" s="14">
        <f>SUM(L694:N694)</f>
        <v>0</v>
      </c>
      <c r="P694" s="112"/>
      <c r="Q694" s="112"/>
      <c r="R694" s="112"/>
      <c r="S694" s="112"/>
      <c r="T694" s="14">
        <f>SUM(P694:S694)</f>
        <v>0</v>
      </c>
      <c r="U694" s="50"/>
      <c r="V694" s="50"/>
      <c r="W694" s="50"/>
      <c r="X694" s="50"/>
      <c r="Y694" s="50"/>
      <c r="Z694" s="50"/>
      <c r="AA694" s="14">
        <f>SUM(U694:Z694)</f>
        <v>0</v>
      </c>
      <c r="AB694" s="50"/>
      <c r="AC694" s="50"/>
      <c r="AD694" s="86">
        <f>H694+K694+O694+T694+AA694+AB694-AC694</f>
        <v>93.487352941176468</v>
      </c>
    </row>
    <row r="695" spans="1:30" ht="21" customHeight="1" x14ac:dyDescent="0.2">
      <c r="A695" s="8">
        <v>691</v>
      </c>
      <c r="B695" s="117">
        <v>174036</v>
      </c>
      <c r="C695" s="119" t="s">
        <v>78</v>
      </c>
      <c r="D695" s="120">
        <v>4</v>
      </c>
      <c r="E695" s="14">
        <v>0.93487179487179484</v>
      </c>
      <c r="F695" s="51"/>
      <c r="G695" s="51"/>
      <c r="H695" s="12">
        <f>SUM(E695*100,F695:G695)</f>
        <v>93.487179487179489</v>
      </c>
      <c r="I695" s="51"/>
      <c r="J695" s="121"/>
      <c r="K695" s="14">
        <f>SUM(I695:J695)</f>
        <v>0</v>
      </c>
      <c r="L695" s="51"/>
      <c r="M695" s="121"/>
      <c r="N695" s="121"/>
      <c r="O695" s="14">
        <f>SUM(L695:N695)</f>
        <v>0</v>
      </c>
      <c r="P695" s="121"/>
      <c r="Q695" s="121"/>
      <c r="R695" s="121"/>
      <c r="S695" s="121"/>
      <c r="T695" s="14">
        <f>SUM(P695:S695)</f>
        <v>0</v>
      </c>
      <c r="U695" s="51"/>
      <c r="V695" s="51"/>
      <c r="W695" s="51"/>
      <c r="X695" s="51"/>
      <c r="Y695" s="51"/>
      <c r="Z695" s="51"/>
      <c r="AA695" s="14">
        <f>SUM(U695:Z695)</f>
        <v>0</v>
      </c>
      <c r="AB695" s="51"/>
      <c r="AC695" s="51"/>
      <c r="AD695" s="86">
        <f>H695+K695+O695+T695+AA695+AB695-AC695</f>
        <v>93.487179487179489</v>
      </c>
    </row>
    <row r="696" spans="1:30" ht="21" customHeight="1" x14ac:dyDescent="0.2">
      <c r="A696" s="9">
        <v>692</v>
      </c>
      <c r="B696" s="99" t="s">
        <v>667</v>
      </c>
      <c r="C696" s="101" t="s">
        <v>68</v>
      </c>
      <c r="D696" s="102">
        <v>4</v>
      </c>
      <c r="E696" s="13">
        <v>0.93466666666666665</v>
      </c>
      <c r="F696" s="48"/>
      <c r="G696" s="48"/>
      <c r="H696" s="12">
        <f>SUM(E696*100,F696:G696)</f>
        <v>93.466666666666669</v>
      </c>
      <c r="I696" s="48"/>
      <c r="J696" s="78"/>
      <c r="K696" s="13">
        <f>SUM(I696:J696)</f>
        <v>0</v>
      </c>
      <c r="L696" s="48"/>
      <c r="M696" s="78"/>
      <c r="N696" s="78"/>
      <c r="O696" s="13">
        <f>SUM(L696:N696)</f>
        <v>0</v>
      </c>
      <c r="P696" s="78"/>
      <c r="Q696" s="78"/>
      <c r="R696" s="78"/>
      <c r="S696" s="78"/>
      <c r="T696" s="13">
        <f>SUM(P696:S696)</f>
        <v>0</v>
      </c>
      <c r="U696" s="48"/>
      <c r="V696" s="48"/>
      <c r="W696" s="48"/>
      <c r="X696" s="48"/>
      <c r="Y696" s="48"/>
      <c r="Z696" s="48"/>
      <c r="AA696" s="13">
        <f>SUM(U696:Z696)</f>
        <v>0</v>
      </c>
      <c r="AB696" s="48"/>
      <c r="AC696" s="48"/>
      <c r="AD696" s="86">
        <f>H696+K696+O696+T696+AA696+AB696-AC696</f>
        <v>93.466666666666669</v>
      </c>
    </row>
    <row r="697" spans="1:30" ht="21" customHeight="1" x14ac:dyDescent="0.2">
      <c r="A697" s="10">
        <v>693</v>
      </c>
      <c r="B697" s="99" t="s">
        <v>668</v>
      </c>
      <c r="C697" s="101" t="s">
        <v>68</v>
      </c>
      <c r="D697" s="102">
        <v>4</v>
      </c>
      <c r="E697" s="13">
        <v>0.93466666666666665</v>
      </c>
      <c r="F697" s="48"/>
      <c r="G697" s="48"/>
      <c r="H697" s="12">
        <f>SUM(E697*100,F697:G697)</f>
        <v>93.466666666666669</v>
      </c>
      <c r="I697" s="48"/>
      <c r="J697" s="78"/>
      <c r="K697" s="13">
        <f>SUM(I697:J697)</f>
        <v>0</v>
      </c>
      <c r="L697" s="48"/>
      <c r="M697" s="78"/>
      <c r="N697" s="78"/>
      <c r="O697" s="13">
        <f>SUM(L697:N697)</f>
        <v>0</v>
      </c>
      <c r="P697" s="78"/>
      <c r="Q697" s="78"/>
      <c r="R697" s="78"/>
      <c r="S697" s="78"/>
      <c r="T697" s="13">
        <f>SUM(P697:S697)</f>
        <v>0</v>
      </c>
      <c r="U697" s="48"/>
      <c r="V697" s="48"/>
      <c r="W697" s="48"/>
      <c r="X697" s="48"/>
      <c r="Y697" s="48"/>
      <c r="Z697" s="48"/>
      <c r="AA697" s="13">
        <f>SUM(U697:Z697)</f>
        <v>0</v>
      </c>
      <c r="AB697" s="48"/>
      <c r="AC697" s="48"/>
      <c r="AD697" s="87">
        <f>H697+K697+O697+T697+AA697+AB697-AC697</f>
        <v>93.466666666666669</v>
      </c>
    </row>
    <row r="698" spans="1:30" ht="21" customHeight="1" x14ac:dyDescent="0.2">
      <c r="A698" s="8">
        <v>694</v>
      </c>
      <c r="B698" s="107" t="s">
        <v>669</v>
      </c>
      <c r="C698" s="104" t="s">
        <v>70</v>
      </c>
      <c r="D698" s="116">
        <v>2</v>
      </c>
      <c r="E698" s="14">
        <f>H698/100</f>
        <v>0.84562499999999996</v>
      </c>
      <c r="F698" s="49"/>
      <c r="G698" s="49"/>
      <c r="H698" s="12">
        <v>84.5625</v>
      </c>
      <c r="I698" s="49"/>
      <c r="J698" s="106"/>
      <c r="K698" s="14">
        <f>SUM(I698:J698)</f>
        <v>0</v>
      </c>
      <c r="L698" s="49"/>
      <c r="M698" s="106"/>
      <c r="N698" s="106"/>
      <c r="O698" s="14">
        <f>SUM(L698:N698)</f>
        <v>0</v>
      </c>
      <c r="P698" s="106"/>
      <c r="Q698" s="106"/>
      <c r="R698" s="106"/>
      <c r="S698" s="106"/>
      <c r="T698" s="14">
        <f>SUM(P698:S698)</f>
        <v>0</v>
      </c>
      <c r="U698" s="49">
        <v>1</v>
      </c>
      <c r="V698" s="49"/>
      <c r="W698" s="49"/>
      <c r="X698" s="49">
        <v>7.9</v>
      </c>
      <c r="Y698" s="49"/>
      <c r="Z698" s="49"/>
      <c r="AA698" s="14">
        <f>SUM(U698:Z698)</f>
        <v>8.9</v>
      </c>
      <c r="AB698" s="49"/>
      <c r="AC698" s="49"/>
      <c r="AD698" s="87">
        <f>H698+K698+O698+T698+AA698+AB698-AC698</f>
        <v>93.462500000000006</v>
      </c>
    </row>
    <row r="699" spans="1:30" ht="21" customHeight="1" x14ac:dyDescent="0.2">
      <c r="A699" s="9">
        <v>695</v>
      </c>
      <c r="B699" s="117">
        <v>174091</v>
      </c>
      <c r="C699" s="119" t="s">
        <v>78</v>
      </c>
      <c r="D699" s="120">
        <v>4</v>
      </c>
      <c r="E699" s="14">
        <v>0.93461538461538463</v>
      </c>
      <c r="F699" s="51"/>
      <c r="G699" s="51"/>
      <c r="H699" s="12">
        <f>SUM(E699*100,F699:G699)</f>
        <v>93.461538461538467</v>
      </c>
      <c r="I699" s="51"/>
      <c r="J699" s="121"/>
      <c r="K699" s="14">
        <f>SUM(I699:J699)</f>
        <v>0</v>
      </c>
      <c r="L699" s="51"/>
      <c r="M699" s="121"/>
      <c r="N699" s="121"/>
      <c r="O699" s="14">
        <f>SUM(L699:N699)</f>
        <v>0</v>
      </c>
      <c r="P699" s="121"/>
      <c r="Q699" s="121"/>
      <c r="R699" s="121"/>
      <c r="S699" s="121"/>
      <c r="T699" s="14">
        <f>SUM(P699:S699)</f>
        <v>0</v>
      </c>
      <c r="U699" s="51"/>
      <c r="V699" s="51"/>
      <c r="W699" s="51"/>
      <c r="X699" s="51"/>
      <c r="Y699" s="51"/>
      <c r="Z699" s="51"/>
      <c r="AA699" s="14">
        <f>SUM(U699:Z699)</f>
        <v>0</v>
      </c>
      <c r="AB699" s="51"/>
      <c r="AC699" s="51"/>
      <c r="AD699" s="87">
        <f>H699+K699+O699+T699+AA699+AB699-AC699</f>
        <v>93.461538461538467</v>
      </c>
    </row>
    <row r="700" spans="1:30" ht="21" customHeight="1" x14ac:dyDescent="0.2">
      <c r="A700" s="10">
        <v>696</v>
      </c>
      <c r="B700" s="110" t="s">
        <v>670</v>
      </c>
      <c r="C700" s="110" t="s">
        <v>73</v>
      </c>
      <c r="D700" s="111">
        <v>1</v>
      </c>
      <c r="E700" s="14">
        <v>0.89645161290322584</v>
      </c>
      <c r="F700" s="50"/>
      <c r="G700" s="50"/>
      <c r="H700" s="12">
        <f>SUM(E700*100,F700:G700)</f>
        <v>89.645161290322591</v>
      </c>
      <c r="I700" s="50"/>
      <c r="J700" s="112"/>
      <c r="K700" s="14">
        <f>SUM(I700:J700)</f>
        <v>0</v>
      </c>
      <c r="L700" s="50"/>
      <c r="M700" s="112"/>
      <c r="N700" s="112"/>
      <c r="O700" s="14">
        <f>SUM(L700:N700)</f>
        <v>0</v>
      </c>
      <c r="P700" s="112"/>
      <c r="Q700" s="112"/>
      <c r="R700" s="112"/>
      <c r="S700" s="112"/>
      <c r="T700" s="14">
        <f>SUM(P700:S700)</f>
        <v>0</v>
      </c>
      <c r="U700" s="50">
        <v>1</v>
      </c>
      <c r="V700" s="50"/>
      <c r="W700" s="50"/>
      <c r="X700" s="50">
        <v>2.8</v>
      </c>
      <c r="Y700" s="50"/>
      <c r="Z700" s="50"/>
      <c r="AA700" s="14">
        <f>SUM(U700:Z700)</f>
        <v>3.8</v>
      </c>
      <c r="AB700" s="50"/>
      <c r="AC700" s="50"/>
      <c r="AD700" s="86">
        <f>H700+K700+O700+T700+AA700+AB700-AC700</f>
        <v>93.445161290322588</v>
      </c>
    </row>
    <row r="701" spans="1:30" ht="21" customHeight="1" x14ac:dyDescent="0.2">
      <c r="A701" s="8">
        <v>697</v>
      </c>
      <c r="B701" s="100" t="s">
        <v>671</v>
      </c>
      <c r="C701" s="101" t="s">
        <v>68</v>
      </c>
      <c r="D701" s="128">
        <v>1</v>
      </c>
      <c r="E701" s="16">
        <v>0.93433333333333335</v>
      </c>
      <c r="F701" s="48"/>
      <c r="G701" s="48"/>
      <c r="H701" s="12">
        <f>SUM(E701*100,F701:G701)</f>
        <v>93.433333333333337</v>
      </c>
      <c r="I701" s="48"/>
      <c r="J701" s="78"/>
      <c r="K701" s="13">
        <f>SUM(I701:J701)</f>
        <v>0</v>
      </c>
      <c r="L701" s="48"/>
      <c r="M701" s="78"/>
      <c r="N701" s="78"/>
      <c r="O701" s="13">
        <f>SUM(L701:N701)</f>
        <v>0</v>
      </c>
      <c r="P701" s="78"/>
      <c r="Q701" s="78"/>
      <c r="R701" s="78"/>
      <c r="S701" s="78"/>
      <c r="T701" s="13">
        <f>SUM(P701:S701)</f>
        <v>0</v>
      </c>
      <c r="U701" s="48"/>
      <c r="V701" s="48"/>
      <c r="W701" s="48"/>
      <c r="X701" s="48"/>
      <c r="Y701" s="48"/>
      <c r="Z701" s="48"/>
      <c r="AA701" s="13">
        <f>SUM(U701:Z701)</f>
        <v>0</v>
      </c>
      <c r="AB701" s="48"/>
      <c r="AC701" s="48"/>
      <c r="AD701" s="86">
        <f>H701+K701+O701+T701+AA701+AB701-AC701</f>
        <v>93.433333333333337</v>
      </c>
    </row>
    <row r="702" spans="1:30" ht="21" customHeight="1" x14ac:dyDescent="0.2">
      <c r="A702" s="9">
        <v>698</v>
      </c>
      <c r="B702" s="100" t="s">
        <v>672</v>
      </c>
      <c r="C702" s="101" t="s">
        <v>68</v>
      </c>
      <c r="D702" s="102">
        <v>2</v>
      </c>
      <c r="E702" s="13">
        <v>0.93433333333333335</v>
      </c>
      <c r="F702" s="48"/>
      <c r="G702" s="48"/>
      <c r="H702" s="12">
        <f>SUM(E702*100,F702:G702)</f>
        <v>93.433333333333337</v>
      </c>
      <c r="I702" s="48"/>
      <c r="J702" s="78"/>
      <c r="K702" s="13">
        <f>SUM(I702:J702)</f>
        <v>0</v>
      </c>
      <c r="L702" s="48"/>
      <c r="M702" s="78"/>
      <c r="N702" s="78"/>
      <c r="O702" s="13">
        <f>SUM(L702:N702)</f>
        <v>0</v>
      </c>
      <c r="P702" s="78"/>
      <c r="Q702" s="78"/>
      <c r="R702" s="78"/>
      <c r="S702" s="78"/>
      <c r="T702" s="13">
        <f>SUM(P702:S702)</f>
        <v>0</v>
      </c>
      <c r="U702" s="48"/>
      <c r="V702" s="48"/>
      <c r="W702" s="48"/>
      <c r="X702" s="48"/>
      <c r="Y702" s="48"/>
      <c r="Z702" s="48"/>
      <c r="AA702" s="13">
        <f>SUM(U702:Z702)</f>
        <v>0</v>
      </c>
      <c r="AB702" s="48"/>
      <c r="AC702" s="48"/>
      <c r="AD702" s="87">
        <f>H702+K702+O702+T702+AA702+AB702-AC702</f>
        <v>93.433333333333337</v>
      </c>
    </row>
    <row r="703" spans="1:30" ht="21" customHeight="1" x14ac:dyDescent="0.2">
      <c r="A703" s="10">
        <v>699</v>
      </c>
      <c r="B703" s="125" t="s">
        <v>673</v>
      </c>
      <c r="C703" s="101" t="s">
        <v>68</v>
      </c>
      <c r="D703" s="102">
        <v>4</v>
      </c>
      <c r="E703" s="13">
        <v>0.93433333333333335</v>
      </c>
      <c r="F703" s="48"/>
      <c r="G703" s="48"/>
      <c r="H703" s="12">
        <f>SUM(E703*100,F703:G703)</f>
        <v>93.433333333333337</v>
      </c>
      <c r="I703" s="48"/>
      <c r="J703" s="78"/>
      <c r="K703" s="13">
        <f>SUM(I703:J703)</f>
        <v>0</v>
      </c>
      <c r="L703" s="48"/>
      <c r="M703" s="78"/>
      <c r="N703" s="78"/>
      <c r="O703" s="13">
        <f>SUM(L703:N703)</f>
        <v>0</v>
      </c>
      <c r="P703" s="78"/>
      <c r="Q703" s="78"/>
      <c r="R703" s="78"/>
      <c r="S703" s="78"/>
      <c r="T703" s="13">
        <f>SUM(P703:S703)</f>
        <v>0</v>
      </c>
      <c r="U703" s="48"/>
      <c r="V703" s="48"/>
      <c r="W703" s="48"/>
      <c r="X703" s="48"/>
      <c r="Y703" s="48"/>
      <c r="Z703" s="48"/>
      <c r="AA703" s="13">
        <f>SUM(U703:Z703)</f>
        <v>0</v>
      </c>
      <c r="AB703" s="48"/>
      <c r="AC703" s="48"/>
      <c r="AD703" s="86">
        <f>H703+K703+O703+T703+AA703+AB703-AC703</f>
        <v>93.433333333333337</v>
      </c>
    </row>
    <row r="704" spans="1:30" ht="21" customHeight="1" x14ac:dyDescent="0.2">
      <c r="A704" s="8">
        <v>700</v>
      </c>
      <c r="B704" s="122" t="s">
        <v>674</v>
      </c>
      <c r="C704" s="110" t="s">
        <v>73</v>
      </c>
      <c r="D704" s="111">
        <v>1</v>
      </c>
      <c r="E704" s="14">
        <v>0.92414814814814805</v>
      </c>
      <c r="F704" s="50"/>
      <c r="G704" s="50">
        <v>1</v>
      </c>
      <c r="H704" s="12">
        <f>SUM(E704*100,F704:G704)</f>
        <v>93.414814814814804</v>
      </c>
      <c r="I704" s="50"/>
      <c r="J704" s="112"/>
      <c r="K704" s="14">
        <f>SUM(I704:J704)</f>
        <v>0</v>
      </c>
      <c r="L704" s="50"/>
      <c r="M704" s="112"/>
      <c r="N704" s="112"/>
      <c r="O704" s="14">
        <f>SUM(L704:N704)</f>
        <v>0</v>
      </c>
      <c r="P704" s="112"/>
      <c r="Q704" s="112"/>
      <c r="R704" s="112"/>
      <c r="S704" s="112"/>
      <c r="T704" s="14">
        <f>SUM(P704:S704)</f>
        <v>0</v>
      </c>
      <c r="U704" s="50"/>
      <c r="V704" s="50"/>
      <c r="W704" s="50"/>
      <c r="X704" s="50"/>
      <c r="Y704" s="50"/>
      <c r="Z704" s="50"/>
      <c r="AA704" s="14">
        <f>SUM(U704:Z704)</f>
        <v>0</v>
      </c>
      <c r="AB704" s="50"/>
      <c r="AC704" s="50"/>
      <c r="AD704" s="87">
        <f>H704+K704+O704+T704+AA704+AB704-AC704</f>
        <v>93.414814814814804</v>
      </c>
    </row>
    <row r="705" spans="1:30" ht="21" customHeight="1" x14ac:dyDescent="0.2">
      <c r="A705" s="9">
        <v>701</v>
      </c>
      <c r="B705" s="117" t="s">
        <v>675</v>
      </c>
      <c r="C705" s="119" t="s">
        <v>78</v>
      </c>
      <c r="D705" s="120">
        <v>4</v>
      </c>
      <c r="E705" s="14">
        <v>0.93410256410256409</v>
      </c>
      <c r="F705" s="51"/>
      <c r="G705" s="51"/>
      <c r="H705" s="12">
        <f>SUM(E705*100,F705:G705)</f>
        <v>93.410256410256409</v>
      </c>
      <c r="I705" s="51"/>
      <c r="J705" s="121"/>
      <c r="K705" s="14">
        <f>SUM(I705:J705)</f>
        <v>0</v>
      </c>
      <c r="L705" s="51"/>
      <c r="M705" s="121"/>
      <c r="N705" s="121"/>
      <c r="O705" s="14">
        <f>SUM(L705:N705)</f>
        <v>0</v>
      </c>
      <c r="P705" s="121"/>
      <c r="Q705" s="121"/>
      <c r="R705" s="121"/>
      <c r="S705" s="121"/>
      <c r="T705" s="14">
        <f>SUM(P705:S705)</f>
        <v>0</v>
      </c>
      <c r="U705" s="51"/>
      <c r="V705" s="51"/>
      <c r="W705" s="51"/>
      <c r="X705" s="51"/>
      <c r="Y705" s="51"/>
      <c r="Z705" s="51"/>
      <c r="AA705" s="14">
        <f>SUM(U705:Z705)</f>
        <v>0</v>
      </c>
      <c r="AB705" s="51"/>
      <c r="AC705" s="51"/>
      <c r="AD705" s="87">
        <f>H705+K705+O705+T705+AA705+AB705-AC705</f>
        <v>93.410256410256409</v>
      </c>
    </row>
    <row r="706" spans="1:30" ht="21" customHeight="1" x14ac:dyDescent="0.2">
      <c r="A706" s="10">
        <v>702</v>
      </c>
      <c r="B706" s="99" t="s">
        <v>676</v>
      </c>
      <c r="C706" s="101" t="s">
        <v>68</v>
      </c>
      <c r="D706" s="102">
        <v>4</v>
      </c>
      <c r="E706" s="13">
        <v>0.93400000000000005</v>
      </c>
      <c r="F706" s="48"/>
      <c r="G706" s="48"/>
      <c r="H706" s="12">
        <f>SUM(E706*100,F706:G706)</f>
        <v>93.4</v>
      </c>
      <c r="I706" s="48"/>
      <c r="J706" s="78"/>
      <c r="K706" s="13">
        <f>SUM(I706:J706)</f>
        <v>0</v>
      </c>
      <c r="L706" s="48"/>
      <c r="M706" s="78"/>
      <c r="N706" s="78"/>
      <c r="O706" s="13">
        <f>SUM(L706:N706)</f>
        <v>0</v>
      </c>
      <c r="P706" s="78"/>
      <c r="Q706" s="78"/>
      <c r="R706" s="78"/>
      <c r="S706" s="78"/>
      <c r="T706" s="13">
        <f>SUM(P706:S706)</f>
        <v>0</v>
      </c>
      <c r="U706" s="48"/>
      <c r="V706" s="48"/>
      <c r="W706" s="48"/>
      <c r="X706" s="48"/>
      <c r="Y706" s="48"/>
      <c r="Z706" s="48"/>
      <c r="AA706" s="13">
        <f>SUM(U706:Z706)</f>
        <v>0</v>
      </c>
      <c r="AB706" s="48"/>
      <c r="AC706" s="48"/>
      <c r="AD706" s="86">
        <f>H706+K706+O706+T706+AA706+AB706-AC706</f>
        <v>93.4</v>
      </c>
    </row>
    <row r="707" spans="1:30" ht="21" customHeight="1" x14ac:dyDescent="0.2">
      <c r="A707" s="8">
        <v>703</v>
      </c>
      <c r="B707" s="117">
        <v>184120</v>
      </c>
      <c r="C707" s="119" t="s">
        <v>78</v>
      </c>
      <c r="D707" s="120">
        <v>3</v>
      </c>
      <c r="E707" s="14">
        <v>0.93386363636363634</v>
      </c>
      <c r="F707" s="51"/>
      <c r="G707" s="51"/>
      <c r="H707" s="12">
        <f>SUM(E707*100,F707:G707)</f>
        <v>93.38636363636364</v>
      </c>
      <c r="I707" s="51"/>
      <c r="J707" s="121"/>
      <c r="K707" s="14">
        <f>SUM(I707:J707)</f>
        <v>0</v>
      </c>
      <c r="L707" s="51"/>
      <c r="M707" s="121"/>
      <c r="N707" s="121"/>
      <c r="O707" s="14">
        <f>SUM(L707:N707)</f>
        <v>0</v>
      </c>
      <c r="P707" s="121"/>
      <c r="Q707" s="121"/>
      <c r="R707" s="121"/>
      <c r="S707" s="121"/>
      <c r="T707" s="14">
        <f>SUM(P707:S707)</f>
        <v>0</v>
      </c>
      <c r="U707" s="51"/>
      <c r="V707" s="51"/>
      <c r="W707" s="51"/>
      <c r="X707" s="51"/>
      <c r="Y707" s="51"/>
      <c r="Z707" s="51"/>
      <c r="AA707" s="14">
        <f>SUM(U707:Z707)</f>
        <v>0</v>
      </c>
      <c r="AB707" s="51"/>
      <c r="AC707" s="51"/>
      <c r="AD707" s="87">
        <f>H707+K707+O707+T707+AA707+AB707-AC707</f>
        <v>93.38636363636364</v>
      </c>
    </row>
    <row r="708" spans="1:30" ht="21" customHeight="1" x14ac:dyDescent="0.2">
      <c r="A708" s="9">
        <v>704</v>
      </c>
      <c r="B708" s="99" t="s">
        <v>677</v>
      </c>
      <c r="C708" s="101" t="s">
        <v>68</v>
      </c>
      <c r="D708" s="133">
        <v>3</v>
      </c>
      <c r="E708" s="13">
        <v>0.93379310344827582</v>
      </c>
      <c r="F708" s="48"/>
      <c r="G708" s="48"/>
      <c r="H708" s="12">
        <f>SUM(E708*100,F708:G708)</f>
        <v>93.379310344827587</v>
      </c>
      <c r="I708" s="48"/>
      <c r="J708" s="78"/>
      <c r="K708" s="13">
        <f>SUM(I708:J708)</f>
        <v>0</v>
      </c>
      <c r="L708" s="48"/>
      <c r="M708" s="78"/>
      <c r="N708" s="78"/>
      <c r="O708" s="13">
        <f>SUM(L708:N708)</f>
        <v>0</v>
      </c>
      <c r="P708" s="78"/>
      <c r="Q708" s="78"/>
      <c r="R708" s="78"/>
      <c r="S708" s="78"/>
      <c r="T708" s="13">
        <f>SUM(P708:S708)</f>
        <v>0</v>
      </c>
      <c r="U708" s="48"/>
      <c r="V708" s="48"/>
      <c r="W708" s="48"/>
      <c r="X708" s="48"/>
      <c r="Y708" s="48"/>
      <c r="Z708" s="48"/>
      <c r="AA708" s="13">
        <f>SUM(U708:Z708)</f>
        <v>0</v>
      </c>
      <c r="AB708" s="48"/>
      <c r="AC708" s="48"/>
      <c r="AD708" s="87">
        <f>H708+K708+O708+T708+AA708+AB708-AC708</f>
        <v>93.379310344827587</v>
      </c>
    </row>
    <row r="709" spans="1:30" ht="21" customHeight="1" x14ac:dyDescent="0.2">
      <c r="A709" s="10">
        <v>705</v>
      </c>
      <c r="B709" s="99" t="s">
        <v>678</v>
      </c>
      <c r="C709" s="101" t="s">
        <v>68</v>
      </c>
      <c r="D709" s="102">
        <v>4</v>
      </c>
      <c r="E709" s="13">
        <v>0.93379310344827582</v>
      </c>
      <c r="F709" s="48"/>
      <c r="G709" s="48"/>
      <c r="H709" s="12">
        <f>SUM(E709*100,F709:G709)</f>
        <v>93.379310344827587</v>
      </c>
      <c r="I709" s="48"/>
      <c r="J709" s="78"/>
      <c r="K709" s="13">
        <f>SUM(I709:J709)</f>
        <v>0</v>
      </c>
      <c r="L709" s="48"/>
      <c r="M709" s="78"/>
      <c r="N709" s="78"/>
      <c r="O709" s="13">
        <f>SUM(L709:N709)</f>
        <v>0</v>
      </c>
      <c r="P709" s="78"/>
      <c r="Q709" s="78"/>
      <c r="R709" s="78"/>
      <c r="S709" s="78"/>
      <c r="T709" s="13">
        <f>SUM(P709:S709)</f>
        <v>0</v>
      </c>
      <c r="U709" s="48"/>
      <c r="V709" s="48"/>
      <c r="W709" s="48"/>
      <c r="X709" s="48"/>
      <c r="Y709" s="48"/>
      <c r="Z709" s="48"/>
      <c r="AA709" s="13">
        <f>SUM(U709:Z709)</f>
        <v>0</v>
      </c>
      <c r="AB709" s="48"/>
      <c r="AC709" s="48"/>
      <c r="AD709" s="86">
        <f>H709+K709+O709+T709+AA709+AB709-AC709</f>
        <v>93.379310344827587</v>
      </c>
    </row>
    <row r="710" spans="1:30" ht="21" customHeight="1" x14ac:dyDescent="0.2">
      <c r="A710" s="8">
        <v>706</v>
      </c>
      <c r="B710" s="144" t="s">
        <v>679</v>
      </c>
      <c r="C710" s="92" t="s">
        <v>64</v>
      </c>
      <c r="D710" s="93">
        <v>4</v>
      </c>
      <c r="E710" s="12">
        <v>0.79378627360663279</v>
      </c>
      <c r="F710" s="46"/>
      <c r="G710" s="46"/>
      <c r="H710" s="12">
        <f>SUM(E710*100,F710:G710)</f>
        <v>79.378627360663273</v>
      </c>
      <c r="I710" s="94">
        <v>14</v>
      </c>
      <c r="J710" s="95"/>
      <c r="K710" s="12">
        <f>SUM(I710:J710)</f>
        <v>14</v>
      </c>
      <c r="L710" s="95"/>
      <c r="M710" s="95"/>
      <c r="N710" s="95"/>
      <c r="O710" s="12">
        <f>SUM(L710:N710)</f>
        <v>0</v>
      </c>
      <c r="P710" s="95"/>
      <c r="Q710" s="95"/>
      <c r="R710" s="95"/>
      <c r="S710" s="95"/>
      <c r="T710" s="12">
        <f>SUM(P710:S710)</f>
        <v>0</v>
      </c>
      <c r="U710" s="95"/>
      <c r="V710" s="94"/>
      <c r="W710" s="94"/>
      <c r="X710" s="94"/>
      <c r="Y710" s="85"/>
      <c r="Z710" s="85"/>
      <c r="AA710" s="14">
        <f>SUM(U710:Z710)</f>
        <v>0</v>
      </c>
      <c r="AB710" s="85"/>
      <c r="AC710" s="85"/>
      <c r="AD710" s="87">
        <f>H710+K710+O710+T710+AA710+AB710-AC710</f>
        <v>93.378627360663273</v>
      </c>
    </row>
    <row r="711" spans="1:30" ht="21" customHeight="1" x14ac:dyDescent="0.2">
      <c r="A711" s="9">
        <v>707</v>
      </c>
      <c r="B711" s="132" t="s">
        <v>680</v>
      </c>
      <c r="C711" s="101" t="s">
        <v>68</v>
      </c>
      <c r="D711" s="102">
        <v>1</v>
      </c>
      <c r="E711" s="13">
        <v>0.90857142857142859</v>
      </c>
      <c r="F711" s="48"/>
      <c r="G711" s="48"/>
      <c r="H711" s="12">
        <f>SUM(E711*100,F711:G711)</f>
        <v>90.857142857142861</v>
      </c>
      <c r="I711" s="48"/>
      <c r="J711" s="78"/>
      <c r="K711" s="13">
        <f>SUM(I711:J711)</f>
        <v>0</v>
      </c>
      <c r="L711" s="48"/>
      <c r="M711" s="78"/>
      <c r="N711" s="78"/>
      <c r="O711" s="13">
        <f>SUM(L711:N711)</f>
        <v>0</v>
      </c>
      <c r="P711" s="78"/>
      <c r="Q711" s="78"/>
      <c r="R711" s="78"/>
      <c r="S711" s="78"/>
      <c r="T711" s="13">
        <f>SUM(P711:S711)</f>
        <v>0</v>
      </c>
      <c r="U711" s="48"/>
      <c r="V711" s="48">
        <v>2.5</v>
      </c>
      <c r="W711" s="48"/>
      <c r="X711" s="48"/>
      <c r="Y711" s="48"/>
      <c r="Z711" s="48"/>
      <c r="AA711" s="13">
        <f>SUM(U711:Z711)</f>
        <v>2.5</v>
      </c>
      <c r="AB711" s="48"/>
      <c r="AC711" s="48"/>
      <c r="AD711" s="86">
        <f>H711+K711+O711+T711+AA711+AB711-AC711</f>
        <v>93.357142857142861</v>
      </c>
    </row>
    <row r="712" spans="1:30" ht="21" customHeight="1" x14ac:dyDescent="0.2">
      <c r="A712" s="10">
        <v>708</v>
      </c>
      <c r="B712" s="96" t="s">
        <v>681</v>
      </c>
      <c r="C712" s="96" t="s">
        <v>66</v>
      </c>
      <c r="D712" s="97">
        <v>2</v>
      </c>
      <c r="E712" s="13">
        <v>0.90133333333333332</v>
      </c>
      <c r="F712" s="47"/>
      <c r="G712" s="47">
        <v>2</v>
      </c>
      <c r="H712" s="12">
        <f>SUM(E712*100,F712:G712)</f>
        <v>92.133333333333326</v>
      </c>
      <c r="I712" s="47"/>
      <c r="J712" s="77"/>
      <c r="K712" s="13">
        <f>SUM(I712:J712)</f>
        <v>0</v>
      </c>
      <c r="L712" s="47"/>
      <c r="M712" s="77"/>
      <c r="N712" s="77"/>
      <c r="O712" s="13">
        <f>SUM(L712:N712)</f>
        <v>0</v>
      </c>
      <c r="P712" s="77"/>
      <c r="Q712" s="77"/>
      <c r="R712" s="77"/>
      <c r="S712" s="77"/>
      <c r="T712" s="13">
        <f>SUM(P712:S712)</f>
        <v>0</v>
      </c>
      <c r="U712" s="47"/>
      <c r="V712" s="47">
        <v>1.2</v>
      </c>
      <c r="W712" s="47"/>
      <c r="X712" s="47"/>
      <c r="Y712" s="47"/>
      <c r="Z712" s="47"/>
      <c r="AA712" s="13">
        <f>SUM(U712:Z712)</f>
        <v>1.2</v>
      </c>
      <c r="AB712" s="47"/>
      <c r="AC712" s="47"/>
      <c r="AD712" s="87">
        <f>H712+K712+O712+T712+AA712+AB712-AC712</f>
        <v>93.333333333333329</v>
      </c>
    </row>
    <row r="713" spans="1:30" ht="21" customHeight="1" x14ac:dyDescent="0.2">
      <c r="A713" s="8">
        <v>709</v>
      </c>
      <c r="B713" s="134" t="s">
        <v>682</v>
      </c>
      <c r="C713" s="92" t="s">
        <v>64</v>
      </c>
      <c r="D713" s="93">
        <v>1</v>
      </c>
      <c r="E713" s="17">
        <v>0.8828896551724138</v>
      </c>
      <c r="F713" s="46"/>
      <c r="G713" s="46">
        <v>1</v>
      </c>
      <c r="H713" s="12">
        <f>SUM(E713*100,F713:G713)</f>
        <v>89.28896551724138</v>
      </c>
      <c r="I713" s="94"/>
      <c r="J713" s="95"/>
      <c r="K713" s="12">
        <f>SUM(I713:J713)</f>
        <v>0</v>
      </c>
      <c r="L713" s="95"/>
      <c r="M713" s="95"/>
      <c r="N713" s="95"/>
      <c r="O713" s="12">
        <f>SUM(L713:N713)</f>
        <v>0</v>
      </c>
      <c r="P713" s="95"/>
      <c r="Q713" s="95"/>
      <c r="R713" s="95"/>
      <c r="S713" s="95"/>
      <c r="T713" s="12">
        <f>SUM(P713:S713)</f>
        <v>0</v>
      </c>
      <c r="U713" s="95">
        <v>1</v>
      </c>
      <c r="V713" s="94"/>
      <c r="W713" s="94"/>
      <c r="X713" s="94"/>
      <c r="Y713" s="85"/>
      <c r="Z713" s="85">
        <f>1+2</f>
        <v>3</v>
      </c>
      <c r="AA713" s="14">
        <f>SUM(U713:Z713)</f>
        <v>4</v>
      </c>
      <c r="AB713" s="85"/>
      <c r="AC713" s="85"/>
      <c r="AD713" s="86">
        <f>H713+K713+O713+T713+AA713+AB713-AC713</f>
        <v>93.28896551724138</v>
      </c>
    </row>
    <row r="714" spans="1:30" ht="21" customHeight="1" x14ac:dyDescent="0.2">
      <c r="A714" s="9">
        <v>710</v>
      </c>
      <c r="B714" s="96" t="s">
        <v>683</v>
      </c>
      <c r="C714" s="96" t="s">
        <v>66</v>
      </c>
      <c r="D714" s="97">
        <v>1</v>
      </c>
      <c r="E714" s="13">
        <v>0.90187499999999998</v>
      </c>
      <c r="F714" s="47"/>
      <c r="G714" s="47"/>
      <c r="H714" s="12">
        <f>SUM(E714*100,F714:G714)</f>
        <v>90.1875</v>
      </c>
      <c r="I714" s="47"/>
      <c r="J714" s="77"/>
      <c r="K714" s="13">
        <f>SUM(I714:J714)</f>
        <v>0</v>
      </c>
      <c r="L714" s="47"/>
      <c r="M714" s="77"/>
      <c r="N714" s="77"/>
      <c r="O714" s="13">
        <f>SUM(L714:N714)</f>
        <v>0</v>
      </c>
      <c r="P714" s="77"/>
      <c r="Q714" s="77"/>
      <c r="R714" s="77"/>
      <c r="S714" s="77"/>
      <c r="T714" s="13">
        <f>SUM(P714:S714)</f>
        <v>0</v>
      </c>
      <c r="U714" s="47">
        <v>1</v>
      </c>
      <c r="V714" s="47"/>
      <c r="W714" s="47"/>
      <c r="X714" s="47">
        <v>2.1</v>
      </c>
      <c r="Y714" s="47"/>
      <c r="Z714" s="47"/>
      <c r="AA714" s="13">
        <f>SUM(U714:Z714)</f>
        <v>3.1</v>
      </c>
      <c r="AB714" s="47"/>
      <c r="AC714" s="47"/>
      <c r="AD714" s="87">
        <f>H714+K714+O714+T714+AA714+AB714-AC714</f>
        <v>93.287499999999994</v>
      </c>
    </row>
    <row r="715" spans="1:30" ht="21" customHeight="1" x14ac:dyDescent="0.2">
      <c r="A715" s="10">
        <v>711</v>
      </c>
      <c r="B715" s="103" t="s">
        <v>684</v>
      </c>
      <c r="C715" s="104" t="s">
        <v>70</v>
      </c>
      <c r="D715" s="105">
        <v>4</v>
      </c>
      <c r="E715" s="14">
        <f>H715/100</f>
        <v>0.91785714285714293</v>
      </c>
      <c r="F715" s="49"/>
      <c r="G715" s="49"/>
      <c r="H715" s="12">
        <v>91.785714285714292</v>
      </c>
      <c r="I715" s="49"/>
      <c r="J715" s="106"/>
      <c r="K715" s="14">
        <f>SUM(I715:J715)</f>
        <v>0</v>
      </c>
      <c r="L715" s="49"/>
      <c r="M715" s="106"/>
      <c r="N715" s="106"/>
      <c r="O715" s="14">
        <f>SUM(L715:N715)</f>
        <v>0</v>
      </c>
      <c r="P715" s="106"/>
      <c r="Q715" s="106"/>
      <c r="R715" s="106"/>
      <c r="S715" s="106"/>
      <c r="T715" s="14">
        <f>SUM(P715:S715)</f>
        <v>0</v>
      </c>
      <c r="U715" s="49"/>
      <c r="V715" s="49"/>
      <c r="W715" s="49"/>
      <c r="X715" s="49"/>
      <c r="Y715" s="49"/>
      <c r="Z715" s="49">
        <v>1.5</v>
      </c>
      <c r="AA715" s="14">
        <f>SUM(U715:Z715)</f>
        <v>1.5</v>
      </c>
      <c r="AB715" s="49"/>
      <c r="AC715" s="49"/>
      <c r="AD715" s="87">
        <f>H715+K715+O715+T715+AA715+AB715-AC715</f>
        <v>93.285714285714292</v>
      </c>
    </row>
    <row r="716" spans="1:30" ht="21" customHeight="1" x14ac:dyDescent="0.2">
      <c r="A716" s="8">
        <v>712</v>
      </c>
      <c r="B716" s="96" t="s">
        <v>685</v>
      </c>
      <c r="C716" s="96" t="s">
        <v>66</v>
      </c>
      <c r="D716" s="97">
        <v>3</v>
      </c>
      <c r="E716" s="13">
        <v>0.93084745762711862</v>
      </c>
      <c r="F716" s="47"/>
      <c r="G716" s="47"/>
      <c r="H716" s="12">
        <f>SUM(E716*100,F716:G716)</f>
        <v>93.084745762711862</v>
      </c>
      <c r="I716" s="47"/>
      <c r="J716" s="77"/>
      <c r="K716" s="13">
        <f>SUM(I716:J716)</f>
        <v>0</v>
      </c>
      <c r="L716" s="47"/>
      <c r="M716" s="77"/>
      <c r="N716" s="77"/>
      <c r="O716" s="13">
        <f>SUM(L716:N716)</f>
        <v>0</v>
      </c>
      <c r="P716" s="77"/>
      <c r="Q716" s="77"/>
      <c r="R716" s="77"/>
      <c r="S716" s="77"/>
      <c r="T716" s="13">
        <f>SUM(P716:S716)</f>
        <v>0</v>
      </c>
      <c r="U716" s="47"/>
      <c r="V716" s="47">
        <v>0.2</v>
      </c>
      <c r="W716" s="47"/>
      <c r="X716" s="47"/>
      <c r="Y716" s="47"/>
      <c r="Z716" s="47"/>
      <c r="AA716" s="13">
        <f>SUM(U716:Z716)</f>
        <v>0.2</v>
      </c>
      <c r="AB716" s="47"/>
      <c r="AC716" s="47"/>
      <c r="AD716" s="87">
        <f>H716+K716+O716+T716+AA716+AB716-AC716</f>
        <v>93.284745762711864</v>
      </c>
    </row>
    <row r="717" spans="1:30" ht="21" customHeight="1" x14ac:dyDescent="0.2">
      <c r="A717" s="9">
        <v>713</v>
      </c>
      <c r="B717" s="122" t="s">
        <v>686</v>
      </c>
      <c r="C717" s="110" t="s">
        <v>73</v>
      </c>
      <c r="D717" s="111">
        <v>2</v>
      </c>
      <c r="E717" s="14">
        <v>0.93281250000000004</v>
      </c>
      <c r="F717" s="50"/>
      <c r="G717" s="50"/>
      <c r="H717" s="12">
        <f>SUM(E717*100,F717:G717)</f>
        <v>93.28125</v>
      </c>
      <c r="I717" s="50"/>
      <c r="J717" s="112"/>
      <c r="K717" s="14">
        <f>SUM(I717:J717)</f>
        <v>0</v>
      </c>
      <c r="L717" s="50"/>
      <c r="M717" s="112"/>
      <c r="N717" s="112"/>
      <c r="O717" s="14">
        <f>SUM(L717:N717)</f>
        <v>0</v>
      </c>
      <c r="P717" s="112"/>
      <c r="Q717" s="112"/>
      <c r="R717" s="112"/>
      <c r="S717" s="112"/>
      <c r="T717" s="14">
        <f>SUM(P717:S717)</f>
        <v>0</v>
      </c>
      <c r="U717" s="50"/>
      <c r="V717" s="50"/>
      <c r="W717" s="50"/>
      <c r="X717" s="50"/>
      <c r="Y717" s="50"/>
      <c r="Z717" s="50"/>
      <c r="AA717" s="14">
        <f>SUM(U717:Z717)</f>
        <v>0</v>
      </c>
      <c r="AB717" s="50"/>
      <c r="AC717" s="50"/>
      <c r="AD717" s="86">
        <f>H717+K717+O717+T717+AA717+AB717-AC717</f>
        <v>93.28125</v>
      </c>
    </row>
    <row r="718" spans="1:30" ht="21" customHeight="1" x14ac:dyDescent="0.2">
      <c r="A718" s="10">
        <v>714</v>
      </c>
      <c r="B718" s="100" t="s">
        <v>687</v>
      </c>
      <c r="C718" s="101" t="s">
        <v>68</v>
      </c>
      <c r="D718" s="128">
        <v>1</v>
      </c>
      <c r="E718" s="16">
        <v>0.93266666666666664</v>
      </c>
      <c r="F718" s="48"/>
      <c r="G718" s="48"/>
      <c r="H718" s="12">
        <f>SUM(E718*100,F718:G718)</f>
        <v>93.266666666666666</v>
      </c>
      <c r="I718" s="48"/>
      <c r="J718" s="78"/>
      <c r="K718" s="13">
        <f>SUM(I718:J718)</f>
        <v>0</v>
      </c>
      <c r="L718" s="48"/>
      <c r="M718" s="78"/>
      <c r="N718" s="78"/>
      <c r="O718" s="13">
        <f>SUM(L718:N718)</f>
        <v>0</v>
      </c>
      <c r="P718" s="78"/>
      <c r="Q718" s="78"/>
      <c r="R718" s="78"/>
      <c r="S718" s="78"/>
      <c r="T718" s="13">
        <f>SUM(P718:S718)</f>
        <v>0</v>
      </c>
      <c r="U718" s="48"/>
      <c r="V718" s="48"/>
      <c r="W718" s="48"/>
      <c r="X718" s="48"/>
      <c r="Y718" s="48"/>
      <c r="Z718" s="48"/>
      <c r="AA718" s="13">
        <f>SUM(U718:Z718)</f>
        <v>0</v>
      </c>
      <c r="AB718" s="48"/>
      <c r="AC718" s="48"/>
      <c r="AD718" s="86">
        <f>H718+K718+O718+T718+AA718+AB718-AC718</f>
        <v>93.266666666666666</v>
      </c>
    </row>
    <row r="719" spans="1:30" ht="21" customHeight="1" x14ac:dyDescent="0.2">
      <c r="A719" s="8">
        <v>715</v>
      </c>
      <c r="B719" s="100" t="s">
        <v>688</v>
      </c>
      <c r="C719" s="101" t="s">
        <v>68</v>
      </c>
      <c r="D719" s="102">
        <v>3</v>
      </c>
      <c r="E719" s="13">
        <v>0.93266666666666664</v>
      </c>
      <c r="F719" s="48"/>
      <c r="G719" s="48"/>
      <c r="H719" s="12">
        <f>SUM(E719*100,F719:G719)</f>
        <v>93.266666666666666</v>
      </c>
      <c r="I719" s="48"/>
      <c r="J719" s="78"/>
      <c r="K719" s="13">
        <f>SUM(I719:J719)</f>
        <v>0</v>
      </c>
      <c r="L719" s="48"/>
      <c r="M719" s="78"/>
      <c r="N719" s="78"/>
      <c r="O719" s="13">
        <f>SUM(L719:N719)</f>
        <v>0</v>
      </c>
      <c r="P719" s="78"/>
      <c r="Q719" s="78"/>
      <c r="R719" s="78"/>
      <c r="S719" s="78"/>
      <c r="T719" s="13">
        <f>SUM(P719:S719)</f>
        <v>0</v>
      </c>
      <c r="U719" s="48"/>
      <c r="V719" s="48"/>
      <c r="W719" s="48"/>
      <c r="X719" s="48"/>
      <c r="Y719" s="48"/>
      <c r="Z719" s="48"/>
      <c r="AA719" s="13">
        <f>SUM(U719:Z719)</f>
        <v>0</v>
      </c>
      <c r="AB719" s="48"/>
      <c r="AC719" s="48"/>
      <c r="AD719" s="87">
        <f>H719+K719+O719+T719+AA719+AB719-AC719</f>
        <v>93.266666666666666</v>
      </c>
    </row>
    <row r="720" spans="1:30" ht="21" customHeight="1" x14ac:dyDescent="0.2">
      <c r="A720" s="9">
        <v>716</v>
      </c>
      <c r="B720" s="100" t="s">
        <v>689</v>
      </c>
      <c r="C720" s="101" t="s">
        <v>68</v>
      </c>
      <c r="D720" s="102">
        <v>2</v>
      </c>
      <c r="E720" s="13">
        <v>0.93066666666666664</v>
      </c>
      <c r="F720" s="48"/>
      <c r="G720" s="48"/>
      <c r="H720" s="12">
        <f>SUM(E720*100,F720:G720)</f>
        <v>93.066666666666663</v>
      </c>
      <c r="I720" s="48"/>
      <c r="J720" s="78"/>
      <c r="K720" s="13">
        <f>SUM(I720:J720)</f>
        <v>0</v>
      </c>
      <c r="L720" s="48"/>
      <c r="M720" s="78"/>
      <c r="N720" s="78"/>
      <c r="O720" s="13">
        <f>SUM(L720:N720)</f>
        <v>0</v>
      </c>
      <c r="P720" s="78"/>
      <c r="Q720" s="78"/>
      <c r="R720" s="78"/>
      <c r="S720" s="78"/>
      <c r="T720" s="13">
        <f>SUM(P720:S720)</f>
        <v>0</v>
      </c>
      <c r="U720" s="48"/>
      <c r="V720" s="48">
        <v>0.2</v>
      </c>
      <c r="W720" s="48"/>
      <c r="X720" s="48"/>
      <c r="Y720" s="48"/>
      <c r="Z720" s="48"/>
      <c r="AA720" s="13">
        <f>SUM(U720:Z720)</f>
        <v>0.2</v>
      </c>
      <c r="AB720" s="48"/>
      <c r="AC720" s="48"/>
      <c r="AD720" s="87">
        <f>H720+K720+O720+T720+AA720+AB720-AC720</f>
        <v>93.266666666666666</v>
      </c>
    </row>
    <row r="721" spans="1:30" ht="21" customHeight="1" x14ac:dyDescent="0.2">
      <c r="A721" s="10">
        <v>717</v>
      </c>
      <c r="B721" s="90" t="s">
        <v>690</v>
      </c>
      <c r="C721" s="92" t="s">
        <v>64</v>
      </c>
      <c r="D721" s="93">
        <v>2</v>
      </c>
      <c r="E721" s="12">
        <v>0.93266666666666664</v>
      </c>
      <c r="F721" s="46"/>
      <c r="G721" s="46"/>
      <c r="H721" s="12">
        <f>SUM(E721*100,F721:G721)</f>
        <v>93.266666666666666</v>
      </c>
      <c r="I721" s="94"/>
      <c r="J721" s="95"/>
      <c r="K721" s="12">
        <f>SUM(I721:J721)</f>
        <v>0</v>
      </c>
      <c r="L721" s="95"/>
      <c r="M721" s="95"/>
      <c r="N721" s="95"/>
      <c r="O721" s="12">
        <f>SUM(L721:N721)</f>
        <v>0</v>
      </c>
      <c r="P721" s="95"/>
      <c r="Q721" s="95"/>
      <c r="R721" s="95"/>
      <c r="S721" s="95"/>
      <c r="T721" s="12">
        <f>SUM(P721:S721)</f>
        <v>0</v>
      </c>
      <c r="U721" s="95"/>
      <c r="V721" s="94"/>
      <c r="W721" s="94"/>
      <c r="X721" s="94"/>
      <c r="Y721" s="85"/>
      <c r="Z721" s="85"/>
      <c r="AA721" s="14">
        <f>SUM(U721:Z721)</f>
        <v>0</v>
      </c>
      <c r="AB721" s="85"/>
      <c r="AC721" s="85"/>
      <c r="AD721" s="86">
        <f>H721+K721+O721+T721+AA721+AB721-AC721</f>
        <v>93.266666666666666</v>
      </c>
    </row>
    <row r="722" spans="1:30" ht="21" customHeight="1" x14ac:dyDescent="0.2">
      <c r="A722" s="8">
        <v>718</v>
      </c>
      <c r="B722" s="110" t="s">
        <v>691</v>
      </c>
      <c r="C722" s="110" t="s">
        <v>73</v>
      </c>
      <c r="D722" s="111">
        <v>3</v>
      </c>
      <c r="E722" s="14">
        <v>0.93260869565217386</v>
      </c>
      <c r="F722" s="50"/>
      <c r="G722" s="50"/>
      <c r="H722" s="12">
        <f>SUM(E722*100,F722:G722)</f>
        <v>93.260869565217391</v>
      </c>
      <c r="I722" s="50"/>
      <c r="J722" s="112"/>
      <c r="K722" s="14">
        <f>SUM(I722:J722)</f>
        <v>0</v>
      </c>
      <c r="L722" s="50"/>
      <c r="M722" s="112"/>
      <c r="N722" s="112"/>
      <c r="O722" s="14">
        <f>SUM(L722:N722)</f>
        <v>0</v>
      </c>
      <c r="P722" s="112"/>
      <c r="Q722" s="112"/>
      <c r="R722" s="112"/>
      <c r="S722" s="112"/>
      <c r="T722" s="14">
        <f>SUM(P722:S722)</f>
        <v>0</v>
      </c>
      <c r="U722" s="50"/>
      <c r="V722" s="50"/>
      <c r="W722" s="50"/>
      <c r="X722" s="50"/>
      <c r="Y722" s="50"/>
      <c r="Z722" s="50"/>
      <c r="AA722" s="14">
        <f>SUM(U722:Z722)</f>
        <v>0</v>
      </c>
      <c r="AB722" s="50"/>
      <c r="AC722" s="50"/>
      <c r="AD722" s="86">
        <f>H722+K722+O722+T722+AA722+AB722-AC722</f>
        <v>93.260869565217391</v>
      </c>
    </row>
    <row r="723" spans="1:30" ht="21" customHeight="1" x14ac:dyDescent="0.2">
      <c r="A723" s="9">
        <v>719</v>
      </c>
      <c r="B723" s="146" t="s">
        <v>692</v>
      </c>
      <c r="C723" s="101" t="s">
        <v>68</v>
      </c>
      <c r="D723" s="102">
        <v>3</v>
      </c>
      <c r="E723" s="13">
        <v>0.93258064516129036</v>
      </c>
      <c r="F723" s="48"/>
      <c r="G723" s="48"/>
      <c r="H723" s="12">
        <f>SUM(E723*100,F723:G723)</f>
        <v>93.258064516129039</v>
      </c>
      <c r="I723" s="48"/>
      <c r="J723" s="78"/>
      <c r="K723" s="13">
        <f>SUM(I723:J723)</f>
        <v>0</v>
      </c>
      <c r="L723" s="48"/>
      <c r="M723" s="78"/>
      <c r="N723" s="78"/>
      <c r="O723" s="13">
        <f>SUM(L723:N723)</f>
        <v>0</v>
      </c>
      <c r="P723" s="78"/>
      <c r="Q723" s="78"/>
      <c r="R723" s="78"/>
      <c r="S723" s="78"/>
      <c r="T723" s="13">
        <f>SUM(P723:S723)</f>
        <v>0</v>
      </c>
      <c r="U723" s="48"/>
      <c r="V723" s="48"/>
      <c r="W723" s="48"/>
      <c r="X723" s="48"/>
      <c r="Y723" s="48"/>
      <c r="Z723" s="48"/>
      <c r="AA723" s="13">
        <f>SUM(U723:Z723)</f>
        <v>0</v>
      </c>
      <c r="AB723" s="48"/>
      <c r="AC723" s="48"/>
      <c r="AD723" s="86">
        <f>H723+K723+O723+T723+AA723+AB723-AC723</f>
        <v>93.258064516129039</v>
      </c>
    </row>
    <row r="724" spans="1:30" ht="21" customHeight="1" x14ac:dyDescent="0.2">
      <c r="A724" s="10">
        <v>720</v>
      </c>
      <c r="B724" s="123" t="s">
        <v>693</v>
      </c>
      <c r="C724" s="101" t="s">
        <v>68</v>
      </c>
      <c r="D724" s="133">
        <v>3</v>
      </c>
      <c r="E724" s="13">
        <v>0.9324137931034483</v>
      </c>
      <c r="F724" s="48"/>
      <c r="G724" s="48"/>
      <c r="H724" s="12">
        <f>SUM(E724*100,F724:G724)</f>
        <v>93.241379310344826</v>
      </c>
      <c r="I724" s="48"/>
      <c r="J724" s="78"/>
      <c r="K724" s="13">
        <f>SUM(I724:J724)</f>
        <v>0</v>
      </c>
      <c r="L724" s="48"/>
      <c r="M724" s="78"/>
      <c r="N724" s="78"/>
      <c r="O724" s="13">
        <f>SUM(L724:N724)</f>
        <v>0</v>
      </c>
      <c r="P724" s="78"/>
      <c r="Q724" s="78"/>
      <c r="R724" s="78"/>
      <c r="S724" s="78"/>
      <c r="T724" s="13">
        <f>SUM(P724:S724)</f>
        <v>0</v>
      </c>
      <c r="U724" s="48"/>
      <c r="V724" s="48"/>
      <c r="W724" s="48"/>
      <c r="X724" s="48"/>
      <c r="Y724" s="48"/>
      <c r="Z724" s="48"/>
      <c r="AA724" s="13">
        <f>SUM(U724:Z724)</f>
        <v>0</v>
      </c>
      <c r="AB724" s="48"/>
      <c r="AC724" s="48"/>
      <c r="AD724" s="87">
        <f>H724+K724+O724+T724+AA724+AB724-AC724</f>
        <v>93.241379310344826</v>
      </c>
    </row>
    <row r="725" spans="1:30" ht="21" customHeight="1" x14ac:dyDescent="0.2">
      <c r="A725" s="8">
        <v>721</v>
      </c>
      <c r="B725" s="107" t="s">
        <v>694</v>
      </c>
      <c r="C725" s="104" t="s">
        <v>70</v>
      </c>
      <c r="D725" s="116">
        <v>2</v>
      </c>
      <c r="E725" s="14">
        <f>H725/100</f>
        <v>0.92139166666666672</v>
      </c>
      <c r="F725" s="49"/>
      <c r="G725" s="49"/>
      <c r="H725" s="12">
        <v>92.139166666666668</v>
      </c>
      <c r="I725" s="49"/>
      <c r="J725" s="106"/>
      <c r="K725" s="14">
        <f>SUM(I725:J725)</f>
        <v>0</v>
      </c>
      <c r="L725" s="49"/>
      <c r="M725" s="106"/>
      <c r="N725" s="106"/>
      <c r="O725" s="14">
        <f>SUM(L725:N725)</f>
        <v>0</v>
      </c>
      <c r="P725" s="106"/>
      <c r="Q725" s="106"/>
      <c r="R725" s="106"/>
      <c r="S725" s="106"/>
      <c r="T725" s="14">
        <f>SUM(P725:S725)</f>
        <v>0</v>
      </c>
      <c r="U725" s="49"/>
      <c r="V725" s="49">
        <v>1.1000000000000001</v>
      </c>
      <c r="W725" s="49"/>
      <c r="X725" s="49"/>
      <c r="Y725" s="49"/>
      <c r="Z725" s="49"/>
      <c r="AA725" s="14">
        <f>SUM(U725:Z725)</f>
        <v>1.1000000000000001</v>
      </c>
      <c r="AB725" s="49"/>
      <c r="AC725" s="49"/>
      <c r="AD725" s="86">
        <f>H725+K725+O725+T725+AA725+AB725-AC725</f>
        <v>93.239166666666662</v>
      </c>
    </row>
    <row r="726" spans="1:30" ht="21" customHeight="1" x14ac:dyDescent="0.2">
      <c r="A726" s="9">
        <v>722</v>
      </c>
      <c r="B726" s="131" t="s">
        <v>695</v>
      </c>
      <c r="C726" s="92" t="s">
        <v>64</v>
      </c>
      <c r="D726" s="124">
        <v>2</v>
      </c>
      <c r="E726" s="12">
        <v>0.78234042553191485</v>
      </c>
      <c r="F726" s="46"/>
      <c r="G726" s="46"/>
      <c r="H726" s="12">
        <f>SUM(E726*100,F726:G726)</f>
        <v>78.234042553191486</v>
      </c>
      <c r="I726" s="94"/>
      <c r="J726" s="95"/>
      <c r="K726" s="12">
        <f>SUM(I726:J726)</f>
        <v>0</v>
      </c>
      <c r="L726" s="95"/>
      <c r="M726" s="95"/>
      <c r="N726" s="95"/>
      <c r="O726" s="12">
        <f>SUM(L726:N726)</f>
        <v>0</v>
      </c>
      <c r="P726" s="95"/>
      <c r="Q726" s="95"/>
      <c r="R726" s="95"/>
      <c r="S726" s="95"/>
      <c r="T726" s="12">
        <f>SUM(P726:S726)</f>
        <v>0</v>
      </c>
      <c r="U726" s="95">
        <v>15</v>
      </c>
      <c r="V726" s="94"/>
      <c r="W726" s="94"/>
      <c r="X726" s="94"/>
      <c r="Y726" s="85"/>
      <c r="Z726" s="85"/>
      <c r="AA726" s="14">
        <f>SUM(U726:Z726)</f>
        <v>15</v>
      </c>
      <c r="AB726" s="85"/>
      <c r="AC726" s="85"/>
      <c r="AD726" s="86">
        <f>H726+K726+O726+T726+AA726+AB726-AC726</f>
        <v>93.234042553191486</v>
      </c>
    </row>
    <row r="727" spans="1:30" ht="21" customHeight="1" x14ac:dyDescent="0.2">
      <c r="A727" s="10">
        <v>723</v>
      </c>
      <c r="B727" s="122" t="s">
        <v>696</v>
      </c>
      <c r="C727" s="110" t="s">
        <v>73</v>
      </c>
      <c r="D727" s="111">
        <v>4</v>
      </c>
      <c r="E727" s="14">
        <v>0.93233333333333335</v>
      </c>
      <c r="F727" s="50"/>
      <c r="G727" s="50"/>
      <c r="H727" s="12">
        <f>SUM(E727*100,F727:G727)</f>
        <v>93.233333333333334</v>
      </c>
      <c r="I727" s="50"/>
      <c r="J727" s="112"/>
      <c r="K727" s="14">
        <f>SUM(I727:J727)</f>
        <v>0</v>
      </c>
      <c r="L727" s="50"/>
      <c r="M727" s="112"/>
      <c r="N727" s="112"/>
      <c r="O727" s="14">
        <f>SUM(L727:N727)</f>
        <v>0</v>
      </c>
      <c r="P727" s="112"/>
      <c r="Q727" s="112"/>
      <c r="R727" s="112"/>
      <c r="S727" s="112"/>
      <c r="T727" s="14">
        <f>SUM(P727:S727)</f>
        <v>0</v>
      </c>
      <c r="U727" s="50"/>
      <c r="V727" s="50"/>
      <c r="W727" s="50"/>
      <c r="X727" s="50"/>
      <c r="Y727" s="50"/>
      <c r="Z727" s="50"/>
      <c r="AA727" s="14">
        <f>SUM(U727:Z727)</f>
        <v>0</v>
      </c>
      <c r="AB727" s="50"/>
      <c r="AC727" s="50"/>
      <c r="AD727" s="87">
        <f>H727+K727+O727+T727+AA727+AB727-AC727</f>
        <v>93.233333333333334</v>
      </c>
    </row>
    <row r="728" spans="1:30" ht="21" customHeight="1" x14ac:dyDescent="0.2">
      <c r="A728" s="8">
        <v>724</v>
      </c>
      <c r="B728" s="100" t="s">
        <v>697</v>
      </c>
      <c r="C728" s="101" t="s">
        <v>68</v>
      </c>
      <c r="D728" s="102">
        <v>2</v>
      </c>
      <c r="E728" s="13">
        <v>0.93233333333333335</v>
      </c>
      <c r="F728" s="48"/>
      <c r="G728" s="48"/>
      <c r="H728" s="12">
        <f>SUM(E728*100,F728:G728)</f>
        <v>93.233333333333334</v>
      </c>
      <c r="I728" s="48"/>
      <c r="J728" s="78"/>
      <c r="K728" s="13">
        <f>SUM(I728:J728)</f>
        <v>0</v>
      </c>
      <c r="L728" s="48"/>
      <c r="M728" s="78"/>
      <c r="N728" s="78"/>
      <c r="O728" s="13">
        <f>SUM(L728:N728)</f>
        <v>0</v>
      </c>
      <c r="P728" s="78"/>
      <c r="Q728" s="78"/>
      <c r="R728" s="78"/>
      <c r="S728" s="78"/>
      <c r="T728" s="13">
        <f>SUM(P728:S728)</f>
        <v>0</v>
      </c>
      <c r="U728" s="48"/>
      <c r="V728" s="48"/>
      <c r="W728" s="48"/>
      <c r="X728" s="48"/>
      <c r="Y728" s="48"/>
      <c r="Z728" s="48"/>
      <c r="AA728" s="13">
        <f>SUM(U728:Z728)</f>
        <v>0</v>
      </c>
      <c r="AB728" s="48"/>
      <c r="AC728" s="48"/>
      <c r="AD728" s="86">
        <f>H728+K728+O728+T728+AA728+AB728-AC728</f>
        <v>93.233333333333334</v>
      </c>
    </row>
    <row r="729" spans="1:30" ht="21" customHeight="1" x14ac:dyDescent="0.2">
      <c r="A729" s="9">
        <v>725</v>
      </c>
      <c r="B729" s="122" t="s">
        <v>698</v>
      </c>
      <c r="C729" s="110" t="s">
        <v>73</v>
      </c>
      <c r="D729" s="111">
        <v>3</v>
      </c>
      <c r="E729" s="14">
        <v>0.93222222222222217</v>
      </c>
      <c r="F729" s="50"/>
      <c r="G729" s="50"/>
      <c r="H729" s="12">
        <f>SUM(E729*100,F729:G729)</f>
        <v>93.222222222222214</v>
      </c>
      <c r="I729" s="50"/>
      <c r="J729" s="112"/>
      <c r="K729" s="14">
        <f>SUM(I729:J729)</f>
        <v>0</v>
      </c>
      <c r="L729" s="50"/>
      <c r="M729" s="112"/>
      <c r="N729" s="112"/>
      <c r="O729" s="14">
        <f>SUM(L729:N729)</f>
        <v>0</v>
      </c>
      <c r="P729" s="112"/>
      <c r="Q729" s="112"/>
      <c r="R729" s="112"/>
      <c r="S729" s="112"/>
      <c r="T729" s="14">
        <f>SUM(P729:S729)</f>
        <v>0</v>
      </c>
      <c r="U729" s="50"/>
      <c r="V729" s="50"/>
      <c r="W729" s="50"/>
      <c r="X729" s="50"/>
      <c r="Y729" s="50"/>
      <c r="Z729" s="50"/>
      <c r="AA729" s="14">
        <f>SUM(U729:Z729)</f>
        <v>0</v>
      </c>
      <c r="AB729" s="50"/>
      <c r="AC729" s="50"/>
      <c r="AD729" s="86">
        <f>H729+K729+O729+T729+AA729+AB729-AC729</f>
        <v>93.222222222222214</v>
      </c>
    </row>
    <row r="730" spans="1:30" ht="21" customHeight="1" x14ac:dyDescent="0.2">
      <c r="A730" s="10">
        <v>726</v>
      </c>
      <c r="B730" s="103" t="s">
        <v>699</v>
      </c>
      <c r="C730" s="104" t="s">
        <v>70</v>
      </c>
      <c r="D730" s="105">
        <v>4</v>
      </c>
      <c r="E730" s="14">
        <f>H730/100</f>
        <v>0.93214285714285705</v>
      </c>
      <c r="F730" s="49"/>
      <c r="G730" s="49"/>
      <c r="H730" s="12">
        <v>93.214285714285708</v>
      </c>
      <c r="I730" s="49"/>
      <c r="J730" s="106"/>
      <c r="K730" s="14">
        <f>SUM(I730:J730)</f>
        <v>0</v>
      </c>
      <c r="L730" s="49"/>
      <c r="M730" s="106"/>
      <c r="N730" s="106"/>
      <c r="O730" s="14">
        <f>SUM(L730:N730)</f>
        <v>0</v>
      </c>
      <c r="P730" s="106"/>
      <c r="Q730" s="106"/>
      <c r="R730" s="106"/>
      <c r="S730" s="106"/>
      <c r="T730" s="14">
        <f>SUM(P730:S730)</f>
        <v>0</v>
      </c>
      <c r="U730" s="49"/>
      <c r="V730" s="49"/>
      <c r="W730" s="49"/>
      <c r="X730" s="49"/>
      <c r="Y730" s="49"/>
      <c r="Z730" s="49"/>
      <c r="AA730" s="14">
        <f>SUM(U730:Z730)</f>
        <v>0</v>
      </c>
      <c r="AB730" s="49"/>
      <c r="AC730" s="49"/>
      <c r="AD730" s="87">
        <f>H730+K730+O730+T730+AA730+AB730-AC730</f>
        <v>93.214285714285708</v>
      </c>
    </row>
    <row r="731" spans="1:30" ht="21" customHeight="1" x14ac:dyDescent="0.2">
      <c r="A731" s="8">
        <v>727</v>
      </c>
      <c r="B731" s="100" t="s">
        <v>700</v>
      </c>
      <c r="C731" s="101" t="s">
        <v>68</v>
      </c>
      <c r="D731" s="128">
        <v>1</v>
      </c>
      <c r="E731" s="16">
        <v>0.91200000000000003</v>
      </c>
      <c r="F731" s="48"/>
      <c r="G731" s="48"/>
      <c r="H731" s="12">
        <f>SUM(E731*100,F731:G731)</f>
        <v>91.2</v>
      </c>
      <c r="I731" s="48"/>
      <c r="J731" s="78"/>
      <c r="K731" s="13">
        <f>SUM(I731:J731)</f>
        <v>0</v>
      </c>
      <c r="L731" s="48"/>
      <c r="M731" s="78"/>
      <c r="N731" s="78"/>
      <c r="O731" s="13">
        <f>SUM(L731:N731)</f>
        <v>0</v>
      </c>
      <c r="P731" s="78"/>
      <c r="Q731" s="78"/>
      <c r="R731" s="78"/>
      <c r="S731" s="78"/>
      <c r="T731" s="13">
        <f>SUM(P731:S731)</f>
        <v>0</v>
      </c>
      <c r="U731" s="48">
        <v>1</v>
      </c>
      <c r="V731" s="48"/>
      <c r="W731" s="48"/>
      <c r="X731" s="48">
        <v>1</v>
      </c>
      <c r="Y731" s="48"/>
      <c r="Z731" s="48"/>
      <c r="AA731" s="13">
        <f>SUM(U731:Z731)</f>
        <v>2</v>
      </c>
      <c r="AB731" s="48"/>
      <c r="AC731" s="48"/>
      <c r="AD731" s="86">
        <f>H731+K731+O731+T731+AA731+AB731-AC731</f>
        <v>93.2</v>
      </c>
    </row>
    <row r="732" spans="1:30" ht="21" customHeight="1" x14ac:dyDescent="0.2">
      <c r="A732" s="9">
        <v>728</v>
      </c>
      <c r="B732" s="108" t="s">
        <v>701</v>
      </c>
      <c r="C732" s="110" t="s">
        <v>73</v>
      </c>
      <c r="D732" s="111">
        <v>4</v>
      </c>
      <c r="E732" s="14">
        <v>0.93187500000000001</v>
      </c>
      <c r="F732" s="50"/>
      <c r="G732" s="50"/>
      <c r="H732" s="12">
        <f>SUM(E732*100,F732:G732)</f>
        <v>93.1875</v>
      </c>
      <c r="I732" s="50"/>
      <c r="J732" s="112"/>
      <c r="K732" s="14">
        <f>SUM(I732:J732)</f>
        <v>0</v>
      </c>
      <c r="L732" s="50"/>
      <c r="M732" s="112"/>
      <c r="N732" s="112"/>
      <c r="O732" s="14">
        <f>SUM(L732:N732)</f>
        <v>0</v>
      </c>
      <c r="P732" s="112"/>
      <c r="Q732" s="112"/>
      <c r="R732" s="112"/>
      <c r="S732" s="112"/>
      <c r="T732" s="14">
        <f>SUM(P732:S732)</f>
        <v>0</v>
      </c>
      <c r="U732" s="50"/>
      <c r="V732" s="50"/>
      <c r="W732" s="50"/>
      <c r="X732" s="50"/>
      <c r="Y732" s="50"/>
      <c r="Z732" s="50"/>
      <c r="AA732" s="14">
        <f>SUM(U732:Z732)</f>
        <v>0</v>
      </c>
      <c r="AB732" s="50"/>
      <c r="AC732" s="50"/>
      <c r="AD732" s="87">
        <f>H732+K732+O732+T732+AA732+AB732-AC732</f>
        <v>93.1875</v>
      </c>
    </row>
    <row r="733" spans="1:30" ht="21" customHeight="1" x14ac:dyDescent="0.2">
      <c r="A733" s="10">
        <v>729</v>
      </c>
      <c r="B733" s="117">
        <v>194196</v>
      </c>
      <c r="C733" s="119" t="s">
        <v>78</v>
      </c>
      <c r="D733" s="120">
        <v>2</v>
      </c>
      <c r="E733" s="14">
        <v>0.93187500000000001</v>
      </c>
      <c r="F733" s="51"/>
      <c r="G733" s="51"/>
      <c r="H733" s="12">
        <f>SUM(E733*100,F733:G733)</f>
        <v>93.1875</v>
      </c>
      <c r="I733" s="51"/>
      <c r="J733" s="121"/>
      <c r="K733" s="14">
        <f>SUM(I733:J733)</f>
        <v>0</v>
      </c>
      <c r="L733" s="51"/>
      <c r="M733" s="121"/>
      <c r="N733" s="121"/>
      <c r="O733" s="14">
        <f>SUM(L733:N733)</f>
        <v>0</v>
      </c>
      <c r="P733" s="121"/>
      <c r="Q733" s="121"/>
      <c r="R733" s="121"/>
      <c r="S733" s="121"/>
      <c r="T733" s="14">
        <f>SUM(P733:S733)</f>
        <v>0</v>
      </c>
      <c r="U733" s="51"/>
      <c r="V733" s="51"/>
      <c r="W733" s="51"/>
      <c r="X733" s="51"/>
      <c r="Y733" s="51"/>
      <c r="Z733" s="51"/>
      <c r="AA733" s="14">
        <f>SUM(U733:Z733)</f>
        <v>0</v>
      </c>
      <c r="AB733" s="51"/>
      <c r="AC733" s="51"/>
      <c r="AD733" s="86">
        <f>H733+K733+O733+T733+AA733+AB733-AC733</f>
        <v>93.1875</v>
      </c>
    </row>
    <row r="734" spans="1:30" ht="21" customHeight="1" x14ac:dyDescent="0.2">
      <c r="A734" s="8">
        <v>730</v>
      </c>
      <c r="B734" s="100" t="s">
        <v>702</v>
      </c>
      <c r="C734" s="101" t="s">
        <v>68</v>
      </c>
      <c r="D734" s="102">
        <v>2</v>
      </c>
      <c r="E734" s="13">
        <v>0.93166666666666664</v>
      </c>
      <c r="F734" s="48"/>
      <c r="G734" s="48"/>
      <c r="H734" s="12">
        <f>SUM(E734*100,F734:G734)</f>
        <v>93.166666666666657</v>
      </c>
      <c r="I734" s="48"/>
      <c r="J734" s="78"/>
      <c r="K734" s="13">
        <f>SUM(I734:J734)</f>
        <v>0</v>
      </c>
      <c r="L734" s="48"/>
      <c r="M734" s="78"/>
      <c r="N734" s="78"/>
      <c r="O734" s="13">
        <f>SUM(L734:N734)</f>
        <v>0</v>
      </c>
      <c r="P734" s="78"/>
      <c r="Q734" s="78"/>
      <c r="R734" s="78"/>
      <c r="S734" s="78"/>
      <c r="T734" s="13">
        <f>SUM(P734:S734)</f>
        <v>0</v>
      </c>
      <c r="U734" s="48"/>
      <c r="V734" s="48"/>
      <c r="W734" s="48"/>
      <c r="X734" s="48"/>
      <c r="Y734" s="48"/>
      <c r="Z734" s="48"/>
      <c r="AA734" s="13">
        <f>SUM(U734:Z734)</f>
        <v>0</v>
      </c>
      <c r="AB734" s="48"/>
      <c r="AC734" s="48"/>
      <c r="AD734" s="86">
        <f>H734+K734+O734+T734+AA734+AB734-AC734</f>
        <v>93.166666666666657</v>
      </c>
    </row>
    <row r="735" spans="1:30" ht="21" customHeight="1" x14ac:dyDescent="0.2">
      <c r="A735" s="9">
        <v>731</v>
      </c>
      <c r="B735" s="136" t="s">
        <v>703</v>
      </c>
      <c r="C735" s="104" t="s">
        <v>70</v>
      </c>
      <c r="D735" s="105">
        <v>1</v>
      </c>
      <c r="E735" s="14">
        <f>H735/100</f>
        <v>0.91636363636363638</v>
      </c>
      <c r="F735" s="49"/>
      <c r="G735" s="49"/>
      <c r="H735" s="12">
        <v>91.63636363636364</v>
      </c>
      <c r="I735" s="49"/>
      <c r="J735" s="106"/>
      <c r="K735" s="14">
        <f>SUM(I735:J735)</f>
        <v>0</v>
      </c>
      <c r="L735" s="49"/>
      <c r="M735" s="106"/>
      <c r="N735" s="106"/>
      <c r="O735" s="14">
        <f>SUM(L735:N735)</f>
        <v>0</v>
      </c>
      <c r="P735" s="106"/>
      <c r="Q735" s="106">
        <v>0.7</v>
      </c>
      <c r="R735" s="106"/>
      <c r="S735" s="106"/>
      <c r="T735" s="14">
        <f>SUM(P735:S735)</f>
        <v>0.7</v>
      </c>
      <c r="U735" s="49"/>
      <c r="V735" s="49">
        <v>0.8</v>
      </c>
      <c r="W735" s="49"/>
      <c r="X735" s="49"/>
      <c r="Y735" s="49"/>
      <c r="Z735" s="49"/>
      <c r="AA735" s="14">
        <f>SUM(U735:Z735)</f>
        <v>0.8</v>
      </c>
      <c r="AB735" s="49"/>
      <c r="AC735" s="49"/>
      <c r="AD735" s="86">
        <f>H735+K735+O735+T735+AA735+AB735-AC735</f>
        <v>93.13636363636364</v>
      </c>
    </row>
    <row r="736" spans="1:30" ht="21" customHeight="1" x14ac:dyDescent="0.2">
      <c r="A736" s="10">
        <v>732</v>
      </c>
      <c r="B736" s="129" t="s">
        <v>704</v>
      </c>
      <c r="C736" s="101" t="s">
        <v>68</v>
      </c>
      <c r="D736" s="102">
        <v>3</v>
      </c>
      <c r="E736" s="13">
        <v>0.93129032258064515</v>
      </c>
      <c r="F736" s="48"/>
      <c r="G736" s="48"/>
      <c r="H736" s="12">
        <f>SUM(E736*100,F736:G736)</f>
        <v>93.129032258064512</v>
      </c>
      <c r="I736" s="48"/>
      <c r="J736" s="78"/>
      <c r="K736" s="13">
        <f>SUM(I736:J736)</f>
        <v>0</v>
      </c>
      <c r="L736" s="48"/>
      <c r="M736" s="78"/>
      <c r="N736" s="78"/>
      <c r="O736" s="13">
        <f>SUM(L736:N736)</f>
        <v>0</v>
      </c>
      <c r="P736" s="78"/>
      <c r="Q736" s="78"/>
      <c r="R736" s="78"/>
      <c r="S736" s="78"/>
      <c r="T736" s="13">
        <f>SUM(P736:S736)</f>
        <v>0</v>
      </c>
      <c r="U736" s="48"/>
      <c r="V736" s="48"/>
      <c r="W736" s="48"/>
      <c r="X736" s="48"/>
      <c r="Y736" s="48"/>
      <c r="Z736" s="48"/>
      <c r="AA736" s="13">
        <f>SUM(U736:Z736)</f>
        <v>0</v>
      </c>
      <c r="AB736" s="48"/>
      <c r="AC736" s="48"/>
      <c r="AD736" s="86">
        <f>H736+K736+O736+T736+AA736+AB736-AC736</f>
        <v>93.129032258064512</v>
      </c>
    </row>
    <row r="737" spans="1:30" ht="21" customHeight="1" x14ac:dyDescent="0.2">
      <c r="A737" s="8">
        <v>733</v>
      </c>
      <c r="B737" s="122" t="s">
        <v>705</v>
      </c>
      <c r="C737" s="110" t="s">
        <v>73</v>
      </c>
      <c r="D737" s="111">
        <v>3</v>
      </c>
      <c r="E737" s="14">
        <v>0.93125000000000002</v>
      </c>
      <c r="F737" s="50"/>
      <c r="G737" s="50"/>
      <c r="H737" s="12">
        <f>SUM(E737*100,F737:G737)</f>
        <v>93.125</v>
      </c>
      <c r="I737" s="50"/>
      <c r="J737" s="112"/>
      <c r="K737" s="14">
        <f>SUM(I737:J737)</f>
        <v>0</v>
      </c>
      <c r="L737" s="50"/>
      <c r="M737" s="50"/>
      <c r="N737" s="112"/>
      <c r="O737" s="14">
        <f>SUM(L737:N737)</f>
        <v>0</v>
      </c>
      <c r="P737" s="112"/>
      <c r="Q737" s="112"/>
      <c r="R737" s="112"/>
      <c r="S737" s="112"/>
      <c r="T737" s="14">
        <f>SUM(P737:S737)</f>
        <v>0</v>
      </c>
      <c r="U737" s="50"/>
      <c r="V737" s="50"/>
      <c r="W737" s="50"/>
      <c r="X737" s="50"/>
      <c r="Y737" s="50"/>
      <c r="Z737" s="50"/>
      <c r="AA737" s="14">
        <f>SUM(U737:Z737)</f>
        <v>0</v>
      </c>
      <c r="AB737" s="50"/>
      <c r="AC737" s="50"/>
      <c r="AD737" s="86">
        <f>H737+K737+O737+T737+AA737+AB737-AC737</f>
        <v>93.125</v>
      </c>
    </row>
    <row r="738" spans="1:30" ht="21" customHeight="1" x14ac:dyDescent="0.2">
      <c r="A738" s="9">
        <v>734</v>
      </c>
      <c r="B738" s="122" t="s">
        <v>706</v>
      </c>
      <c r="C738" s="110" t="s">
        <v>73</v>
      </c>
      <c r="D738" s="111">
        <v>4</v>
      </c>
      <c r="E738" s="14">
        <v>0.93102647058823518</v>
      </c>
      <c r="F738" s="50"/>
      <c r="G738" s="50"/>
      <c r="H738" s="12">
        <f>SUM(E738*100,F738:G738)</f>
        <v>93.102647058823521</v>
      </c>
      <c r="I738" s="50"/>
      <c r="J738" s="112"/>
      <c r="K738" s="14">
        <f>SUM(I738:J738)</f>
        <v>0</v>
      </c>
      <c r="L738" s="50"/>
      <c r="M738" s="112"/>
      <c r="N738" s="112"/>
      <c r="O738" s="14">
        <f>SUM(L738:N738)</f>
        <v>0</v>
      </c>
      <c r="P738" s="112"/>
      <c r="Q738" s="112"/>
      <c r="R738" s="112"/>
      <c r="S738" s="112"/>
      <c r="T738" s="14">
        <f>SUM(P738:S738)</f>
        <v>0</v>
      </c>
      <c r="U738" s="50"/>
      <c r="V738" s="50"/>
      <c r="W738" s="50"/>
      <c r="X738" s="50"/>
      <c r="Y738" s="50"/>
      <c r="Z738" s="50"/>
      <c r="AA738" s="14">
        <f>SUM(U738:Z738)</f>
        <v>0</v>
      </c>
      <c r="AB738" s="50"/>
      <c r="AC738" s="50"/>
      <c r="AD738" s="86">
        <f>H738+K738+O738+T738+AA738+AB738-AC738</f>
        <v>93.102647058823521</v>
      </c>
    </row>
    <row r="739" spans="1:30" ht="21" customHeight="1" x14ac:dyDescent="0.2">
      <c r="A739" s="10">
        <v>735</v>
      </c>
      <c r="B739" s="117">
        <v>174174</v>
      </c>
      <c r="C739" s="119" t="s">
        <v>78</v>
      </c>
      <c r="D739" s="120">
        <v>4</v>
      </c>
      <c r="E739" s="14">
        <v>0.931025641025641</v>
      </c>
      <c r="F739" s="51"/>
      <c r="G739" s="51"/>
      <c r="H739" s="12">
        <f>SUM(E739*100,F739:G739)</f>
        <v>93.102564102564102</v>
      </c>
      <c r="I739" s="51"/>
      <c r="J739" s="121"/>
      <c r="K739" s="14">
        <f>SUM(I739:J739)</f>
        <v>0</v>
      </c>
      <c r="L739" s="51"/>
      <c r="M739" s="121"/>
      <c r="N739" s="121"/>
      <c r="O739" s="14">
        <f>SUM(L739:N739)</f>
        <v>0</v>
      </c>
      <c r="P739" s="121"/>
      <c r="Q739" s="121"/>
      <c r="R739" s="121"/>
      <c r="S739" s="121"/>
      <c r="T739" s="14">
        <f>SUM(P739:S739)</f>
        <v>0</v>
      </c>
      <c r="U739" s="51"/>
      <c r="V739" s="51"/>
      <c r="W739" s="51"/>
      <c r="X739" s="51"/>
      <c r="Y739" s="51"/>
      <c r="Z739" s="51"/>
      <c r="AA739" s="14">
        <f>SUM(U739:Z739)</f>
        <v>0</v>
      </c>
      <c r="AB739" s="51"/>
      <c r="AC739" s="51"/>
      <c r="AD739" s="87">
        <f>H739+K739+O739+T739+AA739+AB739-AC739</f>
        <v>93.102564102564102</v>
      </c>
    </row>
    <row r="740" spans="1:30" ht="21" customHeight="1" x14ac:dyDescent="0.2">
      <c r="A740" s="8">
        <v>736</v>
      </c>
      <c r="B740" s="136" t="s">
        <v>707</v>
      </c>
      <c r="C740" s="104" t="s">
        <v>70</v>
      </c>
      <c r="D740" s="105">
        <v>1</v>
      </c>
      <c r="E740" s="14">
        <f>H740/100</f>
        <v>0.83</v>
      </c>
      <c r="F740" s="49"/>
      <c r="G740" s="49"/>
      <c r="H740" s="12">
        <v>83</v>
      </c>
      <c r="I740" s="49"/>
      <c r="J740" s="106"/>
      <c r="K740" s="14">
        <f>SUM(I740:J740)</f>
        <v>0</v>
      </c>
      <c r="L740" s="49"/>
      <c r="M740" s="106"/>
      <c r="N740" s="106"/>
      <c r="O740" s="14">
        <f>SUM(L740:N740)</f>
        <v>0</v>
      </c>
      <c r="P740" s="106"/>
      <c r="Q740" s="106"/>
      <c r="R740" s="106"/>
      <c r="S740" s="106"/>
      <c r="T740" s="14">
        <f>SUM(P740:S740)</f>
        <v>0</v>
      </c>
      <c r="U740" s="49">
        <v>1.5</v>
      </c>
      <c r="V740" s="49">
        <v>4.8</v>
      </c>
      <c r="W740" s="49">
        <v>0.8</v>
      </c>
      <c r="X740" s="49"/>
      <c r="Y740" s="49"/>
      <c r="Z740" s="49"/>
      <c r="AA740" s="14">
        <f>SUM(U740:Z740)</f>
        <v>7.1</v>
      </c>
      <c r="AB740" s="49">
        <v>3</v>
      </c>
      <c r="AC740" s="49"/>
      <c r="AD740" s="86">
        <f>H740+K740+O740+T740+AA740+AB740-AC740</f>
        <v>93.1</v>
      </c>
    </row>
    <row r="741" spans="1:30" ht="21" customHeight="1" x14ac:dyDescent="0.2">
      <c r="A741" s="9">
        <v>737</v>
      </c>
      <c r="B741" s="122" t="s">
        <v>708</v>
      </c>
      <c r="C741" s="110" t="s">
        <v>73</v>
      </c>
      <c r="D741" s="111">
        <v>4</v>
      </c>
      <c r="E741" s="14">
        <v>0.93077647058823521</v>
      </c>
      <c r="F741" s="50"/>
      <c r="G741" s="50"/>
      <c r="H741" s="12">
        <f>SUM(E741*100,F741:G741)</f>
        <v>93.077647058823516</v>
      </c>
      <c r="I741" s="50"/>
      <c r="J741" s="112"/>
      <c r="K741" s="14">
        <f>SUM(I741:J741)</f>
        <v>0</v>
      </c>
      <c r="L741" s="50"/>
      <c r="M741" s="112"/>
      <c r="N741" s="112"/>
      <c r="O741" s="14">
        <f>SUM(L741:N741)</f>
        <v>0</v>
      </c>
      <c r="P741" s="112"/>
      <c r="Q741" s="112"/>
      <c r="R741" s="112"/>
      <c r="S741" s="112"/>
      <c r="T741" s="14">
        <f>SUM(P741:S741)</f>
        <v>0</v>
      </c>
      <c r="U741" s="50"/>
      <c r="V741" s="50"/>
      <c r="W741" s="50"/>
      <c r="X741" s="50"/>
      <c r="Y741" s="50"/>
      <c r="Z741" s="50"/>
      <c r="AA741" s="14">
        <f>SUM(U741:Z741)</f>
        <v>0</v>
      </c>
      <c r="AB741" s="50"/>
      <c r="AC741" s="50"/>
      <c r="AD741" s="86">
        <f>H741+K741+O741+T741+AA741+AB741-AC741</f>
        <v>93.077647058823516</v>
      </c>
    </row>
    <row r="742" spans="1:30" ht="21" customHeight="1" x14ac:dyDescent="0.2">
      <c r="A742" s="10">
        <v>738</v>
      </c>
      <c r="B742" s="110" t="s">
        <v>709</v>
      </c>
      <c r="C742" s="110" t="s">
        <v>73</v>
      </c>
      <c r="D742" s="111">
        <v>2</v>
      </c>
      <c r="E742" s="14">
        <v>0.93076923076923079</v>
      </c>
      <c r="F742" s="50"/>
      <c r="G742" s="50"/>
      <c r="H742" s="12">
        <f>SUM(E742*100,F742:G742)</f>
        <v>93.07692307692308</v>
      </c>
      <c r="I742" s="50"/>
      <c r="J742" s="112"/>
      <c r="K742" s="14">
        <f>SUM(I742:J742)</f>
        <v>0</v>
      </c>
      <c r="L742" s="50"/>
      <c r="M742" s="112"/>
      <c r="N742" s="112"/>
      <c r="O742" s="14">
        <f>SUM(L742:N742)</f>
        <v>0</v>
      </c>
      <c r="P742" s="112"/>
      <c r="Q742" s="112"/>
      <c r="R742" s="112"/>
      <c r="S742" s="112"/>
      <c r="T742" s="14">
        <f>SUM(P742:S742)</f>
        <v>0</v>
      </c>
      <c r="U742" s="50"/>
      <c r="V742" s="50"/>
      <c r="W742" s="50"/>
      <c r="X742" s="50"/>
      <c r="Y742" s="50"/>
      <c r="Z742" s="50"/>
      <c r="AA742" s="14">
        <f>SUM(U742:Z742)</f>
        <v>0</v>
      </c>
      <c r="AB742" s="50"/>
      <c r="AC742" s="50"/>
      <c r="AD742" s="87">
        <f>H742+K742+O742+T742+AA742+AB742-AC742</f>
        <v>93.07692307692308</v>
      </c>
    </row>
    <row r="743" spans="1:30" ht="21" customHeight="1" x14ac:dyDescent="0.2">
      <c r="A743" s="8">
        <v>739</v>
      </c>
      <c r="B743" s="99" t="s">
        <v>710</v>
      </c>
      <c r="C743" s="101" t="s">
        <v>68</v>
      </c>
      <c r="D743" s="102">
        <v>4</v>
      </c>
      <c r="E743" s="13">
        <v>0.93066666666666664</v>
      </c>
      <c r="F743" s="48"/>
      <c r="G743" s="48"/>
      <c r="H743" s="12">
        <f>SUM(E743*100,F743:G743)</f>
        <v>93.066666666666663</v>
      </c>
      <c r="I743" s="48"/>
      <c r="J743" s="78"/>
      <c r="K743" s="13">
        <f>SUM(I743:J743)</f>
        <v>0</v>
      </c>
      <c r="L743" s="48"/>
      <c r="M743" s="78"/>
      <c r="N743" s="78"/>
      <c r="O743" s="13">
        <f>SUM(L743:N743)</f>
        <v>0</v>
      </c>
      <c r="P743" s="78"/>
      <c r="Q743" s="78"/>
      <c r="R743" s="78"/>
      <c r="S743" s="78"/>
      <c r="T743" s="13">
        <f>SUM(P743:S743)</f>
        <v>0</v>
      </c>
      <c r="U743" s="48"/>
      <c r="V743" s="48"/>
      <c r="W743" s="48"/>
      <c r="X743" s="48"/>
      <c r="Y743" s="48"/>
      <c r="Z743" s="48"/>
      <c r="AA743" s="13">
        <f>SUM(U743:Z743)</f>
        <v>0</v>
      </c>
      <c r="AB743" s="48"/>
      <c r="AC743" s="48"/>
      <c r="AD743" s="87">
        <f>H743+K743+O743+T743+AA743+AB743-AC743</f>
        <v>93.066666666666663</v>
      </c>
    </row>
    <row r="744" spans="1:30" ht="21" customHeight="1" x14ac:dyDescent="0.2">
      <c r="A744" s="9">
        <v>740</v>
      </c>
      <c r="B744" s="134" t="s">
        <v>711</v>
      </c>
      <c r="C744" s="92" t="s">
        <v>64</v>
      </c>
      <c r="D744" s="124">
        <v>1</v>
      </c>
      <c r="E744" s="12">
        <v>0.93066666666666664</v>
      </c>
      <c r="F744" s="52"/>
      <c r="G744" s="46"/>
      <c r="H744" s="12">
        <f>SUM(E744*100,F744:G744)</f>
        <v>93.066666666666663</v>
      </c>
      <c r="I744" s="53"/>
      <c r="J744" s="113"/>
      <c r="K744" s="12">
        <f>SUM(I744:J744)</f>
        <v>0</v>
      </c>
      <c r="L744" s="53"/>
      <c r="M744" s="113"/>
      <c r="N744" s="113"/>
      <c r="O744" s="12">
        <f>SUM(L744:N744)</f>
        <v>0</v>
      </c>
      <c r="P744" s="113"/>
      <c r="Q744" s="113"/>
      <c r="R744" s="113"/>
      <c r="S744" s="113"/>
      <c r="T744" s="12">
        <f>SUM(P744:S744)</f>
        <v>0</v>
      </c>
      <c r="U744" s="53"/>
      <c r="V744" s="53"/>
      <c r="W744" s="53"/>
      <c r="X744" s="53"/>
      <c r="Y744" s="58"/>
      <c r="Z744" s="58"/>
      <c r="AA744" s="14">
        <f>SUM(U744:Z744)</f>
        <v>0</v>
      </c>
      <c r="AB744" s="58"/>
      <c r="AC744" s="58"/>
      <c r="AD744" s="87">
        <f>H744+K744+O744+T744+AA744+AB744-AC744</f>
        <v>93.066666666666663</v>
      </c>
    </row>
    <row r="745" spans="1:30" ht="21" customHeight="1" x14ac:dyDescent="0.2">
      <c r="A745" s="10">
        <v>741</v>
      </c>
      <c r="B745" s="122" t="s">
        <v>712</v>
      </c>
      <c r="C745" s="110" t="s">
        <v>73</v>
      </c>
      <c r="D745" s="111">
        <v>1</v>
      </c>
      <c r="E745" s="14">
        <v>0.92035714285714287</v>
      </c>
      <c r="F745" s="50"/>
      <c r="G745" s="50">
        <v>1</v>
      </c>
      <c r="H745" s="12">
        <f>SUM(E745*100,F745:G745)</f>
        <v>93.035714285714292</v>
      </c>
      <c r="I745" s="50"/>
      <c r="J745" s="112"/>
      <c r="K745" s="14">
        <f>SUM(I745:J745)</f>
        <v>0</v>
      </c>
      <c r="L745" s="50"/>
      <c r="M745" s="112"/>
      <c r="N745" s="112"/>
      <c r="O745" s="14">
        <f>SUM(L745:N745)</f>
        <v>0</v>
      </c>
      <c r="P745" s="112"/>
      <c r="Q745" s="112"/>
      <c r="R745" s="112"/>
      <c r="S745" s="112"/>
      <c r="T745" s="14">
        <f>SUM(P745:S745)</f>
        <v>0</v>
      </c>
      <c r="U745" s="50"/>
      <c r="V745" s="50"/>
      <c r="W745" s="50"/>
      <c r="X745" s="50"/>
      <c r="Y745" s="50"/>
      <c r="Z745" s="50"/>
      <c r="AA745" s="14">
        <f>SUM(U745:Z745)</f>
        <v>0</v>
      </c>
      <c r="AB745" s="50"/>
      <c r="AC745" s="50"/>
      <c r="AD745" s="86">
        <f>H745+K745+O745+T745+AA745+AB745-AC745</f>
        <v>93.035714285714292</v>
      </c>
    </row>
    <row r="746" spans="1:30" ht="21" customHeight="1" x14ac:dyDescent="0.2">
      <c r="A746" s="8">
        <v>742</v>
      </c>
      <c r="B746" s="100" t="s">
        <v>713</v>
      </c>
      <c r="C746" s="101" t="s">
        <v>68</v>
      </c>
      <c r="D746" s="128">
        <v>1</v>
      </c>
      <c r="E746" s="16">
        <v>0.8803333333333333</v>
      </c>
      <c r="F746" s="48"/>
      <c r="G746" s="48"/>
      <c r="H746" s="12">
        <f>SUM(E746*100,F746:G746)</f>
        <v>88.033333333333331</v>
      </c>
      <c r="I746" s="48"/>
      <c r="J746" s="78"/>
      <c r="K746" s="13">
        <f>SUM(I746:J746)</f>
        <v>0</v>
      </c>
      <c r="L746" s="48"/>
      <c r="M746" s="78"/>
      <c r="N746" s="78"/>
      <c r="O746" s="13">
        <f>SUM(L746:N746)</f>
        <v>0</v>
      </c>
      <c r="P746" s="78"/>
      <c r="Q746" s="78"/>
      <c r="R746" s="78"/>
      <c r="S746" s="78"/>
      <c r="T746" s="13">
        <f>SUM(P746:S746)</f>
        <v>0</v>
      </c>
      <c r="U746" s="48"/>
      <c r="V746" s="48"/>
      <c r="W746" s="48"/>
      <c r="X746" s="48"/>
      <c r="Y746" s="48">
        <v>2.5</v>
      </c>
      <c r="Z746" s="48">
        <v>2.5</v>
      </c>
      <c r="AA746" s="13">
        <f>SUM(U746:Z746)</f>
        <v>5</v>
      </c>
      <c r="AB746" s="48"/>
      <c r="AC746" s="48"/>
      <c r="AD746" s="87">
        <f>H746+K746+O746+T746+AA746+AB746-AC746</f>
        <v>93.033333333333331</v>
      </c>
    </row>
    <row r="747" spans="1:30" ht="21" customHeight="1" x14ac:dyDescent="0.2">
      <c r="A747" s="9">
        <v>743</v>
      </c>
      <c r="B747" s="100" t="s">
        <v>714</v>
      </c>
      <c r="C747" s="101" t="s">
        <v>68</v>
      </c>
      <c r="D747" s="102">
        <v>3</v>
      </c>
      <c r="E747" s="13">
        <v>0.93033333333333335</v>
      </c>
      <c r="F747" s="48"/>
      <c r="G747" s="48"/>
      <c r="H747" s="12">
        <f>SUM(E747*100,F747:G747)</f>
        <v>93.033333333333331</v>
      </c>
      <c r="I747" s="48"/>
      <c r="J747" s="78"/>
      <c r="K747" s="13">
        <f>SUM(I747:J747)</f>
        <v>0</v>
      </c>
      <c r="L747" s="48"/>
      <c r="M747" s="78"/>
      <c r="N747" s="78"/>
      <c r="O747" s="13">
        <f>SUM(L747:N747)</f>
        <v>0</v>
      </c>
      <c r="P747" s="78"/>
      <c r="Q747" s="78"/>
      <c r="R747" s="78"/>
      <c r="S747" s="78"/>
      <c r="T747" s="13">
        <f>SUM(P747:S747)</f>
        <v>0</v>
      </c>
      <c r="U747" s="48"/>
      <c r="V747" s="48"/>
      <c r="W747" s="48"/>
      <c r="X747" s="48"/>
      <c r="Y747" s="48"/>
      <c r="Z747" s="48"/>
      <c r="AA747" s="13">
        <f>SUM(U747:Z747)</f>
        <v>0</v>
      </c>
      <c r="AB747" s="48"/>
      <c r="AC747" s="48"/>
      <c r="AD747" s="86">
        <f>H747+K747+O747+T747+AA747+AB747-AC747</f>
        <v>93.033333333333331</v>
      </c>
    </row>
    <row r="748" spans="1:30" ht="21" customHeight="1" x14ac:dyDescent="0.2">
      <c r="A748" s="10">
        <v>744</v>
      </c>
      <c r="B748" s="100" t="s">
        <v>715</v>
      </c>
      <c r="C748" s="101" t="s">
        <v>68</v>
      </c>
      <c r="D748" s="102">
        <v>3</v>
      </c>
      <c r="E748" s="13">
        <v>0.93033333333333335</v>
      </c>
      <c r="F748" s="48"/>
      <c r="G748" s="48"/>
      <c r="H748" s="12">
        <f>SUM(E748*100,F748:G748)</f>
        <v>93.033333333333331</v>
      </c>
      <c r="I748" s="48"/>
      <c r="J748" s="78"/>
      <c r="K748" s="13">
        <f>SUM(I748:J748)</f>
        <v>0</v>
      </c>
      <c r="L748" s="48"/>
      <c r="M748" s="78"/>
      <c r="N748" s="78"/>
      <c r="O748" s="13">
        <f>SUM(L748:N748)</f>
        <v>0</v>
      </c>
      <c r="P748" s="78"/>
      <c r="Q748" s="78"/>
      <c r="R748" s="78"/>
      <c r="S748" s="78"/>
      <c r="T748" s="13">
        <f>SUM(P748:S748)</f>
        <v>0</v>
      </c>
      <c r="U748" s="48"/>
      <c r="V748" s="48"/>
      <c r="W748" s="48"/>
      <c r="X748" s="48"/>
      <c r="Y748" s="48"/>
      <c r="Z748" s="48"/>
      <c r="AA748" s="13">
        <f>SUM(U748:Z748)</f>
        <v>0</v>
      </c>
      <c r="AB748" s="48"/>
      <c r="AC748" s="48"/>
      <c r="AD748" s="87">
        <f>H748+K748+O748+T748+AA748+AB748-AC748</f>
        <v>93.033333333333331</v>
      </c>
    </row>
    <row r="749" spans="1:30" ht="21" customHeight="1" x14ac:dyDescent="0.2">
      <c r="A749" s="8">
        <v>745</v>
      </c>
      <c r="B749" s="103" t="s">
        <v>716</v>
      </c>
      <c r="C749" s="104" t="s">
        <v>70</v>
      </c>
      <c r="D749" s="105">
        <v>4</v>
      </c>
      <c r="E749" s="14">
        <f>H749/100</f>
        <v>0.93</v>
      </c>
      <c r="F749" s="49"/>
      <c r="G749" s="49"/>
      <c r="H749" s="12">
        <v>93</v>
      </c>
      <c r="I749" s="49"/>
      <c r="J749" s="106"/>
      <c r="K749" s="14">
        <f>SUM(I749:J749)</f>
        <v>0</v>
      </c>
      <c r="L749" s="49"/>
      <c r="M749" s="106"/>
      <c r="N749" s="106"/>
      <c r="O749" s="14">
        <f>SUM(L749:N749)</f>
        <v>0</v>
      </c>
      <c r="P749" s="106"/>
      <c r="Q749" s="106"/>
      <c r="R749" s="106"/>
      <c r="S749" s="106"/>
      <c r="T749" s="14">
        <f>SUM(P749:S749)</f>
        <v>0</v>
      </c>
      <c r="U749" s="49"/>
      <c r="V749" s="49"/>
      <c r="W749" s="49"/>
      <c r="X749" s="49"/>
      <c r="Y749" s="49"/>
      <c r="Z749" s="49"/>
      <c r="AA749" s="14">
        <f>SUM(U749:Z749)</f>
        <v>0</v>
      </c>
      <c r="AB749" s="49"/>
      <c r="AC749" s="49"/>
      <c r="AD749" s="87">
        <f>H749+K749+O749+T749+AA749+AB749-AC749</f>
        <v>93</v>
      </c>
    </row>
    <row r="750" spans="1:30" ht="21" customHeight="1" x14ac:dyDescent="0.2">
      <c r="A750" s="9">
        <v>746</v>
      </c>
      <c r="B750" s="96" t="s">
        <v>717</v>
      </c>
      <c r="C750" s="96" t="s">
        <v>66</v>
      </c>
      <c r="D750" s="97">
        <v>2</v>
      </c>
      <c r="E750" s="13">
        <v>0.93</v>
      </c>
      <c r="F750" s="47"/>
      <c r="G750" s="47"/>
      <c r="H750" s="12">
        <f>SUM(E750*100,F750:G750)</f>
        <v>93</v>
      </c>
      <c r="I750" s="47"/>
      <c r="J750" s="77"/>
      <c r="K750" s="13">
        <f>SUM(I750:J750)</f>
        <v>0</v>
      </c>
      <c r="L750" s="47"/>
      <c r="M750" s="77"/>
      <c r="N750" s="77"/>
      <c r="O750" s="13">
        <f>SUM(L750:N750)</f>
        <v>0</v>
      </c>
      <c r="P750" s="77"/>
      <c r="Q750" s="77"/>
      <c r="R750" s="77"/>
      <c r="S750" s="77"/>
      <c r="T750" s="13">
        <f>SUM(P750:S750)</f>
        <v>0</v>
      </c>
      <c r="U750" s="47"/>
      <c r="V750" s="47"/>
      <c r="W750" s="47"/>
      <c r="X750" s="47"/>
      <c r="Y750" s="47"/>
      <c r="Z750" s="47"/>
      <c r="AA750" s="13">
        <f>SUM(U750:Z750)</f>
        <v>0</v>
      </c>
      <c r="AB750" s="47"/>
      <c r="AC750" s="47"/>
      <c r="AD750" s="87">
        <f>H750+K750+O750+T750+AA750+AB750-AC750</f>
        <v>93</v>
      </c>
    </row>
    <row r="751" spans="1:30" ht="21" customHeight="1" x14ac:dyDescent="0.2">
      <c r="A751" s="10">
        <v>747</v>
      </c>
      <c r="B751" s="117">
        <v>204025</v>
      </c>
      <c r="C751" s="119" t="s">
        <v>78</v>
      </c>
      <c r="D751" s="120">
        <v>1</v>
      </c>
      <c r="E751" s="14">
        <v>0.88</v>
      </c>
      <c r="F751" s="51"/>
      <c r="G751" s="51"/>
      <c r="H751" s="12">
        <f>SUM(E751*100,F751:G751)</f>
        <v>88</v>
      </c>
      <c r="I751" s="51"/>
      <c r="J751" s="121"/>
      <c r="K751" s="14">
        <f>SUM(I751:J751)</f>
        <v>0</v>
      </c>
      <c r="L751" s="51"/>
      <c r="M751" s="121"/>
      <c r="N751" s="121"/>
      <c r="O751" s="14">
        <f>SUM(L751:N751)</f>
        <v>0</v>
      </c>
      <c r="P751" s="121"/>
      <c r="Q751" s="121"/>
      <c r="R751" s="121"/>
      <c r="S751" s="121"/>
      <c r="T751" s="14">
        <f>SUM(P751:S751)</f>
        <v>0</v>
      </c>
      <c r="U751" s="51"/>
      <c r="V751" s="51">
        <v>5</v>
      </c>
      <c r="W751" s="51"/>
      <c r="X751" s="51"/>
      <c r="Y751" s="51"/>
      <c r="Z751" s="51"/>
      <c r="AA751" s="14">
        <f>SUM(U751:Z751)</f>
        <v>5</v>
      </c>
      <c r="AB751" s="51"/>
      <c r="AC751" s="51"/>
      <c r="AD751" s="86">
        <f>H751+K751+O751+T751+AA751+AB751-AC751</f>
        <v>93</v>
      </c>
    </row>
    <row r="752" spans="1:30" ht="21" customHeight="1" x14ac:dyDescent="0.2">
      <c r="A752" s="8">
        <v>748</v>
      </c>
      <c r="B752" s="132" t="s">
        <v>718</v>
      </c>
      <c r="C752" s="101" t="s">
        <v>68</v>
      </c>
      <c r="D752" s="102">
        <v>1</v>
      </c>
      <c r="E752" s="13">
        <v>0.93</v>
      </c>
      <c r="F752" s="48"/>
      <c r="G752" s="48"/>
      <c r="H752" s="12">
        <f>SUM(E752*100,F752:G752)</f>
        <v>93</v>
      </c>
      <c r="I752" s="48"/>
      <c r="J752" s="78"/>
      <c r="K752" s="13">
        <f>SUM(I752:J752)</f>
        <v>0</v>
      </c>
      <c r="L752" s="48"/>
      <c r="M752" s="78"/>
      <c r="N752" s="78"/>
      <c r="O752" s="13">
        <f>SUM(L752:N752)</f>
        <v>0</v>
      </c>
      <c r="P752" s="78"/>
      <c r="Q752" s="78"/>
      <c r="R752" s="78"/>
      <c r="S752" s="78"/>
      <c r="T752" s="13">
        <f>SUM(P752:S752)</f>
        <v>0</v>
      </c>
      <c r="U752" s="48"/>
      <c r="V752" s="48"/>
      <c r="W752" s="48"/>
      <c r="X752" s="48"/>
      <c r="Y752" s="48"/>
      <c r="Z752" s="48"/>
      <c r="AA752" s="13">
        <f>SUM(U752:Z752)</f>
        <v>0</v>
      </c>
      <c r="AB752" s="48"/>
      <c r="AC752" s="48"/>
      <c r="AD752" s="87">
        <f>H752+K752+O752+T752+AA752+AB752-AC752</f>
        <v>93</v>
      </c>
    </row>
    <row r="753" spans="1:30" ht="21" customHeight="1" x14ac:dyDescent="0.2">
      <c r="A753" s="9">
        <v>749</v>
      </c>
      <c r="B753" s="99" t="s">
        <v>719</v>
      </c>
      <c r="C753" s="101" t="s">
        <v>68</v>
      </c>
      <c r="D753" s="102">
        <v>4</v>
      </c>
      <c r="E753" s="13">
        <v>0.93</v>
      </c>
      <c r="F753" s="48"/>
      <c r="G753" s="48"/>
      <c r="H753" s="12">
        <f>SUM(E753*100,F753:G753)</f>
        <v>93</v>
      </c>
      <c r="I753" s="48"/>
      <c r="J753" s="78"/>
      <c r="K753" s="13">
        <f>SUM(I753:J753)</f>
        <v>0</v>
      </c>
      <c r="L753" s="48"/>
      <c r="M753" s="78"/>
      <c r="N753" s="78"/>
      <c r="O753" s="13">
        <f>SUM(L753:N753)</f>
        <v>0</v>
      </c>
      <c r="P753" s="78"/>
      <c r="Q753" s="78"/>
      <c r="R753" s="78"/>
      <c r="S753" s="78"/>
      <c r="T753" s="13">
        <f>SUM(P753:S753)</f>
        <v>0</v>
      </c>
      <c r="U753" s="48"/>
      <c r="V753" s="48"/>
      <c r="W753" s="48"/>
      <c r="X753" s="48"/>
      <c r="Y753" s="48"/>
      <c r="Z753" s="48"/>
      <c r="AA753" s="13">
        <f>SUM(U753:Z753)</f>
        <v>0</v>
      </c>
      <c r="AB753" s="48"/>
      <c r="AC753" s="48"/>
      <c r="AD753" s="87">
        <f>H753+K753+O753+T753+AA753+AB753-AC753</f>
        <v>93</v>
      </c>
    </row>
    <row r="754" spans="1:30" ht="21" customHeight="1" x14ac:dyDescent="0.2">
      <c r="A754" s="10">
        <v>750</v>
      </c>
      <c r="B754" s="100" t="s">
        <v>720</v>
      </c>
      <c r="C754" s="101" t="s">
        <v>68</v>
      </c>
      <c r="D754" s="128">
        <v>1</v>
      </c>
      <c r="E754" s="16">
        <v>0.92966666666666664</v>
      </c>
      <c r="F754" s="48"/>
      <c r="G754" s="48"/>
      <c r="H754" s="12">
        <f>SUM(E754*100,F754:G754)</f>
        <v>92.966666666666669</v>
      </c>
      <c r="I754" s="48"/>
      <c r="J754" s="78"/>
      <c r="K754" s="13">
        <f>SUM(I754:J754)</f>
        <v>0</v>
      </c>
      <c r="L754" s="48"/>
      <c r="M754" s="78"/>
      <c r="N754" s="78"/>
      <c r="O754" s="13">
        <f>SUM(L754:N754)</f>
        <v>0</v>
      </c>
      <c r="P754" s="78"/>
      <c r="Q754" s="78"/>
      <c r="R754" s="78"/>
      <c r="S754" s="78"/>
      <c r="T754" s="13">
        <f>SUM(P754:S754)</f>
        <v>0</v>
      </c>
      <c r="U754" s="48"/>
      <c r="V754" s="48"/>
      <c r="W754" s="48"/>
      <c r="X754" s="48"/>
      <c r="Y754" s="48"/>
      <c r="Z754" s="48"/>
      <c r="AA754" s="13">
        <f>SUM(U754:Z754)</f>
        <v>0</v>
      </c>
      <c r="AB754" s="48"/>
      <c r="AC754" s="48"/>
      <c r="AD754" s="86">
        <f>H754+K754+O754+T754+AA754+AB754-AC754</f>
        <v>92.966666666666669</v>
      </c>
    </row>
    <row r="755" spans="1:30" ht="21" customHeight="1" x14ac:dyDescent="0.2">
      <c r="A755" s="8">
        <v>751</v>
      </c>
      <c r="B755" s="117">
        <v>174191</v>
      </c>
      <c r="C755" s="119" t="s">
        <v>78</v>
      </c>
      <c r="D755" s="120">
        <v>4</v>
      </c>
      <c r="E755" s="14">
        <v>0.92948717948717952</v>
      </c>
      <c r="F755" s="51"/>
      <c r="G755" s="51"/>
      <c r="H755" s="12">
        <f>SUM(E755*100,F755:G755)</f>
        <v>92.948717948717956</v>
      </c>
      <c r="I755" s="51"/>
      <c r="J755" s="121"/>
      <c r="K755" s="14">
        <f>SUM(I755:J755)</f>
        <v>0</v>
      </c>
      <c r="L755" s="51"/>
      <c r="M755" s="121"/>
      <c r="N755" s="121"/>
      <c r="O755" s="14">
        <f>SUM(L755:N755)</f>
        <v>0</v>
      </c>
      <c r="P755" s="121"/>
      <c r="Q755" s="121"/>
      <c r="R755" s="121"/>
      <c r="S755" s="121"/>
      <c r="T755" s="14">
        <f>SUM(P755:S755)</f>
        <v>0</v>
      </c>
      <c r="U755" s="51"/>
      <c r="V755" s="51"/>
      <c r="W755" s="51"/>
      <c r="X755" s="51"/>
      <c r="Y755" s="51"/>
      <c r="Z755" s="51"/>
      <c r="AA755" s="14">
        <f>SUM(U755:Z755)</f>
        <v>0</v>
      </c>
      <c r="AB755" s="51"/>
      <c r="AC755" s="51"/>
      <c r="AD755" s="86">
        <f>H755+K755+O755+T755+AA755+AB755-AC755</f>
        <v>92.948717948717956</v>
      </c>
    </row>
    <row r="756" spans="1:30" ht="21" customHeight="1" x14ac:dyDescent="0.2">
      <c r="A756" s="9">
        <v>752</v>
      </c>
      <c r="B756" s="100" t="s">
        <v>721</v>
      </c>
      <c r="C756" s="101" t="s">
        <v>68</v>
      </c>
      <c r="D756" s="128">
        <v>1</v>
      </c>
      <c r="E756" s="16">
        <v>0.82933333333333337</v>
      </c>
      <c r="F756" s="48"/>
      <c r="G756" s="48"/>
      <c r="H756" s="12">
        <f>SUM(E756*100,F756:G756)</f>
        <v>82.933333333333337</v>
      </c>
      <c r="I756" s="48"/>
      <c r="J756" s="78"/>
      <c r="K756" s="13">
        <f>SUM(I756:J756)</f>
        <v>0</v>
      </c>
      <c r="L756" s="48"/>
      <c r="M756" s="78"/>
      <c r="N756" s="78"/>
      <c r="O756" s="13">
        <f>SUM(L756:N756)</f>
        <v>0</v>
      </c>
      <c r="P756" s="78"/>
      <c r="Q756" s="78"/>
      <c r="R756" s="78"/>
      <c r="S756" s="78"/>
      <c r="T756" s="13">
        <f>SUM(P756:S756)</f>
        <v>0</v>
      </c>
      <c r="U756" s="48">
        <v>10</v>
      </c>
      <c r="V756" s="48"/>
      <c r="W756" s="48"/>
      <c r="X756" s="48"/>
      <c r="Y756" s="48"/>
      <c r="Z756" s="48"/>
      <c r="AA756" s="13">
        <f>SUM(U756:Z756)</f>
        <v>10</v>
      </c>
      <c r="AB756" s="48"/>
      <c r="AC756" s="48"/>
      <c r="AD756" s="86">
        <f>H756+K756+O756+T756+AA756+AB756-AC756</f>
        <v>92.933333333333337</v>
      </c>
    </row>
    <row r="757" spans="1:30" ht="21" customHeight="1" x14ac:dyDescent="0.2">
      <c r="A757" s="10">
        <v>753</v>
      </c>
      <c r="B757" s="99" t="s">
        <v>722</v>
      </c>
      <c r="C757" s="101" t="s">
        <v>68</v>
      </c>
      <c r="D757" s="102">
        <v>4</v>
      </c>
      <c r="E757" s="13">
        <v>0.92933333333333334</v>
      </c>
      <c r="F757" s="48"/>
      <c r="G757" s="48"/>
      <c r="H757" s="12">
        <f>SUM(E757*100,F757:G757)</f>
        <v>92.933333333333337</v>
      </c>
      <c r="I757" s="48"/>
      <c r="J757" s="78"/>
      <c r="K757" s="13">
        <f>SUM(I757:J757)</f>
        <v>0</v>
      </c>
      <c r="L757" s="48"/>
      <c r="M757" s="78"/>
      <c r="N757" s="78"/>
      <c r="O757" s="13">
        <f>SUM(L757:N757)</f>
        <v>0</v>
      </c>
      <c r="P757" s="78"/>
      <c r="Q757" s="78"/>
      <c r="R757" s="78"/>
      <c r="S757" s="78"/>
      <c r="T757" s="13">
        <f>SUM(P757:S757)</f>
        <v>0</v>
      </c>
      <c r="U757" s="48"/>
      <c r="V757" s="48"/>
      <c r="W757" s="48"/>
      <c r="X757" s="48"/>
      <c r="Y757" s="48"/>
      <c r="Z757" s="48"/>
      <c r="AA757" s="13">
        <f>SUM(U757:Z757)</f>
        <v>0</v>
      </c>
      <c r="AB757" s="48"/>
      <c r="AC757" s="48"/>
      <c r="AD757" s="86">
        <f>H757+K757+O757+T757+AA757+AB757-AC757</f>
        <v>92.933333333333337</v>
      </c>
    </row>
    <row r="758" spans="1:30" ht="21" customHeight="1" x14ac:dyDescent="0.2">
      <c r="A758" s="8">
        <v>754</v>
      </c>
      <c r="B758" s="117">
        <v>174023</v>
      </c>
      <c r="C758" s="119" t="s">
        <v>78</v>
      </c>
      <c r="D758" s="120">
        <v>4</v>
      </c>
      <c r="E758" s="14">
        <v>0.92923076923076919</v>
      </c>
      <c r="F758" s="51"/>
      <c r="G758" s="51"/>
      <c r="H758" s="12">
        <f>SUM(E758*100,F758:G758)</f>
        <v>92.92307692307692</v>
      </c>
      <c r="I758" s="51"/>
      <c r="J758" s="121"/>
      <c r="K758" s="14">
        <f>SUM(I758:J758)</f>
        <v>0</v>
      </c>
      <c r="L758" s="51"/>
      <c r="M758" s="121"/>
      <c r="N758" s="121"/>
      <c r="O758" s="14">
        <f>SUM(L758:N758)</f>
        <v>0</v>
      </c>
      <c r="P758" s="121"/>
      <c r="Q758" s="121"/>
      <c r="R758" s="121"/>
      <c r="S758" s="121"/>
      <c r="T758" s="14">
        <f>SUM(P758:S758)</f>
        <v>0</v>
      </c>
      <c r="U758" s="51"/>
      <c r="V758" s="51"/>
      <c r="W758" s="51"/>
      <c r="X758" s="51"/>
      <c r="Y758" s="51"/>
      <c r="Z758" s="51"/>
      <c r="AA758" s="14">
        <f>SUM(U758:Z758)</f>
        <v>0</v>
      </c>
      <c r="AB758" s="51"/>
      <c r="AC758" s="51"/>
      <c r="AD758" s="86">
        <f>H758+K758+O758+T758+AA758+AB758-AC758</f>
        <v>92.92307692307692</v>
      </c>
    </row>
    <row r="759" spans="1:30" ht="21" customHeight="1" x14ac:dyDescent="0.2">
      <c r="A759" s="9">
        <v>755</v>
      </c>
      <c r="B759" s="122" t="s">
        <v>723</v>
      </c>
      <c r="C759" s="110" t="s">
        <v>73</v>
      </c>
      <c r="D759" s="111">
        <v>3</v>
      </c>
      <c r="E759" s="14">
        <v>0.9291666666666667</v>
      </c>
      <c r="F759" s="50"/>
      <c r="G759" s="50"/>
      <c r="H759" s="12">
        <f>SUM(E759*100,F759:G759)</f>
        <v>92.916666666666671</v>
      </c>
      <c r="I759" s="50"/>
      <c r="J759" s="112"/>
      <c r="K759" s="14">
        <f>SUM(I759:J759)</f>
        <v>0</v>
      </c>
      <c r="L759" s="50"/>
      <c r="M759" s="112"/>
      <c r="N759" s="112"/>
      <c r="O759" s="14">
        <f>SUM(L759:N759)</f>
        <v>0</v>
      </c>
      <c r="P759" s="112"/>
      <c r="Q759" s="112"/>
      <c r="R759" s="112"/>
      <c r="S759" s="112"/>
      <c r="T759" s="14">
        <f>SUM(P759:S759)</f>
        <v>0</v>
      </c>
      <c r="U759" s="50"/>
      <c r="V759" s="50"/>
      <c r="W759" s="50"/>
      <c r="X759" s="50"/>
      <c r="Y759" s="50"/>
      <c r="Z759" s="50"/>
      <c r="AA759" s="14">
        <f>SUM(U759:Z759)</f>
        <v>0</v>
      </c>
      <c r="AB759" s="50"/>
      <c r="AC759" s="50"/>
      <c r="AD759" s="87">
        <f>H759+K759+O759+T759+AA759+AB759-AC759</f>
        <v>92.916666666666671</v>
      </c>
    </row>
    <row r="760" spans="1:30" ht="21" customHeight="1" x14ac:dyDescent="0.2">
      <c r="A760" s="10">
        <v>756</v>
      </c>
      <c r="B760" s="114" t="s">
        <v>724</v>
      </c>
      <c r="C760" s="92" t="s">
        <v>64</v>
      </c>
      <c r="D760" s="93">
        <v>3</v>
      </c>
      <c r="E760" s="12">
        <v>0.87408536585365859</v>
      </c>
      <c r="F760" s="46"/>
      <c r="G760" s="46"/>
      <c r="H760" s="12">
        <f>SUM(E760*100,F760:G760)</f>
        <v>87.408536585365866</v>
      </c>
      <c r="I760" s="53"/>
      <c r="J760" s="113"/>
      <c r="K760" s="12">
        <f>SUM(I760:J760)</f>
        <v>0</v>
      </c>
      <c r="L760" s="95"/>
      <c r="M760" s="95"/>
      <c r="N760" s="95"/>
      <c r="O760" s="12">
        <f>SUM(L760:N760)</f>
        <v>0</v>
      </c>
      <c r="P760" s="95"/>
      <c r="Q760" s="95"/>
      <c r="R760" s="95"/>
      <c r="S760" s="95"/>
      <c r="T760" s="12">
        <f>SUM(P760:S760)</f>
        <v>0</v>
      </c>
      <c r="U760" s="95">
        <v>2</v>
      </c>
      <c r="V760" s="94"/>
      <c r="W760" s="94"/>
      <c r="X760" s="94">
        <v>3.5</v>
      </c>
      <c r="Y760" s="85"/>
      <c r="Z760" s="85"/>
      <c r="AA760" s="14">
        <f>SUM(U760:Z760)</f>
        <v>5.5</v>
      </c>
      <c r="AB760" s="58"/>
      <c r="AC760" s="58"/>
      <c r="AD760" s="87">
        <f>H760+K760+O760+T760+AA760+AB760-AC760</f>
        <v>92.908536585365866</v>
      </c>
    </row>
    <row r="761" spans="1:30" ht="21" customHeight="1" x14ac:dyDescent="0.2">
      <c r="A761" s="8">
        <v>757</v>
      </c>
      <c r="B761" s="107">
        <v>192861</v>
      </c>
      <c r="C761" s="104" t="s">
        <v>70</v>
      </c>
      <c r="D761" s="116">
        <v>3</v>
      </c>
      <c r="E761" s="14">
        <f>'[1]3-18-01.'!AD25</f>
        <v>0.92900000000000005</v>
      </c>
      <c r="F761" s="49"/>
      <c r="G761" s="49"/>
      <c r="H761" s="12">
        <f>SUM(E761*100,F761:G761)</f>
        <v>92.9</v>
      </c>
      <c r="I761" s="49"/>
      <c r="J761" s="106"/>
      <c r="K761" s="14">
        <f>SUM(I761:J761)</f>
        <v>0</v>
      </c>
      <c r="L761" s="49"/>
      <c r="M761" s="106"/>
      <c r="N761" s="106"/>
      <c r="O761" s="14">
        <f>SUM(L761:N761)</f>
        <v>0</v>
      </c>
      <c r="P761" s="106"/>
      <c r="Q761" s="106"/>
      <c r="R761" s="106"/>
      <c r="S761" s="106"/>
      <c r="T761" s="14">
        <f>SUM(P761:S761)</f>
        <v>0</v>
      </c>
      <c r="U761" s="49"/>
      <c r="V761" s="49"/>
      <c r="W761" s="49"/>
      <c r="X761" s="49"/>
      <c r="Y761" s="49"/>
      <c r="Z761" s="49"/>
      <c r="AA761" s="14">
        <f>SUM(U761:Z761)</f>
        <v>0</v>
      </c>
      <c r="AB761" s="49"/>
      <c r="AC761" s="49"/>
      <c r="AD761" s="86">
        <f>H761+K761+O761+T761+AA761+AB761-AC761</f>
        <v>92.9</v>
      </c>
    </row>
    <row r="762" spans="1:30" ht="21" customHeight="1" x14ac:dyDescent="0.2">
      <c r="A762" s="9">
        <v>758</v>
      </c>
      <c r="B762" s="107">
        <v>182826</v>
      </c>
      <c r="C762" s="104" t="s">
        <v>70</v>
      </c>
      <c r="D762" s="116">
        <v>3</v>
      </c>
      <c r="E762" s="14">
        <f>'[1]3-18-04.'!AD8</f>
        <v>0.84900000000000009</v>
      </c>
      <c r="F762" s="49"/>
      <c r="G762" s="49"/>
      <c r="H762" s="12">
        <f>SUM(E762*100,F762:G762)</f>
        <v>84.9</v>
      </c>
      <c r="I762" s="49"/>
      <c r="J762" s="106">
        <v>8</v>
      </c>
      <c r="K762" s="14">
        <f>SUM(I762:J762)</f>
        <v>8</v>
      </c>
      <c r="L762" s="49"/>
      <c r="M762" s="106"/>
      <c r="N762" s="106"/>
      <c r="O762" s="14">
        <f>SUM(L762:N762)</f>
        <v>0</v>
      </c>
      <c r="P762" s="106"/>
      <c r="Q762" s="106"/>
      <c r="R762" s="106"/>
      <c r="S762" s="106"/>
      <c r="T762" s="14">
        <f>SUM(P762:S762)</f>
        <v>0</v>
      </c>
      <c r="U762" s="49"/>
      <c r="V762" s="49"/>
      <c r="W762" s="49"/>
      <c r="X762" s="49"/>
      <c r="Y762" s="49"/>
      <c r="Z762" s="49"/>
      <c r="AA762" s="14">
        <f>SUM(U762:Z762)</f>
        <v>0</v>
      </c>
      <c r="AB762" s="49"/>
      <c r="AC762" s="49"/>
      <c r="AD762" s="87">
        <f>H762+K762+O762+T762+AA762+AB762-AC762</f>
        <v>92.9</v>
      </c>
    </row>
    <row r="763" spans="1:30" ht="21" customHeight="1" x14ac:dyDescent="0.2">
      <c r="A763" s="10">
        <v>759</v>
      </c>
      <c r="B763" s="123" t="s">
        <v>725</v>
      </c>
      <c r="C763" s="101" t="s">
        <v>68</v>
      </c>
      <c r="D763" s="133">
        <v>3</v>
      </c>
      <c r="E763" s="13">
        <v>0.92896551724137932</v>
      </c>
      <c r="F763" s="48"/>
      <c r="G763" s="48"/>
      <c r="H763" s="12">
        <f>SUM(E763*100,F763:G763)</f>
        <v>92.896551724137936</v>
      </c>
      <c r="I763" s="48"/>
      <c r="J763" s="78"/>
      <c r="K763" s="13">
        <f>SUM(I763:J763)</f>
        <v>0</v>
      </c>
      <c r="L763" s="48"/>
      <c r="M763" s="78"/>
      <c r="N763" s="78"/>
      <c r="O763" s="13">
        <f>SUM(L763:N763)</f>
        <v>0</v>
      </c>
      <c r="P763" s="78"/>
      <c r="Q763" s="78"/>
      <c r="R763" s="78"/>
      <c r="S763" s="78"/>
      <c r="T763" s="13">
        <f>SUM(P763:S763)</f>
        <v>0</v>
      </c>
      <c r="U763" s="48"/>
      <c r="V763" s="48"/>
      <c r="W763" s="48"/>
      <c r="X763" s="48"/>
      <c r="Y763" s="48"/>
      <c r="Z763" s="48"/>
      <c r="AA763" s="13">
        <f>SUM(U763:Z763)</f>
        <v>0</v>
      </c>
      <c r="AB763" s="48"/>
      <c r="AC763" s="48"/>
      <c r="AD763" s="86">
        <f>H763+K763+O763+T763+AA763+AB763-AC763</f>
        <v>92.896551724137936</v>
      </c>
    </row>
    <row r="764" spans="1:30" ht="21" customHeight="1" x14ac:dyDescent="0.2">
      <c r="A764" s="8">
        <v>760</v>
      </c>
      <c r="B764" s="99" t="s">
        <v>726</v>
      </c>
      <c r="C764" s="101" t="s">
        <v>68</v>
      </c>
      <c r="D764" s="102">
        <v>4</v>
      </c>
      <c r="E764" s="13">
        <v>0.92896551724137932</v>
      </c>
      <c r="F764" s="48"/>
      <c r="G764" s="48"/>
      <c r="H764" s="12">
        <f>SUM(E764*100,F764:G764)</f>
        <v>92.896551724137936</v>
      </c>
      <c r="I764" s="48"/>
      <c r="J764" s="78"/>
      <c r="K764" s="13">
        <f>SUM(I764:J764)</f>
        <v>0</v>
      </c>
      <c r="L764" s="48"/>
      <c r="M764" s="78"/>
      <c r="N764" s="78"/>
      <c r="O764" s="13">
        <f>SUM(L764:N764)</f>
        <v>0</v>
      </c>
      <c r="P764" s="78"/>
      <c r="Q764" s="78"/>
      <c r="R764" s="78"/>
      <c r="S764" s="78"/>
      <c r="T764" s="13">
        <f>SUM(P764:S764)</f>
        <v>0</v>
      </c>
      <c r="U764" s="48"/>
      <c r="V764" s="48"/>
      <c r="W764" s="48"/>
      <c r="X764" s="48"/>
      <c r="Y764" s="48"/>
      <c r="Z764" s="48"/>
      <c r="AA764" s="13">
        <f>SUM(U764:Z764)</f>
        <v>0</v>
      </c>
      <c r="AB764" s="48"/>
      <c r="AC764" s="48"/>
      <c r="AD764" s="87">
        <f>H764+K764+O764+T764+AA764+AB764-AC764</f>
        <v>92.896551724137936</v>
      </c>
    </row>
    <row r="765" spans="1:30" ht="21" customHeight="1" x14ac:dyDescent="0.2">
      <c r="A765" s="9">
        <v>761</v>
      </c>
      <c r="B765" s="136" t="s">
        <v>727</v>
      </c>
      <c r="C765" s="104" t="s">
        <v>70</v>
      </c>
      <c r="D765" s="105">
        <v>1</v>
      </c>
      <c r="E765" s="14">
        <f>H765/100</f>
        <v>0.91090909090909089</v>
      </c>
      <c r="F765" s="49"/>
      <c r="G765" s="49">
        <v>1</v>
      </c>
      <c r="H765" s="12">
        <v>91.090909090909093</v>
      </c>
      <c r="I765" s="49"/>
      <c r="J765" s="106"/>
      <c r="K765" s="14">
        <f>SUM(I765:J765)</f>
        <v>0</v>
      </c>
      <c r="L765" s="49"/>
      <c r="M765" s="106"/>
      <c r="N765" s="106"/>
      <c r="O765" s="14">
        <f>SUM(L765:N765)</f>
        <v>0</v>
      </c>
      <c r="P765" s="106"/>
      <c r="Q765" s="106"/>
      <c r="R765" s="106"/>
      <c r="S765" s="106"/>
      <c r="T765" s="14">
        <f>SUM(P765:S765)</f>
        <v>0</v>
      </c>
      <c r="U765" s="49"/>
      <c r="V765" s="49">
        <v>0.8</v>
      </c>
      <c r="W765" s="49"/>
      <c r="X765" s="49"/>
      <c r="Y765" s="49">
        <v>1</v>
      </c>
      <c r="Z765" s="49"/>
      <c r="AA765" s="14">
        <f>SUM(U765:Z765)</f>
        <v>1.8</v>
      </c>
      <c r="AB765" s="49"/>
      <c r="AC765" s="49"/>
      <c r="AD765" s="86">
        <f>H765+K765+O765+T765+AA765+AB765-AC765</f>
        <v>92.890909090909091</v>
      </c>
    </row>
    <row r="766" spans="1:30" ht="21" customHeight="1" x14ac:dyDescent="0.2">
      <c r="A766" s="10">
        <v>762</v>
      </c>
      <c r="B766" s="123" t="s">
        <v>728</v>
      </c>
      <c r="C766" s="101" t="s">
        <v>68</v>
      </c>
      <c r="D766" s="133">
        <v>3</v>
      </c>
      <c r="E766" s="13">
        <v>0.89689655172413796</v>
      </c>
      <c r="F766" s="48"/>
      <c r="G766" s="48"/>
      <c r="H766" s="12">
        <f>SUM(E766*100,F766:G766)</f>
        <v>89.689655172413794</v>
      </c>
      <c r="I766" s="48"/>
      <c r="J766" s="78"/>
      <c r="K766" s="13">
        <f>SUM(I766:J766)</f>
        <v>0</v>
      </c>
      <c r="L766" s="48"/>
      <c r="M766" s="78"/>
      <c r="N766" s="78"/>
      <c r="O766" s="13">
        <f>SUM(L766:N766)</f>
        <v>0</v>
      </c>
      <c r="P766" s="78"/>
      <c r="Q766" s="78"/>
      <c r="R766" s="78"/>
      <c r="S766" s="78"/>
      <c r="T766" s="13">
        <f>SUM(P766:S766)</f>
        <v>0</v>
      </c>
      <c r="U766" s="48"/>
      <c r="V766" s="48"/>
      <c r="W766" s="48"/>
      <c r="X766" s="48">
        <v>3.2</v>
      </c>
      <c r="Y766" s="48"/>
      <c r="Z766" s="48"/>
      <c r="AA766" s="13">
        <f>SUM(U766:Z766)</f>
        <v>3.2</v>
      </c>
      <c r="AB766" s="48"/>
      <c r="AC766" s="48"/>
      <c r="AD766" s="86">
        <f>H766+K766+O766+T766+AA766+AB766-AC766</f>
        <v>92.889655172413796</v>
      </c>
    </row>
    <row r="767" spans="1:30" ht="21" customHeight="1" x14ac:dyDescent="0.2">
      <c r="A767" s="8">
        <v>763</v>
      </c>
      <c r="B767" s="107">
        <v>182013</v>
      </c>
      <c r="C767" s="104" t="s">
        <v>70</v>
      </c>
      <c r="D767" s="116">
        <v>3</v>
      </c>
      <c r="E767" s="14">
        <f>'[1]3-18-04.'!AD11</f>
        <v>0.77888888888888885</v>
      </c>
      <c r="F767" s="49"/>
      <c r="G767" s="49"/>
      <c r="H767" s="12">
        <f>SUM(E767*100,F767:G767)</f>
        <v>77.888888888888886</v>
      </c>
      <c r="I767" s="49"/>
      <c r="J767" s="106"/>
      <c r="K767" s="14">
        <f>SUM(I767:J767)</f>
        <v>0</v>
      </c>
      <c r="L767" s="49"/>
      <c r="M767" s="106"/>
      <c r="N767" s="106"/>
      <c r="O767" s="14">
        <f>SUM(L767:N767)</f>
        <v>0</v>
      </c>
      <c r="P767" s="106"/>
      <c r="Q767" s="106"/>
      <c r="R767" s="106"/>
      <c r="S767" s="106"/>
      <c r="T767" s="14">
        <f>SUM(P767:S767)</f>
        <v>0</v>
      </c>
      <c r="U767" s="49">
        <v>15</v>
      </c>
      <c r="V767" s="49"/>
      <c r="W767" s="49"/>
      <c r="X767" s="49"/>
      <c r="Y767" s="49"/>
      <c r="Z767" s="49"/>
      <c r="AA767" s="14">
        <f>SUM(U767:Z767)</f>
        <v>15</v>
      </c>
      <c r="AB767" s="49"/>
      <c r="AC767" s="49"/>
      <c r="AD767" s="87">
        <f>H767+K767+O767+T767+AA767+AB767-AC767</f>
        <v>92.888888888888886</v>
      </c>
    </row>
    <row r="768" spans="1:30" ht="21" customHeight="1" x14ac:dyDescent="0.2">
      <c r="A768" s="9">
        <v>764</v>
      </c>
      <c r="B768" s="96" t="s">
        <v>729</v>
      </c>
      <c r="C768" s="96" t="s">
        <v>66</v>
      </c>
      <c r="D768" s="97">
        <v>4</v>
      </c>
      <c r="E768" s="13">
        <v>0.92888888888888888</v>
      </c>
      <c r="F768" s="47"/>
      <c r="G768" s="47"/>
      <c r="H768" s="12">
        <f>SUM(E768*100,F768:G768)</f>
        <v>92.888888888888886</v>
      </c>
      <c r="I768" s="47"/>
      <c r="J768" s="77"/>
      <c r="K768" s="13">
        <f>SUM(I768:J768)</f>
        <v>0</v>
      </c>
      <c r="L768" s="47"/>
      <c r="M768" s="77"/>
      <c r="N768" s="77"/>
      <c r="O768" s="13">
        <f>SUM(L768:N768)</f>
        <v>0</v>
      </c>
      <c r="P768" s="77"/>
      <c r="Q768" s="77"/>
      <c r="R768" s="77"/>
      <c r="S768" s="77"/>
      <c r="T768" s="13">
        <f>SUM(P768:S768)</f>
        <v>0</v>
      </c>
      <c r="U768" s="47"/>
      <c r="V768" s="47"/>
      <c r="W768" s="47"/>
      <c r="X768" s="47"/>
      <c r="Y768" s="47"/>
      <c r="Z768" s="47"/>
      <c r="AA768" s="13">
        <f>SUM(U768:Z768)</f>
        <v>0</v>
      </c>
      <c r="AB768" s="47"/>
      <c r="AC768" s="47"/>
      <c r="AD768" s="87">
        <f>H768+K768+O768+T768+AA768+AB768-AC768</f>
        <v>92.888888888888886</v>
      </c>
    </row>
    <row r="769" spans="1:30" ht="21" customHeight="1" x14ac:dyDescent="0.2">
      <c r="A769" s="10">
        <v>765</v>
      </c>
      <c r="B769" s="117">
        <v>184024</v>
      </c>
      <c r="C769" s="119" t="s">
        <v>78</v>
      </c>
      <c r="D769" s="120">
        <v>3</v>
      </c>
      <c r="E769" s="14">
        <v>0.92886363636363634</v>
      </c>
      <c r="F769" s="51"/>
      <c r="G769" s="51"/>
      <c r="H769" s="12">
        <f>SUM(E769*100,F769:G769)</f>
        <v>92.88636363636364</v>
      </c>
      <c r="I769" s="51"/>
      <c r="J769" s="121"/>
      <c r="K769" s="14">
        <f>SUM(I769:J769)</f>
        <v>0</v>
      </c>
      <c r="L769" s="51"/>
      <c r="M769" s="121"/>
      <c r="N769" s="121"/>
      <c r="O769" s="14">
        <f>SUM(L769:N769)</f>
        <v>0</v>
      </c>
      <c r="P769" s="121"/>
      <c r="Q769" s="121"/>
      <c r="R769" s="121"/>
      <c r="S769" s="121"/>
      <c r="T769" s="14">
        <f>SUM(P769:S769)</f>
        <v>0</v>
      </c>
      <c r="U769" s="51"/>
      <c r="V769" s="51"/>
      <c r="W769" s="51"/>
      <c r="X769" s="51"/>
      <c r="Y769" s="51"/>
      <c r="Z769" s="51"/>
      <c r="AA769" s="14">
        <f>SUM(U769:Z769)</f>
        <v>0</v>
      </c>
      <c r="AB769" s="51"/>
      <c r="AC769" s="51"/>
      <c r="AD769" s="87">
        <f>H769+K769+O769+T769+AA769+AB769-AC769</f>
        <v>92.88636363636364</v>
      </c>
    </row>
    <row r="770" spans="1:30" ht="21" customHeight="1" x14ac:dyDescent="0.2">
      <c r="A770" s="8">
        <v>766</v>
      </c>
      <c r="B770" s="90" t="s">
        <v>730</v>
      </c>
      <c r="C770" s="92" t="s">
        <v>64</v>
      </c>
      <c r="D770" s="93">
        <v>2</v>
      </c>
      <c r="E770" s="12">
        <v>0.9287912087912088</v>
      </c>
      <c r="F770" s="46"/>
      <c r="G770" s="46"/>
      <c r="H770" s="12">
        <f>SUM(E770*100,F770:G770)</f>
        <v>92.879120879120876</v>
      </c>
      <c r="I770" s="94"/>
      <c r="J770" s="95"/>
      <c r="K770" s="12">
        <f>SUM(I770:J770)</f>
        <v>0</v>
      </c>
      <c r="L770" s="95"/>
      <c r="M770" s="95"/>
      <c r="N770" s="95"/>
      <c r="O770" s="12">
        <f>SUM(L770:N770)</f>
        <v>0</v>
      </c>
      <c r="P770" s="95"/>
      <c r="Q770" s="95"/>
      <c r="R770" s="95"/>
      <c r="S770" s="95"/>
      <c r="T770" s="12">
        <f>SUM(P770:S770)</f>
        <v>0</v>
      </c>
      <c r="U770" s="95"/>
      <c r="V770" s="94"/>
      <c r="W770" s="94"/>
      <c r="X770" s="94"/>
      <c r="Y770" s="85"/>
      <c r="Z770" s="85"/>
      <c r="AA770" s="14">
        <f>SUM(U770:Z770)</f>
        <v>0</v>
      </c>
      <c r="AB770" s="85"/>
      <c r="AC770" s="85"/>
      <c r="AD770" s="86">
        <f>H770+K770+O770+T770+AA770+AB770-AC770</f>
        <v>92.879120879120876</v>
      </c>
    </row>
    <row r="771" spans="1:30" ht="21" customHeight="1" x14ac:dyDescent="0.2">
      <c r="A771" s="9">
        <v>767</v>
      </c>
      <c r="B771" s="123" t="s">
        <v>731</v>
      </c>
      <c r="C771" s="101" t="s">
        <v>68</v>
      </c>
      <c r="D771" s="102">
        <v>3</v>
      </c>
      <c r="E771" s="13">
        <v>0.92870967741935484</v>
      </c>
      <c r="F771" s="48"/>
      <c r="G771" s="48"/>
      <c r="H771" s="12">
        <f>SUM(E771*100,F771:G771)</f>
        <v>92.870967741935488</v>
      </c>
      <c r="I771" s="48"/>
      <c r="J771" s="78"/>
      <c r="K771" s="13">
        <f>SUM(I771:J771)</f>
        <v>0</v>
      </c>
      <c r="L771" s="48"/>
      <c r="M771" s="78"/>
      <c r="N771" s="78"/>
      <c r="O771" s="13">
        <f>SUM(L771:N771)</f>
        <v>0</v>
      </c>
      <c r="P771" s="78"/>
      <c r="Q771" s="78"/>
      <c r="R771" s="78"/>
      <c r="S771" s="78"/>
      <c r="T771" s="13">
        <f>SUM(P771:S771)</f>
        <v>0</v>
      </c>
      <c r="U771" s="48"/>
      <c r="V771" s="48"/>
      <c r="W771" s="48"/>
      <c r="X771" s="48"/>
      <c r="Y771" s="48"/>
      <c r="Z771" s="48"/>
      <c r="AA771" s="13">
        <f>SUM(U771:Z771)</f>
        <v>0</v>
      </c>
      <c r="AB771" s="48"/>
      <c r="AC771" s="48"/>
      <c r="AD771" s="87">
        <f>H771+K771+O771+T771+AA771+AB771-AC771</f>
        <v>92.870967741935488</v>
      </c>
    </row>
    <row r="772" spans="1:30" ht="21" customHeight="1" x14ac:dyDescent="0.2">
      <c r="A772" s="10">
        <v>768</v>
      </c>
      <c r="B772" s="99" t="s">
        <v>732</v>
      </c>
      <c r="C772" s="101" t="s">
        <v>68</v>
      </c>
      <c r="D772" s="102">
        <v>2</v>
      </c>
      <c r="E772" s="13">
        <v>0.85566666666666669</v>
      </c>
      <c r="F772" s="48"/>
      <c r="G772" s="48"/>
      <c r="H772" s="12">
        <f>SUM(E772*100,F772:G772)</f>
        <v>85.566666666666663</v>
      </c>
      <c r="I772" s="48"/>
      <c r="J772" s="78"/>
      <c r="K772" s="13">
        <f>SUM(I772:J772)</f>
        <v>0</v>
      </c>
      <c r="L772" s="48"/>
      <c r="M772" s="78"/>
      <c r="N772" s="78"/>
      <c r="O772" s="13">
        <f>SUM(L772:N772)</f>
        <v>0</v>
      </c>
      <c r="P772" s="78"/>
      <c r="Q772" s="130">
        <v>1</v>
      </c>
      <c r="R772" s="78">
        <v>6.3</v>
      </c>
      <c r="S772" s="78"/>
      <c r="T772" s="13">
        <f>SUM(P772:S772)</f>
        <v>7.3</v>
      </c>
      <c r="U772" s="48"/>
      <c r="V772" s="48"/>
      <c r="W772" s="48"/>
      <c r="X772" s="48"/>
      <c r="Y772" s="48"/>
      <c r="Z772" s="48"/>
      <c r="AA772" s="13">
        <f>SUM(U772:Z772)</f>
        <v>0</v>
      </c>
      <c r="AB772" s="48"/>
      <c r="AC772" s="48"/>
      <c r="AD772" s="86">
        <f>H772+K772+O772+T772+AA772+AB772-AC772</f>
        <v>92.86666666666666</v>
      </c>
    </row>
    <row r="773" spans="1:30" ht="21" customHeight="1" x14ac:dyDescent="0.2">
      <c r="A773" s="8">
        <v>769</v>
      </c>
      <c r="B773" s="96" t="s">
        <v>733</v>
      </c>
      <c r="C773" s="96" t="s">
        <v>66</v>
      </c>
      <c r="D773" s="97">
        <v>4</v>
      </c>
      <c r="E773" s="13">
        <v>0.89833333333333332</v>
      </c>
      <c r="F773" s="47"/>
      <c r="G773" s="47"/>
      <c r="H773" s="12">
        <f>SUM(E773*100,F773:G773)</f>
        <v>89.833333333333329</v>
      </c>
      <c r="I773" s="47"/>
      <c r="J773" s="77"/>
      <c r="K773" s="13">
        <f>SUM(I773:J773)</f>
        <v>0</v>
      </c>
      <c r="L773" s="47"/>
      <c r="M773" s="77"/>
      <c r="N773" s="77"/>
      <c r="O773" s="13">
        <f>SUM(L773:N773)</f>
        <v>0</v>
      </c>
      <c r="P773" s="77"/>
      <c r="Q773" s="77"/>
      <c r="R773" s="77"/>
      <c r="S773" s="77"/>
      <c r="T773" s="13">
        <f>SUM(P773:S773)</f>
        <v>0</v>
      </c>
      <c r="U773" s="47"/>
      <c r="V773" s="47"/>
      <c r="W773" s="47"/>
      <c r="X773" s="47"/>
      <c r="Y773" s="47">
        <v>3</v>
      </c>
      <c r="Z773" s="47"/>
      <c r="AA773" s="13">
        <f>SUM(U773:Z773)</f>
        <v>3</v>
      </c>
      <c r="AB773" s="47"/>
      <c r="AC773" s="47"/>
      <c r="AD773" s="86">
        <f>H773+K773+O773+T773+AA773+AB773-AC773</f>
        <v>92.833333333333329</v>
      </c>
    </row>
    <row r="774" spans="1:30" ht="21" customHeight="1" x14ac:dyDescent="0.2">
      <c r="A774" s="9">
        <v>770</v>
      </c>
      <c r="B774" s="90" t="s">
        <v>734</v>
      </c>
      <c r="C774" s="92" t="s">
        <v>64</v>
      </c>
      <c r="D774" s="93">
        <v>2</v>
      </c>
      <c r="E774" s="12">
        <v>0.89120879120879126</v>
      </c>
      <c r="F774" s="46"/>
      <c r="G774" s="46"/>
      <c r="H774" s="12">
        <f>SUM(E774*100,F774:G774)</f>
        <v>89.120879120879124</v>
      </c>
      <c r="I774" s="94"/>
      <c r="J774" s="95"/>
      <c r="K774" s="12">
        <f>SUM(I774:J774)</f>
        <v>0</v>
      </c>
      <c r="L774" s="95"/>
      <c r="M774" s="95"/>
      <c r="N774" s="95"/>
      <c r="O774" s="12">
        <f>SUM(L774:N774)</f>
        <v>0</v>
      </c>
      <c r="P774" s="95"/>
      <c r="Q774" s="95"/>
      <c r="R774" s="95"/>
      <c r="S774" s="95"/>
      <c r="T774" s="12">
        <f>SUM(P774:S774)</f>
        <v>0</v>
      </c>
      <c r="U774" s="95"/>
      <c r="V774" s="94"/>
      <c r="W774" s="94"/>
      <c r="X774" s="94"/>
      <c r="Y774" s="85"/>
      <c r="Z774" s="85">
        <f>0.7+3</f>
        <v>3.7</v>
      </c>
      <c r="AA774" s="14">
        <f>SUM(U774:Z774)</f>
        <v>3.7</v>
      </c>
      <c r="AB774" s="85"/>
      <c r="AC774" s="85"/>
      <c r="AD774" s="86">
        <f>H774+K774+O774+T774+AA774+AB774-AC774</f>
        <v>92.820879120879127</v>
      </c>
    </row>
    <row r="775" spans="1:30" ht="21" customHeight="1" x14ac:dyDescent="0.2">
      <c r="A775" s="10">
        <v>771</v>
      </c>
      <c r="B775" s="96" t="s">
        <v>735</v>
      </c>
      <c r="C775" s="96" t="s">
        <v>66</v>
      </c>
      <c r="D775" s="97">
        <v>1</v>
      </c>
      <c r="E775" s="13">
        <v>0.92600000000000005</v>
      </c>
      <c r="F775" s="47"/>
      <c r="G775" s="47"/>
      <c r="H775" s="12">
        <f>SUM(E775*100,F775:G775)</f>
        <v>92.600000000000009</v>
      </c>
      <c r="I775" s="47"/>
      <c r="J775" s="77"/>
      <c r="K775" s="13">
        <f>SUM(I775:J775)</f>
        <v>0</v>
      </c>
      <c r="L775" s="47"/>
      <c r="M775" s="77"/>
      <c r="N775" s="77"/>
      <c r="O775" s="13">
        <f>SUM(L775:N775)</f>
        <v>0</v>
      </c>
      <c r="P775" s="77"/>
      <c r="Q775" s="77"/>
      <c r="R775" s="77"/>
      <c r="S775" s="77"/>
      <c r="T775" s="13">
        <f>SUM(P775:S775)</f>
        <v>0</v>
      </c>
      <c r="U775" s="47"/>
      <c r="V775" s="47">
        <v>0.2</v>
      </c>
      <c r="W775" s="47"/>
      <c r="X775" s="47"/>
      <c r="Y775" s="47"/>
      <c r="Z775" s="47"/>
      <c r="AA775" s="13">
        <f>SUM(U775:Z775)</f>
        <v>0.2</v>
      </c>
      <c r="AB775" s="47"/>
      <c r="AC775" s="47"/>
      <c r="AD775" s="86">
        <f>H775+K775+O775+T775+AA775+AB775-AC775</f>
        <v>92.800000000000011</v>
      </c>
    </row>
    <row r="776" spans="1:30" ht="21" customHeight="1" x14ac:dyDescent="0.2">
      <c r="A776" s="8">
        <v>772</v>
      </c>
      <c r="B776" s="117">
        <v>204230</v>
      </c>
      <c r="C776" s="119" t="s">
        <v>78</v>
      </c>
      <c r="D776" s="120">
        <v>1</v>
      </c>
      <c r="E776" s="14">
        <v>0.78990624999999992</v>
      </c>
      <c r="F776" s="51"/>
      <c r="G776" s="51"/>
      <c r="H776" s="12">
        <f>SUM(E776*100,F776:G776)</f>
        <v>78.990624999999994</v>
      </c>
      <c r="I776" s="51"/>
      <c r="J776" s="121"/>
      <c r="K776" s="14">
        <f>SUM(I776:J776)</f>
        <v>0</v>
      </c>
      <c r="L776" s="51"/>
      <c r="M776" s="121"/>
      <c r="N776" s="121"/>
      <c r="O776" s="14">
        <f>SUM(L776:N776)</f>
        <v>0</v>
      </c>
      <c r="P776" s="121"/>
      <c r="Q776" s="121"/>
      <c r="R776" s="121"/>
      <c r="S776" s="121"/>
      <c r="T776" s="14">
        <f>SUM(P776:S776)</f>
        <v>0</v>
      </c>
      <c r="U776" s="51">
        <v>10</v>
      </c>
      <c r="V776" s="51">
        <v>3.8</v>
      </c>
      <c r="W776" s="51"/>
      <c r="X776" s="51"/>
      <c r="Y776" s="51"/>
      <c r="Z776" s="51"/>
      <c r="AA776" s="14">
        <f>SUM(U776:Z776)</f>
        <v>13.8</v>
      </c>
      <c r="AB776" s="51"/>
      <c r="AC776" s="51"/>
      <c r="AD776" s="86">
        <f>H776+K776+O776+T776+AA776+AB776-AC776</f>
        <v>92.790624999999991</v>
      </c>
    </row>
    <row r="777" spans="1:30" ht="21" customHeight="1" x14ac:dyDescent="0.2">
      <c r="A777" s="9">
        <v>773</v>
      </c>
      <c r="B777" s="110" t="s">
        <v>736</v>
      </c>
      <c r="C777" s="110" t="s">
        <v>73</v>
      </c>
      <c r="D777" s="111">
        <v>2</v>
      </c>
      <c r="E777" s="14">
        <v>0.92790209790209788</v>
      </c>
      <c r="F777" s="50"/>
      <c r="G777" s="50"/>
      <c r="H777" s="12">
        <f>SUM(E777*100,F777:G777)</f>
        <v>92.790209790209786</v>
      </c>
      <c r="I777" s="50"/>
      <c r="J777" s="112"/>
      <c r="K777" s="14">
        <f>SUM(I777:J777)</f>
        <v>0</v>
      </c>
      <c r="L777" s="50"/>
      <c r="M777" s="112"/>
      <c r="N777" s="112"/>
      <c r="O777" s="14">
        <f>SUM(L777:N777)</f>
        <v>0</v>
      </c>
      <c r="P777" s="112"/>
      <c r="Q777" s="112"/>
      <c r="R777" s="112"/>
      <c r="S777" s="112"/>
      <c r="T777" s="14">
        <f>SUM(P777:S777)</f>
        <v>0</v>
      </c>
      <c r="U777" s="50"/>
      <c r="V777" s="50"/>
      <c r="W777" s="50"/>
      <c r="X777" s="50"/>
      <c r="Y777" s="50"/>
      <c r="Z777" s="50"/>
      <c r="AA777" s="14">
        <f>SUM(U777:Z777)</f>
        <v>0</v>
      </c>
      <c r="AB777" s="50"/>
      <c r="AC777" s="50"/>
      <c r="AD777" s="86">
        <f>H777+K777+O777+T777+AA777+AB777-AC777</f>
        <v>92.790209790209786</v>
      </c>
    </row>
    <row r="778" spans="1:30" ht="21" customHeight="1" x14ac:dyDescent="0.2">
      <c r="A778" s="10">
        <v>774</v>
      </c>
      <c r="B778" s="103" t="s">
        <v>737</v>
      </c>
      <c r="C778" s="104" t="s">
        <v>70</v>
      </c>
      <c r="D778" s="105">
        <v>4</v>
      </c>
      <c r="E778" s="14">
        <f>H778/100</f>
        <v>0.92785714285714294</v>
      </c>
      <c r="F778" s="49"/>
      <c r="G778" s="49"/>
      <c r="H778" s="12">
        <v>92.785714285714292</v>
      </c>
      <c r="I778" s="49"/>
      <c r="J778" s="106"/>
      <c r="K778" s="14">
        <f>SUM(I778:J778)</f>
        <v>0</v>
      </c>
      <c r="L778" s="49"/>
      <c r="M778" s="106"/>
      <c r="N778" s="106"/>
      <c r="O778" s="14">
        <f>SUM(L778:N778)</f>
        <v>0</v>
      </c>
      <c r="P778" s="106"/>
      <c r="Q778" s="106"/>
      <c r="R778" s="106"/>
      <c r="S778" s="106"/>
      <c r="T778" s="14">
        <f>SUM(P778:S778)</f>
        <v>0</v>
      </c>
      <c r="U778" s="49"/>
      <c r="V778" s="49"/>
      <c r="W778" s="49"/>
      <c r="X778" s="49"/>
      <c r="Y778" s="49"/>
      <c r="Z778" s="49"/>
      <c r="AA778" s="14">
        <f>SUM(U778:Z778)</f>
        <v>0</v>
      </c>
      <c r="AB778" s="49"/>
      <c r="AC778" s="49"/>
      <c r="AD778" s="87">
        <f>H778+K778+O778+T778+AA778+AB778-AC778</f>
        <v>92.785714285714292</v>
      </c>
    </row>
    <row r="779" spans="1:30" ht="21" customHeight="1" x14ac:dyDescent="0.2">
      <c r="A779" s="8">
        <v>775</v>
      </c>
      <c r="B779" s="103" t="s">
        <v>738</v>
      </c>
      <c r="C779" s="104" t="s">
        <v>70</v>
      </c>
      <c r="D779" s="105">
        <v>4</v>
      </c>
      <c r="E779" s="14">
        <f>H779/100</f>
        <v>0.91285714285714292</v>
      </c>
      <c r="F779" s="49"/>
      <c r="G779" s="49"/>
      <c r="H779" s="12">
        <v>91.285714285714292</v>
      </c>
      <c r="I779" s="49"/>
      <c r="J779" s="106"/>
      <c r="K779" s="14">
        <f>SUM(I779:J779)</f>
        <v>0</v>
      </c>
      <c r="L779" s="49"/>
      <c r="M779" s="106"/>
      <c r="N779" s="106"/>
      <c r="O779" s="14">
        <f>SUM(L779:N779)</f>
        <v>0</v>
      </c>
      <c r="P779" s="106"/>
      <c r="Q779" s="106"/>
      <c r="R779" s="106"/>
      <c r="S779" s="106"/>
      <c r="T779" s="14">
        <f>SUM(P779:S779)</f>
        <v>0</v>
      </c>
      <c r="U779" s="49"/>
      <c r="V779" s="49"/>
      <c r="W779" s="49"/>
      <c r="X779" s="49"/>
      <c r="Y779" s="49"/>
      <c r="Z779" s="49">
        <v>1.5</v>
      </c>
      <c r="AA779" s="14">
        <f>SUM(U779:Z779)</f>
        <v>1.5</v>
      </c>
      <c r="AB779" s="49"/>
      <c r="AC779" s="49"/>
      <c r="AD779" s="86">
        <f>H779+K779+O779+T779+AA779+AB779-AC779</f>
        <v>92.785714285714292</v>
      </c>
    </row>
    <row r="780" spans="1:30" ht="21" customHeight="1" x14ac:dyDescent="0.2">
      <c r="A780" s="9">
        <v>776</v>
      </c>
      <c r="B780" s="110" t="s">
        <v>739</v>
      </c>
      <c r="C780" s="110" t="s">
        <v>73</v>
      </c>
      <c r="D780" s="111">
        <v>4</v>
      </c>
      <c r="E780" s="14">
        <v>0.92781250000000004</v>
      </c>
      <c r="F780" s="50"/>
      <c r="G780" s="50"/>
      <c r="H780" s="12">
        <f>SUM(E780*100,F780:G780)</f>
        <v>92.78125</v>
      </c>
      <c r="I780" s="50"/>
      <c r="J780" s="112"/>
      <c r="K780" s="14">
        <f>SUM(I780:J780)</f>
        <v>0</v>
      </c>
      <c r="L780" s="50"/>
      <c r="M780" s="112"/>
      <c r="N780" s="112"/>
      <c r="O780" s="14">
        <f>SUM(L780:N780)</f>
        <v>0</v>
      </c>
      <c r="P780" s="112"/>
      <c r="Q780" s="112"/>
      <c r="R780" s="112"/>
      <c r="S780" s="112"/>
      <c r="T780" s="14">
        <f>SUM(P780:S780)</f>
        <v>0</v>
      </c>
      <c r="U780" s="50"/>
      <c r="V780" s="50"/>
      <c r="W780" s="50"/>
      <c r="X780" s="50"/>
      <c r="Y780" s="50"/>
      <c r="Z780" s="50"/>
      <c r="AA780" s="14">
        <f>SUM(U780:Z780)</f>
        <v>0</v>
      </c>
      <c r="AB780" s="50"/>
      <c r="AC780" s="50"/>
      <c r="AD780" s="86">
        <f>H780+K780+O780+T780+AA780+AB780-AC780</f>
        <v>92.78125</v>
      </c>
    </row>
    <row r="781" spans="1:30" ht="21" customHeight="1" x14ac:dyDescent="0.2">
      <c r="A781" s="10">
        <v>777</v>
      </c>
      <c r="B781" s="117">
        <v>174195</v>
      </c>
      <c r="C781" s="119" t="s">
        <v>78</v>
      </c>
      <c r="D781" s="120">
        <v>4</v>
      </c>
      <c r="E781" s="14">
        <v>0.9276923076923077</v>
      </c>
      <c r="F781" s="51"/>
      <c r="G781" s="51"/>
      <c r="H781" s="12">
        <f>SUM(E781*100,F781:G781)</f>
        <v>92.769230769230774</v>
      </c>
      <c r="I781" s="51"/>
      <c r="J781" s="121"/>
      <c r="K781" s="14">
        <f>SUM(I781:J781)</f>
        <v>0</v>
      </c>
      <c r="L781" s="51"/>
      <c r="M781" s="121"/>
      <c r="N781" s="121"/>
      <c r="O781" s="14">
        <f>SUM(L781:N781)</f>
        <v>0</v>
      </c>
      <c r="P781" s="121"/>
      <c r="Q781" s="121"/>
      <c r="R781" s="121"/>
      <c r="S781" s="121"/>
      <c r="T781" s="14">
        <f>SUM(P781:S781)</f>
        <v>0</v>
      </c>
      <c r="U781" s="51"/>
      <c r="V781" s="51"/>
      <c r="W781" s="51"/>
      <c r="X781" s="51"/>
      <c r="Y781" s="51"/>
      <c r="Z781" s="51"/>
      <c r="AA781" s="14">
        <f>SUM(U781:Z781)</f>
        <v>0</v>
      </c>
      <c r="AB781" s="51"/>
      <c r="AC781" s="51"/>
      <c r="AD781" s="86">
        <f>H781+K781+O781+T781+AA781+AB781-AC781</f>
        <v>92.769230769230774</v>
      </c>
    </row>
    <row r="782" spans="1:30" ht="21" customHeight="1" x14ac:dyDescent="0.2">
      <c r="A782" s="8">
        <v>778</v>
      </c>
      <c r="B782" s="96" t="s">
        <v>740</v>
      </c>
      <c r="C782" s="96" t="s">
        <v>66</v>
      </c>
      <c r="D782" s="97">
        <v>2</v>
      </c>
      <c r="E782" s="13">
        <v>0.92766666666666664</v>
      </c>
      <c r="F782" s="47"/>
      <c r="G782" s="47"/>
      <c r="H782" s="12">
        <f>SUM(E782*100,F782:G782)</f>
        <v>92.766666666666666</v>
      </c>
      <c r="I782" s="47"/>
      <c r="J782" s="77"/>
      <c r="K782" s="13">
        <f>SUM(I782:J782)</f>
        <v>0</v>
      </c>
      <c r="L782" s="47"/>
      <c r="M782" s="77"/>
      <c r="N782" s="77"/>
      <c r="O782" s="13">
        <f>SUM(L782:N782)</f>
        <v>0</v>
      </c>
      <c r="P782" s="77"/>
      <c r="Q782" s="77"/>
      <c r="R782" s="77"/>
      <c r="S782" s="77"/>
      <c r="T782" s="13">
        <f>SUM(P782:S782)</f>
        <v>0</v>
      </c>
      <c r="U782" s="47"/>
      <c r="V782" s="47"/>
      <c r="W782" s="47"/>
      <c r="X782" s="47"/>
      <c r="Y782" s="47"/>
      <c r="Z782" s="47"/>
      <c r="AA782" s="13">
        <f>SUM(U782:Z782)</f>
        <v>0</v>
      </c>
      <c r="AB782" s="47"/>
      <c r="AC782" s="47"/>
      <c r="AD782" s="86">
        <f>H782+K782+O782+T782+AA782+AB782-AC782</f>
        <v>92.766666666666666</v>
      </c>
    </row>
    <row r="783" spans="1:30" ht="21" customHeight="1" x14ac:dyDescent="0.2">
      <c r="A783" s="9">
        <v>779</v>
      </c>
      <c r="B783" s="136" t="s">
        <v>741</v>
      </c>
      <c r="C783" s="104" t="s">
        <v>70</v>
      </c>
      <c r="D783" s="105">
        <v>1</v>
      </c>
      <c r="E783" s="14">
        <f>H783/100</f>
        <v>0.7345454545454545</v>
      </c>
      <c r="F783" s="49"/>
      <c r="G783" s="49"/>
      <c r="H783" s="12">
        <v>73.454545454545453</v>
      </c>
      <c r="I783" s="49"/>
      <c r="J783" s="106"/>
      <c r="K783" s="14">
        <f>SUM(I783:J783)</f>
        <v>0</v>
      </c>
      <c r="L783" s="49"/>
      <c r="M783" s="106"/>
      <c r="N783" s="106">
        <v>19.3</v>
      </c>
      <c r="O783" s="14">
        <f>SUM(L783:N783)</f>
        <v>19.3</v>
      </c>
      <c r="P783" s="106"/>
      <c r="Q783" s="106"/>
      <c r="R783" s="106"/>
      <c r="S783" s="106"/>
      <c r="T783" s="14">
        <f>SUM(P783:S783)</f>
        <v>0</v>
      </c>
      <c r="U783" s="49"/>
      <c r="V783" s="49"/>
      <c r="W783" s="49"/>
      <c r="X783" s="49"/>
      <c r="Y783" s="49"/>
      <c r="Z783" s="49"/>
      <c r="AA783" s="14">
        <f>SUM(U783:Z783)</f>
        <v>0</v>
      </c>
      <c r="AB783" s="49"/>
      <c r="AC783" s="49"/>
      <c r="AD783" s="86">
        <f>H783+K783+O783+T783+AA783+AB783-AC783</f>
        <v>92.75454545454545</v>
      </c>
    </row>
    <row r="784" spans="1:30" ht="21" customHeight="1" x14ac:dyDescent="0.2">
      <c r="A784" s="10">
        <v>780</v>
      </c>
      <c r="B784" s="117">
        <v>174081</v>
      </c>
      <c r="C784" s="119" t="s">
        <v>78</v>
      </c>
      <c r="D784" s="120">
        <v>4</v>
      </c>
      <c r="E784" s="14">
        <v>0.92743589743589738</v>
      </c>
      <c r="F784" s="51"/>
      <c r="G784" s="51"/>
      <c r="H784" s="12">
        <f>SUM(E784*100,F784:G784)</f>
        <v>92.743589743589737</v>
      </c>
      <c r="I784" s="51"/>
      <c r="J784" s="121"/>
      <c r="K784" s="14">
        <f>SUM(I784:J784)</f>
        <v>0</v>
      </c>
      <c r="L784" s="51"/>
      <c r="M784" s="121"/>
      <c r="N784" s="121"/>
      <c r="O784" s="14">
        <f>SUM(L784:N784)</f>
        <v>0</v>
      </c>
      <c r="P784" s="121"/>
      <c r="Q784" s="121"/>
      <c r="R784" s="121"/>
      <c r="S784" s="121"/>
      <c r="T784" s="14">
        <f>SUM(P784:S784)</f>
        <v>0</v>
      </c>
      <c r="U784" s="51"/>
      <c r="V784" s="51"/>
      <c r="W784" s="51"/>
      <c r="X784" s="51"/>
      <c r="Y784" s="51"/>
      <c r="Z784" s="51"/>
      <c r="AA784" s="14">
        <f>SUM(U784:Z784)</f>
        <v>0</v>
      </c>
      <c r="AB784" s="51"/>
      <c r="AC784" s="51"/>
      <c r="AD784" s="86">
        <f>H784+K784+O784+T784+AA784+AB784-AC784</f>
        <v>92.743589743589737</v>
      </c>
    </row>
    <row r="785" spans="1:30" ht="21" customHeight="1" x14ac:dyDescent="0.2">
      <c r="A785" s="8">
        <v>781</v>
      </c>
      <c r="B785" s="136" t="s">
        <v>742</v>
      </c>
      <c r="C785" s="104" t="s">
        <v>70</v>
      </c>
      <c r="D785" s="105">
        <v>1</v>
      </c>
      <c r="E785" s="14">
        <f>H785/100</f>
        <v>0.92727272727272736</v>
      </c>
      <c r="F785" s="49"/>
      <c r="G785" s="49">
        <v>1</v>
      </c>
      <c r="H785" s="12">
        <v>92.727272727272734</v>
      </c>
      <c r="I785" s="49"/>
      <c r="J785" s="106"/>
      <c r="K785" s="14">
        <f>SUM(I785:J785)</f>
        <v>0</v>
      </c>
      <c r="L785" s="49"/>
      <c r="M785" s="106"/>
      <c r="N785" s="106"/>
      <c r="O785" s="14">
        <f>SUM(L785:N785)</f>
        <v>0</v>
      </c>
      <c r="P785" s="106"/>
      <c r="Q785" s="106"/>
      <c r="R785" s="106"/>
      <c r="S785" s="106"/>
      <c r="T785" s="14">
        <f>SUM(P785:S785)</f>
        <v>0</v>
      </c>
      <c r="U785" s="49"/>
      <c r="V785" s="49"/>
      <c r="W785" s="49"/>
      <c r="X785" s="49"/>
      <c r="Y785" s="49"/>
      <c r="Z785" s="49"/>
      <c r="AA785" s="14">
        <f>SUM(U785:Z785)</f>
        <v>0</v>
      </c>
      <c r="AB785" s="49"/>
      <c r="AC785" s="49"/>
      <c r="AD785" s="87">
        <f>H785+K785+O785+T785+AA785+AB785-AC785</f>
        <v>92.727272727272734</v>
      </c>
    </row>
    <row r="786" spans="1:30" ht="21" customHeight="1" x14ac:dyDescent="0.2">
      <c r="A786" s="9">
        <v>782</v>
      </c>
      <c r="B786" s="90" t="s">
        <v>743</v>
      </c>
      <c r="C786" s="92" t="s">
        <v>64</v>
      </c>
      <c r="D786" s="93">
        <v>2</v>
      </c>
      <c r="E786" s="12">
        <v>0.9272527472527472</v>
      </c>
      <c r="F786" s="46"/>
      <c r="G786" s="46"/>
      <c r="H786" s="12">
        <f>SUM(E786*100,F786:G786)</f>
        <v>92.725274725274716</v>
      </c>
      <c r="I786" s="94"/>
      <c r="J786" s="95"/>
      <c r="K786" s="12">
        <f>SUM(I786:J786)</f>
        <v>0</v>
      </c>
      <c r="L786" s="95"/>
      <c r="M786" s="95"/>
      <c r="N786" s="95"/>
      <c r="O786" s="12">
        <f>SUM(L786:N786)</f>
        <v>0</v>
      </c>
      <c r="P786" s="95"/>
      <c r="Q786" s="95"/>
      <c r="R786" s="95"/>
      <c r="S786" s="95"/>
      <c r="T786" s="12">
        <f>SUM(P786:S786)</f>
        <v>0</v>
      </c>
      <c r="U786" s="95"/>
      <c r="V786" s="94"/>
      <c r="W786" s="94"/>
      <c r="X786" s="94"/>
      <c r="Y786" s="85"/>
      <c r="Z786" s="85"/>
      <c r="AA786" s="14">
        <f>SUM(U786:Z786)</f>
        <v>0</v>
      </c>
      <c r="AB786" s="85"/>
      <c r="AC786" s="85"/>
      <c r="AD786" s="87">
        <f>H786+K786+O786+T786+AA786+AB786-AC786</f>
        <v>92.725274725274716</v>
      </c>
    </row>
    <row r="787" spans="1:30" ht="21" customHeight="1" x14ac:dyDescent="0.2">
      <c r="A787" s="10">
        <v>783</v>
      </c>
      <c r="B787" s="122" t="s">
        <v>744</v>
      </c>
      <c r="C787" s="110" t="s">
        <v>73</v>
      </c>
      <c r="D787" s="111">
        <v>1</v>
      </c>
      <c r="E787" s="14">
        <v>0.92718518518518522</v>
      </c>
      <c r="F787" s="50"/>
      <c r="G787" s="50"/>
      <c r="H787" s="12">
        <f>SUM(E787*100,F787:G787)</f>
        <v>92.718518518518522</v>
      </c>
      <c r="I787" s="50"/>
      <c r="J787" s="112"/>
      <c r="K787" s="14">
        <f>SUM(I787:J787)</f>
        <v>0</v>
      </c>
      <c r="L787" s="50"/>
      <c r="M787" s="112"/>
      <c r="N787" s="112"/>
      <c r="O787" s="14">
        <f>SUM(L787:N787)</f>
        <v>0</v>
      </c>
      <c r="P787" s="112"/>
      <c r="Q787" s="112"/>
      <c r="R787" s="112"/>
      <c r="S787" s="112"/>
      <c r="T787" s="14">
        <f>SUM(P787:S787)</f>
        <v>0</v>
      </c>
      <c r="U787" s="50"/>
      <c r="V787" s="50"/>
      <c r="W787" s="50"/>
      <c r="X787" s="50"/>
      <c r="Y787" s="50"/>
      <c r="Z787" s="50"/>
      <c r="AA787" s="14">
        <f>SUM(U787:Z787)</f>
        <v>0</v>
      </c>
      <c r="AB787" s="50"/>
      <c r="AC787" s="50"/>
      <c r="AD787" s="87">
        <f>H787+K787+O787+T787+AA787+AB787-AC787</f>
        <v>92.718518518518522</v>
      </c>
    </row>
    <row r="788" spans="1:30" ht="21" customHeight="1" x14ac:dyDescent="0.2">
      <c r="A788" s="8">
        <v>784</v>
      </c>
      <c r="B788" s="103" t="s">
        <v>745</v>
      </c>
      <c r="C788" s="104" t="s">
        <v>70</v>
      </c>
      <c r="D788" s="105">
        <v>4</v>
      </c>
      <c r="E788" s="14">
        <f>H788/100</f>
        <v>0.90214285714285714</v>
      </c>
      <c r="F788" s="49"/>
      <c r="G788" s="49"/>
      <c r="H788" s="12">
        <v>90.214285714285708</v>
      </c>
      <c r="I788" s="49"/>
      <c r="J788" s="106"/>
      <c r="K788" s="14">
        <f>SUM(I788:J788)</f>
        <v>0</v>
      </c>
      <c r="L788" s="49"/>
      <c r="M788" s="106"/>
      <c r="N788" s="106"/>
      <c r="O788" s="14">
        <f>SUM(L788:N788)</f>
        <v>0</v>
      </c>
      <c r="P788" s="106"/>
      <c r="Q788" s="106"/>
      <c r="R788" s="106"/>
      <c r="S788" s="106"/>
      <c r="T788" s="14">
        <f>SUM(P788:S788)</f>
        <v>0</v>
      </c>
      <c r="U788" s="49">
        <v>1</v>
      </c>
      <c r="V788" s="49"/>
      <c r="W788" s="49">
        <v>1.5</v>
      </c>
      <c r="X788" s="49"/>
      <c r="Y788" s="49"/>
      <c r="Z788" s="49"/>
      <c r="AA788" s="14">
        <f>SUM(U788:Z788)</f>
        <v>2.5</v>
      </c>
      <c r="AB788" s="49"/>
      <c r="AC788" s="49"/>
      <c r="AD788" s="86">
        <f>H788+K788+O788+T788+AA788+AB788-AC788</f>
        <v>92.714285714285708</v>
      </c>
    </row>
    <row r="789" spans="1:30" ht="21" customHeight="1" x14ac:dyDescent="0.2">
      <c r="A789" s="9">
        <v>785</v>
      </c>
      <c r="B789" s="100" t="s">
        <v>746</v>
      </c>
      <c r="C789" s="101" t="s">
        <v>68</v>
      </c>
      <c r="D789" s="102">
        <v>3</v>
      </c>
      <c r="E789" s="13">
        <v>0.92700000000000005</v>
      </c>
      <c r="F789" s="48"/>
      <c r="G789" s="48"/>
      <c r="H789" s="12">
        <f>SUM(E789*100,F789:G789)</f>
        <v>92.7</v>
      </c>
      <c r="I789" s="48"/>
      <c r="J789" s="78"/>
      <c r="K789" s="13">
        <f>SUM(I789:J789)</f>
        <v>0</v>
      </c>
      <c r="L789" s="48"/>
      <c r="M789" s="78"/>
      <c r="N789" s="78"/>
      <c r="O789" s="13">
        <f>SUM(L789:N789)</f>
        <v>0</v>
      </c>
      <c r="P789" s="78"/>
      <c r="Q789" s="78"/>
      <c r="R789" s="78"/>
      <c r="S789" s="78"/>
      <c r="T789" s="13">
        <f>SUM(P789:S789)</f>
        <v>0</v>
      </c>
      <c r="U789" s="48"/>
      <c r="V789" s="48"/>
      <c r="W789" s="48"/>
      <c r="X789" s="48"/>
      <c r="Y789" s="48"/>
      <c r="Z789" s="48"/>
      <c r="AA789" s="13">
        <f>SUM(U789:Z789)</f>
        <v>0</v>
      </c>
      <c r="AB789" s="48"/>
      <c r="AC789" s="48"/>
      <c r="AD789" s="87">
        <f>H789+K789+O789+T789+AA789+AB789-AC789</f>
        <v>92.7</v>
      </c>
    </row>
    <row r="790" spans="1:30" ht="21" customHeight="1" x14ac:dyDescent="0.2">
      <c r="A790" s="10">
        <v>786</v>
      </c>
      <c r="B790" s="123" t="s">
        <v>747</v>
      </c>
      <c r="C790" s="101" t="s">
        <v>68</v>
      </c>
      <c r="D790" s="133">
        <v>3</v>
      </c>
      <c r="E790" s="13">
        <v>0.92689655172413798</v>
      </c>
      <c r="F790" s="48"/>
      <c r="G790" s="48"/>
      <c r="H790" s="12">
        <f>SUM(E790*100,F790:G790)</f>
        <v>92.689655172413794</v>
      </c>
      <c r="I790" s="48"/>
      <c r="J790" s="78"/>
      <c r="K790" s="13">
        <f>SUM(I790:J790)</f>
        <v>0</v>
      </c>
      <c r="L790" s="48"/>
      <c r="M790" s="78"/>
      <c r="N790" s="78"/>
      <c r="O790" s="13">
        <f>SUM(L790:N790)</f>
        <v>0</v>
      </c>
      <c r="P790" s="78"/>
      <c r="Q790" s="78"/>
      <c r="R790" s="78"/>
      <c r="S790" s="78"/>
      <c r="T790" s="13">
        <f>SUM(P790:S790)</f>
        <v>0</v>
      </c>
      <c r="U790" s="48"/>
      <c r="V790" s="48"/>
      <c r="W790" s="48"/>
      <c r="X790" s="48"/>
      <c r="Y790" s="48"/>
      <c r="Z790" s="48"/>
      <c r="AA790" s="13">
        <f>SUM(U790:Z790)</f>
        <v>0</v>
      </c>
      <c r="AB790" s="48"/>
      <c r="AC790" s="48"/>
      <c r="AD790" s="87">
        <f>H790+K790+O790+T790+AA790+AB790-AC790</f>
        <v>92.689655172413794</v>
      </c>
    </row>
    <row r="791" spans="1:30" ht="21" customHeight="1" x14ac:dyDescent="0.2">
      <c r="A791" s="8">
        <v>787</v>
      </c>
      <c r="B791" s="96" t="s">
        <v>748</v>
      </c>
      <c r="C791" s="96" t="s">
        <v>66</v>
      </c>
      <c r="D791" s="97">
        <v>2</v>
      </c>
      <c r="E791" s="13">
        <v>0.92666666666666664</v>
      </c>
      <c r="F791" s="47"/>
      <c r="G791" s="47"/>
      <c r="H791" s="12">
        <f>SUM(E791*100,F791:G791)</f>
        <v>92.666666666666657</v>
      </c>
      <c r="I791" s="47"/>
      <c r="J791" s="77"/>
      <c r="K791" s="13">
        <f>SUM(I791:J791)</f>
        <v>0</v>
      </c>
      <c r="L791" s="47"/>
      <c r="M791" s="77"/>
      <c r="N791" s="77"/>
      <c r="O791" s="13">
        <f>SUM(L791:N791)</f>
        <v>0</v>
      </c>
      <c r="P791" s="77"/>
      <c r="Q791" s="77"/>
      <c r="R791" s="77"/>
      <c r="S791" s="77"/>
      <c r="T791" s="13">
        <f>SUM(P791:S791)</f>
        <v>0</v>
      </c>
      <c r="U791" s="47"/>
      <c r="V791" s="47"/>
      <c r="W791" s="47"/>
      <c r="X791" s="47"/>
      <c r="Y791" s="47"/>
      <c r="Z791" s="47"/>
      <c r="AA791" s="13">
        <f>SUM(U791:Z791)</f>
        <v>0</v>
      </c>
      <c r="AB791" s="47"/>
      <c r="AC791" s="47"/>
      <c r="AD791" s="87">
        <f>H791+K791+O791+T791+AA791+AB791-AC791</f>
        <v>92.666666666666657</v>
      </c>
    </row>
    <row r="792" spans="1:30" ht="21" customHeight="1" x14ac:dyDescent="0.2">
      <c r="A792" s="9">
        <v>788</v>
      </c>
      <c r="B792" s="117">
        <v>194010</v>
      </c>
      <c r="C792" s="119" t="s">
        <v>78</v>
      </c>
      <c r="D792" s="120">
        <v>2</v>
      </c>
      <c r="E792" s="14">
        <v>0.92666666666666664</v>
      </c>
      <c r="F792" s="51"/>
      <c r="G792" s="51"/>
      <c r="H792" s="12">
        <f>SUM(E792*100,F792:G792)</f>
        <v>92.666666666666657</v>
      </c>
      <c r="I792" s="51"/>
      <c r="J792" s="121"/>
      <c r="K792" s="14">
        <f>SUM(I792:J792)</f>
        <v>0</v>
      </c>
      <c r="L792" s="51"/>
      <c r="M792" s="121"/>
      <c r="N792" s="121"/>
      <c r="O792" s="14">
        <f>SUM(L792:N792)</f>
        <v>0</v>
      </c>
      <c r="P792" s="121"/>
      <c r="Q792" s="121"/>
      <c r="R792" s="121"/>
      <c r="S792" s="121"/>
      <c r="T792" s="14">
        <f>SUM(P792:S792)</f>
        <v>0</v>
      </c>
      <c r="U792" s="51"/>
      <c r="V792" s="51"/>
      <c r="W792" s="51"/>
      <c r="X792" s="51"/>
      <c r="Y792" s="51"/>
      <c r="Z792" s="51"/>
      <c r="AA792" s="14">
        <f>SUM(U792:Z792)</f>
        <v>0</v>
      </c>
      <c r="AB792" s="51"/>
      <c r="AC792" s="51"/>
      <c r="AD792" s="86">
        <f>H792+K792+O792+T792+AA792+AB792-AC792</f>
        <v>92.666666666666657</v>
      </c>
    </row>
    <row r="793" spans="1:30" ht="21" customHeight="1" x14ac:dyDescent="0.2">
      <c r="A793" s="10">
        <v>789</v>
      </c>
      <c r="B793" s="129" t="s">
        <v>749</v>
      </c>
      <c r="C793" s="101" t="s">
        <v>68</v>
      </c>
      <c r="D793" s="102">
        <v>2</v>
      </c>
      <c r="E793" s="13">
        <v>0.73066666666666669</v>
      </c>
      <c r="F793" s="48"/>
      <c r="G793" s="48"/>
      <c r="H793" s="12">
        <f>SUM(E793*100,F793:G793)</f>
        <v>73.066666666666663</v>
      </c>
      <c r="I793" s="48"/>
      <c r="J793" s="78"/>
      <c r="K793" s="13">
        <f>SUM(I793:J793)</f>
        <v>0</v>
      </c>
      <c r="L793" s="48"/>
      <c r="M793" s="78"/>
      <c r="N793" s="78">
        <v>19.600000000000001</v>
      </c>
      <c r="O793" s="13">
        <f>SUM(L793:N793)</f>
        <v>19.600000000000001</v>
      </c>
      <c r="P793" s="78"/>
      <c r="Q793" s="78"/>
      <c r="R793" s="78"/>
      <c r="S793" s="78"/>
      <c r="T793" s="13">
        <f>SUM(P793:S793)</f>
        <v>0</v>
      </c>
      <c r="U793" s="48"/>
      <c r="V793" s="48"/>
      <c r="W793" s="48"/>
      <c r="X793" s="48"/>
      <c r="Y793" s="48"/>
      <c r="Z793" s="48"/>
      <c r="AA793" s="13">
        <f>SUM(U793:Z793)</f>
        <v>0</v>
      </c>
      <c r="AB793" s="48"/>
      <c r="AC793" s="48"/>
      <c r="AD793" s="86">
        <f>H793+K793+O793+T793+AA793+AB793-AC793</f>
        <v>92.666666666666657</v>
      </c>
    </row>
    <row r="794" spans="1:30" ht="21" customHeight="1" x14ac:dyDescent="0.2">
      <c r="A794" s="8">
        <v>790</v>
      </c>
      <c r="B794" s="96" t="s">
        <v>750</v>
      </c>
      <c r="C794" s="96" t="s">
        <v>66</v>
      </c>
      <c r="D794" s="97">
        <v>4</v>
      </c>
      <c r="E794" s="13">
        <v>0.91862068965517241</v>
      </c>
      <c r="F794" s="47"/>
      <c r="G794" s="47"/>
      <c r="H794" s="12">
        <f>SUM(E794*100,F794:G794)</f>
        <v>91.862068965517238</v>
      </c>
      <c r="I794" s="47"/>
      <c r="J794" s="77"/>
      <c r="K794" s="13">
        <f>SUM(I794:J794)</f>
        <v>0</v>
      </c>
      <c r="L794" s="47"/>
      <c r="M794" s="77"/>
      <c r="N794" s="77"/>
      <c r="O794" s="13">
        <f>SUM(L794:N794)</f>
        <v>0</v>
      </c>
      <c r="P794" s="77"/>
      <c r="Q794" s="77"/>
      <c r="R794" s="77"/>
      <c r="S794" s="77"/>
      <c r="T794" s="13">
        <f>SUM(P794:S794)</f>
        <v>0</v>
      </c>
      <c r="U794" s="47"/>
      <c r="V794" s="47"/>
      <c r="W794" s="47"/>
      <c r="X794" s="47"/>
      <c r="Y794" s="47">
        <v>0.8</v>
      </c>
      <c r="Z794" s="47"/>
      <c r="AA794" s="13">
        <f>SUM(U794:Z794)</f>
        <v>0.8</v>
      </c>
      <c r="AB794" s="47"/>
      <c r="AC794" s="47"/>
      <c r="AD794" s="86">
        <f>H794+K794+O794+T794+AA794+AB794-AC794</f>
        <v>92.662068965517236</v>
      </c>
    </row>
    <row r="795" spans="1:30" ht="21" customHeight="1" x14ac:dyDescent="0.2">
      <c r="A795" s="9">
        <v>791</v>
      </c>
      <c r="B795" s="96" t="s">
        <v>751</v>
      </c>
      <c r="C795" s="96" t="s">
        <v>66</v>
      </c>
      <c r="D795" s="97">
        <v>3</v>
      </c>
      <c r="E795" s="13">
        <v>0.89344827586206899</v>
      </c>
      <c r="F795" s="47"/>
      <c r="G795" s="47"/>
      <c r="H795" s="12">
        <f>SUM(E795*100,F795:G795)</f>
        <v>89.344827586206904</v>
      </c>
      <c r="I795" s="47"/>
      <c r="J795" s="77"/>
      <c r="K795" s="13">
        <f>SUM(I795:J795)</f>
        <v>0</v>
      </c>
      <c r="L795" s="47"/>
      <c r="M795" s="77"/>
      <c r="N795" s="77"/>
      <c r="O795" s="13">
        <f>SUM(L795:N795)</f>
        <v>0</v>
      </c>
      <c r="P795" s="77"/>
      <c r="Q795" s="77"/>
      <c r="R795" s="77"/>
      <c r="S795" s="77"/>
      <c r="T795" s="13">
        <f>SUM(P795:S795)</f>
        <v>0</v>
      </c>
      <c r="U795" s="47">
        <v>2</v>
      </c>
      <c r="V795" s="47">
        <v>0.2</v>
      </c>
      <c r="W795" s="47"/>
      <c r="X795" s="47"/>
      <c r="Y795" s="47">
        <v>1.1000000000000001</v>
      </c>
      <c r="Z795" s="47"/>
      <c r="AA795" s="13">
        <f>SUM(U795:Z795)</f>
        <v>3.3000000000000003</v>
      </c>
      <c r="AB795" s="47"/>
      <c r="AC795" s="47"/>
      <c r="AD795" s="87">
        <f>H795+K795+O795+T795+AA795+AB795-AC795</f>
        <v>92.644827586206901</v>
      </c>
    </row>
    <row r="796" spans="1:30" ht="21" customHeight="1" x14ac:dyDescent="0.2">
      <c r="A796" s="10">
        <v>792</v>
      </c>
      <c r="B796" s="110" t="s">
        <v>752</v>
      </c>
      <c r="C796" s="110" t="s">
        <v>73</v>
      </c>
      <c r="D796" s="111">
        <v>1</v>
      </c>
      <c r="E796" s="14">
        <v>0.88838709677419359</v>
      </c>
      <c r="F796" s="50"/>
      <c r="G796" s="50">
        <v>1</v>
      </c>
      <c r="H796" s="12">
        <f>SUM(E796*100,F796:G796)</f>
        <v>89.838709677419359</v>
      </c>
      <c r="I796" s="50"/>
      <c r="J796" s="112"/>
      <c r="K796" s="14">
        <f>SUM(I796:J796)</f>
        <v>0</v>
      </c>
      <c r="L796" s="50"/>
      <c r="M796" s="112"/>
      <c r="N796" s="112"/>
      <c r="O796" s="14">
        <f>SUM(L796:N796)</f>
        <v>0</v>
      </c>
      <c r="P796" s="112"/>
      <c r="Q796" s="112"/>
      <c r="R796" s="112"/>
      <c r="S796" s="112"/>
      <c r="T796" s="14">
        <f>SUM(P796:S796)</f>
        <v>0</v>
      </c>
      <c r="U796" s="50">
        <v>1</v>
      </c>
      <c r="V796" s="50"/>
      <c r="W796" s="50"/>
      <c r="X796" s="50">
        <v>1.8</v>
      </c>
      <c r="Y796" s="50"/>
      <c r="Z796" s="50"/>
      <c r="AA796" s="14">
        <f>SUM(U796:Z796)</f>
        <v>2.8</v>
      </c>
      <c r="AB796" s="50"/>
      <c r="AC796" s="50"/>
      <c r="AD796" s="87">
        <f>H796+K796+O796+T796+AA796+AB796-AC796</f>
        <v>92.638709677419357</v>
      </c>
    </row>
    <row r="797" spans="1:30" ht="21" customHeight="1" x14ac:dyDescent="0.2">
      <c r="A797" s="8">
        <v>793</v>
      </c>
      <c r="B797" s="136" t="s">
        <v>753</v>
      </c>
      <c r="C797" s="104" t="s">
        <v>70</v>
      </c>
      <c r="D797" s="105">
        <v>1</v>
      </c>
      <c r="E797" s="14">
        <f>H797/100</f>
        <v>0.92636363636363639</v>
      </c>
      <c r="F797" s="49"/>
      <c r="G797" s="49"/>
      <c r="H797" s="12">
        <v>92.63636363636364</v>
      </c>
      <c r="I797" s="49"/>
      <c r="J797" s="106"/>
      <c r="K797" s="14">
        <f>SUM(I797:J797)</f>
        <v>0</v>
      </c>
      <c r="L797" s="49"/>
      <c r="M797" s="106"/>
      <c r="N797" s="106"/>
      <c r="O797" s="14">
        <f>SUM(L797:N797)</f>
        <v>0</v>
      </c>
      <c r="P797" s="106"/>
      <c r="Q797" s="106"/>
      <c r="R797" s="106"/>
      <c r="S797" s="106"/>
      <c r="T797" s="14">
        <f>SUM(P797:S797)</f>
        <v>0</v>
      </c>
      <c r="U797" s="49"/>
      <c r="V797" s="49"/>
      <c r="W797" s="49"/>
      <c r="X797" s="49"/>
      <c r="Y797" s="49"/>
      <c r="Z797" s="49"/>
      <c r="AA797" s="14">
        <f>SUM(U797:Z797)</f>
        <v>0</v>
      </c>
      <c r="AB797" s="49"/>
      <c r="AC797" s="49"/>
      <c r="AD797" s="86">
        <f>H797+K797+O797+T797+AA797+AB797-AC797</f>
        <v>92.63636363636364</v>
      </c>
    </row>
    <row r="798" spans="1:30" ht="21" customHeight="1" x14ac:dyDescent="0.2">
      <c r="A798" s="9">
        <v>794</v>
      </c>
      <c r="B798" s="100" t="s">
        <v>754</v>
      </c>
      <c r="C798" s="101" t="s">
        <v>68</v>
      </c>
      <c r="D798" s="128">
        <v>1</v>
      </c>
      <c r="E798" s="16">
        <v>0.92633333333333334</v>
      </c>
      <c r="F798" s="48"/>
      <c r="G798" s="48"/>
      <c r="H798" s="12">
        <f>SUM(E798*100,F798:G798)</f>
        <v>92.63333333333334</v>
      </c>
      <c r="I798" s="48"/>
      <c r="J798" s="78"/>
      <c r="K798" s="13">
        <f>SUM(I798:J798)</f>
        <v>0</v>
      </c>
      <c r="L798" s="48"/>
      <c r="M798" s="78"/>
      <c r="N798" s="78"/>
      <c r="O798" s="13">
        <f>SUM(L798:N798)</f>
        <v>0</v>
      </c>
      <c r="P798" s="78"/>
      <c r="Q798" s="78"/>
      <c r="R798" s="78"/>
      <c r="S798" s="78"/>
      <c r="T798" s="13">
        <f>SUM(P798:S798)</f>
        <v>0</v>
      </c>
      <c r="U798" s="48"/>
      <c r="V798" s="48"/>
      <c r="W798" s="48"/>
      <c r="X798" s="48"/>
      <c r="Y798" s="48"/>
      <c r="Z798" s="48"/>
      <c r="AA798" s="13">
        <f>SUM(U798:Z798)</f>
        <v>0</v>
      </c>
      <c r="AB798" s="48"/>
      <c r="AC798" s="48"/>
      <c r="AD798" s="86">
        <f>H798+K798+O798+T798+AA798+AB798-AC798</f>
        <v>92.63333333333334</v>
      </c>
    </row>
    <row r="799" spans="1:30" ht="21" customHeight="1" x14ac:dyDescent="0.2">
      <c r="A799" s="10">
        <v>795</v>
      </c>
      <c r="B799" s="99" t="s">
        <v>755</v>
      </c>
      <c r="C799" s="101" t="s">
        <v>68</v>
      </c>
      <c r="D799" s="102">
        <v>4</v>
      </c>
      <c r="E799" s="13">
        <v>0.92633333333333334</v>
      </c>
      <c r="F799" s="48"/>
      <c r="G799" s="48"/>
      <c r="H799" s="12">
        <f>SUM(E799*100,F799:G799)</f>
        <v>92.63333333333334</v>
      </c>
      <c r="I799" s="48"/>
      <c r="J799" s="78"/>
      <c r="K799" s="13">
        <f>SUM(I799:J799)</f>
        <v>0</v>
      </c>
      <c r="L799" s="48"/>
      <c r="M799" s="78"/>
      <c r="N799" s="78"/>
      <c r="O799" s="13">
        <f>SUM(L799:N799)</f>
        <v>0</v>
      </c>
      <c r="P799" s="78"/>
      <c r="Q799" s="78"/>
      <c r="R799" s="78"/>
      <c r="S799" s="78"/>
      <c r="T799" s="13">
        <f>SUM(P799:S799)</f>
        <v>0</v>
      </c>
      <c r="U799" s="48"/>
      <c r="V799" s="48"/>
      <c r="W799" s="48"/>
      <c r="X799" s="48"/>
      <c r="Y799" s="48"/>
      <c r="Z799" s="48"/>
      <c r="AA799" s="13">
        <f>SUM(U799:Z799)</f>
        <v>0</v>
      </c>
      <c r="AB799" s="48"/>
      <c r="AC799" s="48"/>
      <c r="AD799" s="87">
        <f>H799+K799+O799+T799+AA799+AB799-AC799</f>
        <v>92.63333333333334</v>
      </c>
    </row>
    <row r="800" spans="1:30" ht="21" customHeight="1" x14ac:dyDescent="0.2">
      <c r="A800" s="8">
        <v>796</v>
      </c>
      <c r="B800" s="110" t="s">
        <v>756</v>
      </c>
      <c r="C800" s="110" t="s">
        <v>73</v>
      </c>
      <c r="D800" s="111">
        <v>3</v>
      </c>
      <c r="E800" s="14">
        <v>0.92623188405797097</v>
      </c>
      <c r="F800" s="50"/>
      <c r="G800" s="50"/>
      <c r="H800" s="12">
        <f>SUM(E800*100,F800:G800)</f>
        <v>92.623188405797094</v>
      </c>
      <c r="I800" s="50"/>
      <c r="J800" s="112"/>
      <c r="K800" s="14">
        <f>SUM(I800:J800)</f>
        <v>0</v>
      </c>
      <c r="L800" s="50"/>
      <c r="M800" s="112"/>
      <c r="N800" s="112"/>
      <c r="O800" s="14">
        <f>SUM(L800:N800)</f>
        <v>0</v>
      </c>
      <c r="P800" s="112"/>
      <c r="Q800" s="112"/>
      <c r="R800" s="112"/>
      <c r="S800" s="112"/>
      <c r="T800" s="14">
        <f>SUM(P800:S800)</f>
        <v>0</v>
      </c>
      <c r="U800" s="50"/>
      <c r="V800" s="50"/>
      <c r="W800" s="50"/>
      <c r="X800" s="50"/>
      <c r="Y800" s="50"/>
      <c r="Z800" s="50"/>
      <c r="AA800" s="14">
        <f>SUM(U800:Z800)</f>
        <v>0</v>
      </c>
      <c r="AB800" s="50"/>
      <c r="AC800" s="50"/>
      <c r="AD800" s="86">
        <f>H800+K800+O800+T800+AA800+AB800-AC800</f>
        <v>92.623188405797094</v>
      </c>
    </row>
    <row r="801" spans="1:30" ht="21" customHeight="1" x14ac:dyDescent="0.2">
      <c r="A801" s="9">
        <v>797</v>
      </c>
      <c r="B801" s="122" t="s">
        <v>758</v>
      </c>
      <c r="C801" s="110" t="s">
        <v>73</v>
      </c>
      <c r="D801" s="111">
        <v>3</v>
      </c>
      <c r="E801" s="14">
        <v>0.91562500000000002</v>
      </c>
      <c r="F801" s="50"/>
      <c r="G801" s="50"/>
      <c r="H801" s="12">
        <f>SUM(E801*100,F801:G801)</f>
        <v>91.5625</v>
      </c>
      <c r="I801" s="50"/>
      <c r="J801" s="112"/>
      <c r="K801" s="14">
        <f>SUM(I801:J801)</f>
        <v>0</v>
      </c>
      <c r="L801" s="50"/>
      <c r="M801" s="112"/>
      <c r="N801" s="112"/>
      <c r="O801" s="14">
        <f>SUM(L801:N801)</f>
        <v>0</v>
      </c>
      <c r="P801" s="112"/>
      <c r="Q801" s="112"/>
      <c r="R801" s="112"/>
      <c r="S801" s="112"/>
      <c r="T801" s="14">
        <f>SUM(P801:S801)</f>
        <v>0</v>
      </c>
      <c r="U801" s="50"/>
      <c r="V801" s="50"/>
      <c r="W801" s="50"/>
      <c r="X801" s="50"/>
      <c r="Y801" s="50"/>
      <c r="Z801" s="50"/>
      <c r="AA801" s="14">
        <f>SUM(U801:Z801)</f>
        <v>0</v>
      </c>
      <c r="AB801" s="50">
        <v>1</v>
      </c>
      <c r="AC801" s="50"/>
      <c r="AD801" s="86">
        <f>H801+K801+O801+T801+AA801+AB801-AC801</f>
        <v>92.5625</v>
      </c>
    </row>
    <row r="802" spans="1:30" ht="21" customHeight="1" x14ac:dyDescent="0.2">
      <c r="A802" s="10">
        <v>798</v>
      </c>
      <c r="B802" s="132" t="s">
        <v>759</v>
      </c>
      <c r="C802" s="101" t="s">
        <v>68</v>
      </c>
      <c r="D802" s="102">
        <v>1</v>
      </c>
      <c r="E802" s="13">
        <v>0.91249999999999998</v>
      </c>
      <c r="F802" s="48"/>
      <c r="G802" s="48"/>
      <c r="H802" s="12">
        <f>SUM(E802*100,F802:G802)</f>
        <v>91.25</v>
      </c>
      <c r="I802" s="48"/>
      <c r="J802" s="78"/>
      <c r="K802" s="13">
        <f>SUM(I802:J802)</f>
        <v>0</v>
      </c>
      <c r="L802" s="48"/>
      <c r="M802" s="78"/>
      <c r="N802" s="78"/>
      <c r="O802" s="13">
        <f>SUM(L802:N802)</f>
        <v>0</v>
      </c>
      <c r="P802" s="78"/>
      <c r="Q802" s="130"/>
      <c r="R802" s="78">
        <v>1.3</v>
      </c>
      <c r="S802" s="78"/>
      <c r="T802" s="13">
        <f>SUM(P802:S802)</f>
        <v>1.3</v>
      </c>
      <c r="U802" s="48"/>
      <c r="V802" s="48"/>
      <c r="W802" s="48"/>
      <c r="X802" s="48"/>
      <c r="Y802" s="48"/>
      <c r="Z802" s="48"/>
      <c r="AA802" s="13">
        <f>SUM(U802:Z802)</f>
        <v>0</v>
      </c>
      <c r="AB802" s="48"/>
      <c r="AC802" s="48"/>
      <c r="AD802" s="87">
        <f>H802+K802+O802+T802+AA802+AB802-AC802</f>
        <v>92.55</v>
      </c>
    </row>
    <row r="803" spans="1:30" ht="21" customHeight="1" x14ac:dyDescent="0.2">
      <c r="A803" s="8">
        <v>799</v>
      </c>
      <c r="B803" s="122" t="s">
        <v>760</v>
      </c>
      <c r="C803" s="110" t="s">
        <v>73</v>
      </c>
      <c r="D803" s="111">
        <v>4</v>
      </c>
      <c r="E803" s="14">
        <v>0.92536764705882357</v>
      </c>
      <c r="F803" s="50"/>
      <c r="G803" s="50"/>
      <c r="H803" s="12">
        <f>SUM(E803*100,F803:G803)</f>
        <v>92.536764705882362</v>
      </c>
      <c r="I803" s="50"/>
      <c r="J803" s="112"/>
      <c r="K803" s="14">
        <f>SUM(I803:J803)</f>
        <v>0</v>
      </c>
      <c r="L803" s="50"/>
      <c r="M803" s="112"/>
      <c r="N803" s="112"/>
      <c r="O803" s="14">
        <f>SUM(L803:N803)</f>
        <v>0</v>
      </c>
      <c r="P803" s="112"/>
      <c r="Q803" s="112"/>
      <c r="R803" s="112"/>
      <c r="S803" s="112"/>
      <c r="T803" s="14">
        <f>SUM(P803:S803)</f>
        <v>0</v>
      </c>
      <c r="U803" s="50"/>
      <c r="V803" s="50"/>
      <c r="W803" s="50"/>
      <c r="X803" s="50"/>
      <c r="Y803" s="50"/>
      <c r="Z803" s="50"/>
      <c r="AA803" s="14">
        <f>SUM(U803:Z803)</f>
        <v>0</v>
      </c>
      <c r="AB803" s="50"/>
      <c r="AC803" s="50"/>
      <c r="AD803" s="87">
        <f>H803+K803+O803+T803+AA803+AB803-AC803</f>
        <v>92.536764705882362</v>
      </c>
    </row>
    <row r="804" spans="1:30" ht="21" customHeight="1" x14ac:dyDescent="0.2">
      <c r="A804" s="9">
        <v>800</v>
      </c>
      <c r="B804" s="134" t="s">
        <v>757</v>
      </c>
      <c r="C804" s="92" t="s">
        <v>64</v>
      </c>
      <c r="D804" s="124">
        <v>1</v>
      </c>
      <c r="E804" s="12">
        <v>0.8676666666666667</v>
      </c>
      <c r="F804" s="53"/>
      <c r="G804" s="46"/>
      <c r="H804" s="12">
        <f>SUM(E804*100,F804:G804)</f>
        <v>86.766666666666666</v>
      </c>
      <c r="I804" s="94"/>
      <c r="J804" s="95"/>
      <c r="K804" s="12">
        <f ca="1">SUM(I804:Y804)</f>
        <v>3.5</v>
      </c>
      <c r="L804" s="95"/>
      <c r="M804" s="95"/>
      <c r="N804" s="95"/>
      <c r="O804" s="12">
        <f>SUM(L804:N804)</f>
        <v>0</v>
      </c>
      <c r="P804" s="95"/>
      <c r="Q804" s="95"/>
      <c r="R804" s="95">
        <v>0.6</v>
      </c>
      <c r="S804" s="95"/>
      <c r="T804" s="12">
        <f>SUM(P804:S804)</f>
        <v>0.6</v>
      </c>
      <c r="U804" s="95">
        <v>1.5</v>
      </c>
      <c r="V804" s="94">
        <v>0.2</v>
      </c>
      <c r="W804" s="94"/>
      <c r="X804" s="94"/>
      <c r="Y804" s="95">
        <v>3.5</v>
      </c>
      <c r="Z804" s="85"/>
      <c r="AA804" s="14">
        <f>SUM(U804:Z804)</f>
        <v>5.2</v>
      </c>
      <c r="AB804" s="85"/>
      <c r="AC804" s="85"/>
      <c r="AD804" s="86">
        <f ca="1">H804+K804+O804+T804+AA804+AB804-AC804</f>
        <v>92.512820512820511</v>
      </c>
    </row>
    <row r="805" spans="1:30" ht="21" customHeight="1" x14ac:dyDescent="0.2">
      <c r="A805" s="10">
        <v>801</v>
      </c>
      <c r="B805" s="117">
        <v>174202</v>
      </c>
      <c r="C805" s="119" t="s">
        <v>78</v>
      </c>
      <c r="D805" s="120">
        <v>4</v>
      </c>
      <c r="E805" s="14">
        <v>0.92512820512820515</v>
      </c>
      <c r="F805" s="51"/>
      <c r="G805" s="51"/>
      <c r="H805" s="12">
        <f>SUM(E805*100,F805:G805)</f>
        <v>92.512820512820511</v>
      </c>
      <c r="I805" s="51"/>
      <c r="J805" s="121"/>
      <c r="K805" s="14">
        <f>SUM(I805:J805)</f>
        <v>0</v>
      </c>
      <c r="L805" s="51"/>
      <c r="M805" s="121"/>
      <c r="N805" s="121"/>
      <c r="O805" s="14">
        <f>SUM(L805:N805)</f>
        <v>0</v>
      </c>
      <c r="P805" s="121"/>
      <c r="Q805" s="121"/>
      <c r="R805" s="121"/>
      <c r="S805" s="121"/>
      <c r="T805" s="14">
        <f>SUM(P805:S805)</f>
        <v>0</v>
      </c>
      <c r="U805" s="51"/>
      <c r="V805" s="51"/>
      <c r="W805" s="51"/>
      <c r="X805" s="51"/>
      <c r="Y805" s="51"/>
      <c r="Z805" s="51"/>
      <c r="AA805" s="14">
        <f>SUM(U805:Z805)</f>
        <v>0</v>
      </c>
      <c r="AB805" s="51"/>
      <c r="AC805" s="51"/>
      <c r="AD805" s="87">
        <f>H805+K805+O805+T805+AA805+AB805-AC805</f>
        <v>92.512820512820511</v>
      </c>
    </row>
    <row r="806" spans="1:30" ht="21" customHeight="1" x14ac:dyDescent="0.2">
      <c r="A806" s="8">
        <v>802</v>
      </c>
      <c r="B806" s="122" t="s">
        <v>761</v>
      </c>
      <c r="C806" s="110" t="s">
        <v>73</v>
      </c>
      <c r="D806" s="111">
        <v>3</v>
      </c>
      <c r="E806" s="14">
        <v>0.92500000000000004</v>
      </c>
      <c r="F806" s="50"/>
      <c r="G806" s="50"/>
      <c r="H806" s="12">
        <f>SUM(E806*100,F806:G806)</f>
        <v>92.5</v>
      </c>
      <c r="I806" s="50"/>
      <c r="J806" s="112"/>
      <c r="K806" s="14">
        <f>SUM(I806:J806)</f>
        <v>0</v>
      </c>
      <c r="L806" s="50"/>
      <c r="M806" s="112"/>
      <c r="N806" s="112"/>
      <c r="O806" s="14">
        <f>SUM(L806:N806)</f>
        <v>0</v>
      </c>
      <c r="P806" s="112"/>
      <c r="Q806" s="112"/>
      <c r="R806" s="112"/>
      <c r="S806" s="112"/>
      <c r="T806" s="14">
        <f>SUM(P806:S806)</f>
        <v>0</v>
      </c>
      <c r="U806" s="50"/>
      <c r="V806" s="50"/>
      <c r="W806" s="50"/>
      <c r="X806" s="50"/>
      <c r="Y806" s="50"/>
      <c r="Z806" s="50"/>
      <c r="AA806" s="14">
        <f>SUM(U806:Z806)</f>
        <v>0</v>
      </c>
      <c r="AB806" s="50"/>
      <c r="AC806" s="50"/>
      <c r="AD806" s="86">
        <f>H806+K806+O806+T806+AA806+AB806-AC806</f>
        <v>92.5</v>
      </c>
    </row>
    <row r="807" spans="1:30" ht="21" customHeight="1" x14ac:dyDescent="0.2">
      <c r="A807" s="9">
        <v>803</v>
      </c>
      <c r="B807" s="129" t="s">
        <v>762</v>
      </c>
      <c r="C807" s="101" t="s">
        <v>68</v>
      </c>
      <c r="D807" s="102">
        <v>2</v>
      </c>
      <c r="E807" s="13">
        <v>0.92500000000000004</v>
      </c>
      <c r="F807" s="48"/>
      <c r="G807" s="48"/>
      <c r="H807" s="12">
        <f>SUM(E807*100,F807:G807)</f>
        <v>92.5</v>
      </c>
      <c r="I807" s="48"/>
      <c r="J807" s="78"/>
      <c r="K807" s="13">
        <f>SUM(I807:J807)</f>
        <v>0</v>
      </c>
      <c r="L807" s="48"/>
      <c r="M807" s="78"/>
      <c r="N807" s="78"/>
      <c r="O807" s="13">
        <f>SUM(L807:N807)</f>
        <v>0</v>
      </c>
      <c r="P807" s="78"/>
      <c r="Q807" s="78"/>
      <c r="R807" s="78"/>
      <c r="S807" s="78"/>
      <c r="T807" s="13">
        <f>SUM(P807:S807)</f>
        <v>0</v>
      </c>
      <c r="U807" s="48"/>
      <c r="V807" s="48"/>
      <c r="W807" s="48"/>
      <c r="X807" s="48"/>
      <c r="Y807" s="48"/>
      <c r="Z807" s="48"/>
      <c r="AA807" s="13">
        <f>SUM(U807:Z807)</f>
        <v>0</v>
      </c>
      <c r="AB807" s="48"/>
      <c r="AC807" s="48"/>
      <c r="AD807" s="86">
        <f>H807+K807+O807+T807+AA807+AB807-AC807</f>
        <v>92.5</v>
      </c>
    </row>
    <row r="808" spans="1:30" ht="21" customHeight="1" x14ac:dyDescent="0.2">
      <c r="A808" s="10">
        <v>804</v>
      </c>
      <c r="B808" s="96" t="s">
        <v>763</v>
      </c>
      <c r="C808" s="96" t="s">
        <v>66</v>
      </c>
      <c r="D808" s="97">
        <v>2</v>
      </c>
      <c r="E808" s="13">
        <v>0.92466666666666664</v>
      </c>
      <c r="F808" s="47"/>
      <c r="G808" s="47"/>
      <c r="H808" s="12">
        <f>SUM(E808*100,F808:G808)</f>
        <v>92.466666666666669</v>
      </c>
      <c r="I808" s="47"/>
      <c r="J808" s="77"/>
      <c r="K808" s="13">
        <f>SUM(I808:J808)</f>
        <v>0</v>
      </c>
      <c r="L808" s="47"/>
      <c r="M808" s="77"/>
      <c r="N808" s="77"/>
      <c r="O808" s="13">
        <f>SUM(L808:N808)</f>
        <v>0</v>
      </c>
      <c r="P808" s="77"/>
      <c r="Q808" s="77"/>
      <c r="R808" s="77"/>
      <c r="S808" s="77"/>
      <c r="T808" s="13">
        <f>SUM(P808:S808)</f>
        <v>0</v>
      </c>
      <c r="U808" s="47"/>
      <c r="V808" s="47"/>
      <c r="W808" s="47"/>
      <c r="X808" s="47"/>
      <c r="Y808" s="47"/>
      <c r="Z808" s="47"/>
      <c r="AA808" s="13">
        <f>SUM(U808:Z808)</f>
        <v>0</v>
      </c>
      <c r="AB808" s="47"/>
      <c r="AC808" s="47"/>
      <c r="AD808" s="86">
        <f>H808+K808+O808+T808+AA808+AB808-AC808</f>
        <v>92.466666666666669</v>
      </c>
    </row>
    <row r="809" spans="1:30" ht="21" customHeight="1" x14ac:dyDescent="0.2">
      <c r="A809" s="8">
        <v>805</v>
      </c>
      <c r="B809" s="100" t="s">
        <v>764</v>
      </c>
      <c r="C809" s="101" t="s">
        <v>68</v>
      </c>
      <c r="D809" s="102">
        <v>2</v>
      </c>
      <c r="E809" s="13">
        <v>0.84466666666666668</v>
      </c>
      <c r="F809" s="48"/>
      <c r="G809" s="48"/>
      <c r="H809" s="12">
        <f>SUM(E809*100,F809:G809)</f>
        <v>84.466666666666669</v>
      </c>
      <c r="I809" s="48"/>
      <c r="J809" s="78"/>
      <c r="K809" s="13">
        <f>SUM(I809:J809)</f>
        <v>0</v>
      </c>
      <c r="L809" s="48"/>
      <c r="M809" s="78"/>
      <c r="N809" s="78"/>
      <c r="O809" s="13">
        <f>SUM(L809:N809)</f>
        <v>0</v>
      </c>
      <c r="P809" s="78"/>
      <c r="Q809" s="78"/>
      <c r="R809" s="78">
        <v>5.5</v>
      </c>
      <c r="S809" s="78"/>
      <c r="T809" s="13">
        <f>SUM(P809:S809)</f>
        <v>5.5</v>
      </c>
      <c r="U809" s="48">
        <v>1</v>
      </c>
      <c r="V809" s="48"/>
      <c r="W809" s="48"/>
      <c r="X809" s="48">
        <v>1.5</v>
      </c>
      <c r="Y809" s="48"/>
      <c r="Z809" s="48"/>
      <c r="AA809" s="13">
        <f>SUM(U809:Z809)</f>
        <v>2.5</v>
      </c>
      <c r="AB809" s="48"/>
      <c r="AC809" s="48"/>
      <c r="AD809" s="86">
        <f>H809+K809+O809+T809+AA809+AB809-AC809</f>
        <v>92.466666666666669</v>
      </c>
    </row>
    <row r="810" spans="1:30" ht="21" customHeight="1" x14ac:dyDescent="0.2">
      <c r="A810" s="9">
        <v>806</v>
      </c>
      <c r="B810" s="117">
        <v>184183</v>
      </c>
      <c r="C810" s="119" t="s">
        <v>78</v>
      </c>
      <c r="D810" s="120">
        <v>3</v>
      </c>
      <c r="E810" s="14">
        <v>0.76249999999999996</v>
      </c>
      <c r="F810" s="51"/>
      <c r="G810" s="51"/>
      <c r="H810" s="12">
        <f>SUM(E810*100,F810:G810)</f>
        <v>76.25</v>
      </c>
      <c r="I810" s="51"/>
      <c r="J810" s="121"/>
      <c r="K810" s="14">
        <f>SUM(I810:J810)</f>
        <v>0</v>
      </c>
      <c r="L810" s="51"/>
      <c r="M810" s="121"/>
      <c r="N810" s="121"/>
      <c r="O810" s="14">
        <f>SUM(L810:N810)</f>
        <v>0</v>
      </c>
      <c r="P810" s="121"/>
      <c r="Q810" s="121"/>
      <c r="R810" s="121"/>
      <c r="S810" s="121"/>
      <c r="T810" s="14">
        <f>SUM(P810:S810)</f>
        <v>0</v>
      </c>
      <c r="U810" s="51">
        <v>15</v>
      </c>
      <c r="V810" s="51">
        <v>1.2</v>
      </c>
      <c r="W810" s="51"/>
      <c r="X810" s="51"/>
      <c r="Y810" s="51"/>
      <c r="Z810" s="51">
        <v>0</v>
      </c>
      <c r="AA810" s="14">
        <f>SUM(U810:Z810)</f>
        <v>16.2</v>
      </c>
      <c r="AB810" s="51"/>
      <c r="AC810" s="51"/>
      <c r="AD810" s="87">
        <f>H810+K810+O810+T810+AA810+AB810-AC810</f>
        <v>92.45</v>
      </c>
    </row>
    <row r="811" spans="1:30" ht="21" customHeight="1" x14ac:dyDescent="0.2">
      <c r="A811" s="10">
        <v>807</v>
      </c>
      <c r="B811" s="107">
        <v>182850</v>
      </c>
      <c r="C811" s="104" t="s">
        <v>70</v>
      </c>
      <c r="D811" s="116">
        <v>3</v>
      </c>
      <c r="E811" s="14">
        <f>'[1]3-18-05.'!AD12</f>
        <v>0.92400000000000004</v>
      </c>
      <c r="F811" s="49"/>
      <c r="G811" s="49"/>
      <c r="H811" s="12">
        <f>SUM(E811*100,F811:G811)</f>
        <v>92.4</v>
      </c>
      <c r="I811" s="49"/>
      <c r="J811" s="106"/>
      <c r="K811" s="14">
        <f>SUM(I811:J811)</f>
        <v>0</v>
      </c>
      <c r="L811" s="49"/>
      <c r="M811" s="106"/>
      <c r="N811" s="106"/>
      <c r="O811" s="14">
        <f>SUM(L811:N811)</f>
        <v>0</v>
      </c>
      <c r="P811" s="106"/>
      <c r="Q811" s="106"/>
      <c r="R811" s="106"/>
      <c r="S811" s="106"/>
      <c r="T811" s="14">
        <f>SUM(P811:S811)</f>
        <v>0</v>
      </c>
      <c r="U811" s="49"/>
      <c r="V811" s="49"/>
      <c r="W811" s="49"/>
      <c r="X811" s="49"/>
      <c r="Y811" s="49"/>
      <c r="Z811" s="49"/>
      <c r="AA811" s="14">
        <f>SUM(U811:Z811)</f>
        <v>0</v>
      </c>
      <c r="AB811" s="49"/>
      <c r="AC811" s="49"/>
      <c r="AD811" s="87">
        <f>H811+K811+O811+T811+AA811+AB811-AC811</f>
        <v>92.4</v>
      </c>
    </row>
    <row r="812" spans="1:30" ht="21" customHeight="1" x14ac:dyDescent="0.2">
      <c r="A812" s="8">
        <v>808</v>
      </c>
      <c r="B812" s="117">
        <v>174005</v>
      </c>
      <c r="C812" s="119" t="s">
        <v>78</v>
      </c>
      <c r="D812" s="120">
        <v>4</v>
      </c>
      <c r="E812" s="14">
        <v>0.92384615384615387</v>
      </c>
      <c r="F812" s="51"/>
      <c r="G812" s="51"/>
      <c r="H812" s="12">
        <f>SUM(E812*100,F812:G812)</f>
        <v>92.384615384615387</v>
      </c>
      <c r="I812" s="51"/>
      <c r="J812" s="121"/>
      <c r="K812" s="14">
        <f>SUM(I812:J812)</f>
        <v>0</v>
      </c>
      <c r="L812" s="51"/>
      <c r="M812" s="121"/>
      <c r="N812" s="121"/>
      <c r="O812" s="14">
        <f>SUM(L812:N812)</f>
        <v>0</v>
      </c>
      <c r="P812" s="121"/>
      <c r="Q812" s="121"/>
      <c r="R812" s="121"/>
      <c r="S812" s="121"/>
      <c r="T812" s="14">
        <f>SUM(P812:S812)</f>
        <v>0</v>
      </c>
      <c r="U812" s="51"/>
      <c r="V812" s="51"/>
      <c r="W812" s="51"/>
      <c r="X812" s="51"/>
      <c r="Y812" s="51"/>
      <c r="Z812" s="51"/>
      <c r="AA812" s="14">
        <f>SUM(U812:Z812)</f>
        <v>0</v>
      </c>
      <c r="AB812" s="51"/>
      <c r="AC812" s="51"/>
      <c r="AD812" s="87">
        <f>H812+K812+O812+T812+AA812+AB812-AC812</f>
        <v>92.384615384615387</v>
      </c>
    </row>
    <row r="813" spans="1:30" ht="21" customHeight="1" x14ac:dyDescent="0.2">
      <c r="A813" s="9">
        <v>809</v>
      </c>
      <c r="B813" s="90" t="s">
        <v>765</v>
      </c>
      <c r="C813" s="92" t="s">
        <v>64</v>
      </c>
      <c r="D813" s="93">
        <v>2</v>
      </c>
      <c r="E813" s="12">
        <v>0.92384615384615387</v>
      </c>
      <c r="F813" s="46"/>
      <c r="G813" s="46"/>
      <c r="H813" s="12">
        <f>SUM(E813*100,F813:G813)</f>
        <v>92.384615384615387</v>
      </c>
      <c r="I813" s="94"/>
      <c r="J813" s="95"/>
      <c r="K813" s="12">
        <f>SUM(I813:J813)</f>
        <v>0</v>
      </c>
      <c r="L813" s="95"/>
      <c r="M813" s="95"/>
      <c r="N813" s="95"/>
      <c r="O813" s="12">
        <f>SUM(L813:N813)</f>
        <v>0</v>
      </c>
      <c r="P813" s="95"/>
      <c r="Q813" s="95"/>
      <c r="R813" s="95"/>
      <c r="S813" s="95"/>
      <c r="T813" s="12">
        <f>SUM(P813:S813)</f>
        <v>0</v>
      </c>
      <c r="U813" s="95"/>
      <c r="V813" s="94"/>
      <c r="W813" s="94"/>
      <c r="X813" s="94"/>
      <c r="Y813" s="85"/>
      <c r="Z813" s="85"/>
      <c r="AA813" s="14">
        <f>SUM(U813:Z813)</f>
        <v>0</v>
      </c>
      <c r="AB813" s="85"/>
      <c r="AC813" s="85"/>
      <c r="AD813" s="86">
        <f>H813+K813+O813+T813+AA813+AB813-AC813</f>
        <v>92.384615384615387</v>
      </c>
    </row>
    <row r="814" spans="1:30" ht="21" customHeight="1" x14ac:dyDescent="0.2">
      <c r="A814" s="10">
        <v>810</v>
      </c>
      <c r="B814" s="137" t="s">
        <v>766</v>
      </c>
      <c r="C814" s="101" t="s">
        <v>68</v>
      </c>
      <c r="D814" s="138">
        <v>4</v>
      </c>
      <c r="E814" s="13">
        <v>0.92370370370370369</v>
      </c>
      <c r="F814" s="48"/>
      <c r="G814" s="48"/>
      <c r="H814" s="12">
        <f>SUM(E814*100,F814:G814)</f>
        <v>92.370370370370367</v>
      </c>
      <c r="I814" s="48"/>
      <c r="J814" s="78"/>
      <c r="K814" s="13">
        <f>SUM(I814:J814)</f>
        <v>0</v>
      </c>
      <c r="L814" s="48"/>
      <c r="M814" s="78"/>
      <c r="N814" s="78"/>
      <c r="O814" s="13">
        <f>SUM(L814:N814)</f>
        <v>0</v>
      </c>
      <c r="P814" s="78"/>
      <c r="Q814" s="78"/>
      <c r="R814" s="78"/>
      <c r="S814" s="78"/>
      <c r="T814" s="13">
        <f>SUM(P814:S814)</f>
        <v>0</v>
      </c>
      <c r="U814" s="48"/>
      <c r="V814" s="48"/>
      <c r="W814" s="48"/>
      <c r="X814" s="48"/>
      <c r="Y814" s="48"/>
      <c r="Z814" s="48"/>
      <c r="AA814" s="13">
        <f>SUM(U814:Z814)</f>
        <v>0</v>
      </c>
      <c r="AB814" s="48"/>
      <c r="AC814" s="48"/>
      <c r="AD814" s="86">
        <f>H814+K814+O814+T814+AA814+AB814-AC814</f>
        <v>92.370370370370367</v>
      </c>
    </row>
    <row r="815" spans="1:30" ht="21" customHeight="1" x14ac:dyDescent="0.2">
      <c r="A815" s="8">
        <v>811</v>
      </c>
      <c r="B815" s="100" t="s">
        <v>767</v>
      </c>
      <c r="C815" s="101" t="s">
        <v>68</v>
      </c>
      <c r="D815" s="128">
        <v>1</v>
      </c>
      <c r="E815" s="16">
        <v>0.86366666666666669</v>
      </c>
      <c r="F815" s="48"/>
      <c r="G815" s="48"/>
      <c r="H815" s="12">
        <f>SUM(E815*100,F815:G815)</f>
        <v>86.366666666666674</v>
      </c>
      <c r="I815" s="48"/>
      <c r="J815" s="78"/>
      <c r="K815" s="13">
        <f>SUM(I815:J815)</f>
        <v>0</v>
      </c>
      <c r="L815" s="48"/>
      <c r="M815" s="78"/>
      <c r="N815" s="78"/>
      <c r="O815" s="13">
        <f>SUM(L815:N815)</f>
        <v>0</v>
      </c>
      <c r="P815" s="78"/>
      <c r="Q815" s="78"/>
      <c r="R815" s="78"/>
      <c r="S815" s="78"/>
      <c r="T815" s="13">
        <f>SUM(P815:S815)</f>
        <v>0</v>
      </c>
      <c r="U815" s="48"/>
      <c r="V815" s="48">
        <v>0.5</v>
      </c>
      <c r="W815" s="48">
        <v>1.5</v>
      </c>
      <c r="X815" s="48">
        <v>4</v>
      </c>
      <c r="Y815" s="48"/>
      <c r="Z815" s="48"/>
      <c r="AA815" s="13">
        <f>SUM(U815:Z815)</f>
        <v>6</v>
      </c>
      <c r="AB815" s="48"/>
      <c r="AC815" s="48"/>
      <c r="AD815" s="87">
        <f>H815+K815+O815+T815+AA815+AB815-AC815</f>
        <v>92.366666666666674</v>
      </c>
    </row>
    <row r="816" spans="1:30" ht="21" customHeight="1" x14ac:dyDescent="0.2">
      <c r="A816" s="9">
        <v>812</v>
      </c>
      <c r="B816" s="99" t="s">
        <v>768</v>
      </c>
      <c r="C816" s="101" t="s">
        <v>68</v>
      </c>
      <c r="D816" s="102">
        <v>4</v>
      </c>
      <c r="E816" s="13">
        <v>0.92366666666666664</v>
      </c>
      <c r="F816" s="48"/>
      <c r="G816" s="48"/>
      <c r="H816" s="12">
        <f>SUM(E816*100,F816:G816)</f>
        <v>92.36666666666666</v>
      </c>
      <c r="I816" s="48"/>
      <c r="J816" s="78"/>
      <c r="K816" s="13">
        <f>SUM(I816:J816)</f>
        <v>0</v>
      </c>
      <c r="L816" s="48"/>
      <c r="M816" s="78"/>
      <c r="N816" s="78"/>
      <c r="O816" s="13">
        <f>SUM(L816:N816)</f>
        <v>0</v>
      </c>
      <c r="P816" s="78"/>
      <c r="Q816" s="78"/>
      <c r="R816" s="78"/>
      <c r="S816" s="78"/>
      <c r="T816" s="13">
        <f>SUM(P816:S816)</f>
        <v>0</v>
      </c>
      <c r="U816" s="48"/>
      <c r="V816" s="48"/>
      <c r="W816" s="48"/>
      <c r="X816" s="48"/>
      <c r="Y816" s="48"/>
      <c r="Z816" s="48"/>
      <c r="AA816" s="13">
        <f>SUM(U816:Z816)</f>
        <v>0</v>
      </c>
      <c r="AB816" s="48"/>
      <c r="AC816" s="48"/>
      <c r="AD816" s="87">
        <f>H816+K816+O816+T816+AA816+AB816-AC816</f>
        <v>92.36666666666666</v>
      </c>
    </row>
    <row r="817" spans="1:30" ht="21" customHeight="1" x14ac:dyDescent="0.2">
      <c r="A817" s="10">
        <v>813</v>
      </c>
      <c r="B817" s="136" t="s">
        <v>769</v>
      </c>
      <c r="C817" s="104" t="s">
        <v>70</v>
      </c>
      <c r="D817" s="105">
        <v>1</v>
      </c>
      <c r="E817" s="14">
        <f>H817/100</f>
        <v>0.92363636363636359</v>
      </c>
      <c r="F817" s="49"/>
      <c r="G817" s="49"/>
      <c r="H817" s="12">
        <v>92.36363636363636</v>
      </c>
      <c r="I817" s="49"/>
      <c r="J817" s="106"/>
      <c r="K817" s="14">
        <f>SUM(I817:J817)</f>
        <v>0</v>
      </c>
      <c r="L817" s="49"/>
      <c r="M817" s="106"/>
      <c r="N817" s="106"/>
      <c r="O817" s="14">
        <f>SUM(L817:N817)</f>
        <v>0</v>
      </c>
      <c r="P817" s="106"/>
      <c r="Q817" s="106"/>
      <c r="R817" s="106"/>
      <c r="S817" s="106"/>
      <c r="T817" s="14">
        <f>SUM(P817:S817)</f>
        <v>0</v>
      </c>
      <c r="U817" s="49"/>
      <c r="V817" s="49"/>
      <c r="W817" s="49"/>
      <c r="X817" s="49"/>
      <c r="Y817" s="49"/>
      <c r="Z817" s="49"/>
      <c r="AA817" s="14">
        <f>SUM(U817:Z817)</f>
        <v>0</v>
      </c>
      <c r="AB817" s="49"/>
      <c r="AC817" s="49"/>
      <c r="AD817" s="86">
        <f>H817+K817+O817+T817+AA817+AB817-AC817</f>
        <v>92.36363636363636</v>
      </c>
    </row>
    <row r="818" spans="1:30" ht="21" customHeight="1" x14ac:dyDescent="0.2">
      <c r="A818" s="8">
        <v>814</v>
      </c>
      <c r="B818" s="110" t="s">
        <v>770</v>
      </c>
      <c r="C818" s="110" t="s">
        <v>73</v>
      </c>
      <c r="D818" s="111">
        <v>1</v>
      </c>
      <c r="E818" s="14">
        <v>0.92354838709677423</v>
      </c>
      <c r="F818" s="50"/>
      <c r="G818" s="50"/>
      <c r="H818" s="12">
        <f>SUM(E818*100,F818:G818)</f>
        <v>92.354838709677423</v>
      </c>
      <c r="I818" s="50"/>
      <c r="J818" s="112"/>
      <c r="K818" s="14">
        <f>SUM(I818:J818)</f>
        <v>0</v>
      </c>
      <c r="L818" s="50"/>
      <c r="M818" s="112"/>
      <c r="N818" s="112"/>
      <c r="O818" s="14">
        <f>SUM(L818:N818)</f>
        <v>0</v>
      </c>
      <c r="P818" s="112"/>
      <c r="Q818" s="112"/>
      <c r="R818" s="112"/>
      <c r="S818" s="112"/>
      <c r="T818" s="14">
        <f>SUM(P818:S818)</f>
        <v>0</v>
      </c>
      <c r="U818" s="50"/>
      <c r="V818" s="50"/>
      <c r="W818" s="50"/>
      <c r="X818" s="50"/>
      <c r="Y818" s="50"/>
      <c r="Z818" s="50"/>
      <c r="AA818" s="14">
        <f>SUM(U818:Z818)</f>
        <v>0</v>
      </c>
      <c r="AB818" s="50"/>
      <c r="AC818" s="50"/>
      <c r="AD818" s="86">
        <f>H818+K818+O818+T818+AA818+AB818-AC818</f>
        <v>92.354838709677423</v>
      </c>
    </row>
    <row r="819" spans="1:30" ht="21" customHeight="1" x14ac:dyDescent="0.2">
      <c r="A819" s="9">
        <v>815</v>
      </c>
      <c r="B819" s="123" t="s">
        <v>771</v>
      </c>
      <c r="C819" s="101" t="s">
        <v>68</v>
      </c>
      <c r="D819" s="102">
        <v>3</v>
      </c>
      <c r="E819" s="13">
        <v>0.92354838709677423</v>
      </c>
      <c r="F819" s="48"/>
      <c r="G819" s="48"/>
      <c r="H819" s="12">
        <f>SUM(E819*100,F819:G819)</f>
        <v>92.354838709677423</v>
      </c>
      <c r="I819" s="48"/>
      <c r="J819" s="78"/>
      <c r="K819" s="13">
        <f>SUM(I819:J819)</f>
        <v>0</v>
      </c>
      <c r="L819" s="48"/>
      <c r="M819" s="78"/>
      <c r="N819" s="78"/>
      <c r="O819" s="13">
        <f>SUM(L819:N819)</f>
        <v>0</v>
      </c>
      <c r="P819" s="78"/>
      <c r="Q819" s="78"/>
      <c r="R819" s="78"/>
      <c r="S819" s="78"/>
      <c r="T819" s="13">
        <f>SUM(P819:S819)</f>
        <v>0</v>
      </c>
      <c r="U819" s="48"/>
      <c r="V819" s="48"/>
      <c r="W819" s="48"/>
      <c r="X819" s="48"/>
      <c r="Y819" s="48"/>
      <c r="Z819" s="48"/>
      <c r="AA819" s="13">
        <f>SUM(U819:Z819)</f>
        <v>0</v>
      </c>
      <c r="AB819" s="48"/>
      <c r="AC819" s="48"/>
      <c r="AD819" s="87">
        <f>H819+K819+O819+T819+AA819+AB819-AC819</f>
        <v>92.354838709677423</v>
      </c>
    </row>
    <row r="820" spans="1:30" ht="21" customHeight="1" x14ac:dyDescent="0.2">
      <c r="A820" s="10">
        <v>816</v>
      </c>
      <c r="B820" s="129" t="s">
        <v>772</v>
      </c>
      <c r="C820" s="101" t="s">
        <v>68</v>
      </c>
      <c r="D820" s="102">
        <v>3</v>
      </c>
      <c r="E820" s="13">
        <v>0.92354838709677423</v>
      </c>
      <c r="F820" s="48"/>
      <c r="G820" s="48"/>
      <c r="H820" s="12">
        <f>SUM(E820*100,F820:G820)</f>
        <v>92.354838709677423</v>
      </c>
      <c r="I820" s="48"/>
      <c r="J820" s="78"/>
      <c r="K820" s="13">
        <f>SUM(I820:J820)</f>
        <v>0</v>
      </c>
      <c r="L820" s="48"/>
      <c r="M820" s="78"/>
      <c r="N820" s="78"/>
      <c r="O820" s="13">
        <f>SUM(L820:N820)</f>
        <v>0</v>
      </c>
      <c r="P820" s="78"/>
      <c r="Q820" s="78"/>
      <c r="R820" s="78"/>
      <c r="S820" s="78"/>
      <c r="T820" s="13">
        <f>SUM(P820:S820)</f>
        <v>0</v>
      </c>
      <c r="U820" s="48"/>
      <c r="V820" s="48"/>
      <c r="W820" s="48"/>
      <c r="X820" s="48"/>
      <c r="Y820" s="48"/>
      <c r="Z820" s="48"/>
      <c r="AA820" s="13">
        <f>SUM(U820:Z820)</f>
        <v>0</v>
      </c>
      <c r="AB820" s="48"/>
      <c r="AC820" s="48"/>
      <c r="AD820" s="86">
        <f>H820+K820+O820+T820+AA820+AB820-AC820</f>
        <v>92.354838709677423</v>
      </c>
    </row>
    <row r="821" spans="1:30" ht="21" customHeight="1" x14ac:dyDescent="0.2">
      <c r="A821" s="8">
        <v>817</v>
      </c>
      <c r="B821" s="110" t="s">
        <v>773</v>
      </c>
      <c r="C821" s="110" t="s">
        <v>73</v>
      </c>
      <c r="D821" s="111">
        <v>3</v>
      </c>
      <c r="E821" s="14">
        <v>0.92347826086956519</v>
      </c>
      <c r="F821" s="50"/>
      <c r="G821" s="50"/>
      <c r="H821" s="12">
        <f>SUM(E821*100,F821:G821)</f>
        <v>92.347826086956516</v>
      </c>
      <c r="I821" s="50"/>
      <c r="J821" s="112"/>
      <c r="K821" s="14">
        <f>SUM(I821:J821)</f>
        <v>0</v>
      </c>
      <c r="L821" s="50"/>
      <c r="M821" s="112"/>
      <c r="N821" s="112"/>
      <c r="O821" s="14">
        <f>SUM(L821:N821)</f>
        <v>0</v>
      </c>
      <c r="P821" s="112"/>
      <c r="Q821" s="112"/>
      <c r="R821" s="112"/>
      <c r="S821" s="112"/>
      <c r="T821" s="14">
        <f>SUM(P821:S821)</f>
        <v>0</v>
      </c>
      <c r="U821" s="50"/>
      <c r="V821" s="50"/>
      <c r="W821" s="50"/>
      <c r="X821" s="50"/>
      <c r="Y821" s="50"/>
      <c r="Z821" s="50"/>
      <c r="AA821" s="14">
        <f>SUM(U821:Z821)</f>
        <v>0</v>
      </c>
      <c r="AB821" s="50"/>
      <c r="AC821" s="50"/>
      <c r="AD821" s="86">
        <f>H821+K821+O821+T821+AA821+AB821-AC821</f>
        <v>92.347826086956516</v>
      </c>
    </row>
    <row r="822" spans="1:30" ht="21" customHeight="1" x14ac:dyDescent="0.2">
      <c r="A822" s="9">
        <v>818</v>
      </c>
      <c r="B822" s="122" t="s">
        <v>774</v>
      </c>
      <c r="C822" s="110" t="s">
        <v>73</v>
      </c>
      <c r="D822" s="111">
        <v>4</v>
      </c>
      <c r="E822" s="14">
        <v>0.92340294117647048</v>
      </c>
      <c r="F822" s="50"/>
      <c r="G822" s="50"/>
      <c r="H822" s="12">
        <f>SUM(E822*100,F822:G822)</f>
        <v>92.340294117647048</v>
      </c>
      <c r="I822" s="50"/>
      <c r="J822" s="112"/>
      <c r="K822" s="14">
        <f>SUM(I822:J822)</f>
        <v>0</v>
      </c>
      <c r="L822" s="50"/>
      <c r="M822" s="112"/>
      <c r="N822" s="112"/>
      <c r="O822" s="14">
        <f>SUM(L822:N822)</f>
        <v>0</v>
      </c>
      <c r="P822" s="112"/>
      <c r="Q822" s="112"/>
      <c r="R822" s="112"/>
      <c r="S822" s="112"/>
      <c r="T822" s="14">
        <f>SUM(P822:S822)</f>
        <v>0</v>
      </c>
      <c r="U822" s="50"/>
      <c r="V822" s="50"/>
      <c r="W822" s="50"/>
      <c r="X822" s="50"/>
      <c r="Y822" s="50"/>
      <c r="Z822" s="50"/>
      <c r="AA822" s="14">
        <f>SUM(U822:Z822)</f>
        <v>0</v>
      </c>
      <c r="AB822" s="50"/>
      <c r="AC822" s="50"/>
      <c r="AD822" s="87">
        <f>H822+K822+O822+T822+AA822+AB822-AC822</f>
        <v>92.340294117647048</v>
      </c>
    </row>
    <row r="823" spans="1:30" ht="21" customHeight="1" x14ac:dyDescent="0.2">
      <c r="A823" s="10">
        <v>819</v>
      </c>
      <c r="B823" s="99" t="s">
        <v>775</v>
      </c>
      <c r="C823" s="101" t="s">
        <v>68</v>
      </c>
      <c r="D823" s="102">
        <v>4</v>
      </c>
      <c r="E823" s="13">
        <v>0.92333333333333334</v>
      </c>
      <c r="F823" s="48"/>
      <c r="G823" s="48"/>
      <c r="H823" s="12">
        <f>SUM(E823*100,F823:G823)</f>
        <v>92.333333333333329</v>
      </c>
      <c r="I823" s="48"/>
      <c r="J823" s="78"/>
      <c r="K823" s="13">
        <f>SUM(I823:J823)</f>
        <v>0</v>
      </c>
      <c r="L823" s="48"/>
      <c r="M823" s="78"/>
      <c r="N823" s="78"/>
      <c r="O823" s="13">
        <f>SUM(L823:N823)</f>
        <v>0</v>
      </c>
      <c r="P823" s="78"/>
      <c r="Q823" s="78"/>
      <c r="R823" s="78"/>
      <c r="S823" s="78"/>
      <c r="T823" s="13">
        <f>SUM(P823:S823)</f>
        <v>0</v>
      </c>
      <c r="U823" s="48"/>
      <c r="V823" s="48"/>
      <c r="W823" s="48"/>
      <c r="X823" s="48"/>
      <c r="Y823" s="48"/>
      <c r="Z823" s="48"/>
      <c r="AA823" s="13">
        <f>SUM(U823:Z823)</f>
        <v>0</v>
      </c>
      <c r="AB823" s="48"/>
      <c r="AC823" s="48"/>
      <c r="AD823" s="87">
        <f>H823+K823+O823+T823+AA823+AB823-AC823</f>
        <v>92.333333333333329</v>
      </c>
    </row>
    <row r="824" spans="1:30" ht="21" customHeight="1" x14ac:dyDescent="0.2">
      <c r="A824" s="8">
        <v>820</v>
      </c>
      <c r="B824" s="122" t="s">
        <v>776</v>
      </c>
      <c r="C824" s="110" t="s">
        <v>73</v>
      </c>
      <c r="D824" s="111">
        <v>1</v>
      </c>
      <c r="E824" s="14">
        <v>0.88321428571428573</v>
      </c>
      <c r="F824" s="50"/>
      <c r="G824" s="50">
        <v>1</v>
      </c>
      <c r="H824" s="12">
        <f>SUM(E824*100,F824:G824)</f>
        <v>89.321428571428569</v>
      </c>
      <c r="I824" s="50"/>
      <c r="J824" s="112"/>
      <c r="K824" s="14">
        <f>SUM(I824:J824)</f>
        <v>0</v>
      </c>
      <c r="L824" s="50"/>
      <c r="M824" s="112"/>
      <c r="N824" s="112"/>
      <c r="O824" s="14">
        <f>SUM(L824:N824)</f>
        <v>0</v>
      </c>
      <c r="P824" s="112"/>
      <c r="Q824" s="112"/>
      <c r="R824" s="112"/>
      <c r="S824" s="112"/>
      <c r="T824" s="14">
        <f>SUM(P824:S824)</f>
        <v>0</v>
      </c>
      <c r="U824" s="50"/>
      <c r="V824" s="50"/>
      <c r="W824" s="50"/>
      <c r="X824" s="50"/>
      <c r="Y824" s="50">
        <v>2.5</v>
      </c>
      <c r="Z824" s="50">
        <v>0.5</v>
      </c>
      <c r="AA824" s="14">
        <f>SUM(U824:Z824)</f>
        <v>3</v>
      </c>
      <c r="AB824" s="50"/>
      <c r="AC824" s="50"/>
      <c r="AD824" s="87">
        <f>H824+K824+O824+T824+AA824+AB824-AC824</f>
        <v>92.321428571428569</v>
      </c>
    </row>
    <row r="825" spans="1:30" ht="21" customHeight="1" x14ac:dyDescent="0.2">
      <c r="A825" s="9">
        <v>821</v>
      </c>
      <c r="B825" s="122" t="s">
        <v>777</v>
      </c>
      <c r="C825" s="110" t="s">
        <v>73</v>
      </c>
      <c r="D825" s="111">
        <v>2</v>
      </c>
      <c r="E825" s="14">
        <v>0.67818181818181822</v>
      </c>
      <c r="F825" s="50"/>
      <c r="G825" s="50"/>
      <c r="H825" s="12">
        <f>SUM(E825*100,F825:G825)</f>
        <v>67.818181818181827</v>
      </c>
      <c r="I825" s="50"/>
      <c r="J825" s="112"/>
      <c r="K825" s="14">
        <f>SUM(I825:J825)</f>
        <v>0</v>
      </c>
      <c r="L825" s="50"/>
      <c r="M825" s="112"/>
      <c r="N825" s="112"/>
      <c r="O825" s="14">
        <f>SUM(L825:N825)</f>
        <v>0</v>
      </c>
      <c r="P825" s="112"/>
      <c r="Q825" s="112"/>
      <c r="R825" s="112"/>
      <c r="S825" s="112"/>
      <c r="T825" s="14">
        <f>SUM(P825:S825)</f>
        <v>0</v>
      </c>
      <c r="U825" s="50">
        <f>15+1.5</f>
        <v>16.5</v>
      </c>
      <c r="V825" s="50">
        <v>6.2</v>
      </c>
      <c r="W825" s="50">
        <v>0.8</v>
      </c>
      <c r="X825" s="50"/>
      <c r="Y825" s="50"/>
      <c r="Z825" s="50"/>
      <c r="AA825" s="14">
        <f>SUM(U825:Z825)</f>
        <v>23.5</v>
      </c>
      <c r="AB825" s="50">
        <v>1</v>
      </c>
      <c r="AC825" s="50"/>
      <c r="AD825" s="86">
        <f>H825+K825+O825+T825+AA825+AB825-AC825</f>
        <v>92.318181818181827</v>
      </c>
    </row>
    <row r="826" spans="1:30" ht="21" customHeight="1" x14ac:dyDescent="0.2">
      <c r="A826" s="10">
        <v>822</v>
      </c>
      <c r="B826" s="96" t="s">
        <v>778</v>
      </c>
      <c r="C826" s="96" t="s">
        <v>66</v>
      </c>
      <c r="D826" s="97">
        <v>2</v>
      </c>
      <c r="E826" s="13">
        <v>0.92300000000000004</v>
      </c>
      <c r="F826" s="47"/>
      <c r="G826" s="47"/>
      <c r="H826" s="12">
        <f>SUM(E826*100,F826:G826)</f>
        <v>92.300000000000011</v>
      </c>
      <c r="I826" s="47"/>
      <c r="J826" s="77"/>
      <c r="K826" s="13">
        <f>SUM(I826:J826)</f>
        <v>0</v>
      </c>
      <c r="L826" s="47"/>
      <c r="M826" s="77"/>
      <c r="N826" s="77"/>
      <c r="O826" s="13">
        <f>SUM(L826:N826)</f>
        <v>0</v>
      </c>
      <c r="P826" s="77"/>
      <c r="Q826" s="77"/>
      <c r="R826" s="77"/>
      <c r="S826" s="77"/>
      <c r="T826" s="13">
        <f>SUM(P826:S826)</f>
        <v>0</v>
      </c>
      <c r="U826" s="47"/>
      <c r="V826" s="47"/>
      <c r="W826" s="47"/>
      <c r="X826" s="47"/>
      <c r="Y826" s="47"/>
      <c r="Z826" s="47"/>
      <c r="AA826" s="13">
        <f>SUM(U826:Z826)</f>
        <v>0</v>
      </c>
      <c r="AB826" s="47"/>
      <c r="AC826" s="47"/>
      <c r="AD826" s="86">
        <f>H826+K826+O826+T826+AA826+AB826-AC826</f>
        <v>92.300000000000011</v>
      </c>
    </row>
    <row r="827" spans="1:30" ht="21" customHeight="1" x14ac:dyDescent="0.2">
      <c r="A827" s="8">
        <v>823</v>
      </c>
      <c r="B827" s="125" t="s">
        <v>779</v>
      </c>
      <c r="C827" s="101" t="s">
        <v>68</v>
      </c>
      <c r="D827" s="102">
        <v>4</v>
      </c>
      <c r="E827" s="13">
        <v>0.92300000000000004</v>
      </c>
      <c r="F827" s="48"/>
      <c r="G827" s="48"/>
      <c r="H827" s="12">
        <f>SUM(E827*100,F827:G827)</f>
        <v>92.300000000000011</v>
      </c>
      <c r="I827" s="48"/>
      <c r="J827" s="78"/>
      <c r="K827" s="13">
        <f>SUM(I827:J827)</f>
        <v>0</v>
      </c>
      <c r="L827" s="48"/>
      <c r="M827" s="78"/>
      <c r="N827" s="78"/>
      <c r="O827" s="13">
        <f>SUM(L827:N827)</f>
        <v>0</v>
      </c>
      <c r="P827" s="78"/>
      <c r="Q827" s="78"/>
      <c r="R827" s="78"/>
      <c r="S827" s="78"/>
      <c r="T827" s="13">
        <f>SUM(P827:S827)</f>
        <v>0</v>
      </c>
      <c r="U827" s="48"/>
      <c r="V827" s="48"/>
      <c r="W827" s="48"/>
      <c r="X827" s="48"/>
      <c r="Y827" s="48"/>
      <c r="Z827" s="48"/>
      <c r="AA827" s="13">
        <f>SUM(U827:Z827)</f>
        <v>0</v>
      </c>
      <c r="AB827" s="48"/>
      <c r="AC827" s="48"/>
      <c r="AD827" s="87">
        <f>H827+K827+O827+T827+AA827+AB827-AC827</f>
        <v>92.300000000000011</v>
      </c>
    </row>
    <row r="828" spans="1:30" ht="21" customHeight="1" x14ac:dyDescent="0.2">
      <c r="A828" s="9">
        <v>824</v>
      </c>
      <c r="B828" s="123" t="s">
        <v>780</v>
      </c>
      <c r="C828" s="101" t="s">
        <v>68</v>
      </c>
      <c r="D828" s="138">
        <v>4</v>
      </c>
      <c r="E828" s="13">
        <v>0.92296296296296299</v>
      </c>
      <c r="F828" s="48"/>
      <c r="G828" s="48"/>
      <c r="H828" s="12">
        <f>SUM(E828*100,F828:G828)</f>
        <v>92.296296296296305</v>
      </c>
      <c r="I828" s="48"/>
      <c r="J828" s="78"/>
      <c r="K828" s="13">
        <f>SUM(I828:J828)</f>
        <v>0</v>
      </c>
      <c r="L828" s="48"/>
      <c r="M828" s="78"/>
      <c r="N828" s="78"/>
      <c r="O828" s="13">
        <f>SUM(L828:N828)</f>
        <v>0</v>
      </c>
      <c r="P828" s="78"/>
      <c r="Q828" s="78"/>
      <c r="R828" s="78"/>
      <c r="S828" s="78"/>
      <c r="T828" s="13">
        <f>SUM(P828:S828)</f>
        <v>0</v>
      </c>
      <c r="U828" s="48"/>
      <c r="V828" s="48"/>
      <c r="W828" s="48"/>
      <c r="X828" s="48"/>
      <c r="Y828" s="48"/>
      <c r="Z828" s="48"/>
      <c r="AA828" s="13">
        <f>SUM(U828:Z828)</f>
        <v>0</v>
      </c>
      <c r="AB828" s="48"/>
      <c r="AC828" s="48"/>
      <c r="AD828" s="87">
        <f>H828+K828+O828+T828+AA828+AB828-AC828</f>
        <v>92.296296296296305</v>
      </c>
    </row>
    <row r="829" spans="1:30" ht="21" customHeight="1" x14ac:dyDescent="0.2">
      <c r="A829" s="10">
        <v>825</v>
      </c>
      <c r="B829" s="110" t="s">
        <v>781</v>
      </c>
      <c r="C829" s="110" t="s">
        <v>73</v>
      </c>
      <c r="D829" s="111">
        <v>4</v>
      </c>
      <c r="E829" s="14">
        <v>0.92281250000000004</v>
      </c>
      <c r="F829" s="50"/>
      <c r="G829" s="50"/>
      <c r="H829" s="12">
        <f>SUM(E829*100,F829:G829)</f>
        <v>92.28125</v>
      </c>
      <c r="I829" s="50"/>
      <c r="J829" s="112"/>
      <c r="K829" s="14">
        <f>SUM(I829:J829)</f>
        <v>0</v>
      </c>
      <c r="L829" s="50"/>
      <c r="M829" s="112"/>
      <c r="N829" s="112"/>
      <c r="O829" s="14">
        <f>SUM(L829:N829)</f>
        <v>0</v>
      </c>
      <c r="P829" s="112"/>
      <c r="Q829" s="112"/>
      <c r="R829" s="112"/>
      <c r="S829" s="112"/>
      <c r="T829" s="14">
        <f>SUM(P829:S829)</f>
        <v>0</v>
      </c>
      <c r="U829" s="50"/>
      <c r="V829" s="50"/>
      <c r="W829" s="50"/>
      <c r="X829" s="50"/>
      <c r="Y829" s="50"/>
      <c r="Z829" s="50"/>
      <c r="AA829" s="14">
        <f>SUM(U829:Z829)</f>
        <v>0</v>
      </c>
      <c r="AB829" s="50"/>
      <c r="AC829" s="50"/>
      <c r="AD829" s="86">
        <f>H829+K829+O829+T829+AA829+AB829-AC829</f>
        <v>92.28125</v>
      </c>
    </row>
    <row r="830" spans="1:30" ht="21" customHeight="1" x14ac:dyDescent="0.2">
      <c r="A830" s="8">
        <v>826</v>
      </c>
      <c r="B830" s="110" t="s">
        <v>782</v>
      </c>
      <c r="C830" s="110" t="s">
        <v>73</v>
      </c>
      <c r="D830" s="111">
        <v>1</v>
      </c>
      <c r="E830" s="14">
        <v>0.90774193548387094</v>
      </c>
      <c r="F830" s="50"/>
      <c r="G830" s="50">
        <v>1</v>
      </c>
      <c r="H830" s="12">
        <f>SUM(E830*100,F830:G830)</f>
        <v>91.774193548387089</v>
      </c>
      <c r="I830" s="50"/>
      <c r="J830" s="112"/>
      <c r="K830" s="14">
        <f>SUM(I830:J830)</f>
        <v>0</v>
      </c>
      <c r="L830" s="50"/>
      <c r="M830" s="112"/>
      <c r="N830" s="112"/>
      <c r="O830" s="14">
        <f>SUM(L830:N830)</f>
        <v>0</v>
      </c>
      <c r="P830" s="112"/>
      <c r="Q830" s="112"/>
      <c r="R830" s="112"/>
      <c r="S830" s="112"/>
      <c r="T830" s="14">
        <f>SUM(P830:S830)</f>
        <v>0</v>
      </c>
      <c r="U830" s="50"/>
      <c r="V830" s="50"/>
      <c r="W830" s="50">
        <v>0.5</v>
      </c>
      <c r="X830" s="50"/>
      <c r="Y830" s="50"/>
      <c r="Z830" s="50"/>
      <c r="AA830" s="14">
        <f>SUM(U830:Z830)</f>
        <v>0.5</v>
      </c>
      <c r="AB830" s="50"/>
      <c r="AC830" s="50"/>
      <c r="AD830" s="86">
        <f>H830+K830+O830+T830+AA830+AB830-AC830</f>
        <v>92.274193548387089</v>
      </c>
    </row>
    <row r="831" spans="1:30" ht="21" customHeight="1" x14ac:dyDescent="0.2">
      <c r="A831" s="9">
        <v>827</v>
      </c>
      <c r="B831" s="99" t="s">
        <v>783</v>
      </c>
      <c r="C831" s="101" t="s">
        <v>68</v>
      </c>
      <c r="D831" s="133">
        <v>3</v>
      </c>
      <c r="E831" s="13">
        <v>0.92241379310344829</v>
      </c>
      <c r="F831" s="48"/>
      <c r="G831" s="48"/>
      <c r="H831" s="12">
        <f>SUM(E831*100,F831:G831)</f>
        <v>92.241379310344826</v>
      </c>
      <c r="I831" s="48"/>
      <c r="J831" s="78"/>
      <c r="K831" s="13">
        <f>SUM(I831:J831)</f>
        <v>0</v>
      </c>
      <c r="L831" s="48"/>
      <c r="M831" s="78"/>
      <c r="N831" s="78"/>
      <c r="O831" s="13">
        <f>SUM(L831:N831)</f>
        <v>0</v>
      </c>
      <c r="P831" s="78"/>
      <c r="Q831" s="78"/>
      <c r="R831" s="78"/>
      <c r="S831" s="78"/>
      <c r="T831" s="13">
        <f>SUM(P831:S831)</f>
        <v>0</v>
      </c>
      <c r="U831" s="48"/>
      <c r="V831" s="48"/>
      <c r="W831" s="48"/>
      <c r="X831" s="48"/>
      <c r="Y831" s="48"/>
      <c r="Z831" s="48"/>
      <c r="AA831" s="13">
        <f>SUM(U831:Z831)</f>
        <v>0</v>
      </c>
      <c r="AB831" s="48"/>
      <c r="AC831" s="48"/>
      <c r="AD831" s="86">
        <f>H831+K831+O831+T831+AA831+AB831-AC831</f>
        <v>92.241379310344826</v>
      </c>
    </row>
    <row r="832" spans="1:30" ht="21" customHeight="1" x14ac:dyDescent="0.2">
      <c r="A832" s="10">
        <v>828</v>
      </c>
      <c r="B832" s="96" t="s">
        <v>784</v>
      </c>
      <c r="C832" s="96" t="s">
        <v>66</v>
      </c>
      <c r="D832" s="97">
        <v>1</v>
      </c>
      <c r="E832" s="13">
        <v>0.88312500000000005</v>
      </c>
      <c r="F832" s="47"/>
      <c r="G832" s="47"/>
      <c r="H832" s="12">
        <f>SUM(E832*100,F832:G832)</f>
        <v>88.3125</v>
      </c>
      <c r="I832" s="47"/>
      <c r="J832" s="77"/>
      <c r="K832" s="13">
        <f>SUM(I832:J832)</f>
        <v>0</v>
      </c>
      <c r="L832" s="47"/>
      <c r="M832" s="77"/>
      <c r="N832" s="77"/>
      <c r="O832" s="13">
        <f>SUM(L832:N832)</f>
        <v>0</v>
      </c>
      <c r="P832" s="77"/>
      <c r="Q832" s="77"/>
      <c r="R832" s="77"/>
      <c r="S832" s="77"/>
      <c r="T832" s="13">
        <f>SUM(P832:S832)</f>
        <v>0</v>
      </c>
      <c r="U832" s="47">
        <f>1.5+1</f>
        <v>2.5</v>
      </c>
      <c r="V832" s="47">
        <v>0.7</v>
      </c>
      <c r="W832" s="47"/>
      <c r="X832" s="47">
        <v>0.5</v>
      </c>
      <c r="Y832" s="47">
        <v>0.2</v>
      </c>
      <c r="Z832" s="47"/>
      <c r="AA832" s="13">
        <f>SUM(U832:Z832)</f>
        <v>3.9000000000000004</v>
      </c>
      <c r="AB832" s="47"/>
      <c r="AC832" s="47"/>
      <c r="AD832" s="86">
        <f>H832+K832+O832+T832+AA832+AB832-AC832</f>
        <v>92.212500000000006</v>
      </c>
    </row>
    <row r="833" spans="1:30" ht="21" customHeight="1" x14ac:dyDescent="0.2">
      <c r="A833" s="8">
        <v>829</v>
      </c>
      <c r="B833" s="110" t="s">
        <v>785</v>
      </c>
      <c r="C833" s="110" t="s">
        <v>73</v>
      </c>
      <c r="D833" s="111">
        <v>1</v>
      </c>
      <c r="E833" s="14">
        <v>0.90709677419354839</v>
      </c>
      <c r="F833" s="50"/>
      <c r="G833" s="50">
        <v>1</v>
      </c>
      <c r="H833" s="12">
        <f>SUM(E833*100,F833:G833)</f>
        <v>91.709677419354833</v>
      </c>
      <c r="I833" s="50"/>
      <c r="J833" s="112"/>
      <c r="K833" s="14">
        <f>SUM(I833:J833)</f>
        <v>0</v>
      </c>
      <c r="L833" s="50"/>
      <c r="M833" s="112"/>
      <c r="N833" s="112"/>
      <c r="O833" s="14">
        <f>SUM(L833:N833)</f>
        <v>0</v>
      </c>
      <c r="P833" s="112"/>
      <c r="Q833" s="112"/>
      <c r="R833" s="112"/>
      <c r="S833" s="112"/>
      <c r="T833" s="14">
        <f>SUM(P833:S833)</f>
        <v>0</v>
      </c>
      <c r="U833" s="50"/>
      <c r="V833" s="50"/>
      <c r="W833" s="50"/>
      <c r="X833" s="50"/>
      <c r="Y833" s="50"/>
      <c r="Z833" s="50">
        <v>0.5</v>
      </c>
      <c r="AA833" s="14">
        <f>SUM(U833:Z833)</f>
        <v>0.5</v>
      </c>
      <c r="AB833" s="50"/>
      <c r="AC833" s="50"/>
      <c r="AD833" s="86">
        <f>H833+K833+O833+T833+AA833+AB833-AC833</f>
        <v>92.209677419354833</v>
      </c>
    </row>
    <row r="834" spans="1:30" ht="21" customHeight="1" x14ac:dyDescent="0.2">
      <c r="A834" s="9">
        <v>830</v>
      </c>
      <c r="B834" s="167">
        <v>194779</v>
      </c>
      <c r="C834" s="168" t="s">
        <v>78</v>
      </c>
      <c r="D834" s="168">
        <v>3</v>
      </c>
      <c r="E834" s="14">
        <v>0.9220454545454545</v>
      </c>
      <c r="F834" s="51"/>
      <c r="G834" s="51"/>
      <c r="H834" s="12">
        <f>SUM(E834*100,F834:G834)</f>
        <v>92.204545454545453</v>
      </c>
      <c r="I834" s="51"/>
      <c r="J834" s="121"/>
      <c r="K834" s="14">
        <f>SUM(I834:J834)</f>
        <v>0</v>
      </c>
      <c r="L834" s="51"/>
      <c r="M834" s="121"/>
      <c r="N834" s="121"/>
      <c r="O834" s="14">
        <f>SUM(L834:N834)</f>
        <v>0</v>
      </c>
      <c r="P834" s="121"/>
      <c r="Q834" s="121"/>
      <c r="R834" s="121"/>
      <c r="S834" s="121"/>
      <c r="T834" s="14">
        <f>SUM(P834:S834)</f>
        <v>0</v>
      </c>
      <c r="U834" s="51"/>
      <c r="V834" s="51"/>
      <c r="W834" s="51"/>
      <c r="X834" s="51"/>
      <c r="Y834" s="51"/>
      <c r="Z834" s="51"/>
      <c r="AA834" s="14">
        <f>SUM(U834:Z834)</f>
        <v>0</v>
      </c>
      <c r="AB834" s="51"/>
      <c r="AC834" s="51"/>
      <c r="AD834" s="86">
        <f>H834+K834+O834+T834+AA834+AB834-AC834</f>
        <v>92.204545454545453</v>
      </c>
    </row>
    <row r="835" spans="1:30" ht="21" customHeight="1" x14ac:dyDescent="0.2">
      <c r="A835" s="10">
        <v>831</v>
      </c>
      <c r="B835" s="166" t="s">
        <v>786</v>
      </c>
      <c r="C835" s="110" t="s">
        <v>73</v>
      </c>
      <c r="D835" s="166">
        <v>1</v>
      </c>
      <c r="E835" s="14">
        <v>0.91161290322580646</v>
      </c>
      <c r="F835" s="50"/>
      <c r="G835" s="50">
        <v>1</v>
      </c>
      <c r="H835" s="12">
        <f>SUM(E835*100,F835:G835)</f>
        <v>92.161290322580641</v>
      </c>
      <c r="I835" s="50"/>
      <c r="J835" s="112"/>
      <c r="K835" s="14">
        <f>SUM(I835:J835)</f>
        <v>0</v>
      </c>
      <c r="L835" s="50"/>
      <c r="M835" s="112"/>
      <c r="N835" s="112"/>
      <c r="O835" s="14">
        <f>SUM(L835:N835)</f>
        <v>0</v>
      </c>
      <c r="P835" s="112"/>
      <c r="Q835" s="112"/>
      <c r="R835" s="112"/>
      <c r="S835" s="112"/>
      <c r="T835" s="14">
        <f>SUM(P835:S835)</f>
        <v>0</v>
      </c>
      <c r="U835" s="50"/>
      <c r="V835" s="50"/>
      <c r="W835" s="50"/>
      <c r="X835" s="50"/>
      <c r="Y835" s="50"/>
      <c r="Z835" s="50"/>
      <c r="AA835" s="14">
        <f>SUM(U835:Z835)</f>
        <v>0</v>
      </c>
      <c r="AB835" s="50"/>
      <c r="AC835" s="50"/>
      <c r="AD835" s="86">
        <f>H835+K835+O835+T835+AA835+AB835-AC835</f>
        <v>92.161290322580641</v>
      </c>
    </row>
    <row r="836" spans="1:30" ht="21" customHeight="1" x14ac:dyDescent="0.2">
      <c r="A836" s="8">
        <v>832</v>
      </c>
      <c r="B836" s="169" t="s">
        <v>787</v>
      </c>
      <c r="C836" s="170" t="s">
        <v>64</v>
      </c>
      <c r="D836" s="171">
        <v>3</v>
      </c>
      <c r="E836" s="12">
        <v>0.9215434083601286</v>
      </c>
      <c r="F836" s="46"/>
      <c r="G836" s="46"/>
      <c r="H836" s="12">
        <f>SUM(E836*100,F836:G836)</f>
        <v>92.154340836012864</v>
      </c>
      <c r="I836" s="53"/>
      <c r="J836" s="113"/>
      <c r="K836" s="12">
        <f>SUM(I836:J836)</f>
        <v>0</v>
      </c>
      <c r="L836" s="53"/>
      <c r="M836" s="113"/>
      <c r="N836" s="113"/>
      <c r="O836" s="12">
        <f>SUM(L836:N836)</f>
        <v>0</v>
      </c>
      <c r="P836" s="113"/>
      <c r="Q836" s="113"/>
      <c r="R836" s="113"/>
      <c r="S836" s="113"/>
      <c r="T836" s="12">
        <f>SUM(P836:S836)</f>
        <v>0</v>
      </c>
      <c r="U836" s="53"/>
      <c r="V836" s="53"/>
      <c r="W836" s="53"/>
      <c r="X836" s="53"/>
      <c r="Y836" s="58"/>
      <c r="Z836" s="58"/>
      <c r="AA836" s="14">
        <f>SUM(U836:Z836)</f>
        <v>0</v>
      </c>
      <c r="AB836" s="58"/>
      <c r="AC836" s="58"/>
      <c r="AD836" s="86">
        <f>H836+K836+O836+T836+AA836+AB836-AC836</f>
        <v>92.154340836012864</v>
      </c>
    </row>
    <row r="837" spans="1:30" ht="21" customHeight="1" x14ac:dyDescent="0.2">
      <c r="A837" s="9">
        <v>833</v>
      </c>
      <c r="B837" s="172" t="s">
        <v>788</v>
      </c>
      <c r="C837" s="173" t="s">
        <v>70</v>
      </c>
      <c r="D837" s="173">
        <v>2</v>
      </c>
      <c r="E837" s="14">
        <f>H837/100</f>
        <v>0.92145833333333327</v>
      </c>
      <c r="F837" s="49"/>
      <c r="G837" s="49"/>
      <c r="H837" s="12">
        <v>92.145833333333329</v>
      </c>
      <c r="I837" s="49"/>
      <c r="J837" s="106"/>
      <c r="K837" s="14">
        <f>SUM(I837:J837)</f>
        <v>0</v>
      </c>
      <c r="L837" s="49"/>
      <c r="M837" s="106"/>
      <c r="N837" s="106"/>
      <c r="O837" s="14">
        <f>SUM(L837:N837)</f>
        <v>0</v>
      </c>
      <c r="P837" s="106"/>
      <c r="Q837" s="106"/>
      <c r="R837" s="106"/>
      <c r="S837" s="106"/>
      <c r="T837" s="14">
        <f>SUM(P837:S837)</f>
        <v>0</v>
      </c>
      <c r="U837" s="49"/>
      <c r="V837" s="49"/>
      <c r="W837" s="49"/>
      <c r="X837" s="49"/>
      <c r="Y837" s="49"/>
      <c r="Z837" s="49"/>
      <c r="AA837" s="14">
        <f>SUM(U837:Z837)</f>
        <v>0</v>
      </c>
      <c r="AB837" s="49"/>
      <c r="AC837" s="49"/>
      <c r="AD837" s="86">
        <f>H837+K837+O837+T837+AA837+AB837-AC837</f>
        <v>92.145833333333329</v>
      </c>
    </row>
    <row r="838" spans="1:30" ht="21" customHeight="1" x14ac:dyDescent="0.2">
      <c r="A838" s="10">
        <v>834</v>
      </c>
      <c r="B838" s="174" t="s">
        <v>789</v>
      </c>
      <c r="C838" s="173" t="s">
        <v>70</v>
      </c>
      <c r="D838" s="174">
        <v>4</v>
      </c>
      <c r="E838" s="14">
        <f>H838/100</f>
        <v>0.92142857142857137</v>
      </c>
      <c r="F838" s="49"/>
      <c r="G838" s="49"/>
      <c r="H838" s="12">
        <v>92.142857142857139</v>
      </c>
      <c r="I838" s="49"/>
      <c r="J838" s="106"/>
      <c r="K838" s="14">
        <f>SUM(I838:J838)</f>
        <v>0</v>
      </c>
      <c r="L838" s="49"/>
      <c r="M838" s="106"/>
      <c r="N838" s="106"/>
      <c r="O838" s="14">
        <f>SUM(L838:N838)</f>
        <v>0</v>
      </c>
      <c r="P838" s="106"/>
      <c r="Q838" s="106"/>
      <c r="R838" s="106"/>
      <c r="S838" s="106"/>
      <c r="T838" s="14">
        <f>SUM(P838:S838)</f>
        <v>0</v>
      </c>
      <c r="U838" s="49"/>
      <c r="V838" s="49"/>
      <c r="W838" s="49"/>
      <c r="X838" s="49"/>
      <c r="Y838" s="49"/>
      <c r="Z838" s="49"/>
      <c r="AA838" s="14">
        <f>SUM(U838:Z838)</f>
        <v>0</v>
      </c>
      <c r="AB838" s="49"/>
      <c r="AC838" s="49"/>
      <c r="AD838" s="86">
        <f>H838+K838+O838+T838+AA838+AB838-AC838</f>
        <v>92.142857142857139</v>
      </c>
    </row>
    <row r="839" spans="1:30" ht="21" customHeight="1" x14ac:dyDescent="0.2">
      <c r="A839" s="8">
        <v>835</v>
      </c>
      <c r="B839" s="172" t="s">
        <v>790</v>
      </c>
      <c r="C839" s="173" t="s">
        <v>70</v>
      </c>
      <c r="D839" s="173">
        <v>2</v>
      </c>
      <c r="E839" s="14">
        <f>H839/100</f>
        <v>0.86939166666666667</v>
      </c>
      <c r="F839" s="49"/>
      <c r="G839" s="49"/>
      <c r="H839" s="12">
        <v>86.939166666666665</v>
      </c>
      <c r="I839" s="49"/>
      <c r="J839" s="106"/>
      <c r="K839" s="14">
        <f>SUM(I839:J839)</f>
        <v>0</v>
      </c>
      <c r="L839" s="49"/>
      <c r="M839" s="106"/>
      <c r="N839" s="106"/>
      <c r="O839" s="14">
        <f>SUM(L839:N839)</f>
        <v>0</v>
      </c>
      <c r="P839" s="106"/>
      <c r="Q839" s="106"/>
      <c r="R839" s="106"/>
      <c r="S839" s="106"/>
      <c r="T839" s="14">
        <f>SUM(P839:S839)</f>
        <v>0</v>
      </c>
      <c r="U839" s="49">
        <v>1</v>
      </c>
      <c r="V839" s="49"/>
      <c r="W839" s="49"/>
      <c r="X839" s="49">
        <v>4.2</v>
      </c>
      <c r="Y839" s="49"/>
      <c r="Z839" s="49"/>
      <c r="AA839" s="14">
        <f>SUM(U839:Z839)</f>
        <v>5.2</v>
      </c>
      <c r="AB839" s="49"/>
      <c r="AC839" s="49"/>
      <c r="AD839" s="86">
        <f>H839+K839+O839+T839+AA839+AB839-AC839</f>
        <v>92.139166666666668</v>
      </c>
    </row>
    <row r="840" spans="1:30" ht="21" customHeight="1" x14ac:dyDescent="0.2">
      <c r="A840" s="9">
        <v>836</v>
      </c>
      <c r="B840" s="175" t="s">
        <v>791</v>
      </c>
      <c r="C840" s="170" t="s">
        <v>64</v>
      </c>
      <c r="D840" s="170">
        <v>1</v>
      </c>
      <c r="E840" s="12">
        <v>0.89833333333333332</v>
      </c>
      <c r="F840" s="46"/>
      <c r="G840" s="46"/>
      <c r="H840" s="12">
        <f>SUM(E840*100,F840:G840)</f>
        <v>89.833333333333329</v>
      </c>
      <c r="I840" s="53"/>
      <c r="J840" s="113"/>
      <c r="K840" s="12">
        <f>SUM(I840:J840)</f>
        <v>0</v>
      </c>
      <c r="L840" s="53"/>
      <c r="M840" s="113"/>
      <c r="N840" s="113"/>
      <c r="O840" s="12">
        <f>SUM(L840:N840)</f>
        <v>0</v>
      </c>
      <c r="P840" s="113"/>
      <c r="Q840" s="113"/>
      <c r="R840" s="113"/>
      <c r="S840" s="113"/>
      <c r="T840" s="12">
        <f>SUM(P840:S840)</f>
        <v>0</v>
      </c>
      <c r="U840" s="53"/>
      <c r="V840" s="53">
        <v>0.2</v>
      </c>
      <c r="W840" s="53">
        <v>2.1</v>
      </c>
      <c r="X840" s="53"/>
      <c r="Y840" s="58"/>
      <c r="Z840" s="58"/>
      <c r="AA840" s="14">
        <f>SUM(U840:Z840)</f>
        <v>2.3000000000000003</v>
      </c>
      <c r="AB840" s="58"/>
      <c r="AC840" s="58"/>
      <c r="AD840" s="87">
        <f>H840+K840+O840+T840+AA840+AB840-AC840</f>
        <v>92.133333333333326</v>
      </c>
    </row>
    <row r="841" spans="1:30" ht="21" customHeight="1" x14ac:dyDescent="0.2">
      <c r="A841" s="10">
        <v>837</v>
      </c>
      <c r="B841" s="172" t="s">
        <v>792</v>
      </c>
      <c r="C841" s="173" t="s">
        <v>70</v>
      </c>
      <c r="D841" s="173">
        <v>2</v>
      </c>
      <c r="E841" s="14">
        <f>H841/100</f>
        <v>0.9210666666666667</v>
      </c>
      <c r="F841" s="49"/>
      <c r="G841" s="49"/>
      <c r="H841" s="12">
        <v>92.106666666666669</v>
      </c>
      <c r="I841" s="49"/>
      <c r="J841" s="106"/>
      <c r="K841" s="14">
        <f>SUM(I841:J841)</f>
        <v>0</v>
      </c>
      <c r="L841" s="49"/>
      <c r="M841" s="106"/>
      <c r="N841" s="106"/>
      <c r="O841" s="14">
        <f>SUM(L841:N841)</f>
        <v>0</v>
      </c>
      <c r="P841" s="106"/>
      <c r="Q841" s="106"/>
      <c r="R841" s="106"/>
      <c r="S841" s="106"/>
      <c r="T841" s="14">
        <f>SUM(P841:S841)</f>
        <v>0</v>
      </c>
      <c r="U841" s="49"/>
      <c r="V841" s="49"/>
      <c r="W841" s="49"/>
      <c r="X841" s="49"/>
      <c r="Y841" s="49"/>
      <c r="Z841" s="49"/>
      <c r="AA841" s="14">
        <f>SUM(U841:Z841)</f>
        <v>0</v>
      </c>
      <c r="AB841" s="49"/>
      <c r="AC841" s="49"/>
      <c r="AD841" s="86">
        <f>H841+K841+O841+T841+AA841+AB841-AC841</f>
        <v>92.106666666666669</v>
      </c>
    </row>
    <row r="842" spans="1:30" ht="21" customHeight="1" x14ac:dyDescent="0.2">
      <c r="A842" s="8">
        <v>838</v>
      </c>
      <c r="B842" s="172">
        <v>182849</v>
      </c>
      <c r="C842" s="173" t="s">
        <v>70</v>
      </c>
      <c r="D842" s="173">
        <v>3</v>
      </c>
      <c r="E842" s="14">
        <f>'[1]3-18-05.'!AD11</f>
        <v>0.92099999999999993</v>
      </c>
      <c r="F842" s="49"/>
      <c r="G842" s="49"/>
      <c r="H842" s="12">
        <f>SUM(E842*100,F842:G842)</f>
        <v>92.1</v>
      </c>
      <c r="I842" s="49"/>
      <c r="J842" s="106"/>
      <c r="K842" s="14">
        <f>SUM(I842:J842)</f>
        <v>0</v>
      </c>
      <c r="L842" s="49"/>
      <c r="M842" s="106"/>
      <c r="N842" s="106"/>
      <c r="O842" s="14">
        <f>SUM(L842:N842)</f>
        <v>0</v>
      </c>
      <c r="P842" s="106"/>
      <c r="Q842" s="106"/>
      <c r="R842" s="106"/>
      <c r="S842" s="106"/>
      <c r="T842" s="14">
        <f>SUM(P842:S842)</f>
        <v>0</v>
      </c>
      <c r="U842" s="49"/>
      <c r="V842" s="49"/>
      <c r="W842" s="49"/>
      <c r="X842" s="49"/>
      <c r="Y842" s="49"/>
      <c r="Z842" s="49"/>
      <c r="AA842" s="14">
        <f>SUM(U842:Z842)</f>
        <v>0</v>
      </c>
      <c r="AB842" s="49"/>
      <c r="AC842" s="49"/>
      <c r="AD842" s="86">
        <f>H842+K842+O842+T842+AA842+AB842-AC842</f>
        <v>92.1</v>
      </c>
    </row>
    <row r="843" spans="1:30" ht="21" customHeight="1" x14ac:dyDescent="0.2">
      <c r="A843" s="9">
        <v>839</v>
      </c>
      <c r="B843" s="176" t="s">
        <v>793</v>
      </c>
      <c r="C843" s="177" t="s">
        <v>68</v>
      </c>
      <c r="D843" s="177">
        <v>3</v>
      </c>
      <c r="E843" s="13">
        <v>0.92096774193548392</v>
      </c>
      <c r="F843" s="48"/>
      <c r="G843" s="48"/>
      <c r="H843" s="12">
        <f>SUM(E843*100,F843:G843)</f>
        <v>92.096774193548399</v>
      </c>
      <c r="I843" s="48"/>
      <c r="J843" s="78"/>
      <c r="K843" s="13">
        <f>SUM(I843:J843)</f>
        <v>0</v>
      </c>
      <c r="L843" s="48"/>
      <c r="M843" s="78"/>
      <c r="N843" s="78"/>
      <c r="O843" s="13">
        <f>SUM(L843:N843)</f>
        <v>0</v>
      </c>
      <c r="P843" s="78"/>
      <c r="Q843" s="78"/>
      <c r="R843" s="78"/>
      <c r="S843" s="78"/>
      <c r="T843" s="13">
        <f>SUM(P843:S843)</f>
        <v>0</v>
      </c>
      <c r="U843" s="48"/>
      <c r="V843" s="48"/>
      <c r="W843" s="48"/>
      <c r="X843" s="48"/>
      <c r="Y843" s="48"/>
      <c r="Z843" s="48"/>
      <c r="AA843" s="13">
        <f>SUM(U843:Z843)</f>
        <v>0</v>
      </c>
      <c r="AB843" s="48"/>
      <c r="AC843" s="48"/>
      <c r="AD843" s="87">
        <f>H843+K843+O843+T843+AA843+AB843-AC843</f>
        <v>92.096774193548399</v>
      </c>
    </row>
    <row r="844" spans="1:30" ht="21" customHeight="1" x14ac:dyDescent="0.2">
      <c r="A844" s="10">
        <v>840</v>
      </c>
      <c r="B844" s="167">
        <v>194055</v>
      </c>
      <c r="C844" s="119" t="s">
        <v>78</v>
      </c>
      <c r="D844" s="168">
        <v>2</v>
      </c>
      <c r="E844" s="14">
        <v>0.76666666666666672</v>
      </c>
      <c r="F844" s="51"/>
      <c r="G844" s="51"/>
      <c r="H844" s="12">
        <f>SUM(E844*100,F844:G844)</f>
        <v>76.666666666666671</v>
      </c>
      <c r="I844" s="51"/>
      <c r="J844" s="121"/>
      <c r="K844" s="14">
        <f>SUM(I844:J844)</f>
        <v>0</v>
      </c>
      <c r="L844" s="51"/>
      <c r="M844" s="121"/>
      <c r="N844" s="121"/>
      <c r="O844" s="14">
        <f>SUM(L844:N844)</f>
        <v>0</v>
      </c>
      <c r="P844" s="121"/>
      <c r="Q844" s="121"/>
      <c r="R844" s="121"/>
      <c r="S844" s="121"/>
      <c r="T844" s="14">
        <f>SUM(P844:S844)</f>
        <v>0</v>
      </c>
      <c r="U844" s="51">
        <v>15</v>
      </c>
      <c r="V844" s="51">
        <v>0.4</v>
      </c>
      <c r="W844" s="51"/>
      <c r="X844" s="51"/>
      <c r="Y844" s="51"/>
      <c r="Z844" s="51">
        <v>0</v>
      </c>
      <c r="AA844" s="14">
        <f>SUM(U844:Z844)</f>
        <v>15.4</v>
      </c>
      <c r="AB844" s="51"/>
      <c r="AC844" s="51"/>
      <c r="AD844" s="86">
        <f>H844+K844+O844+T844+AA844+AB844-AC844</f>
        <v>92.066666666666677</v>
      </c>
    </row>
    <row r="845" spans="1:30" ht="21" customHeight="1" x14ac:dyDescent="0.2">
      <c r="A845" s="8">
        <v>841</v>
      </c>
      <c r="B845" s="167">
        <v>194036</v>
      </c>
      <c r="C845" s="119" t="s">
        <v>78</v>
      </c>
      <c r="D845" s="168">
        <v>2</v>
      </c>
      <c r="E845" s="14">
        <v>0.8175</v>
      </c>
      <c r="F845" s="51"/>
      <c r="G845" s="51"/>
      <c r="H845" s="12">
        <f>SUM(E845*100,F845:G845)</f>
        <v>81.75</v>
      </c>
      <c r="I845" s="51"/>
      <c r="J845" s="121"/>
      <c r="K845" s="14">
        <f>SUM(I845:J845)</f>
        <v>0</v>
      </c>
      <c r="L845" s="51"/>
      <c r="M845" s="121"/>
      <c r="N845" s="121"/>
      <c r="O845" s="14">
        <f>SUM(L845:N845)</f>
        <v>0</v>
      </c>
      <c r="P845" s="121"/>
      <c r="Q845" s="121"/>
      <c r="R845" s="121"/>
      <c r="S845" s="121"/>
      <c r="T845" s="14">
        <f>SUM(P845:S845)</f>
        <v>0</v>
      </c>
      <c r="U845" s="51">
        <v>1</v>
      </c>
      <c r="V845" s="51"/>
      <c r="W845" s="51"/>
      <c r="X845" s="51">
        <v>5.8</v>
      </c>
      <c r="Y845" s="51"/>
      <c r="Z845" s="51">
        <v>3.5</v>
      </c>
      <c r="AA845" s="14">
        <f>SUM(U845:Z845)</f>
        <v>10.3</v>
      </c>
      <c r="AB845" s="51"/>
      <c r="AC845" s="51"/>
      <c r="AD845" s="86">
        <f>H845+K845+O845+T845+AA845+AB845-AC845</f>
        <v>92.05</v>
      </c>
    </row>
    <row r="846" spans="1:30" ht="21" customHeight="1" x14ac:dyDescent="0.2">
      <c r="A846" s="9">
        <v>842</v>
      </c>
      <c r="B846" s="178" t="s">
        <v>795</v>
      </c>
      <c r="C846" s="177" t="s">
        <v>68</v>
      </c>
      <c r="D846" s="177">
        <v>3</v>
      </c>
      <c r="E846" s="13">
        <v>0.92033333333333334</v>
      </c>
      <c r="F846" s="48"/>
      <c r="G846" s="48"/>
      <c r="H846" s="12">
        <f>SUM(E846*100,F846:G846)</f>
        <v>92.033333333333331</v>
      </c>
      <c r="I846" s="48"/>
      <c r="J846" s="78"/>
      <c r="K846" s="13">
        <f>SUM(I846:J846)</f>
        <v>0</v>
      </c>
      <c r="L846" s="48"/>
      <c r="M846" s="78"/>
      <c r="N846" s="78"/>
      <c r="O846" s="13">
        <f>SUM(L846:N846)</f>
        <v>0</v>
      </c>
      <c r="P846" s="78"/>
      <c r="Q846" s="78"/>
      <c r="R846" s="78"/>
      <c r="S846" s="78"/>
      <c r="T846" s="13">
        <f>SUM(P846:S846)</f>
        <v>0</v>
      </c>
      <c r="U846" s="48"/>
      <c r="V846" s="48"/>
      <c r="W846" s="48"/>
      <c r="X846" s="48"/>
      <c r="Y846" s="48"/>
      <c r="Z846" s="48"/>
      <c r="AA846" s="13">
        <f>SUM(U846:Z846)</f>
        <v>0</v>
      </c>
      <c r="AB846" s="48"/>
      <c r="AC846" s="48"/>
      <c r="AD846" s="86">
        <f>H846+K846+O846+T846+AA846+AB846-AC846</f>
        <v>92.033333333333331</v>
      </c>
    </row>
    <row r="847" spans="1:30" ht="21" customHeight="1" x14ac:dyDescent="0.2">
      <c r="A847" s="10">
        <v>843</v>
      </c>
      <c r="B847" s="181" t="s">
        <v>796</v>
      </c>
      <c r="C847" s="92" t="s">
        <v>64</v>
      </c>
      <c r="D847" s="171">
        <v>2</v>
      </c>
      <c r="E847" s="12">
        <v>0.90032967032967037</v>
      </c>
      <c r="F847" s="46"/>
      <c r="G847" s="46"/>
      <c r="H847" s="12">
        <f>SUM(E847*100,F847:G847)</f>
        <v>90.032967032967036</v>
      </c>
      <c r="I847" s="94"/>
      <c r="J847" s="95"/>
      <c r="K847" s="12">
        <f>SUM(I847:J847)</f>
        <v>0</v>
      </c>
      <c r="L847" s="95"/>
      <c r="M847" s="95"/>
      <c r="N847" s="95"/>
      <c r="O847" s="12">
        <f>SUM(L847:N847)</f>
        <v>0</v>
      </c>
      <c r="P847" s="95"/>
      <c r="Q847" s="126"/>
      <c r="R847" s="95">
        <v>1.5</v>
      </c>
      <c r="S847" s="95"/>
      <c r="T847" s="12">
        <f>SUM(P847:S847)</f>
        <v>1.5</v>
      </c>
      <c r="U847" s="95"/>
      <c r="V847" s="94"/>
      <c r="W847" s="94">
        <v>0.5</v>
      </c>
      <c r="X847" s="94"/>
      <c r="Y847" s="85"/>
      <c r="Z847" s="85"/>
      <c r="AA847" s="14">
        <f>SUM(U847:Z847)</f>
        <v>0.5</v>
      </c>
      <c r="AB847" s="85"/>
      <c r="AC847" s="85"/>
      <c r="AD847" s="86">
        <f>H847+K847+O847+T847+AA847+AB847-AC847</f>
        <v>92.032967032967036</v>
      </c>
    </row>
    <row r="848" spans="1:30" ht="21" customHeight="1" x14ac:dyDescent="0.2">
      <c r="A848" s="8">
        <v>844</v>
      </c>
      <c r="B848" s="179" t="s">
        <v>794</v>
      </c>
      <c r="C848" s="92" t="s">
        <v>64</v>
      </c>
      <c r="D848" s="170">
        <v>2</v>
      </c>
      <c r="E848" s="12">
        <v>0.82053191489361699</v>
      </c>
      <c r="F848" s="53"/>
      <c r="G848" s="46"/>
      <c r="H848" s="12">
        <f>SUM(E848*100,F848:G848)</f>
        <v>82.053191489361694</v>
      </c>
      <c r="I848" s="46">
        <v>9</v>
      </c>
      <c r="J848" s="91"/>
      <c r="K848" s="12">
        <f ca="1">SUM(I848:Y848)</f>
        <v>10</v>
      </c>
      <c r="L848" s="46"/>
      <c r="M848" s="91"/>
      <c r="N848" s="91"/>
      <c r="O848" s="12">
        <f>SUM(L848:N848)</f>
        <v>0</v>
      </c>
      <c r="P848" s="91"/>
      <c r="Q848" s="91"/>
      <c r="R848" s="91"/>
      <c r="S848" s="91"/>
      <c r="T848" s="12">
        <f>SUM(P848:S848)</f>
        <v>0</v>
      </c>
      <c r="U848" s="46"/>
      <c r="V848" s="46"/>
      <c r="W848" s="46"/>
      <c r="X848" s="46"/>
      <c r="Y848" s="91">
        <v>1</v>
      </c>
      <c r="Z848" s="54"/>
      <c r="AA848" s="14">
        <f>SUM(U848:Z848)</f>
        <v>1</v>
      </c>
      <c r="AB848" s="54"/>
      <c r="AC848" s="54"/>
      <c r="AD848" s="86">
        <f ca="1">H848+K848+O848+T848+AA848+AB848-AC848</f>
        <v>92.027777777777771</v>
      </c>
    </row>
    <row r="849" spans="1:30" ht="21" customHeight="1" x14ac:dyDescent="0.2">
      <c r="A849" s="9">
        <v>845</v>
      </c>
      <c r="B849" s="182" t="s">
        <v>797</v>
      </c>
      <c r="C849" s="166" t="s">
        <v>73</v>
      </c>
      <c r="D849" s="166">
        <v>3</v>
      </c>
      <c r="E849" s="14">
        <v>0.92027777777777775</v>
      </c>
      <c r="F849" s="50"/>
      <c r="G849" s="50"/>
      <c r="H849" s="12">
        <f>SUM(E849*100,F849:G849)</f>
        <v>92.027777777777771</v>
      </c>
      <c r="I849" s="50"/>
      <c r="J849" s="112"/>
      <c r="K849" s="14">
        <f>SUM(I849:J849)</f>
        <v>0</v>
      </c>
      <c r="L849" s="50"/>
      <c r="M849" s="112"/>
      <c r="N849" s="112"/>
      <c r="O849" s="14">
        <f>SUM(L849:N849)</f>
        <v>0</v>
      </c>
      <c r="P849" s="112"/>
      <c r="Q849" s="112"/>
      <c r="R849" s="112"/>
      <c r="S849" s="112"/>
      <c r="T849" s="14">
        <f>SUM(P849:S849)</f>
        <v>0</v>
      </c>
      <c r="U849" s="50"/>
      <c r="V849" s="50"/>
      <c r="W849" s="50"/>
      <c r="X849" s="50"/>
      <c r="Y849" s="50"/>
      <c r="Z849" s="50"/>
      <c r="AA849" s="14">
        <f>SUM(U849:Z849)</f>
        <v>0</v>
      </c>
      <c r="AB849" s="50"/>
      <c r="AC849" s="50"/>
      <c r="AD849" s="87">
        <f>H849+K849+O849+T849+AA849+AB849-AC849</f>
        <v>92.027777777777771</v>
      </c>
    </row>
    <row r="850" spans="1:30" ht="21" customHeight="1" x14ac:dyDescent="0.2">
      <c r="A850" s="10">
        <v>846</v>
      </c>
      <c r="B850" s="166" t="s">
        <v>798</v>
      </c>
      <c r="C850" s="166" t="s">
        <v>73</v>
      </c>
      <c r="D850" s="166">
        <v>3</v>
      </c>
      <c r="E850" s="14">
        <v>0.92014492753623189</v>
      </c>
      <c r="F850" s="50"/>
      <c r="G850" s="50"/>
      <c r="H850" s="12">
        <f>SUM(E850*100,F850:G850)</f>
        <v>92.014492753623188</v>
      </c>
      <c r="I850" s="50"/>
      <c r="J850" s="112"/>
      <c r="K850" s="14">
        <f>SUM(I850:J850)</f>
        <v>0</v>
      </c>
      <c r="L850" s="50"/>
      <c r="M850" s="112"/>
      <c r="N850" s="112"/>
      <c r="O850" s="14">
        <f>SUM(L850:N850)</f>
        <v>0</v>
      </c>
      <c r="P850" s="112"/>
      <c r="Q850" s="112"/>
      <c r="R850" s="112"/>
      <c r="S850" s="112"/>
      <c r="T850" s="14">
        <f>SUM(P850:S850)</f>
        <v>0</v>
      </c>
      <c r="U850" s="50"/>
      <c r="V850" s="50"/>
      <c r="W850" s="50"/>
      <c r="X850" s="50"/>
      <c r="Y850" s="50"/>
      <c r="Z850" s="50"/>
      <c r="AA850" s="14">
        <f>SUM(U850:Z850)</f>
        <v>0</v>
      </c>
      <c r="AB850" s="50"/>
      <c r="AC850" s="50"/>
      <c r="AD850" s="86">
        <f>H850+K850+O850+T850+AA850+AB850-AC850</f>
        <v>92.014492753623188</v>
      </c>
    </row>
    <row r="851" spans="1:30" ht="21" customHeight="1" x14ac:dyDescent="0.2">
      <c r="A851" s="8">
        <v>847</v>
      </c>
      <c r="B851" s="182" t="s">
        <v>799</v>
      </c>
      <c r="C851" s="166" t="s">
        <v>73</v>
      </c>
      <c r="D851" s="166">
        <v>1</v>
      </c>
      <c r="E851" s="14">
        <v>0.91005925925925923</v>
      </c>
      <c r="F851" s="50"/>
      <c r="G851" s="50"/>
      <c r="H851" s="12">
        <f>SUM(E851*100,F851:G851)</f>
        <v>91.005925925925922</v>
      </c>
      <c r="I851" s="50"/>
      <c r="J851" s="112"/>
      <c r="K851" s="14">
        <f>SUM(I851:J851)</f>
        <v>0</v>
      </c>
      <c r="L851" s="50"/>
      <c r="M851" s="112"/>
      <c r="N851" s="112"/>
      <c r="O851" s="14">
        <f>SUM(L851:N851)</f>
        <v>0</v>
      </c>
      <c r="P851" s="112"/>
      <c r="Q851" s="112"/>
      <c r="R851" s="112"/>
      <c r="S851" s="112"/>
      <c r="T851" s="14">
        <f>SUM(P851:S851)</f>
        <v>0</v>
      </c>
      <c r="U851" s="50">
        <v>1</v>
      </c>
      <c r="V851" s="50"/>
      <c r="W851" s="50"/>
      <c r="X851" s="50"/>
      <c r="Y851" s="50"/>
      <c r="Z851" s="50"/>
      <c r="AA851" s="14">
        <f>SUM(U851:Z851)</f>
        <v>1</v>
      </c>
      <c r="AB851" s="50"/>
      <c r="AC851" s="50"/>
      <c r="AD851" s="86">
        <f>H851+K851+O851+T851+AA851+AB851-AC851</f>
        <v>92.005925925925922</v>
      </c>
    </row>
    <row r="852" spans="1:30" ht="21" customHeight="1" x14ac:dyDescent="0.2">
      <c r="A852" s="9">
        <v>848</v>
      </c>
      <c r="B852" s="174" t="s">
        <v>800</v>
      </c>
      <c r="C852" s="173" t="s">
        <v>70</v>
      </c>
      <c r="D852" s="174">
        <v>4</v>
      </c>
      <c r="E852" s="14">
        <f>H852/100</f>
        <v>0.92</v>
      </c>
      <c r="F852" s="49"/>
      <c r="G852" s="49"/>
      <c r="H852" s="12">
        <v>92</v>
      </c>
      <c r="I852" s="49"/>
      <c r="J852" s="106"/>
      <c r="K852" s="14">
        <f>SUM(I852:J852)</f>
        <v>0</v>
      </c>
      <c r="L852" s="49"/>
      <c r="M852" s="106"/>
      <c r="N852" s="106"/>
      <c r="O852" s="14">
        <f>SUM(L852:N852)</f>
        <v>0</v>
      </c>
      <c r="P852" s="106"/>
      <c r="Q852" s="106"/>
      <c r="R852" s="106"/>
      <c r="S852" s="106"/>
      <c r="T852" s="14">
        <f>SUM(P852:S852)</f>
        <v>0</v>
      </c>
      <c r="U852" s="49"/>
      <c r="V852" s="49"/>
      <c r="W852" s="49"/>
      <c r="X852" s="49"/>
      <c r="Y852" s="49"/>
      <c r="Z852" s="49"/>
      <c r="AA852" s="14">
        <f>SUM(U852:Z852)</f>
        <v>0</v>
      </c>
      <c r="AB852" s="49"/>
      <c r="AC852" s="49"/>
      <c r="AD852" s="87">
        <f>H852+K852+O852+T852+AA852+AB852-AC852</f>
        <v>92</v>
      </c>
    </row>
    <row r="853" spans="1:30" ht="21" customHeight="1" x14ac:dyDescent="0.2">
      <c r="A853" s="10">
        <v>849</v>
      </c>
      <c r="B853" s="183" t="s">
        <v>801</v>
      </c>
      <c r="C853" s="177" t="s">
        <v>68</v>
      </c>
      <c r="D853" s="177">
        <v>1</v>
      </c>
      <c r="E853" s="13">
        <v>0.9196428571428571</v>
      </c>
      <c r="F853" s="48"/>
      <c r="G853" s="48"/>
      <c r="H853" s="12">
        <f>SUM(E853*100,F853:G853)</f>
        <v>91.964285714285708</v>
      </c>
      <c r="I853" s="48"/>
      <c r="J853" s="78"/>
      <c r="K853" s="13">
        <f>SUM(I853:J853)</f>
        <v>0</v>
      </c>
      <c r="L853" s="48"/>
      <c r="M853" s="78"/>
      <c r="N853" s="78"/>
      <c r="O853" s="13">
        <f>SUM(L853:N853)</f>
        <v>0</v>
      </c>
      <c r="P853" s="78"/>
      <c r="Q853" s="78"/>
      <c r="R853" s="78"/>
      <c r="S853" s="78"/>
      <c r="T853" s="13">
        <f>SUM(P853:S853)</f>
        <v>0</v>
      </c>
      <c r="U853" s="48"/>
      <c r="V853" s="48"/>
      <c r="W853" s="48"/>
      <c r="X853" s="48"/>
      <c r="Y853" s="48"/>
      <c r="Z853" s="48"/>
      <c r="AA853" s="13">
        <f>SUM(U853:Z853)</f>
        <v>0</v>
      </c>
      <c r="AB853" s="48"/>
      <c r="AC853" s="48"/>
      <c r="AD853" s="87">
        <f>H853+K853+O853+T853+AA853+AB853-AC853</f>
        <v>91.964285714285708</v>
      </c>
    </row>
    <row r="854" spans="1:30" ht="21" customHeight="1" x14ac:dyDescent="0.2">
      <c r="A854" s="8">
        <v>850</v>
      </c>
      <c r="B854" s="166" t="s">
        <v>802</v>
      </c>
      <c r="C854" s="110" t="s">
        <v>73</v>
      </c>
      <c r="D854" s="166">
        <v>2</v>
      </c>
      <c r="E854" s="14">
        <v>0.9194755244755245</v>
      </c>
      <c r="F854" s="50"/>
      <c r="G854" s="50"/>
      <c r="H854" s="12">
        <f>SUM(E854*100,F854:G854)</f>
        <v>91.947552447552454</v>
      </c>
      <c r="I854" s="50"/>
      <c r="J854" s="112"/>
      <c r="K854" s="14">
        <f>SUM(I854:J854)</f>
        <v>0</v>
      </c>
      <c r="L854" s="50"/>
      <c r="M854" s="112"/>
      <c r="N854" s="112"/>
      <c r="O854" s="14">
        <f>SUM(L854:N854)</f>
        <v>0</v>
      </c>
      <c r="P854" s="112"/>
      <c r="Q854" s="112"/>
      <c r="R854" s="112"/>
      <c r="S854" s="112"/>
      <c r="T854" s="14">
        <f>SUM(P854:S854)</f>
        <v>0</v>
      </c>
      <c r="U854" s="50"/>
      <c r="V854" s="50"/>
      <c r="W854" s="50"/>
      <c r="X854" s="50"/>
      <c r="Y854" s="50"/>
      <c r="Z854" s="50"/>
      <c r="AA854" s="14">
        <f>SUM(U854:Z854)</f>
        <v>0</v>
      </c>
      <c r="AB854" s="50"/>
      <c r="AC854" s="50"/>
      <c r="AD854" s="86">
        <f>H854+K854+O854+T854+AA854+AB854-AC854</f>
        <v>91.947552447552454</v>
      </c>
    </row>
    <row r="855" spans="1:30" ht="21" customHeight="1" x14ac:dyDescent="0.2">
      <c r="A855" s="9">
        <v>851</v>
      </c>
      <c r="B855" s="166" t="s">
        <v>803</v>
      </c>
      <c r="C855" s="166" t="s">
        <v>73</v>
      </c>
      <c r="D855" s="166">
        <v>1</v>
      </c>
      <c r="E855" s="14">
        <v>0.90744666666666662</v>
      </c>
      <c r="F855" s="50"/>
      <c r="G855" s="50"/>
      <c r="H855" s="12">
        <f>SUM(E855*100,F855:G855)</f>
        <v>90.74466666666666</v>
      </c>
      <c r="I855" s="50"/>
      <c r="J855" s="112"/>
      <c r="K855" s="14">
        <f>SUM(I855:J855)</f>
        <v>0</v>
      </c>
      <c r="L855" s="50"/>
      <c r="M855" s="112"/>
      <c r="N855" s="112"/>
      <c r="O855" s="14">
        <f>SUM(L855:N855)</f>
        <v>0</v>
      </c>
      <c r="P855" s="112"/>
      <c r="Q855" s="112"/>
      <c r="R855" s="112"/>
      <c r="S855" s="112"/>
      <c r="T855" s="14">
        <f>SUM(P855:S855)</f>
        <v>0</v>
      </c>
      <c r="U855" s="50">
        <v>1</v>
      </c>
      <c r="V855" s="50"/>
      <c r="W855" s="50"/>
      <c r="X855" s="50">
        <v>0.2</v>
      </c>
      <c r="Y855" s="50"/>
      <c r="Z855" s="50"/>
      <c r="AA855" s="14">
        <f>SUM(U855:Z855)</f>
        <v>1.2</v>
      </c>
      <c r="AB855" s="50"/>
      <c r="AC855" s="50"/>
      <c r="AD855" s="86">
        <f>H855+K855+O855+T855+AA855+AB855-AC855</f>
        <v>91.944666666666663</v>
      </c>
    </row>
    <row r="856" spans="1:30" ht="21" customHeight="1" x14ac:dyDescent="0.2">
      <c r="A856" s="10">
        <v>852</v>
      </c>
      <c r="B856" s="184" t="s">
        <v>804</v>
      </c>
      <c r="C856" s="184" t="s">
        <v>66</v>
      </c>
      <c r="D856" s="184">
        <v>1</v>
      </c>
      <c r="E856" s="13">
        <v>0.89937500000000004</v>
      </c>
      <c r="F856" s="47"/>
      <c r="G856" s="47">
        <v>2</v>
      </c>
      <c r="H856" s="12">
        <f>SUM(E856*100,F856:G856)</f>
        <v>91.9375</v>
      </c>
      <c r="I856" s="47"/>
      <c r="J856" s="77"/>
      <c r="K856" s="13">
        <f>SUM(I856:J856)</f>
        <v>0</v>
      </c>
      <c r="L856" s="47"/>
      <c r="M856" s="77"/>
      <c r="N856" s="77"/>
      <c r="O856" s="13">
        <f>SUM(L856:N856)</f>
        <v>0</v>
      </c>
      <c r="P856" s="77"/>
      <c r="Q856" s="77"/>
      <c r="R856" s="77"/>
      <c r="S856" s="77"/>
      <c r="T856" s="13">
        <f>SUM(P856:S856)</f>
        <v>0</v>
      </c>
      <c r="U856" s="47"/>
      <c r="V856" s="47"/>
      <c r="W856" s="47"/>
      <c r="X856" s="47"/>
      <c r="Y856" s="47"/>
      <c r="Z856" s="47"/>
      <c r="AA856" s="13">
        <f>SUM(U856:Z856)</f>
        <v>0</v>
      </c>
      <c r="AB856" s="47"/>
      <c r="AC856" s="47"/>
      <c r="AD856" s="87">
        <f>H856+K856+O856+T856+AA856+AB856-AC856</f>
        <v>91.9375</v>
      </c>
    </row>
    <row r="857" spans="1:30" ht="21" customHeight="1" x14ac:dyDescent="0.2">
      <c r="A857" s="8">
        <v>853</v>
      </c>
      <c r="B857" s="178" t="s">
        <v>805</v>
      </c>
      <c r="C857" s="177" t="s">
        <v>68</v>
      </c>
      <c r="D857" s="185">
        <v>1</v>
      </c>
      <c r="E857" s="16">
        <v>0.90433333333333332</v>
      </c>
      <c r="F857" s="48"/>
      <c r="G857" s="48"/>
      <c r="H857" s="12">
        <f>SUM(E857*100,F857:G857)</f>
        <v>90.433333333333337</v>
      </c>
      <c r="I857" s="48"/>
      <c r="J857" s="78"/>
      <c r="K857" s="13">
        <f>SUM(I857:J857)</f>
        <v>0</v>
      </c>
      <c r="L857" s="48"/>
      <c r="M857" s="78"/>
      <c r="N857" s="78"/>
      <c r="O857" s="13">
        <f>SUM(L857:N857)</f>
        <v>0</v>
      </c>
      <c r="P857" s="78"/>
      <c r="Q857" s="81"/>
      <c r="R857" s="78"/>
      <c r="S857" s="78"/>
      <c r="T857" s="13">
        <f>SUM(P857:S857)</f>
        <v>0</v>
      </c>
      <c r="U857" s="48"/>
      <c r="V857" s="48"/>
      <c r="W857" s="48"/>
      <c r="X857" s="48"/>
      <c r="Y857" s="48"/>
      <c r="Z857" s="48">
        <v>1.5</v>
      </c>
      <c r="AA857" s="13">
        <f>SUM(U857:Z857)</f>
        <v>1.5</v>
      </c>
      <c r="AB857" s="48"/>
      <c r="AC857" s="48"/>
      <c r="AD857" s="87">
        <f>H857+K857+O857+T857+AA857+AB857-AC857</f>
        <v>91.933333333333337</v>
      </c>
    </row>
    <row r="858" spans="1:30" ht="21" customHeight="1" x14ac:dyDescent="0.2">
      <c r="A858" s="9">
        <v>854</v>
      </c>
      <c r="B858" s="174" t="s">
        <v>806</v>
      </c>
      <c r="C858" s="104" t="s">
        <v>70</v>
      </c>
      <c r="D858" s="174">
        <v>4</v>
      </c>
      <c r="E858" s="14">
        <f>H858/100</f>
        <v>0.90428571428571436</v>
      </c>
      <c r="F858" s="49"/>
      <c r="G858" s="49"/>
      <c r="H858" s="12">
        <v>90.428571428571431</v>
      </c>
      <c r="I858" s="49"/>
      <c r="J858" s="106"/>
      <c r="K858" s="14">
        <f>SUM(I858:J858)</f>
        <v>0</v>
      </c>
      <c r="L858" s="49"/>
      <c r="M858" s="106"/>
      <c r="N858" s="106"/>
      <c r="O858" s="14">
        <f>SUM(L858:N858)</f>
        <v>0</v>
      </c>
      <c r="P858" s="106"/>
      <c r="Q858" s="106"/>
      <c r="R858" s="106"/>
      <c r="S858" s="106"/>
      <c r="T858" s="14">
        <f>SUM(P858:S858)</f>
        <v>0</v>
      </c>
      <c r="U858" s="49"/>
      <c r="V858" s="49"/>
      <c r="W858" s="49">
        <v>1.5</v>
      </c>
      <c r="X858" s="49"/>
      <c r="Y858" s="49"/>
      <c r="Z858" s="49"/>
      <c r="AA858" s="14">
        <f>SUM(U858:Z858)</f>
        <v>1.5</v>
      </c>
      <c r="AB858" s="49"/>
      <c r="AC858" s="49"/>
      <c r="AD858" s="87">
        <f>H858+K858+O858+T858+AA858+AB858-AC858</f>
        <v>91.928571428571431</v>
      </c>
    </row>
    <row r="859" spans="1:30" ht="21" customHeight="1" x14ac:dyDescent="0.2">
      <c r="A859" s="10">
        <v>855</v>
      </c>
      <c r="B859" s="174" t="s">
        <v>807</v>
      </c>
      <c r="C859" s="173" t="s">
        <v>70</v>
      </c>
      <c r="D859" s="174">
        <v>4</v>
      </c>
      <c r="E859" s="14">
        <f>H859/100</f>
        <v>0.91928571428571426</v>
      </c>
      <c r="F859" s="49"/>
      <c r="G859" s="49"/>
      <c r="H859" s="12">
        <v>91.928571428571431</v>
      </c>
      <c r="I859" s="49"/>
      <c r="J859" s="106"/>
      <c r="K859" s="14">
        <f>SUM(I859:J859)</f>
        <v>0</v>
      </c>
      <c r="L859" s="49"/>
      <c r="M859" s="106"/>
      <c r="N859" s="106"/>
      <c r="O859" s="14">
        <f>SUM(L859:N859)</f>
        <v>0</v>
      </c>
      <c r="P859" s="106"/>
      <c r="Q859" s="106"/>
      <c r="R859" s="106"/>
      <c r="S859" s="106"/>
      <c r="T859" s="14">
        <f>SUM(P859:S859)</f>
        <v>0</v>
      </c>
      <c r="U859" s="49"/>
      <c r="V859" s="49"/>
      <c r="W859" s="49"/>
      <c r="X859" s="49"/>
      <c r="Y859" s="49"/>
      <c r="Z859" s="49"/>
      <c r="AA859" s="14">
        <f>SUM(U859:Z859)</f>
        <v>0</v>
      </c>
      <c r="AB859" s="49"/>
      <c r="AC859" s="49"/>
      <c r="AD859" s="86">
        <f>H859+K859+O859+T859+AA859+AB859-AC859</f>
        <v>91.928571428571431</v>
      </c>
    </row>
    <row r="860" spans="1:30" ht="21" customHeight="1" x14ac:dyDescent="0.2">
      <c r="A860" s="8">
        <v>856</v>
      </c>
      <c r="B860" s="184" t="s">
        <v>808</v>
      </c>
      <c r="C860" s="184" t="s">
        <v>66</v>
      </c>
      <c r="D860" s="184">
        <v>1</v>
      </c>
      <c r="E860" s="13">
        <v>0.91218750000000004</v>
      </c>
      <c r="F860" s="47"/>
      <c r="G860" s="47"/>
      <c r="H860" s="12">
        <f>SUM(E860*100,F860:G860)</f>
        <v>91.21875</v>
      </c>
      <c r="I860" s="47"/>
      <c r="J860" s="77"/>
      <c r="K860" s="13">
        <f>SUM(I860:J860)</f>
        <v>0</v>
      </c>
      <c r="L860" s="47"/>
      <c r="M860" s="77"/>
      <c r="N860" s="77"/>
      <c r="O860" s="13">
        <f>SUM(L860:N860)</f>
        <v>0</v>
      </c>
      <c r="P860" s="77"/>
      <c r="Q860" s="77"/>
      <c r="R860" s="77"/>
      <c r="S860" s="77"/>
      <c r="T860" s="13">
        <f>SUM(P860:S860)</f>
        <v>0</v>
      </c>
      <c r="U860" s="47"/>
      <c r="V860" s="47">
        <v>0.7</v>
      </c>
      <c r="W860" s="47"/>
      <c r="X860" s="47"/>
      <c r="Y860" s="47"/>
      <c r="Z860" s="47"/>
      <c r="AA860" s="13">
        <f>SUM(U860:Z860)</f>
        <v>0.7</v>
      </c>
      <c r="AB860" s="47"/>
      <c r="AC860" s="47"/>
      <c r="AD860" s="87">
        <f>H860+K860+O860+T860+AA860+AB860-AC860</f>
        <v>91.918750000000003</v>
      </c>
    </row>
    <row r="861" spans="1:30" ht="21" customHeight="1" x14ac:dyDescent="0.2">
      <c r="A861" s="9">
        <v>857</v>
      </c>
      <c r="B861" s="178" t="s">
        <v>809</v>
      </c>
      <c r="C861" s="177" t="s">
        <v>68</v>
      </c>
      <c r="D861" s="177">
        <v>2</v>
      </c>
      <c r="E861" s="13">
        <v>0.91900000000000004</v>
      </c>
      <c r="F861" s="48"/>
      <c r="G861" s="48"/>
      <c r="H861" s="12">
        <f>SUM(E861*100,F861:G861)</f>
        <v>91.9</v>
      </c>
      <c r="I861" s="48"/>
      <c r="J861" s="78"/>
      <c r="K861" s="13">
        <f>SUM(I861:J861)</f>
        <v>0</v>
      </c>
      <c r="L861" s="48"/>
      <c r="M861" s="78"/>
      <c r="N861" s="78"/>
      <c r="O861" s="13">
        <f>SUM(L861:N861)</f>
        <v>0</v>
      </c>
      <c r="P861" s="78"/>
      <c r="Q861" s="78"/>
      <c r="R861" s="78"/>
      <c r="S861" s="78"/>
      <c r="T861" s="13">
        <f>SUM(P861:S861)</f>
        <v>0</v>
      </c>
      <c r="U861" s="48"/>
      <c r="V861" s="48"/>
      <c r="W861" s="48"/>
      <c r="X861" s="48"/>
      <c r="Y861" s="48"/>
      <c r="Z861" s="48"/>
      <c r="AA861" s="13">
        <f>SUM(U861:Z861)</f>
        <v>0</v>
      </c>
      <c r="AB861" s="48"/>
      <c r="AC861" s="48"/>
      <c r="AD861" s="87">
        <f>H861+K861+O861+T861+AA861+AB861-AC861</f>
        <v>91.9</v>
      </c>
    </row>
    <row r="862" spans="1:30" ht="21" customHeight="1" x14ac:dyDescent="0.2">
      <c r="A862" s="10">
        <v>858</v>
      </c>
      <c r="B862" s="180" t="s">
        <v>810</v>
      </c>
      <c r="C862" s="101" t="s">
        <v>68</v>
      </c>
      <c r="D862" s="177">
        <v>4</v>
      </c>
      <c r="E862" s="13">
        <v>0.91900000000000004</v>
      </c>
      <c r="F862" s="48"/>
      <c r="G862" s="48"/>
      <c r="H862" s="12">
        <f>SUM(E862*100,F862:G862)</f>
        <v>91.9</v>
      </c>
      <c r="I862" s="48"/>
      <c r="J862" s="78"/>
      <c r="K862" s="13">
        <f>SUM(I862:J862)</f>
        <v>0</v>
      </c>
      <c r="L862" s="48"/>
      <c r="M862" s="78"/>
      <c r="N862" s="78"/>
      <c r="O862" s="13">
        <f>SUM(L862:N862)</f>
        <v>0</v>
      </c>
      <c r="P862" s="78"/>
      <c r="Q862" s="78"/>
      <c r="R862" s="78"/>
      <c r="S862" s="78"/>
      <c r="T862" s="13">
        <f>SUM(P862:S862)</f>
        <v>0</v>
      </c>
      <c r="U862" s="48"/>
      <c r="V862" s="48"/>
      <c r="W862" s="48"/>
      <c r="X862" s="48"/>
      <c r="Y862" s="48"/>
      <c r="Z862" s="48"/>
      <c r="AA862" s="13">
        <f>SUM(U862:Z862)</f>
        <v>0</v>
      </c>
      <c r="AB862" s="48"/>
      <c r="AC862" s="48"/>
      <c r="AD862" s="87">
        <f>H862+K862+O862+T862+AA862+AB862-AC862</f>
        <v>91.9</v>
      </c>
    </row>
    <row r="863" spans="1:30" ht="21" customHeight="1" x14ac:dyDescent="0.2">
      <c r="A863" s="8">
        <v>859</v>
      </c>
      <c r="B863" s="166" t="s">
        <v>811</v>
      </c>
      <c r="C863" s="110" t="s">
        <v>73</v>
      </c>
      <c r="D863" s="166">
        <v>3</v>
      </c>
      <c r="E863" s="14">
        <v>0.91898550724637684</v>
      </c>
      <c r="F863" s="50"/>
      <c r="G863" s="50"/>
      <c r="H863" s="12">
        <f>SUM(E863*100,F863:G863)</f>
        <v>91.898550724637687</v>
      </c>
      <c r="I863" s="50"/>
      <c r="J863" s="112"/>
      <c r="K863" s="14">
        <f>SUM(I863:J863)</f>
        <v>0</v>
      </c>
      <c r="L863" s="50"/>
      <c r="M863" s="112"/>
      <c r="N863" s="112"/>
      <c r="O863" s="14">
        <f>SUM(L863:N863)</f>
        <v>0</v>
      </c>
      <c r="P863" s="112"/>
      <c r="Q863" s="112"/>
      <c r="R863" s="112"/>
      <c r="S863" s="112"/>
      <c r="T863" s="14">
        <f>SUM(P863:S863)</f>
        <v>0</v>
      </c>
      <c r="U863" s="50"/>
      <c r="V863" s="50"/>
      <c r="W863" s="50"/>
      <c r="X863" s="50"/>
      <c r="Y863" s="50"/>
      <c r="Z863" s="50"/>
      <c r="AA863" s="14">
        <f>SUM(U863:Z863)</f>
        <v>0</v>
      </c>
      <c r="AB863" s="50"/>
      <c r="AC863" s="50"/>
      <c r="AD863" s="87">
        <f>H863+K863+O863+T863+AA863+AB863-AC863</f>
        <v>91.898550724637687</v>
      </c>
    </row>
    <row r="864" spans="1:30" ht="21" customHeight="1" x14ac:dyDescent="0.2">
      <c r="A864" s="9">
        <v>860</v>
      </c>
      <c r="B864" s="186" t="s">
        <v>812</v>
      </c>
      <c r="C864" s="177" t="s">
        <v>68</v>
      </c>
      <c r="D864" s="177">
        <v>3</v>
      </c>
      <c r="E864" s="13">
        <v>0.91870967741935483</v>
      </c>
      <c r="F864" s="48"/>
      <c r="G864" s="48"/>
      <c r="H864" s="12">
        <f>SUM(E864*100,F864:G864)</f>
        <v>91.870967741935488</v>
      </c>
      <c r="I864" s="48"/>
      <c r="J864" s="78"/>
      <c r="K864" s="13">
        <f>SUM(I864:J864)</f>
        <v>0</v>
      </c>
      <c r="L864" s="48"/>
      <c r="M864" s="78"/>
      <c r="N864" s="78"/>
      <c r="O864" s="13">
        <f>SUM(L864:N864)</f>
        <v>0</v>
      </c>
      <c r="P864" s="78"/>
      <c r="Q864" s="78"/>
      <c r="R864" s="78"/>
      <c r="S864" s="78"/>
      <c r="T864" s="13">
        <f>SUM(P864:S864)</f>
        <v>0</v>
      </c>
      <c r="U864" s="48"/>
      <c r="V864" s="48"/>
      <c r="W864" s="48"/>
      <c r="X864" s="48"/>
      <c r="Y864" s="48"/>
      <c r="Z864" s="48"/>
      <c r="AA864" s="13">
        <f>SUM(U864:Z864)</f>
        <v>0</v>
      </c>
      <c r="AB864" s="48"/>
      <c r="AC864" s="48"/>
      <c r="AD864" s="86">
        <f>H864+K864+O864+T864+AA864+AB864-AC864</f>
        <v>91.870967741935488</v>
      </c>
    </row>
    <row r="865" spans="1:30" ht="21" customHeight="1" x14ac:dyDescent="0.2">
      <c r="A865" s="10">
        <v>861</v>
      </c>
      <c r="B865" s="176" t="s">
        <v>813</v>
      </c>
      <c r="C865" s="101" t="s">
        <v>68</v>
      </c>
      <c r="D865" s="177">
        <v>3</v>
      </c>
      <c r="E865" s="13">
        <v>0.91870967741935483</v>
      </c>
      <c r="F865" s="48"/>
      <c r="G865" s="48"/>
      <c r="H865" s="12">
        <f>SUM(E865*100,F865:G865)</f>
        <v>91.870967741935488</v>
      </c>
      <c r="I865" s="48"/>
      <c r="J865" s="78"/>
      <c r="K865" s="13">
        <f>SUM(I865:J865)</f>
        <v>0</v>
      </c>
      <c r="L865" s="48"/>
      <c r="M865" s="78"/>
      <c r="N865" s="78"/>
      <c r="O865" s="13">
        <f>SUM(L865:N865)</f>
        <v>0</v>
      </c>
      <c r="P865" s="78"/>
      <c r="Q865" s="78"/>
      <c r="R865" s="78"/>
      <c r="S865" s="78"/>
      <c r="T865" s="13">
        <f>SUM(P865:S865)</f>
        <v>0</v>
      </c>
      <c r="U865" s="48"/>
      <c r="V865" s="48"/>
      <c r="W865" s="48"/>
      <c r="X865" s="48"/>
      <c r="Y865" s="48"/>
      <c r="Z865" s="48"/>
      <c r="AA865" s="13">
        <f>SUM(U865:Z865)</f>
        <v>0</v>
      </c>
      <c r="AB865" s="48"/>
      <c r="AC865" s="48"/>
      <c r="AD865" s="87">
        <f>H865+K865+O865+T865+AA865+AB865-AC865</f>
        <v>91.870967741935488</v>
      </c>
    </row>
    <row r="866" spans="1:30" ht="21" customHeight="1" x14ac:dyDescent="0.2">
      <c r="A866" s="8">
        <v>862</v>
      </c>
      <c r="B866" s="178" t="s">
        <v>814</v>
      </c>
      <c r="C866" s="101" t="s">
        <v>68</v>
      </c>
      <c r="D866" s="185">
        <v>1</v>
      </c>
      <c r="E866" s="16">
        <v>0.87666666666666671</v>
      </c>
      <c r="F866" s="48"/>
      <c r="G866" s="48"/>
      <c r="H866" s="12">
        <f>SUM(E866*100,F866:G866)</f>
        <v>87.666666666666671</v>
      </c>
      <c r="I866" s="48"/>
      <c r="J866" s="78"/>
      <c r="K866" s="13">
        <f>SUM(I866:J866)</f>
        <v>0</v>
      </c>
      <c r="L866" s="48"/>
      <c r="M866" s="78"/>
      <c r="N866" s="78"/>
      <c r="O866" s="13">
        <f>SUM(L866:N866)</f>
        <v>0</v>
      </c>
      <c r="P866" s="78"/>
      <c r="Q866" s="78"/>
      <c r="R866" s="78"/>
      <c r="S866" s="78"/>
      <c r="T866" s="13">
        <f>SUM(P866:S866)</f>
        <v>0</v>
      </c>
      <c r="U866" s="48">
        <v>1</v>
      </c>
      <c r="V866" s="48"/>
      <c r="W866" s="48"/>
      <c r="X866" s="48">
        <v>3.2</v>
      </c>
      <c r="Y866" s="48"/>
      <c r="Z866" s="48"/>
      <c r="AA866" s="13">
        <f>SUM(U866:Z866)</f>
        <v>4.2</v>
      </c>
      <c r="AB866" s="48"/>
      <c r="AC866" s="48"/>
      <c r="AD866" s="87">
        <f>H866+K866+O866+T866+AA866+AB866-AC866</f>
        <v>91.866666666666674</v>
      </c>
    </row>
    <row r="867" spans="1:30" ht="21" customHeight="1" x14ac:dyDescent="0.2">
      <c r="A867" s="9">
        <v>863</v>
      </c>
      <c r="B867" s="187" t="s">
        <v>815</v>
      </c>
      <c r="C867" s="101" t="s">
        <v>68</v>
      </c>
      <c r="D867" s="188">
        <v>3</v>
      </c>
      <c r="E867" s="13">
        <v>0.76862068965517238</v>
      </c>
      <c r="F867" s="48"/>
      <c r="G867" s="48"/>
      <c r="H867" s="12">
        <f>SUM(E867*100,F867:G867)</f>
        <v>76.862068965517238</v>
      </c>
      <c r="I867" s="48"/>
      <c r="J867" s="78"/>
      <c r="K867" s="13">
        <f>SUM(I867:J867)</f>
        <v>0</v>
      </c>
      <c r="L867" s="48"/>
      <c r="M867" s="78"/>
      <c r="N867" s="78"/>
      <c r="O867" s="13">
        <f>SUM(L867:N867)</f>
        <v>0</v>
      </c>
      <c r="P867" s="78"/>
      <c r="Q867" s="78"/>
      <c r="R867" s="78"/>
      <c r="S867" s="78"/>
      <c r="T867" s="13">
        <f>SUM(P867:S867)</f>
        <v>0</v>
      </c>
      <c r="U867" s="48">
        <v>15</v>
      </c>
      <c r="V867" s="48"/>
      <c r="W867" s="48"/>
      <c r="X867" s="48"/>
      <c r="Y867" s="48"/>
      <c r="Z867" s="48"/>
      <c r="AA867" s="13">
        <f>SUM(U867:Z867)</f>
        <v>15</v>
      </c>
      <c r="AB867" s="48"/>
      <c r="AC867" s="48"/>
      <c r="AD867" s="86">
        <f>H867+K867+O867+T867+AA867+AB867-AC867</f>
        <v>91.862068965517238</v>
      </c>
    </row>
    <row r="868" spans="1:30" ht="21" customHeight="1" x14ac:dyDescent="0.2">
      <c r="A868" s="10">
        <v>864</v>
      </c>
      <c r="B868" s="166" t="s">
        <v>816</v>
      </c>
      <c r="C868" s="110" t="s">
        <v>73</v>
      </c>
      <c r="D868" s="166">
        <v>3</v>
      </c>
      <c r="E868" s="14">
        <v>0.91855072463768117</v>
      </c>
      <c r="F868" s="50"/>
      <c r="G868" s="50"/>
      <c r="H868" s="12">
        <f>SUM(E868*100,F868:G868)</f>
        <v>91.855072463768124</v>
      </c>
      <c r="I868" s="50"/>
      <c r="J868" s="112"/>
      <c r="K868" s="14">
        <f>SUM(I868:J868)</f>
        <v>0</v>
      </c>
      <c r="L868" s="50"/>
      <c r="M868" s="112"/>
      <c r="N868" s="112"/>
      <c r="O868" s="14">
        <f>SUM(L868:N868)</f>
        <v>0</v>
      </c>
      <c r="P868" s="112"/>
      <c r="Q868" s="112"/>
      <c r="R868" s="112"/>
      <c r="S868" s="112"/>
      <c r="T868" s="14">
        <f>SUM(P868:S868)</f>
        <v>0</v>
      </c>
      <c r="U868" s="50"/>
      <c r="V868" s="50"/>
      <c r="W868" s="50"/>
      <c r="X868" s="50"/>
      <c r="Y868" s="50"/>
      <c r="Z868" s="50"/>
      <c r="AA868" s="14">
        <f>SUM(U868:Z868)</f>
        <v>0</v>
      </c>
      <c r="AB868" s="50"/>
      <c r="AC868" s="50"/>
      <c r="AD868" s="87">
        <f>H868+K868+O868+T868+AA868+AB868-AC868</f>
        <v>91.855072463768124</v>
      </c>
    </row>
    <row r="869" spans="1:30" ht="21" customHeight="1" x14ac:dyDescent="0.2">
      <c r="A869" s="8">
        <v>865</v>
      </c>
      <c r="B869" s="176" t="s">
        <v>817</v>
      </c>
      <c r="C869" s="177" t="s">
        <v>68</v>
      </c>
      <c r="D869" s="177">
        <v>3</v>
      </c>
      <c r="E869" s="13">
        <v>0.9183870967741935</v>
      </c>
      <c r="F869" s="48"/>
      <c r="G869" s="48"/>
      <c r="H869" s="12">
        <f>SUM(E869*100,F869:G869)</f>
        <v>91.838709677419345</v>
      </c>
      <c r="I869" s="48"/>
      <c r="J869" s="78"/>
      <c r="K869" s="13">
        <f>SUM(I869:J869)</f>
        <v>0</v>
      </c>
      <c r="L869" s="48"/>
      <c r="M869" s="78"/>
      <c r="N869" s="78"/>
      <c r="O869" s="13">
        <f>SUM(L869:N869)</f>
        <v>0</v>
      </c>
      <c r="P869" s="78"/>
      <c r="Q869" s="78"/>
      <c r="R869" s="78"/>
      <c r="S869" s="78"/>
      <c r="T869" s="13">
        <f>SUM(P869:S869)</f>
        <v>0</v>
      </c>
      <c r="U869" s="48"/>
      <c r="V869" s="48"/>
      <c r="W869" s="48"/>
      <c r="X869" s="48"/>
      <c r="Y869" s="48"/>
      <c r="Z869" s="48"/>
      <c r="AA869" s="13">
        <f>SUM(U869:Z869)</f>
        <v>0</v>
      </c>
      <c r="AB869" s="48"/>
      <c r="AC869" s="48"/>
      <c r="AD869" s="86">
        <f>H869+K869+O869+T869+AA869+AB869-AC869</f>
        <v>91.838709677419345</v>
      </c>
    </row>
    <row r="870" spans="1:30" ht="21" customHeight="1" x14ac:dyDescent="0.2">
      <c r="A870" s="9">
        <v>866</v>
      </c>
      <c r="B870" s="184" t="s">
        <v>818</v>
      </c>
      <c r="C870" s="96" t="s">
        <v>66</v>
      </c>
      <c r="D870" s="184">
        <v>4</v>
      </c>
      <c r="E870" s="13">
        <v>0.91037037037037039</v>
      </c>
      <c r="F870" s="47"/>
      <c r="G870" s="47"/>
      <c r="H870" s="12">
        <f>SUM(E870*100,F870:G870)</f>
        <v>91.037037037037038</v>
      </c>
      <c r="I870" s="47"/>
      <c r="J870" s="77"/>
      <c r="K870" s="13">
        <f>SUM(I870:J870)</f>
        <v>0</v>
      </c>
      <c r="L870" s="47"/>
      <c r="M870" s="77"/>
      <c r="N870" s="77"/>
      <c r="O870" s="13">
        <f>SUM(L870:N870)</f>
        <v>0</v>
      </c>
      <c r="P870" s="77"/>
      <c r="Q870" s="77"/>
      <c r="R870" s="77"/>
      <c r="S870" s="77"/>
      <c r="T870" s="13">
        <f>SUM(P870:S870)</f>
        <v>0</v>
      </c>
      <c r="U870" s="47"/>
      <c r="V870" s="47"/>
      <c r="W870" s="47"/>
      <c r="X870" s="47"/>
      <c r="Y870" s="47">
        <v>0.8</v>
      </c>
      <c r="Z870" s="47"/>
      <c r="AA870" s="13">
        <f>SUM(U870:Z870)</f>
        <v>0.8</v>
      </c>
      <c r="AB870" s="47"/>
      <c r="AC870" s="47"/>
      <c r="AD870" s="86">
        <f>H870+K870+O870+T870+AA870+AB870-AC870</f>
        <v>91.837037037037035</v>
      </c>
    </row>
    <row r="871" spans="1:30" ht="21" customHeight="1" x14ac:dyDescent="0.2">
      <c r="A871" s="10">
        <v>867</v>
      </c>
      <c r="B871" s="181" t="s">
        <v>819</v>
      </c>
      <c r="C871" s="170" t="s">
        <v>64</v>
      </c>
      <c r="D871" s="171">
        <v>2</v>
      </c>
      <c r="E871" s="12">
        <v>0.9183516483516484</v>
      </c>
      <c r="F871" s="46"/>
      <c r="G871" s="46"/>
      <c r="H871" s="12">
        <f>SUM(E871*100,F871:G871)</f>
        <v>91.835164835164846</v>
      </c>
      <c r="I871" s="53"/>
      <c r="J871" s="113"/>
      <c r="K871" s="12">
        <f>SUM(I871:J871)</f>
        <v>0</v>
      </c>
      <c r="L871" s="95"/>
      <c r="M871" s="95"/>
      <c r="N871" s="95"/>
      <c r="O871" s="12">
        <f>SUM(L871:N871)</f>
        <v>0</v>
      </c>
      <c r="P871" s="95"/>
      <c r="Q871" s="95"/>
      <c r="R871" s="95"/>
      <c r="S871" s="95"/>
      <c r="T871" s="12">
        <f>SUM(P871:S871)</f>
        <v>0</v>
      </c>
      <c r="U871" s="95"/>
      <c r="V871" s="94"/>
      <c r="W871" s="94"/>
      <c r="X871" s="94"/>
      <c r="Y871" s="85"/>
      <c r="Z871" s="85"/>
      <c r="AA871" s="14">
        <f>SUM(U871:Z871)</f>
        <v>0</v>
      </c>
      <c r="AB871" s="58"/>
      <c r="AC871" s="58"/>
      <c r="AD871" s="86">
        <f>H871+K871+O871+T871+AA871+AB871-AC871</f>
        <v>91.835164835164846</v>
      </c>
    </row>
    <row r="872" spans="1:30" ht="21" customHeight="1" x14ac:dyDescent="0.2">
      <c r="A872" s="8">
        <v>868</v>
      </c>
      <c r="B872" s="184" t="s">
        <v>820</v>
      </c>
      <c r="C872" s="184" t="s">
        <v>66</v>
      </c>
      <c r="D872" s="184">
        <v>3</v>
      </c>
      <c r="E872" s="13">
        <v>0.91830508474576267</v>
      </c>
      <c r="F872" s="47"/>
      <c r="G872" s="47"/>
      <c r="H872" s="12">
        <f>SUM(E872*100,F872:G872)</f>
        <v>91.830508474576263</v>
      </c>
      <c r="I872" s="47"/>
      <c r="J872" s="77"/>
      <c r="K872" s="13">
        <f>SUM(I872:J872)</f>
        <v>0</v>
      </c>
      <c r="L872" s="47"/>
      <c r="M872" s="77"/>
      <c r="N872" s="77"/>
      <c r="O872" s="13">
        <f>SUM(L872:N872)</f>
        <v>0</v>
      </c>
      <c r="P872" s="77"/>
      <c r="Q872" s="77"/>
      <c r="R872" s="77"/>
      <c r="S872" s="77"/>
      <c r="T872" s="13">
        <f>SUM(P872:S872)</f>
        <v>0</v>
      </c>
      <c r="U872" s="47"/>
      <c r="V872" s="47"/>
      <c r="W872" s="47"/>
      <c r="X872" s="47"/>
      <c r="Y872" s="47"/>
      <c r="Z872" s="47"/>
      <c r="AA872" s="13">
        <f>SUM(U872:Z872)</f>
        <v>0</v>
      </c>
      <c r="AB872" s="47"/>
      <c r="AC872" s="47"/>
      <c r="AD872" s="87">
        <f>H872+K872+O872+T872+AA872+AB872-AC872</f>
        <v>91.830508474576263</v>
      </c>
    </row>
    <row r="873" spans="1:30" ht="21" customHeight="1" x14ac:dyDescent="0.2">
      <c r="A873" s="9">
        <v>869</v>
      </c>
      <c r="B873" s="189" t="s">
        <v>821</v>
      </c>
      <c r="C873" s="173" t="s">
        <v>70</v>
      </c>
      <c r="D873" s="174">
        <v>1</v>
      </c>
      <c r="E873" s="14">
        <f>H873/100</f>
        <v>0.9181818181818181</v>
      </c>
      <c r="F873" s="49"/>
      <c r="G873" s="49">
        <v>1</v>
      </c>
      <c r="H873" s="12">
        <v>91.818181818181813</v>
      </c>
      <c r="I873" s="49"/>
      <c r="J873" s="106"/>
      <c r="K873" s="14">
        <f>SUM(I873:J873)</f>
        <v>0</v>
      </c>
      <c r="L873" s="49"/>
      <c r="M873" s="106"/>
      <c r="N873" s="106"/>
      <c r="O873" s="14">
        <f>SUM(L873:N873)</f>
        <v>0</v>
      </c>
      <c r="P873" s="106"/>
      <c r="Q873" s="106"/>
      <c r="R873" s="106"/>
      <c r="S873" s="106"/>
      <c r="T873" s="14">
        <f>SUM(P873:S873)</f>
        <v>0</v>
      </c>
      <c r="U873" s="49"/>
      <c r="V873" s="49"/>
      <c r="W873" s="49"/>
      <c r="X873" s="49"/>
      <c r="Y873" s="49"/>
      <c r="Z873" s="49"/>
      <c r="AA873" s="14">
        <f>SUM(U873:Z873)</f>
        <v>0</v>
      </c>
      <c r="AB873" s="49"/>
      <c r="AC873" s="49"/>
      <c r="AD873" s="86">
        <f>H873+K873+O873+T873+AA873+AB873-AC873</f>
        <v>91.818181818181813</v>
      </c>
    </row>
    <row r="874" spans="1:30" ht="21" customHeight="1" x14ac:dyDescent="0.2">
      <c r="A874" s="10">
        <v>870</v>
      </c>
      <c r="B874" s="182" t="s">
        <v>822</v>
      </c>
      <c r="C874" s="166" t="s">
        <v>73</v>
      </c>
      <c r="D874" s="166">
        <v>2</v>
      </c>
      <c r="E874" s="14">
        <v>0.91787878787878785</v>
      </c>
      <c r="F874" s="50"/>
      <c r="G874" s="50"/>
      <c r="H874" s="12">
        <f>SUM(E874*100,F874:G874)</f>
        <v>91.787878787878782</v>
      </c>
      <c r="I874" s="50"/>
      <c r="J874" s="112"/>
      <c r="K874" s="14">
        <f>SUM(I874:J874)</f>
        <v>0</v>
      </c>
      <c r="L874" s="50"/>
      <c r="M874" s="112"/>
      <c r="N874" s="112"/>
      <c r="O874" s="14">
        <f>SUM(L874:N874)</f>
        <v>0</v>
      </c>
      <c r="P874" s="112"/>
      <c r="Q874" s="112"/>
      <c r="R874" s="112"/>
      <c r="S874" s="112"/>
      <c r="T874" s="14">
        <f>SUM(P874:S874)</f>
        <v>0</v>
      </c>
      <c r="U874" s="50"/>
      <c r="V874" s="50"/>
      <c r="W874" s="50"/>
      <c r="X874" s="50"/>
      <c r="Y874" s="50"/>
      <c r="Z874" s="50"/>
      <c r="AA874" s="14">
        <f>SUM(U874:Z874)</f>
        <v>0</v>
      </c>
      <c r="AB874" s="50"/>
      <c r="AC874" s="50"/>
      <c r="AD874" s="87">
        <f>H874+K874+O874+T874+AA874+AB874-AC874</f>
        <v>91.787878787878782</v>
      </c>
    </row>
    <row r="875" spans="1:30" ht="21" customHeight="1" x14ac:dyDescent="0.2">
      <c r="A875" s="8">
        <v>871</v>
      </c>
      <c r="B875" s="190">
        <v>164050</v>
      </c>
      <c r="C875" s="170" t="s">
        <v>64</v>
      </c>
      <c r="D875" s="171">
        <v>5</v>
      </c>
      <c r="E875" s="15">
        <v>0.8978673835125448</v>
      </c>
      <c r="F875" s="52"/>
      <c r="G875" s="46"/>
      <c r="H875" s="12">
        <f>SUM(E875*100,F875:G875)</f>
        <v>89.786738351254485</v>
      </c>
      <c r="I875" s="94"/>
      <c r="J875" s="95"/>
      <c r="K875" s="12">
        <f>SUM(I875:J875)</f>
        <v>0</v>
      </c>
      <c r="L875" s="95"/>
      <c r="M875" s="95"/>
      <c r="N875" s="95"/>
      <c r="O875" s="12">
        <f>SUM(L875:N875)</f>
        <v>0</v>
      </c>
      <c r="P875" s="95"/>
      <c r="Q875" s="95"/>
      <c r="R875" s="95"/>
      <c r="S875" s="95"/>
      <c r="T875" s="12">
        <f>SUM(P875:S875)</f>
        <v>0</v>
      </c>
      <c r="U875" s="95">
        <v>1</v>
      </c>
      <c r="V875" s="94"/>
      <c r="W875" s="94"/>
      <c r="X875" s="94">
        <v>1</v>
      </c>
      <c r="Y875" s="85"/>
      <c r="Z875" s="85"/>
      <c r="AA875" s="14">
        <f>SUM(U875:Z875)</f>
        <v>2</v>
      </c>
      <c r="AB875" s="85"/>
      <c r="AC875" s="85"/>
      <c r="AD875" s="86">
        <f>H875+K875+O875+T875+AA875+AB875-AC875</f>
        <v>91.786738351254485</v>
      </c>
    </row>
    <row r="876" spans="1:30" ht="21" customHeight="1" x14ac:dyDescent="0.2">
      <c r="A876" s="9">
        <v>872</v>
      </c>
      <c r="B876" s="187" t="s">
        <v>823</v>
      </c>
      <c r="C876" s="177" t="s">
        <v>68</v>
      </c>
      <c r="D876" s="191">
        <v>4</v>
      </c>
      <c r="E876" s="13">
        <v>0.9177777777777778</v>
      </c>
      <c r="F876" s="48"/>
      <c r="G876" s="48"/>
      <c r="H876" s="12">
        <f>SUM(E876*100,F876:G876)</f>
        <v>91.777777777777786</v>
      </c>
      <c r="I876" s="48"/>
      <c r="J876" s="78"/>
      <c r="K876" s="13">
        <f>SUM(I876:J876)</f>
        <v>0</v>
      </c>
      <c r="L876" s="48"/>
      <c r="M876" s="78"/>
      <c r="N876" s="78"/>
      <c r="O876" s="13">
        <f>SUM(L876:N876)</f>
        <v>0</v>
      </c>
      <c r="P876" s="78"/>
      <c r="Q876" s="78"/>
      <c r="R876" s="78"/>
      <c r="S876" s="78"/>
      <c r="T876" s="13">
        <f>SUM(P876:S876)</f>
        <v>0</v>
      </c>
      <c r="U876" s="48"/>
      <c r="V876" s="48"/>
      <c r="W876" s="48"/>
      <c r="X876" s="48"/>
      <c r="Y876" s="48"/>
      <c r="Z876" s="48"/>
      <c r="AA876" s="13">
        <f>SUM(U876:Z876)</f>
        <v>0</v>
      </c>
      <c r="AB876" s="48"/>
      <c r="AC876" s="48"/>
      <c r="AD876" s="86">
        <f>H876+K876+O876+T876+AA876+AB876-AC876</f>
        <v>91.777777777777786</v>
      </c>
    </row>
    <row r="877" spans="1:30" ht="21" customHeight="1" x14ac:dyDescent="0.2">
      <c r="A877" s="10">
        <v>873</v>
      </c>
      <c r="B877" s="167">
        <v>174077</v>
      </c>
      <c r="C877" s="119" t="s">
        <v>78</v>
      </c>
      <c r="D877" s="168">
        <v>4</v>
      </c>
      <c r="E877" s="14">
        <v>0.9176923076923077</v>
      </c>
      <c r="F877" s="51"/>
      <c r="G877" s="51"/>
      <c r="H877" s="12">
        <f>SUM(E877*100,F877:G877)</f>
        <v>91.769230769230774</v>
      </c>
      <c r="I877" s="51"/>
      <c r="J877" s="121"/>
      <c r="K877" s="14">
        <f>SUM(I877:J877)</f>
        <v>0</v>
      </c>
      <c r="L877" s="51"/>
      <c r="M877" s="121"/>
      <c r="N877" s="121"/>
      <c r="O877" s="14">
        <f>SUM(L877:N877)</f>
        <v>0</v>
      </c>
      <c r="P877" s="121"/>
      <c r="Q877" s="121"/>
      <c r="R877" s="121"/>
      <c r="S877" s="121"/>
      <c r="T877" s="14">
        <f>SUM(P877:S877)</f>
        <v>0</v>
      </c>
      <c r="U877" s="51"/>
      <c r="V877" s="51"/>
      <c r="W877" s="51"/>
      <c r="X877" s="51"/>
      <c r="Y877" s="51"/>
      <c r="Z877" s="51"/>
      <c r="AA877" s="14">
        <f>SUM(U877:Z877)</f>
        <v>0</v>
      </c>
      <c r="AB877" s="51"/>
      <c r="AC877" s="51"/>
      <c r="AD877" s="86">
        <f>H877+K877+O877+T877+AA877+AB877-AC877</f>
        <v>91.769230769230774</v>
      </c>
    </row>
    <row r="878" spans="1:30" ht="21" customHeight="1" x14ac:dyDescent="0.2">
      <c r="A878" s="8">
        <v>874</v>
      </c>
      <c r="B878" s="180" t="s">
        <v>824</v>
      </c>
      <c r="C878" s="101" t="s">
        <v>68</v>
      </c>
      <c r="D878" s="177">
        <v>2</v>
      </c>
      <c r="E878" s="13">
        <v>0.90733333333333333</v>
      </c>
      <c r="F878" s="48"/>
      <c r="G878" s="48"/>
      <c r="H878" s="12">
        <f>SUM(E878*100,F878:G878)</f>
        <v>90.733333333333334</v>
      </c>
      <c r="I878" s="48"/>
      <c r="J878" s="78"/>
      <c r="K878" s="13">
        <f>SUM(I878:J878)</f>
        <v>0</v>
      </c>
      <c r="L878" s="48"/>
      <c r="M878" s="78"/>
      <c r="N878" s="78"/>
      <c r="O878" s="13">
        <f>SUM(L878:N878)</f>
        <v>0</v>
      </c>
      <c r="P878" s="78"/>
      <c r="Q878" s="78"/>
      <c r="R878" s="78"/>
      <c r="S878" s="78"/>
      <c r="T878" s="13">
        <f>SUM(P878:S878)</f>
        <v>0</v>
      </c>
      <c r="U878" s="48"/>
      <c r="V878" s="48"/>
      <c r="W878" s="48"/>
      <c r="X878" s="48"/>
      <c r="Y878" s="48"/>
      <c r="Z878" s="48"/>
      <c r="AA878" s="13">
        <f>SUM(U878:Z878)</f>
        <v>0</v>
      </c>
      <c r="AB878" s="48">
        <v>1</v>
      </c>
      <c r="AC878" s="48"/>
      <c r="AD878" s="86">
        <f>H878+K878+O878+T878+AA878+AB878-AC878</f>
        <v>91.733333333333334</v>
      </c>
    </row>
    <row r="879" spans="1:30" ht="21" customHeight="1" x14ac:dyDescent="0.2">
      <c r="A879" s="9">
        <v>875</v>
      </c>
      <c r="B879" s="166" t="s">
        <v>825</v>
      </c>
      <c r="C879" s="110" t="s">
        <v>73</v>
      </c>
      <c r="D879" s="166">
        <v>1</v>
      </c>
      <c r="E879" s="14">
        <v>0.90728666666666657</v>
      </c>
      <c r="F879" s="50"/>
      <c r="G879" s="50">
        <v>1</v>
      </c>
      <c r="H879" s="12">
        <f>SUM(E879*100,F879:G879)</f>
        <v>91.728666666666655</v>
      </c>
      <c r="I879" s="50"/>
      <c r="J879" s="112"/>
      <c r="K879" s="14">
        <f>SUM(I879:J879)</f>
        <v>0</v>
      </c>
      <c r="L879" s="50"/>
      <c r="M879" s="112"/>
      <c r="N879" s="112"/>
      <c r="O879" s="14">
        <f>SUM(L879:N879)</f>
        <v>0</v>
      </c>
      <c r="P879" s="112"/>
      <c r="Q879" s="112"/>
      <c r="R879" s="112"/>
      <c r="S879" s="112"/>
      <c r="T879" s="14">
        <f>SUM(P879:S879)</f>
        <v>0</v>
      </c>
      <c r="U879" s="50"/>
      <c r="V879" s="50"/>
      <c r="W879" s="50"/>
      <c r="X879" s="50"/>
      <c r="Y879" s="50"/>
      <c r="Z879" s="50"/>
      <c r="AA879" s="14">
        <f>SUM(U879:Z879)</f>
        <v>0</v>
      </c>
      <c r="AB879" s="50"/>
      <c r="AC879" s="50"/>
      <c r="AD879" s="87">
        <f>H879+K879+O879+T879+AA879+AB879-AC879</f>
        <v>91.728666666666655</v>
      </c>
    </row>
    <row r="880" spans="1:30" ht="21" customHeight="1" x14ac:dyDescent="0.2">
      <c r="A880" s="10">
        <v>876</v>
      </c>
      <c r="B880" s="182" t="s">
        <v>826</v>
      </c>
      <c r="C880" s="166" t="s">
        <v>73</v>
      </c>
      <c r="D880" s="166">
        <v>2</v>
      </c>
      <c r="E880" s="14">
        <v>0.73424242424242425</v>
      </c>
      <c r="F880" s="50"/>
      <c r="G880" s="50"/>
      <c r="H880" s="12">
        <f>SUM(E880*100,F880:G880)</f>
        <v>73.424242424242422</v>
      </c>
      <c r="I880" s="50"/>
      <c r="J880" s="112"/>
      <c r="K880" s="14">
        <f>SUM(I880:J880)</f>
        <v>0</v>
      </c>
      <c r="L880" s="50"/>
      <c r="M880" s="112"/>
      <c r="N880" s="112"/>
      <c r="O880" s="14">
        <f>SUM(L880:N880)</f>
        <v>0</v>
      </c>
      <c r="P880" s="112"/>
      <c r="Q880" s="112"/>
      <c r="R880" s="112"/>
      <c r="S880" s="112"/>
      <c r="T880" s="14">
        <f>SUM(P880:S880)</f>
        <v>0</v>
      </c>
      <c r="U880" s="50">
        <f>15+1.5</f>
        <v>16.5</v>
      </c>
      <c r="V880" s="50">
        <v>1.8</v>
      </c>
      <c r="W880" s="50"/>
      <c r="X880" s="50"/>
      <c r="Y880" s="50"/>
      <c r="Z880" s="50"/>
      <c r="AA880" s="14">
        <f>SUM(U880:Z880)</f>
        <v>18.3</v>
      </c>
      <c r="AB880" s="50"/>
      <c r="AC880" s="50"/>
      <c r="AD880" s="86">
        <f>H880+K880+O880+T880+AA880+AB880-AC880</f>
        <v>91.724242424242419</v>
      </c>
    </row>
    <row r="881" spans="1:30" ht="21" customHeight="1" x14ac:dyDescent="0.2">
      <c r="A881" s="8">
        <v>877</v>
      </c>
      <c r="B881" s="190">
        <v>164384</v>
      </c>
      <c r="C881" s="170" t="s">
        <v>64</v>
      </c>
      <c r="D881" s="171">
        <v>5</v>
      </c>
      <c r="E881" s="15">
        <v>0.91724014336917559</v>
      </c>
      <c r="F881" s="52"/>
      <c r="G881" s="46"/>
      <c r="H881" s="12">
        <f>SUM(E881*100,F881:G881)</f>
        <v>91.724014336917563</v>
      </c>
      <c r="I881" s="94"/>
      <c r="J881" s="95"/>
      <c r="K881" s="12">
        <f>SUM(I881:J881)</f>
        <v>0</v>
      </c>
      <c r="L881" s="95"/>
      <c r="M881" s="95"/>
      <c r="N881" s="95"/>
      <c r="O881" s="12">
        <f>SUM(L881:N881)</f>
        <v>0</v>
      </c>
      <c r="P881" s="95"/>
      <c r="Q881" s="95"/>
      <c r="R881" s="95"/>
      <c r="S881" s="95"/>
      <c r="T881" s="12">
        <f>SUM(P881:S881)</f>
        <v>0</v>
      </c>
      <c r="U881" s="95"/>
      <c r="V881" s="94"/>
      <c r="W881" s="94"/>
      <c r="X881" s="94"/>
      <c r="Y881" s="85"/>
      <c r="Z881" s="85"/>
      <c r="AA881" s="14">
        <f>SUM(U881:Z881)</f>
        <v>0</v>
      </c>
      <c r="AB881" s="85"/>
      <c r="AC881" s="85"/>
      <c r="AD881" s="86">
        <f>H881+K881+O881+T881+AA881+AB881-AC881</f>
        <v>91.724014336917563</v>
      </c>
    </row>
    <row r="882" spans="1:30" ht="21" customHeight="1" x14ac:dyDescent="0.2">
      <c r="A882" s="9">
        <v>878</v>
      </c>
      <c r="B882" s="192" t="s">
        <v>827</v>
      </c>
      <c r="C882" s="170" t="s">
        <v>64</v>
      </c>
      <c r="D882" s="171">
        <v>4</v>
      </c>
      <c r="E882" s="12">
        <v>0.76700934579439251</v>
      </c>
      <c r="F882" s="52"/>
      <c r="G882" s="46"/>
      <c r="H882" s="12">
        <f>SUM(E882*100,F882:G882)</f>
        <v>76.700934579439249</v>
      </c>
      <c r="I882" s="94"/>
      <c r="J882" s="95"/>
      <c r="K882" s="12">
        <f>SUM(I882:J882)</f>
        <v>0</v>
      </c>
      <c r="L882" s="95"/>
      <c r="M882" s="95"/>
      <c r="N882" s="95"/>
      <c r="O882" s="12">
        <f>SUM(L882:N882)</f>
        <v>0</v>
      </c>
      <c r="P882" s="95"/>
      <c r="Q882" s="95"/>
      <c r="R882" s="95"/>
      <c r="S882" s="95"/>
      <c r="T882" s="12">
        <f>SUM(P882:S882)</f>
        <v>0</v>
      </c>
      <c r="U882" s="95">
        <v>15</v>
      </c>
      <c r="V882" s="94"/>
      <c r="W882" s="94"/>
      <c r="X882" s="94"/>
      <c r="Y882" s="85"/>
      <c r="Z882" s="85"/>
      <c r="AA882" s="14">
        <f>SUM(U882:Z882)</f>
        <v>15</v>
      </c>
      <c r="AB882" s="85"/>
      <c r="AC882" s="85"/>
      <c r="AD882" s="87">
        <f>H882+K882+O882+T882+AA882+AB882-AC882</f>
        <v>91.700934579439249</v>
      </c>
    </row>
    <row r="883" spans="1:30" ht="21" customHeight="1" x14ac:dyDescent="0.2">
      <c r="A883" s="10">
        <v>879</v>
      </c>
      <c r="B883" s="187" t="s">
        <v>828</v>
      </c>
      <c r="C883" s="177" t="s">
        <v>68</v>
      </c>
      <c r="D883" s="188">
        <v>3</v>
      </c>
      <c r="E883" s="13">
        <v>0.8748275862068966</v>
      </c>
      <c r="F883" s="48"/>
      <c r="G883" s="48"/>
      <c r="H883" s="12">
        <f>SUM(E883*100,F883:G883)</f>
        <v>87.482758620689665</v>
      </c>
      <c r="I883" s="48"/>
      <c r="J883" s="78"/>
      <c r="K883" s="13">
        <f>SUM(I883:J883)</f>
        <v>0</v>
      </c>
      <c r="L883" s="48"/>
      <c r="M883" s="78"/>
      <c r="N883" s="78"/>
      <c r="O883" s="13">
        <f>SUM(L883:N883)</f>
        <v>0</v>
      </c>
      <c r="P883" s="78"/>
      <c r="Q883" s="78"/>
      <c r="R883" s="78"/>
      <c r="S883" s="78"/>
      <c r="T883" s="13">
        <f>SUM(P883:S883)</f>
        <v>0</v>
      </c>
      <c r="U883" s="48">
        <v>1</v>
      </c>
      <c r="V883" s="48"/>
      <c r="W883" s="48"/>
      <c r="X883" s="48">
        <v>3.2</v>
      </c>
      <c r="Y883" s="48"/>
      <c r="Z883" s="48"/>
      <c r="AA883" s="13">
        <f>SUM(U883:Z883)</f>
        <v>4.2</v>
      </c>
      <c r="AB883" s="48"/>
      <c r="AC883" s="48"/>
      <c r="AD883" s="86">
        <f>H883+K883+O883+T883+AA883+AB883-AC883</f>
        <v>91.682758620689668</v>
      </c>
    </row>
    <row r="884" spans="1:30" ht="21" customHeight="1" x14ac:dyDescent="0.2">
      <c r="A884" s="8">
        <v>880</v>
      </c>
      <c r="B884" s="166" t="s">
        <v>829</v>
      </c>
      <c r="C884" s="110" t="s">
        <v>73</v>
      </c>
      <c r="D884" s="166">
        <v>1</v>
      </c>
      <c r="E884" s="14">
        <v>0.88677419354838705</v>
      </c>
      <c r="F884" s="50"/>
      <c r="G884" s="50">
        <v>1</v>
      </c>
      <c r="H884" s="12">
        <f>SUM(E884*100,F884:G884)</f>
        <v>89.677419354838705</v>
      </c>
      <c r="I884" s="50"/>
      <c r="J884" s="112"/>
      <c r="K884" s="14">
        <f>SUM(I884:J884)</f>
        <v>0</v>
      </c>
      <c r="L884" s="50"/>
      <c r="M884" s="112"/>
      <c r="N884" s="112"/>
      <c r="O884" s="14">
        <f>SUM(L884:N884)</f>
        <v>0</v>
      </c>
      <c r="P884" s="112"/>
      <c r="Q884" s="112"/>
      <c r="R884" s="112"/>
      <c r="S884" s="112"/>
      <c r="T884" s="14">
        <f>SUM(P884:S884)</f>
        <v>0</v>
      </c>
      <c r="U884" s="50"/>
      <c r="V884" s="50"/>
      <c r="W884" s="50"/>
      <c r="X884" s="50"/>
      <c r="Y884" s="50"/>
      <c r="Z884" s="50">
        <v>2</v>
      </c>
      <c r="AA884" s="14">
        <f>SUM(U884:Z884)</f>
        <v>2</v>
      </c>
      <c r="AB884" s="50"/>
      <c r="AC884" s="50"/>
      <c r="AD884" s="86">
        <f>H884+K884+O884+T884+AA884+AB884-AC884</f>
        <v>91.677419354838705</v>
      </c>
    </row>
    <row r="885" spans="1:30" ht="21" customHeight="1" x14ac:dyDescent="0.2">
      <c r="A885" s="9">
        <v>881</v>
      </c>
      <c r="B885" s="182" t="s">
        <v>830</v>
      </c>
      <c r="C885" s="166" t="s">
        <v>73</v>
      </c>
      <c r="D885" s="166">
        <v>1</v>
      </c>
      <c r="E885" s="14">
        <v>0.87071428571428566</v>
      </c>
      <c r="F885" s="50"/>
      <c r="G885" s="50">
        <v>4</v>
      </c>
      <c r="H885" s="12">
        <f>SUM(E885*100,F885:G885)</f>
        <v>91.071428571428569</v>
      </c>
      <c r="I885" s="50"/>
      <c r="J885" s="112"/>
      <c r="K885" s="14">
        <f>SUM(I885:J885)</f>
        <v>0</v>
      </c>
      <c r="L885" s="50"/>
      <c r="M885" s="112"/>
      <c r="N885" s="112"/>
      <c r="O885" s="14">
        <f>SUM(L885:N885)</f>
        <v>0</v>
      </c>
      <c r="P885" s="112"/>
      <c r="Q885" s="112"/>
      <c r="R885" s="112">
        <v>0.6</v>
      </c>
      <c r="S885" s="112"/>
      <c r="T885" s="14">
        <f>SUM(P885:S885)</f>
        <v>0.6</v>
      </c>
      <c r="U885" s="50"/>
      <c r="V885" s="50"/>
      <c r="W885" s="50"/>
      <c r="X885" s="50"/>
      <c r="Y885" s="50"/>
      <c r="Z885" s="50"/>
      <c r="AA885" s="14">
        <f>SUM(U885:Z885)</f>
        <v>0</v>
      </c>
      <c r="AB885" s="50"/>
      <c r="AC885" s="50"/>
      <c r="AD885" s="87">
        <f>H885+K885+O885+T885+AA885+AB885-AC885</f>
        <v>91.671428571428564</v>
      </c>
    </row>
    <row r="886" spans="1:30" ht="21" customHeight="1" x14ac:dyDescent="0.2">
      <c r="A886" s="10">
        <v>882</v>
      </c>
      <c r="B886" s="184" t="s">
        <v>831</v>
      </c>
      <c r="C886" s="184" t="s">
        <v>66</v>
      </c>
      <c r="D886" s="184">
        <v>2</v>
      </c>
      <c r="E886" s="13">
        <v>0.91466666666666663</v>
      </c>
      <c r="F886" s="47"/>
      <c r="G886" s="47"/>
      <c r="H886" s="12">
        <f>SUM(E886*100,F886:G886)</f>
        <v>91.466666666666669</v>
      </c>
      <c r="I886" s="47"/>
      <c r="J886" s="77"/>
      <c r="K886" s="13">
        <f>SUM(I886:J886)</f>
        <v>0</v>
      </c>
      <c r="L886" s="47"/>
      <c r="M886" s="77"/>
      <c r="N886" s="77"/>
      <c r="O886" s="13">
        <f>SUM(L886:N886)</f>
        <v>0</v>
      </c>
      <c r="P886" s="77"/>
      <c r="Q886" s="77"/>
      <c r="R886" s="77"/>
      <c r="S886" s="77"/>
      <c r="T886" s="13">
        <f>SUM(P886:S886)</f>
        <v>0</v>
      </c>
      <c r="U886" s="47"/>
      <c r="V886" s="47">
        <v>0.2</v>
      </c>
      <c r="W886" s="47"/>
      <c r="X886" s="47"/>
      <c r="Y886" s="47"/>
      <c r="Z886" s="47"/>
      <c r="AA886" s="13">
        <f>SUM(U886:Z886)</f>
        <v>0.2</v>
      </c>
      <c r="AB886" s="47"/>
      <c r="AC886" s="47"/>
      <c r="AD886" s="87">
        <f>H886+K886+O886+T886+AA886+AB886-AC886</f>
        <v>91.666666666666671</v>
      </c>
    </row>
    <row r="887" spans="1:30" ht="21" customHeight="1" x14ac:dyDescent="0.2">
      <c r="A887" s="8">
        <v>883</v>
      </c>
      <c r="B887" s="182" t="s">
        <v>832</v>
      </c>
      <c r="C887" s="166" t="s">
        <v>73</v>
      </c>
      <c r="D887" s="166">
        <v>3</v>
      </c>
      <c r="E887" s="14">
        <v>0.91666666666666663</v>
      </c>
      <c r="F887" s="50"/>
      <c r="G887" s="50"/>
      <c r="H887" s="12">
        <f>SUM(E887*100,F887:G887)</f>
        <v>91.666666666666657</v>
      </c>
      <c r="I887" s="50"/>
      <c r="J887" s="112"/>
      <c r="K887" s="14">
        <f>SUM(I887:J887)</f>
        <v>0</v>
      </c>
      <c r="L887" s="50"/>
      <c r="M887" s="112"/>
      <c r="N887" s="112"/>
      <c r="O887" s="14">
        <f>SUM(L887:N887)</f>
        <v>0</v>
      </c>
      <c r="P887" s="112"/>
      <c r="Q887" s="112"/>
      <c r="R887" s="112"/>
      <c r="S887" s="112"/>
      <c r="T887" s="14">
        <f>SUM(P887:S887)</f>
        <v>0</v>
      </c>
      <c r="U887" s="50"/>
      <c r="V887" s="50"/>
      <c r="W887" s="50"/>
      <c r="X887" s="50"/>
      <c r="Y887" s="50"/>
      <c r="Z887" s="50"/>
      <c r="AA887" s="14">
        <f>SUM(U887:Z887)</f>
        <v>0</v>
      </c>
      <c r="AB887" s="50"/>
      <c r="AC887" s="50"/>
      <c r="AD887" s="87">
        <f>H887+K887+O887+T887+AA887+AB887-AC887</f>
        <v>91.666666666666657</v>
      </c>
    </row>
    <row r="888" spans="1:30" ht="21" customHeight="1" x14ac:dyDescent="0.2">
      <c r="A888" s="9">
        <v>884</v>
      </c>
      <c r="B888" s="167">
        <v>174020</v>
      </c>
      <c r="C888" s="168" t="s">
        <v>78</v>
      </c>
      <c r="D888" s="168">
        <v>4</v>
      </c>
      <c r="E888" s="14">
        <v>0.91666666666666663</v>
      </c>
      <c r="F888" s="51"/>
      <c r="G888" s="51"/>
      <c r="H888" s="12">
        <f>SUM(E888*100,F888:G888)</f>
        <v>91.666666666666657</v>
      </c>
      <c r="I888" s="51"/>
      <c r="J888" s="121"/>
      <c r="K888" s="14">
        <f>SUM(I888:J888)</f>
        <v>0</v>
      </c>
      <c r="L888" s="51"/>
      <c r="M888" s="121"/>
      <c r="N888" s="121"/>
      <c r="O888" s="14">
        <f>SUM(L888:N888)</f>
        <v>0</v>
      </c>
      <c r="P888" s="121"/>
      <c r="Q888" s="121"/>
      <c r="R888" s="121"/>
      <c r="S888" s="121"/>
      <c r="T888" s="14">
        <f>SUM(P888:S888)</f>
        <v>0</v>
      </c>
      <c r="U888" s="51"/>
      <c r="V888" s="51"/>
      <c r="W888" s="51"/>
      <c r="X888" s="51"/>
      <c r="Y888" s="51"/>
      <c r="Z888" s="51"/>
      <c r="AA888" s="14">
        <f>SUM(U888:Z888)</f>
        <v>0</v>
      </c>
      <c r="AB888" s="51"/>
      <c r="AC888" s="51"/>
      <c r="AD888" s="86">
        <f>H888+K888+O888+T888+AA888+AB888-AC888</f>
        <v>91.666666666666657</v>
      </c>
    </row>
    <row r="889" spans="1:30" ht="21" customHeight="1" x14ac:dyDescent="0.2">
      <c r="A889" s="10">
        <v>885</v>
      </c>
      <c r="B889" s="180" t="s">
        <v>833</v>
      </c>
      <c r="C889" s="101" t="s">
        <v>68</v>
      </c>
      <c r="D889" s="177">
        <v>4</v>
      </c>
      <c r="E889" s="13">
        <v>0.91666666666666663</v>
      </c>
      <c r="F889" s="48"/>
      <c r="G889" s="48"/>
      <c r="H889" s="12">
        <f>SUM(E889*100,F889:G889)</f>
        <v>91.666666666666657</v>
      </c>
      <c r="I889" s="48"/>
      <c r="J889" s="78"/>
      <c r="K889" s="13">
        <f>SUM(I889:J889)</f>
        <v>0</v>
      </c>
      <c r="L889" s="48"/>
      <c r="M889" s="78"/>
      <c r="N889" s="78"/>
      <c r="O889" s="13">
        <f>SUM(L889:N889)</f>
        <v>0</v>
      </c>
      <c r="P889" s="78"/>
      <c r="Q889" s="78"/>
      <c r="R889" s="78"/>
      <c r="S889" s="78"/>
      <c r="T889" s="13">
        <f>SUM(P889:S889)</f>
        <v>0</v>
      </c>
      <c r="U889" s="48"/>
      <c r="V889" s="48"/>
      <c r="W889" s="48"/>
      <c r="X889" s="48"/>
      <c r="Y889" s="48"/>
      <c r="Z889" s="48"/>
      <c r="AA889" s="13">
        <f>SUM(U889:Z889)</f>
        <v>0</v>
      </c>
      <c r="AB889" s="48"/>
      <c r="AC889" s="48"/>
      <c r="AD889" s="86">
        <f>H889+K889+O889+T889+AA889+AB889-AC889</f>
        <v>91.666666666666657</v>
      </c>
    </row>
    <row r="890" spans="1:30" ht="21" customHeight="1" x14ac:dyDescent="0.2">
      <c r="A890" s="8">
        <v>886</v>
      </c>
      <c r="B890" s="183" t="s">
        <v>834</v>
      </c>
      <c r="C890" s="101" t="s">
        <v>68</v>
      </c>
      <c r="D890" s="177">
        <v>1</v>
      </c>
      <c r="E890" s="13">
        <v>0.89357142857142857</v>
      </c>
      <c r="F890" s="48"/>
      <c r="G890" s="48"/>
      <c r="H890" s="12">
        <f>SUM(E890*100,F890:G890)</f>
        <v>89.357142857142861</v>
      </c>
      <c r="I890" s="48"/>
      <c r="J890" s="78"/>
      <c r="K890" s="13">
        <f>SUM(I890:J890)</f>
        <v>0</v>
      </c>
      <c r="L890" s="48"/>
      <c r="M890" s="78"/>
      <c r="N890" s="78"/>
      <c r="O890" s="13">
        <f>SUM(L890:N890)</f>
        <v>0</v>
      </c>
      <c r="P890" s="78"/>
      <c r="Q890" s="78"/>
      <c r="R890" s="78"/>
      <c r="S890" s="78"/>
      <c r="T890" s="13">
        <f>SUM(P890:S890)</f>
        <v>0</v>
      </c>
      <c r="U890" s="48"/>
      <c r="V890" s="48"/>
      <c r="W890" s="48">
        <v>2.2999999999999998</v>
      </c>
      <c r="X890" s="48"/>
      <c r="Y890" s="48"/>
      <c r="Z890" s="48"/>
      <c r="AA890" s="13">
        <f>SUM(U890:Z890)</f>
        <v>2.2999999999999998</v>
      </c>
      <c r="AB890" s="48"/>
      <c r="AC890" s="48"/>
      <c r="AD890" s="87">
        <f>H890+K890+O890+T890+AA890+AB890-AC890</f>
        <v>91.657142857142858</v>
      </c>
    </row>
    <row r="891" spans="1:30" ht="21" customHeight="1" x14ac:dyDescent="0.2">
      <c r="A891" s="9">
        <v>887</v>
      </c>
      <c r="B891" s="176" t="s">
        <v>835</v>
      </c>
      <c r="C891" s="101" t="s">
        <v>68</v>
      </c>
      <c r="D891" s="177">
        <v>3</v>
      </c>
      <c r="E891" s="13">
        <v>0.91645161290322585</v>
      </c>
      <c r="F891" s="48"/>
      <c r="G891" s="48"/>
      <c r="H891" s="12">
        <f>SUM(E891*100,F891:G891)</f>
        <v>91.645161290322591</v>
      </c>
      <c r="I891" s="48"/>
      <c r="J891" s="78"/>
      <c r="K891" s="13">
        <f>SUM(I891:J891)</f>
        <v>0</v>
      </c>
      <c r="L891" s="48"/>
      <c r="M891" s="78"/>
      <c r="N891" s="78"/>
      <c r="O891" s="13">
        <f>SUM(L891:N891)</f>
        <v>0</v>
      </c>
      <c r="P891" s="78"/>
      <c r="Q891" s="78"/>
      <c r="R891" s="78"/>
      <c r="S891" s="78"/>
      <c r="T891" s="13">
        <f>SUM(P891:S891)</f>
        <v>0</v>
      </c>
      <c r="U891" s="48"/>
      <c r="V891" s="48"/>
      <c r="W891" s="48"/>
      <c r="X891" s="48"/>
      <c r="Y891" s="48"/>
      <c r="Z891" s="48"/>
      <c r="AA891" s="13">
        <f>SUM(U891:Z891)</f>
        <v>0</v>
      </c>
      <c r="AB891" s="48"/>
      <c r="AC891" s="48"/>
      <c r="AD891" s="86">
        <f>H891+K891+O891+T891+AA891+AB891-AC891</f>
        <v>91.645161290322591</v>
      </c>
    </row>
    <row r="892" spans="1:30" ht="21" customHeight="1" x14ac:dyDescent="0.2">
      <c r="A892" s="10">
        <v>888</v>
      </c>
      <c r="B892" s="174" t="s">
        <v>836</v>
      </c>
      <c r="C892" s="104" t="s">
        <v>70</v>
      </c>
      <c r="D892" s="174">
        <v>4</v>
      </c>
      <c r="E892" s="14">
        <f>H892/100</f>
        <v>0.91642857142857137</v>
      </c>
      <c r="F892" s="49"/>
      <c r="G892" s="49"/>
      <c r="H892" s="12">
        <v>91.642857142857139</v>
      </c>
      <c r="I892" s="49"/>
      <c r="J892" s="106"/>
      <c r="K892" s="14">
        <f>SUM(I892:J892)</f>
        <v>0</v>
      </c>
      <c r="L892" s="49"/>
      <c r="M892" s="106"/>
      <c r="N892" s="106"/>
      <c r="O892" s="14">
        <f>SUM(L892:N892)</f>
        <v>0</v>
      </c>
      <c r="P892" s="106"/>
      <c r="Q892" s="106"/>
      <c r="R892" s="106"/>
      <c r="S892" s="106"/>
      <c r="T892" s="14">
        <f>SUM(P892:S892)</f>
        <v>0</v>
      </c>
      <c r="U892" s="49"/>
      <c r="V892" s="49"/>
      <c r="W892" s="49"/>
      <c r="X892" s="49"/>
      <c r="Y892" s="49"/>
      <c r="Z892" s="49"/>
      <c r="AA892" s="14">
        <f>SUM(U892:Z892)</f>
        <v>0</v>
      </c>
      <c r="AB892" s="49"/>
      <c r="AC892" s="49"/>
      <c r="AD892" s="87">
        <f>H892+K892+O892+T892+AA892+AB892-AC892</f>
        <v>91.642857142857139</v>
      </c>
    </row>
    <row r="893" spans="1:30" ht="21" customHeight="1" x14ac:dyDescent="0.2">
      <c r="A893" s="8">
        <v>889</v>
      </c>
      <c r="B893" s="166" t="s">
        <v>837</v>
      </c>
      <c r="C893" s="166" t="s">
        <v>73</v>
      </c>
      <c r="D893" s="166">
        <v>4</v>
      </c>
      <c r="E893" s="14">
        <v>0.91625000000000001</v>
      </c>
      <c r="F893" s="50"/>
      <c r="G893" s="50"/>
      <c r="H893" s="12">
        <f>SUM(E893*100,F893:G893)</f>
        <v>91.625</v>
      </c>
      <c r="I893" s="50"/>
      <c r="J893" s="112"/>
      <c r="K893" s="14">
        <f>SUM(I893:J893)</f>
        <v>0</v>
      </c>
      <c r="L893" s="50"/>
      <c r="M893" s="112"/>
      <c r="N893" s="112"/>
      <c r="O893" s="14">
        <f>SUM(L893:N893)</f>
        <v>0</v>
      </c>
      <c r="P893" s="112"/>
      <c r="Q893" s="112"/>
      <c r="R893" s="112"/>
      <c r="S893" s="112"/>
      <c r="T893" s="14">
        <f>SUM(P893:S893)</f>
        <v>0</v>
      </c>
      <c r="U893" s="50"/>
      <c r="V893" s="50"/>
      <c r="W893" s="50"/>
      <c r="X893" s="50"/>
      <c r="Y893" s="50"/>
      <c r="Z893" s="50"/>
      <c r="AA893" s="14">
        <f>SUM(U893:Z893)</f>
        <v>0</v>
      </c>
      <c r="AB893" s="50"/>
      <c r="AC893" s="50"/>
      <c r="AD893" s="87">
        <f>H893+K893+O893+T893+AA893+AB893-AC893</f>
        <v>91.625</v>
      </c>
    </row>
    <row r="894" spans="1:30" ht="21" customHeight="1" x14ac:dyDescent="0.2">
      <c r="A894" s="9">
        <v>890</v>
      </c>
      <c r="B894" s="184" t="s">
        <v>838</v>
      </c>
      <c r="C894" s="184" t="s">
        <v>66</v>
      </c>
      <c r="D894" s="184">
        <v>2</v>
      </c>
      <c r="E894" s="13">
        <v>0.91620000000000001</v>
      </c>
      <c r="F894" s="47"/>
      <c r="G894" s="47"/>
      <c r="H894" s="12">
        <f>SUM(E894*100,F894:G894)</f>
        <v>91.62</v>
      </c>
      <c r="I894" s="47"/>
      <c r="J894" s="77"/>
      <c r="K894" s="13">
        <f>SUM(I894:J894)</f>
        <v>0</v>
      </c>
      <c r="L894" s="47"/>
      <c r="M894" s="77"/>
      <c r="N894" s="77"/>
      <c r="O894" s="13">
        <f>SUM(L894:N894)</f>
        <v>0</v>
      </c>
      <c r="P894" s="77"/>
      <c r="Q894" s="77"/>
      <c r="R894" s="77"/>
      <c r="S894" s="77"/>
      <c r="T894" s="13">
        <f>SUM(P894:S894)</f>
        <v>0</v>
      </c>
      <c r="U894" s="47"/>
      <c r="V894" s="47"/>
      <c r="W894" s="47"/>
      <c r="X894" s="47"/>
      <c r="Y894" s="47"/>
      <c r="Z894" s="47"/>
      <c r="AA894" s="13">
        <f>SUM(U894:Z894)</f>
        <v>0</v>
      </c>
      <c r="AB894" s="47"/>
      <c r="AC894" s="47"/>
      <c r="AD894" s="87">
        <f>H894+K894+O894+T894+AA894+AB894-AC894</f>
        <v>91.62</v>
      </c>
    </row>
    <row r="895" spans="1:30" ht="21" customHeight="1" x14ac:dyDescent="0.2">
      <c r="A895" s="10">
        <v>891</v>
      </c>
      <c r="B895" s="169" t="s">
        <v>839</v>
      </c>
      <c r="C895" s="170" t="s">
        <v>64</v>
      </c>
      <c r="D895" s="171">
        <v>3</v>
      </c>
      <c r="E895" s="12">
        <v>0.91614147909967847</v>
      </c>
      <c r="F895" s="53"/>
      <c r="G895" s="46"/>
      <c r="H895" s="12">
        <f>SUM(E895*100,F895:G895)</f>
        <v>91.614147909967841</v>
      </c>
      <c r="I895" s="94"/>
      <c r="J895" s="95"/>
      <c r="K895" s="12">
        <f>SUM(I895:J895)</f>
        <v>0</v>
      </c>
      <c r="L895" s="95"/>
      <c r="M895" s="95"/>
      <c r="N895" s="95"/>
      <c r="O895" s="12">
        <f>SUM(L895:N895)</f>
        <v>0</v>
      </c>
      <c r="P895" s="95"/>
      <c r="Q895" s="95"/>
      <c r="R895" s="95"/>
      <c r="S895" s="95"/>
      <c r="T895" s="12">
        <f>SUM(P895:S895)</f>
        <v>0</v>
      </c>
      <c r="U895" s="95"/>
      <c r="V895" s="94"/>
      <c r="W895" s="94"/>
      <c r="X895" s="94"/>
      <c r="Y895" s="85"/>
      <c r="Z895" s="85"/>
      <c r="AA895" s="14">
        <f>SUM(U895:Z895)</f>
        <v>0</v>
      </c>
      <c r="AB895" s="85"/>
      <c r="AC895" s="85"/>
      <c r="AD895" s="87">
        <f>H895+K895+O895+T895+AA895+AB895-AC895</f>
        <v>91.614147909967841</v>
      </c>
    </row>
    <row r="896" spans="1:30" ht="21" customHeight="1" x14ac:dyDescent="0.2">
      <c r="A896" s="8">
        <v>892</v>
      </c>
      <c r="B896" s="186" t="s">
        <v>840</v>
      </c>
      <c r="C896" s="177" t="s">
        <v>68</v>
      </c>
      <c r="D896" s="177">
        <v>3</v>
      </c>
      <c r="E896" s="13">
        <v>0.91612903225806452</v>
      </c>
      <c r="F896" s="48"/>
      <c r="G896" s="48"/>
      <c r="H896" s="12">
        <f>SUM(E896*100,F896:G896)</f>
        <v>91.612903225806448</v>
      </c>
      <c r="I896" s="48"/>
      <c r="J896" s="78"/>
      <c r="K896" s="13">
        <f>SUM(I896:J896)</f>
        <v>0</v>
      </c>
      <c r="L896" s="48"/>
      <c r="M896" s="78"/>
      <c r="N896" s="78"/>
      <c r="O896" s="13">
        <f>SUM(L896:N896)</f>
        <v>0</v>
      </c>
      <c r="P896" s="78"/>
      <c r="Q896" s="78"/>
      <c r="R896" s="78"/>
      <c r="S896" s="78"/>
      <c r="T896" s="13">
        <f>SUM(P896:S896)</f>
        <v>0</v>
      </c>
      <c r="U896" s="48"/>
      <c r="V896" s="48"/>
      <c r="W896" s="48"/>
      <c r="X896" s="48"/>
      <c r="Y896" s="48"/>
      <c r="Z896" s="48"/>
      <c r="AA896" s="13">
        <f>SUM(U896:Z896)</f>
        <v>0</v>
      </c>
      <c r="AB896" s="48"/>
      <c r="AC896" s="48"/>
      <c r="AD896" s="86">
        <f>H896+K896+O896+T896+AA896+AB896-AC896</f>
        <v>91.612903225806448</v>
      </c>
    </row>
    <row r="897" spans="1:30" ht="21" customHeight="1" x14ac:dyDescent="0.2">
      <c r="A897" s="9">
        <v>893</v>
      </c>
      <c r="B897" s="178" t="s">
        <v>841</v>
      </c>
      <c r="C897" s="101" t="s">
        <v>68</v>
      </c>
      <c r="D897" s="177">
        <v>2</v>
      </c>
      <c r="E897" s="13">
        <v>0.91600000000000004</v>
      </c>
      <c r="F897" s="48"/>
      <c r="G897" s="48"/>
      <c r="H897" s="12">
        <f>SUM(E897*100,F897:G897)</f>
        <v>91.600000000000009</v>
      </c>
      <c r="I897" s="48"/>
      <c r="J897" s="78"/>
      <c r="K897" s="13">
        <f>SUM(I897:J897)</f>
        <v>0</v>
      </c>
      <c r="L897" s="48"/>
      <c r="M897" s="78"/>
      <c r="N897" s="78"/>
      <c r="O897" s="13">
        <f>SUM(L897:N897)</f>
        <v>0</v>
      </c>
      <c r="P897" s="78"/>
      <c r="Q897" s="78"/>
      <c r="R897" s="78"/>
      <c r="S897" s="78"/>
      <c r="T897" s="13">
        <f>SUM(P897:S897)</f>
        <v>0</v>
      </c>
      <c r="U897" s="48"/>
      <c r="V897" s="48"/>
      <c r="W897" s="48"/>
      <c r="X897" s="48"/>
      <c r="Y897" s="48"/>
      <c r="Z897" s="48"/>
      <c r="AA897" s="13">
        <f>SUM(U897:Z897)</f>
        <v>0</v>
      </c>
      <c r="AB897" s="48"/>
      <c r="AC897" s="48"/>
      <c r="AD897" s="86">
        <f>H897+K897+O897+T897+AA897+AB897-AC897</f>
        <v>91.600000000000009</v>
      </c>
    </row>
    <row r="898" spans="1:30" ht="21" customHeight="1" x14ac:dyDescent="0.2">
      <c r="A898" s="10">
        <v>894</v>
      </c>
      <c r="B898" s="180" t="s">
        <v>842</v>
      </c>
      <c r="C898" s="101" t="s">
        <v>68</v>
      </c>
      <c r="D898" s="177">
        <v>4</v>
      </c>
      <c r="E898" s="13">
        <v>0.91600000000000004</v>
      </c>
      <c r="F898" s="48"/>
      <c r="G898" s="48"/>
      <c r="H898" s="12">
        <f>SUM(E898*100,F898:G898)</f>
        <v>91.600000000000009</v>
      </c>
      <c r="I898" s="48"/>
      <c r="J898" s="78"/>
      <c r="K898" s="13">
        <f>SUM(I898:J898)</f>
        <v>0</v>
      </c>
      <c r="L898" s="48"/>
      <c r="M898" s="78"/>
      <c r="N898" s="78"/>
      <c r="O898" s="13">
        <f>SUM(L898:N898)</f>
        <v>0</v>
      </c>
      <c r="P898" s="78"/>
      <c r="Q898" s="78"/>
      <c r="R898" s="78"/>
      <c r="S898" s="78"/>
      <c r="T898" s="13">
        <f>SUM(P898:S898)</f>
        <v>0</v>
      </c>
      <c r="U898" s="48"/>
      <c r="V898" s="48"/>
      <c r="W898" s="48"/>
      <c r="X898" s="48"/>
      <c r="Y898" s="48"/>
      <c r="Z898" s="48"/>
      <c r="AA898" s="13">
        <f>SUM(U898:Z898)</f>
        <v>0</v>
      </c>
      <c r="AB898" s="48"/>
      <c r="AC898" s="48"/>
      <c r="AD898" s="86">
        <f>H898+K898+O898+T898+AA898+AB898-AC898</f>
        <v>91.600000000000009</v>
      </c>
    </row>
    <row r="899" spans="1:30" ht="21" customHeight="1" x14ac:dyDescent="0.2">
      <c r="A899" s="8">
        <v>895</v>
      </c>
      <c r="B899" s="180" t="s">
        <v>843</v>
      </c>
      <c r="C899" s="101" t="s">
        <v>68</v>
      </c>
      <c r="D899" s="177">
        <v>2</v>
      </c>
      <c r="E899" s="13">
        <v>0.90600000000000003</v>
      </c>
      <c r="F899" s="48"/>
      <c r="G899" s="48"/>
      <c r="H899" s="12">
        <f>SUM(E899*100,F899:G899)</f>
        <v>90.600000000000009</v>
      </c>
      <c r="I899" s="48"/>
      <c r="J899" s="78"/>
      <c r="K899" s="13">
        <f>SUM(I899:J899)</f>
        <v>0</v>
      </c>
      <c r="L899" s="48"/>
      <c r="M899" s="78"/>
      <c r="N899" s="78"/>
      <c r="O899" s="13">
        <f>SUM(L899:N899)</f>
        <v>0</v>
      </c>
      <c r="P899" s="78"/>
      <c r="Q899" s="78"/>
      <c r="R899" s="78"/>
      <c r="S899" s="78"/>
      <c r="T899" s="13">
        <f>SUM(P899:S899)</f>
        <v>0</v>
      </c>
      <c r="U899" s="48">
        <v>1</v>
      </c>
      <c r="V899" s="48"/>
      <c r="W899" s="48"/>
      <c r="X899" s="48"/>
      <c r="Y899" s="48"/>
      <c r="Z899" s="48"/>
      <c r="AA899" s="13">
        <f>SUM(U899:Z899)</f>
        <v>1</v>
      </c>
      <c r="AB899" s="48"/>
      <c r="AC899" s="48"/>
      <c r="AD899" s="87">
        <f>H899+K899+O899+T899+AA899+AB899-AC899</f>
        <v>91.600000000000009</v>
      </c>
    </row>
    <row r="900" spans="1:30" ht="21" customHeight="1" x14ac:dyDescent="0.2">
      <c r="A900" s="9">
        <v>896</v>
      </c>
      <c r="B900" s="175" t="s">
        <v>844</v>
      </c>
      <c r="C900" s="92" t="s">
        <v>64</v>
      </c>
      <c r="D900" s="170">
        <v>1</v>
      </c>
      <c r="E900" s="12">
        <v>0.91600000000000004</v>
      </c>
      <c r="F900" s="46"/>
      <c r="G900" s="46"/>
      <c r="H900" s="12">
        <f>SUM(E900*100,F900:G900)</f>
        <v>91.600000000000009</v>
      </c>
      <c r="I900" s="193"/>
      <c r="J900" s="115"/>
      <c r="K900" s="12">
        <f>SUM(I900:J900)</f>
        <v>0</v>
      </c>
      <c r="L900" s="115"/>
      <c r="M900" s="115"/>
      <c r="N900" s="115"/>
      <c r="O900" s="12">
        <f>SUM(L900:N900)</f>
        <v>0</v>
      </c>
      <c r="P900" s="115"/>
      <c r="Q900" s="115"/>
      <c r="R900" s="115"/>
      <c r="S900" s="115"/>
      <c r="T900" s="12">
        <f>SUM(P900:S900)</f>
        <v>0</v>
      </c>
      <c r="U900" s="115"/>
      <c r="V900" s="193"/>
      <c r="W900" s="193"/>
      <c r="X900" s="193"/>
      <c r="Y900" s="88"/>
      <c r="Z900" s="88"/>
      <c r="AA900" s="14">
        <f>SUM(U900:Z900)</f>
        <v>0</v>
      </c>
      <c r="AB900" s="88"/>
      <c r="AC900" s="88"/>
      <c r="AD900" s="86">
        <f>H900+K900+O900+T900+AA900+AB900-AC900</f>
        <v>91.600000000000009</v>
      </c>
    </row>
    <row r="901" spans="1:30" ht="21" customHeight="1" x14ac:dyDescent="0.2">
      <c r="A901" s="10">
        <v>897</v>
      </c>
      <c r="B901" s="174" t="s">
        <v>845</v>
      </c>
      <c r="C901" s="173" t="s">
        <v>70</v>
      </c>
      <c r="D901" s="174">
        <v>4</v>
      </c>
      <c r="E901" s="14">
        <f>H901/100</f>
        <v>0.82</v>
      </c>
      <c r="F901" s="49"/>
      <c r="G901" s="49"/>
      <c r="H901" s="12">
        <v>82</v>
      </c>
      <c r="I901" s="49"/>
      <c r="J901" s="106"/>
      <c r="K901" s="14">
        <f>SUM(I901:J901)</f>
        <v>0</v>
      </c>
      <c r="L901" s="49"/>
      <c r="M901" s="106"/>
      <c r="N901" s="106"/>
      <c r="O901" s="14">
        <f>SUM(L901:N901)</f>
        <v>0</v>
      </c>
      <c r="P901" s="106"/>
      <c r="Q901" s="106"/>
      <c r="R901" s="106"/>
      <c r="S901" s="106"/>
      <c r="T901" s="14">
        <f>SUM(P901:S901)</f>
        <v>0</v>
      </c>
      <c r="U901" s="49">
        <v>1</v>
      </c>
      <c r="V901" s="49"/>
      <c r="W901" s="49"/>
      <c r="X901" s="49">
        <v>8.6</v>
      </c>
      <c r="Y901" s="49"/>
      <c r="Z901" s="49"/>
      <c r="AA901" s="14">
        <f>SUM(U901:Z901)</f>
        <v>9.6</v>
      </c>
      <c r="AB901" s="49"/>
      <c r="AC901" s="49"/>
      <c r="AD901" s="87">
        <f>H901+K901+O901+T901+AA901+AB901-AC901</f>
        <v>91.6</v>
      </c>
    </row>
    <row r="902" spans="1:30" ht="21" customHeight="1" x14ac:dyDescent="0.2">
      <c r="A902" s="8">
        <v>898</v>
      </c>
      <c r="B902" s="172">
        <v>182819</v>
      </c>
      <c r="C902" s="173" t="s">
        <v>70</v>
      </c>
      <c r="D902" s="173">
        <v>3</v>
      </c>
      <c r="E902" s="14">
        <f>'[1]3-18-03.'!AD25</f>
        <v>0.8859999999999999</v>
      </c>
      <c r="F902" s="49"/>
      <c r="G902" s="49"/>
      <c r="H902" s="12">
        <f>SUM(E902*100,F902:G902)</f>
        <v>88.6</v>
      </c>
      <c r="I902" s="49"/>
      <c r="J902" s="106"/>
      <c r="K902" s="14">
        <f>SUM(I902:J902)</f>
        <v>0</v>
      </c>
      <c r="L902" s="49"/>
      <c r="M902" s="106"/>
      <c r="N902" s="106"/>
      <c r="O902" s="14">
        <f>SUM(L902:N902)</f>
        <v>0</v>
      </c>
      <c r="P902" s="106"/>
      <c r="Q902" s="106"/>
      <c r="R902" s="106"/>
      <c r="S902" s="106"/>
      <c r="T902" s="14">
        <f>SUM(P902:S902)</f>
        <v>0</v>
      </c>
      <c r="U902" s="49">
        <v>1.5</v>
      </c>
      <c r="V902" s="49"/>
      <c r="W902" s="49"/>
      <c r="X902" s="49"/>
      <c r="Y902" s="49">
        <v>1.5</v>
      </c>
      <c r="Z902" s="49"/>
      <c r="AA902" s="14">
        <f>SUM(U902:Z902)</f>
        <v>3</v>
      </c>
      <c r="AB902" s="49"/>
      <c r="AC902" s="49"/>
      <c r="AD902" s="86">
        <f>H902+K902+O902+T902+AA902+AB902-AC902</f>
        <v>91.6</v>
      </c>
    </row>
    <row r="903" spans="1:30" ht="21" customHeight="1" x14ac:dyDescent="0.2">
      <c r="A903" s="9">
        <v>899</v>
      </c>
      <c r="B903" s="184" t="s">
        <v>846</v>
      </c>
      <c r="C903" s="184" t="s">
        <v>66</v>
      </c>
      <c r="D903" s="184">
        <v>1</v>
      </c>
      <c r="E903" s="13">
        <v>0.81599999999999995</v>
      </c>
      <c r="F903" s="47"/>
      <c r="G903" s="47"/>
      <c r="H903" s="12">
        <f>SUM(E903*100,F903:G903)</f>
        <v>81.599999999999994</v>
      </c>
      <c r="I903" s="47"/>
      <c r="J903" s="77"/>
      <c r="K903" s="13">
        <f>SUM(I903:J903)</f>
        <v>0</v>
      </c>
      <c r="L903" s="47"/>
      <c r="M903" s="77"/>
      <c r="N903" s="77"/>
      <c r="O903" s="13">
        <f>SUM(L903:N903)</f>
        <v>0</v>
      </c>
      <c r="P903" s="77"/>
      <c r="Q903" s="77"/>
      <c r="R903" s="77"/>
      <c r="S903" s="77"/>
      <c r="T903" s="13">
        <f>SUM(P903:S903)</f>
        <v>0</v>
      </c>
      <c r="U903" s="47">
        <v>10</v>
      </c>
      <c r="V903" s="47"/>
      <c r="W903" s="47"/>
      <c r="X903" s="47"/>
      <c r="Y903" s="47"/>
      <c r="Z903" s="47"/>
      <c r="AA903" s="13">
        <f>SUM(U903:Z903)</f>
        <v>10</v>
      </c>
      <c r="AB903" s="47"/>
      <c r="AC903" s="47"/>
      <c r="AD903" s="87">
        <f>H903+K903+O903+T903+AA903+AB903-AC903</f>
        <v>91.6</v>
      </c>
    </row>
    <row r="904" spans="1:30" ht="21" customHeight="1" x14ac:dyDescent="0.2">
      <c r="A904" s="10">
        <v>900</v>
      </c>
      <c r="B904" s="182" t="s">
        <v>847</v>
      </c>
      <c r="C904" s="166" t="s">
        <v>73</v>
      </c>
      <c r="D904" s="166">
        <v>4</v>
      </c>
      <c r="E904" s="14">
        <v>0.91587352941176481</v>
      </c>
      <c r="F904" s="50"/>
      <c r="G904" s="50"/>
      <c r="H904" s="12">
        <f>SUM(E904*100,F904:G904)</f>
        <v>91.587352941176476</v>
      </c>
      <c r="I904" s="50"/>
      <c r="J904" s="112"/>
      <c r="K904" s="14">
        <f>SUM(I904:J904)</f>
        <v>0</v>
      </c>
      <c r="L904" s="50"/>
      <c r="M904" s="112"/>
      <c r="N904" s="112"/>
      <c r="O904" s="14">
        <f>SUM(L904:N904)</f>
        <v>0</v>
      </c>
      <c r="P904" s="112"/>
      <c r="Q904" s="112"/>
      <c r="R904" s="112"/>
      <c r="S904" s="112"/>
      <c r="T904" s="14">
        <f>SUM(P904:S904)</f>
        <v>0</v>
      </c>
      <c r="U904" s="50"/>
      <c r="V904" s="50"/>
      <c r="W904" s="50"/>
      <c r="X904" s="50"/>
      <c r="Y904" s="50"/>
      <c r="Z904" s="50"/>
      <c r="AA904" s="14">
        <f>SUM(U904:Z904)</f>
        <v>0</v>
      </c>
      <c r="AB904" s="50"/>
      <c r="AC904" s="50"/>
      <c r="AD904" s="87">
        <f>H904+K904+O904+T904+AA904+AB904-AC904</f>
        <v>91.587352941176476</v>
      </c>
    </row>
    <row r="905" spans="1:30" ht="21" customHeight="1" x14ac:dyDescent="0.2">
      <c r="A905" s="8">
        <v>901</v>
      </c>
      <c r="B905" s="176" t="s">
        <v>848</v>
      </c>
      <c r="C905" s="177" t="s">
        <v>68</v>
      </c>
      <c r="D905" s="177">
        <v>3</v>
      </c>
      <c r="E905" s="13">
        <v>0.91580645161290319</v>
      </c>
      <c r="F905" s="48"/>
      <c r="G905" s="48"/>
      <c r="H905" s="12">
        <f>SUM(E905*100,F905:G905)</f>
        <v>91.58064516129032</v>
      </c>
      <c r="I905" s="48"/>
      <c r="J905" s="78"/>
      <c r="K905" s="13">
        <f>SUM(I905:J905)</f>
        <v>0</v>
      </c>
      <c r="L905" s="48"/>
      <c r="M905" s="78"/>
      <c r="N905" s="78"/>
      <c r="O905" s="13">
        <f>SUM(L905:N905)</f>
        <v>0</v>
      </c>
      <c r="P905" s="78"/>
      <c r="Q905" s="78"/>
      <c r="R905" s="78"/>
      <c r="S905" s="78"/>
      <c r="T905" s="13">
        <f>SUM(P905:S905)</f>
        <v>0</v>
      </c>
      <c r="U905" s="48"/>
      <c r="V905" s="48"/>
      <c r="W905" s="48"/>
      <c r="X905" s="48"/>
      <c r="Y905" s="48"/>
      <c r="Z905" s="48"/>
      <c r="AA905" s="13">
        <f>SUM(U905:Z905)</f>
        <v>0</v>
      </c>
      <c r="AB905" s="48"/>
      <c r="AC905" s="48"/>
      <c r="AD905" s="86">
        <f>H905+K905+O905+T905+AA905+AB905-AC905</f>
        <v>91.58064516129032</v>
      </c>
    </row>
    <row r="906" spans="1:30" ht="21" customHeight="1" x14ac:dyDescent="0.2">
      <c r="A906" s="9">
        <v>902</v>
      </c>
      <c r="B906" s="174" t="s">
        <v>849</v>
      </c>
      <c r="C906" s="104" t="s">
        <v>70</v>
      </c>
      <c r="D906" s="174">
        <v>4</v>
      </c>
      <c r="E906" s="14">
        <f>H906/100</f>
        <v>0.9157142857142857</v>
      </c>
      <c r="F906" s="49"/>
      <c r="G906" s="49"/>
      <c r="H906" s="12">
        <v>91.571428571428569</v>
      </c>
      <c r="I906" s="49"/>
      <c r="J906" s="106"/>
      <c r="K906" s="14">
        <f>SUM(I906:J906)</f>
        <v>0</v>
      </c>
      <c r="L906" s="49"/>
      <c r="M906" s="106"/>
      <c r="N906" s="106"/>
      <c r="O906" s="14">
        <f>SUM(L906:N906)</f>
        <v>0</v>
      </c>
      <c r="P906" s="106"/>
      <c r="Q906" s="106"/>
      <c r="R906" s="106"/>
      <c r="S906" s="106"/>
      <c r="T906" s="14">
        <f>SUM(P906:S906)</f>
        <v>0</v>
      </c>
      <c r="U906" s="49"/>
      <c r="V906" s="49"/>
      <c r="W906" s="49"/>
      <c r="X906" s="49"/>
      <c r="Y906" s="49"/>
      <c r="Z906" s="49"/>
      <c r="AA906" s="14">
        <f>SUM(U906:Z906)</f>
        <v>0</v>
      </c>
      <c r="AB906" s="49"/>
      <c r="AC906" s="49"/>
      <c r="AD906" s="86">
        <f>H906+K906+O906+T906+AA906+AB906-AC906</f>
        <v>91.571428571428569</v>
      </c>
    </row>
    <row r="907" spans="1:30" ht="21" customHeight="1" x14ac:dyDescent="0.2">
      <c r="A907" s="10">
        <v>903</v>
      </c>
      <c r="B907" s="180" t="s">
        <v>850</v>
      </c>
      <c r="C907" s="177" t="s">
        <v>68</v>
      </c>
      <c r="D907" s="177">
        <v>4</v>
      </c>
      <c r="E907" s="13">
        <v>0.91566666666666663</v>
      </c>
      <c r="F907" s="48"/>
      <c r="G907" s="48"/>
      <c r="H907" s="12">
        <f>SUM(E907*100,F907:G907)</f>
        <v>91.566666666666663</v>
      </c>
      <c r="I907" s="48"/>
      <c r="J907" s="78"/>
      <c r="K907" s="13">
        <f>SUM(I907:J907)</f>
        <v>0</v>
      </c>
      <c r="L907" s="48"/>
      <c r="M907" s="78"/>
      <c r="N907" s="78"/>
      <c r="O907" s="13">
        <f>SUM(L907:N907)</f>
        <v>0</v>
      </c>
      <c r="P907" s="78"/>
      <c r="Q907" s="78"/>
      <c r="R907" s="78"/>
      <c r="S907" s="78"/>
      <c r="T907" s="13">
        <f>SUM(P907:S907)</f>
        <v>0</v>
      </c>
      <c r="U907" s="48"/>
      <c r="V907" s="48"/>
      <c r="W907" s="48"/>
      <c r="X907" s="48"/>
      <c r="Y907" s="48"/>
      <c r="Z907" s="48"/>
      <c r="AA907" s="13">
        <f>SUM(U907:Z907)</f>
        <v>0</v>
      </c>
      <c r="AB907" s="48"/>
      <c r="AC907" s="48"/>
      <c r="AD907" s="86">
        <f>H907+K907+O907+T907+AA907+AB907-AC907</f>
        <v>91.566666666666663</v>
      </c>
    </row>
    <row r="908" spans="1:30" ht="21" customHeight="1" x14ac:dyDescent="0.2">
      <c r="A908" s="8">
        <v>904</v>
      </c>
      <c r="B908" s="187" t="s">
        <v>851</v>
      </c>
      <c r="C908" s="101" t="s">
        <v>68</v>
      </c>
      <c r="D908" s="191">
        <v>4</v>
      </c>
      <c r="E908" s="13">
        <v>0.91555555555555557</v>
      </c>
      <c r="F908" s="48"/>
      <c r="G908" s="48"/>
      <c r="H908" s="12">
        <f>SUM(E908*100,F908:G908)</f>
        <v>91.555555555555557</v>
      </c>
      <c r="I908" s="48"/>
      <c r="J908" s="78"/>
      <c r="K908" s="13">
        <f>SUM(I908:J908)</f>
        <v>0</v>
      </c>
      <c r="L908" s="48"/>
      <c r="M908" s="78"/>
      <c r="N908" s="78"/>
      <c r="O908" s="13">
        <f>SUM(L908:N908)</f>
        <v>0</v>
      </c>
      <c r="P908" s="78"/>
      <c r="Q908" s="78"/>
      <c r="R908" s="78"/>
      <c r="S908" s="78"/>
      <c r="T908" s="13">
        <f>SUM(P908:S908)</f>
        <v>0</v>
      </c>
      <c r="U908" s="48"/>
      <c r="V908" s="48"/>
      <c r="W908" s="48"/>
      <c r="X908" s="48"/>
      <c r="Y908" s="48"/>
      <c r="Z908" s="48"/>
      <c r="AA908" s="13">
        <f>SUM(U908:Z908)</f>
        <v>0</v>
      </c>
      <c r="AB908" s="48"/>
      <c r="AC908" s="48"/>
      <c r="AD908" s="87">
        <f>H908+K908+O908+T908+AA908+AB908-AC908</f>
        <v>91.555555555555557</v>
      </c>
    </row>
    <row r="909" spans="1:30" ht="21" customHeight="1" x14ac:dyDescent="0.2">
      <c r="A909" s="9">
        <v>905</v>
      </c>
      <c r="B909" s="167">
        <v>204192</v>
      </c>
      <c r="C909" s="119" t="s">
        <v>78</v>
      </c>
      <c r="D909" s="168">
        <v>1</v>
      </c>
      <c r="E909" s="14">
        <v>0.89154374999999997</v>
      </c>
      <c r="F909" s="51"/>
      <c r="G909" s="51"/>
      <c r="H909" s="12">
        <f>SUM(E909*100,F909:G909)</f>
        <v>89.154375000000002</v>
      </c>
      <c r="I909" s="51"/>
      <c r="J909" s="121"/>
      <c r="K909" s="14">
        <f>SUM(I909:J909)</f>
        <v>0</v>
      </c>
      <c r="L909" s="51"/>
      <c r="M909" s="121"/>
      <c r="N909" s="121"/>
      <c r="O909" s="14">
        <f>SUM(L909:N909)</f>
        <v>0</v>
      </c>
      <c r="P909" s="121"/>
      <c r="Q909" s="121"/>
      <c r="R909" s="121"/>
      <c r="S909" s="121"/>
      <c r="T909" s="14">
        <f>SUM(P909:S909)</f>
        <v>0</v>
      </c>
      <c r="U909" s="51"/>
      <c r="V909" s="51">
        <v>2.4</v>
      </c>
      <c r="W909" s="51"/>
      <c r="X909" s="51"/>
      <c r="Y909" s="51"/>
      <c r="Z909" s="51"/>
      <c r="AA909" s="14">
        <f>SUM(U909:Z909)</f>
        <v>2.4</v>
      </c>
      <c r="AB909" s="51"/>
      <c r="AC909" s="51"/>
      <c r="AD909" s="87">
        <f>H909+K909+O909+T909+AA909+AB909-AC909</f>
        <v>91.554375000000007</v>
      </c>
    </row>
    <row r="910" spans="1:30" ht="21" customHeight="1" x14ac:dyDescent="0.2">
      <c r="A910" s="10">
        <v>906</v>
      </c>
      <c r="B910" s="166" t="s">
        <v>852</v>
      </c>
      <c r="C910" s="110" t="s">
        <v>73</v>
      </c>
      <c r="D910" s="166">
        <v>3</v>
      </c>
      <c r="E910" s="14">
        <v>0.91550724637681158</v>
      </c>
      <c r="F910" s="50"/>
      <c r="G910" s="50"/>
      <c r="H910" s="12">
        <f>SUM(E910*100,F910:G910)</f>
        <v>91.550724637681157</v>
      </c>
      <c r="I910" s="50"/>
      <c r="J910" s="112"/>
      <c r="K910" s="14">
        <f>SUM(I910:J910)</f>
        <v>0</v>
      </c>
      <c r="L910" s="50"/>
      <c r="M910" s="112"/>
      <c r="N910" s="112"/>
      <c r="O910" s="14">
        <f>SUM(L910:N910)</f>
        <v>0</v>
      </c>
      <c r="P910" s="112"/>
      <c r="Q910" s="112"/>
      <c r="R910" s="112"/>
      <c r="S910" s="112"/>
      <c r="T910" s="14">
        <f>SUM(P910:S910)</f>
        <v>0</v>
      </c>
      <c r="U910" s="50"/>
      <c r="V910" s="50"/>
      <c r="W910" s="50"/>
      <c r="X910" s="50"/>
      <c r="Y910" s="50"/>
      <c r="Z910" s="50"/>
      <c r="AA910" s="14">
        <f>SUM(U910:Z910)</f>
        <v>0</v>
      </c>
      <c r="AB910" s="50"/>
      <c r="AC910" s="50"/>
      <c r="AD910" s="87">
        <f>H910+K910+O910+T910+AA910+AB910-AC910</f>
        <v>91.550724637681157</v>
      </c>
    </row>
    <row r="911" spans="1:30" ht="21" customHeight="1" x14ac:dyDescent="0.2">
      <c r="A911" s="8">
        <v>907</v>
      </c>
      <c r="B911" s="166" t="s">
        <v>853</v>
      </c>
      <c r="C911" s="166" t="s">
        <v>73</v>
      </c>
      <c r="D911" s="166">
        <v>1</v>
      </c>
      <c r="E911" s="14">
        <v>0.90548387096774197</v>
      </c>
      <c r="F911" s="50"/>
      <c r="G911" s="50">
        <v>1</v>
      </c>
      <c r="H911" s="12">
        <f>SUM(E911*100,F911:G911)</f>
        <v>91.548387096774192</v>
      </c>
      <c r="I911" s="50"/>
      <c r="J911" s="112"/>
      <c r="K911" s="14">
        <f>SUM(I911:J911)</f>
        <v>0</v>
      </c>
      <c r="L911" s="50"/>
      <c r="M911" s="112"/>
      <c r="N911" s="112"/>
      <c r="O911" s="14">
        <f>SUM(L911:N911)</f>
        <v>0</v>
      </c>
      <c r="P911" s="112"/>
      <c r="Q911" s="112"/>
      <c r="R911" s="112"/>
      <c r="S911" s="112"/>
      <c r="T911" s="14">
        <f>SUM(P911:S911)</f>
        <v>0</v>
      </c>
      <c r="U911" s="50"/>
      <c r="V911" s="50"/>
      <c r="W911" s="50"/>
      <c r="X911" s="50"/>
      <c r="Y911" s="50"/>
      <c r="Z911" s="50"/>
      <c r="AA911" s="14">
        <f>SUM(U911:Z911)</f>
        <v>0</v>
      </c>
      <c r="AB911" s="50"/>
      <c r="AC911" s="50"/>
      <c r="AD911" s="86">
        <f>H911+K911+O911+T911+AA911+AB911-AC911</f>
        <v>91.548387096774192</v>
      </c>
    </row>
    <row r="912" spans="1:30" ht="21" customHeight="1" x14ac:dyDescent="0.2">
      <c r="A912" s="9">
        <v>908</v>
      </c>
      <c r="B912" s="184" t="s">
        <v>854</v>
      </c>
      <c r="C912" s="184" t="s">
        <v>66</v>
      </c>
      <c r="D912" s="184">
        <v>2</v>
      </c>
      <c r="E912" s="13">
        <v>0.91533333333333333</v>
      </c>
      <c r="F912" s="47"/>
      <c r="G912" s="47"/>
      <c r="H912" s="12">
        <f>SUM(E912*100,F912:G912)</f>
        <v>91.533333333333331</v>
      </c>
      <c r="I912" s="47"/>
      <c r="J912" s="77"/>
      <c r="K912" s="13">
        <f>SUM(I912:J912)</f>
        <v>0</v>
      </c>
      <c r="L912" s="47"/>
      <c r="M912" s="77"/>
      <c r="N912" s="77"/>
      <c r="O912" s="13">
        <f>SUM(L912:N912)</f>
        <v>0</v>
      </c>
      <c r="P912" s="77"/>
      <c r="Q912" s="80"/>
      <c r="R912" s="77"/>
      <c r="S912" s="77"/>
      <c r="T912" s="13">
        <f>SUM(P912:S912)</f>
        <v>0</v>
      </c>
      <c r="U912" s="47"/>
      <c r="V912" s="47"/>
      <c r="W912" s="47"/>
      <c r="X912" s="47"/>
      <c r="Y912" s="47"/>
      <c r="Z912" s="47"/>
      <c r="AA912" s="13">
        <f>SUM(U912:Z912)</f>
        <v>0</v>
      </c>
      <c r="AB912" s="47"/>
      <c r="AC912" s="47"/>
      <c r="AD912" s="86">
        <f>H912+K912+O912+T912+AA912+AB912-AC912</f>
        <v>91.533333333333331</v>
      </c>
    </row>
    <row r="913" spans="1:30" ht="21" customHeight="1" x14ac:dyDescent="0.2">
      <c r="A913" s="10">
        <v>909</v>
      </c>
      <c r="B913" s="178" t="s">
        <v>855</v>
      </c>
      <c r="C913" s="177" t="s">
        <v>68</v>
      </c>
      <c r="D913" s="177">
        <v>2</v>
      </c>
      <c r="E913" s="13">
        <v>0.91533333333333333</v>
      </c>
      <c r="F913" s="48"/>
      <c r="G913" s="48"/>
      <c r="H913" s="12">
        <f>SUM(E913*100,F913:G913)</f>
        <v>91.533333333333331</v>
      </c>
      <c r="I913" s="48"/>
      <c r="J913" s="78"/>
      <c r="K913" s="13">
        <f>SUM(I913:J913)</f>
        <v>0</v>
      </c>
      <c r="L913" s="48"/>
      <c r="M913" s="78"/>
      <c r="N913" s="78"/>
      <c r="O913" s="13">
        <f>SUM(L913:N913)</f>
        <v>0</v>
      </c>
      <c r="P913" s="78"/>
      <c r="Q913" s="78"/>
      <c r="R913" s="78"/>
      <c r="S913" s="78"/>
      <c r="T913" s="13">
        <f>SUM(P913:S913)</f>
        <v>0</v>
      </c>
      <c r="U913" s="48"/>
      <c r="V913" s="48"/>
      <c r="W913" s="48"/>
      <c r="X913" s="48"/>
      <c r="Y913" s="48"/>
      <c r="Z913" s="48"/>
      <c r="AA913" s="13">
        <f>SUM(U913:Z913)</f>
        <v>0</v>
      </c>
      <c r="AB913" s="48"/>
      <c r="AC913" s="48"/>
      <c r="AD913" s="87">
        <f>H913+K913+O913+T913+AA913+AB913-AC913</f>
        <v>91.533333333333331</v>
      </c>
    </row>
    <row r="914" spans="1:30" ht="21" customHeight="1" x14ac:dyDescent="0.2">
      <c r="A914" s="8">
        <v>910</v>
      </c>
      <c r="B914" s="184" t="s">
        <v>856</v>
      </c>
      <c r="C914" s="96" t="s">
        <v>66</v>
      </c>
      <c r="D914" s="184">
        <v>3</v>
      </c>
      <c r="E914" s="13">
        <v>0.9152542372881356</v>
      </c>
      <c r="F914" s="47"/>
      <c r="G914" s="47"/>
      <c r="H914" s="12">
        <f>SUM(E914*100,F914:G914)</f>
        <v>91.525423728813564</v>
      </c>
      <c r="I914" s="47"/>
      <c r="J914" s="77"/>
      <c r="K914" s="13">
        <f>SUM(I914:J914)</f>
        <v>0</v>
      </c>
      <c r="L914" s="47"/>
      <c r="M914" s="77"/>
      <c r="N914" s="77"/>
      <c r="O914" s="13">
        <f>SUM(L914:N914)</f>
        <v>0</v>
      </c>
      <c r="P914" s="77"/>
      <c r="Q914" s="77"/>
      <c r="R914" s="77"/>
      <c r="S914" s="77"/>
      <c r="T914" s="13">
        <f>SUM(P914:S914)</f>
        <v>0</v>
      </c>
      <c r="U914" s="47"/>
      <c r="V914" s="47"/>
      <c r="W914" s="47"/>
      <c r="X914" s="47"/>
      <c r="Y914" s="47"/>
      <c r="Z914" s="47"/>
      <c r="AA914" s="13">
        <f>SUM(U914:Z914)</f>
        <v>0</v>
      </c>
      <c r="AB914" s="47"/>
      <c r="AC914" s="47"/>
      <c r="AD914" s="87">
        <f>H914+K914+O914+T914+AA914+AB914-AC914</f>
        <v>91.525423728813564</v>
      </c>
    </row>
    <row r="915" spans="1:30" ht="21" customHeight="1" x14ac:dyDescent="0.2">
      <c r="A915" s="9">
        <v>911</v>
      </c>
      <c r="B915" s="174" t="s">
        <v>857</v>
      </c>
      <c r="C915" s="173" t="s">
        <v>70</v>
      </c>
      <c r="D915" s="174">
        <v>4</v>
      </c>
      <c r="E915" s="14">
        <f>H915/100</f>
        <v>0.9</v>
      </c>
      <c r="F915" s="49"/>
      <c r="G915" s="49"/>
      <c r="H915" s="12">
        <v>90</v>
      </c>
      <c r="I915" s="49"/>
      <c r="J915" s="106"/>
      <c r="K915" s="14">
        <f>SUM(I915:J915)</f>
        <v>0</v>
      </c>
      <c r="L915" s="49"/>
      <c r="M915" s="106"/>
      <c r="N915" s="106"/>
      <c r="O915" s="14">
        <f>SUM(L915:N915)</f>
        <v>0</v>
      </c>
      <c r="P915" s="106"/>
      <c r="Q915" s="106"/>
      <c r="R915" s="106"/>
      <c r="S915" s="106"/>
      <c r="T915" s="14">
        <f>SUM(P915:S915)</f>
        <v>0</v>
      </c>
      <c r="U915" s="49"/>
      <c r="V915" s="49"/>
      <c r="W915" s="49"/>
      <c r="X915" s="49"/>
      <c r="Y915" s="49"/>
      <c r="Z915" s="49">
        <v>1.5</v>
      </c>
      <c r="AA915" s="14">
        <f>SUM(U915:Z915)</f>
        <v>1.5</v>
      </c>
      <c r="AB915" s="49"/>
      <c r="AC915" s="49"/>
      <c r="AD915" s="87">
        <f>H915+K915+O915+T915+AA915+AB915-AC915</f>
        <v>91.5</v>
      </c>
    </row>
    <row r="916" spans="1:30" ht="21" customHeight="1" x14ac:dyDescent="0.2">
      <c r="A916" s="10">
        <v>912</v>
      </c>
      <c r="B916" s="166" t="s">
        <v>858</v>
      </c>
      <c r="C916" s="166" t="s">
        <v>73</v>
      </c>
      <c r="D916" s="166">
        <v>1</v>
      </c>
      <c r="E916" s="14">
        <v>0.91483870967741932</v>
      </c>
      <c r="F916" s="50"/>
      <c r="G916" s="50"/>
      <c r="H916" s="12">
        <f>SUM(E916*100,F916:G916)</f>
        <v>91.483870967741936</v>
      </c>
      <c r="I916" s="50"/>
      <c r="J916" s="112"/>
      <c r="K916" s="14">
        <f>SUM(I916:J916)</f>
        <v>0</v>
      </c>
      <c r="L916" s="50"/>
      <c r="M916" s="112"/>
      <c r="N916" s="112"/>
      <c r="O916" s="14">
        <f>SUM(L916:N916)</f>
        <v>0</v>
      </c>
      <c r="P916" s="112"/>
      <c r="Q916" s="112"/>
      <c r="R916" s="112"/>
      <c r="S916" s="112"/>
      <c r="T916" s="14">
        <f>SUM(P916:S916)</f>
        <v>0</v>
      </c>
      <c r="U916" s="50"/>
      <c r="V916" s="50"/>
      <c r="W916" s="50"/>
      <c r="X916" s="50"/>
      <c r="Y916" s="50"/>
      <c r="Z916" s="50"/>
      <c r="AA916" s="14">
        <f>SUM(U916:Z916)</f>
        <v>0</v>
      </c>
      <c r="AB916" s="50"/>
      <c r="AC916" s="50"/>
      <c r="AD916" s="86">
        <f>H916+K916+O916+T916+AA916+AB916-AC916</f>
        <v>91.483870967741936</v>
      </c>
    </row>
    <row r="917" spans="1:30" ht="21" customHeight="1" x14ac:dyDescent="0.2">
      <c r="A917" s="8">
        <v>913</v>
      </c>
      <c r="B917" s="178" t="s">
        <v>859</v>
      </c>
      <c r="C917" s="177" t="s">
        <v>68</v>
      </c>
      <c r="D917" s="180">
        <v>1</v>
      </c>
      <c r="E917" s="13">
        <v>0.91483870967741932</v>
      </c>
      <c r="F917" s="48"/>
      <c r="G917" s="48"/>
      <c r="H917" s="12">
        <f>SUM(E917*100,F917:G917)</f>
        <v>91.483870967741936</v>
      </c>
      <c r="I917" s="48"/>
      <c r="J917" s="78"/>
      <c r="K917" s="13">
        <f>SUM(I917:J917)</f>
        <v>0</v>
      </c>
      <c r="L917" s="48"/>
      <c r="M917" s="78"/>
      <c r="N917" s="78"/>
      <c r="O917" s="13">
        <f>SUM(L917:N917)</f>
        <v>0</v>
      </c>
      <c r="P917" s="78"/>
      <c r="Q917" s="81"/>
      <c r="R917" s="78"/>
      <c r="S917" s="78"/>
      <c r="T917" s="13">
        <f>SUM(P917:S917)</f>
        <v>0</v>
      </c>
      <c r="U917" s="48"/>
      <c r="V917" s="48"/>
      <c r="W917" s="48"/>
      <c r="X917" s="48"/>
      <c r="Y917" s="48"/>
      <c r="Z917" s="48"/>
      <c r="AA917" s="13">
        <f>SUM(U917:Z917)</f>
        <v>0</v>
      </c>
      <c r="AB917" s="48"/>
      <c r="AC917" s="48"/>
      <c r="AD917" s="86">
        <f>H917+K917+O917+T917+AA917+AB917-AC917</f>
        <v>91.483870967741936</v>
      </c>
    </row>
    <row r="918" spans="1:30" ht="21" customHeight="1" x14ac:dyDescent="0.2">
      <c r="A918" s="9">
        <v>914</v>
      </c>
      <c r="B918" s="178" t="s">
        <v>860</v>
      </c>
      <c r="C918" s="101" t="s">
        <v>68</v>
      </c>
      <c r="D918" s="177">
        <v>3</v>
      </c>
      <c r="E918" s="13">
        <v>0.91466666666666663</v>
      </c>
      <c r="F918" s="48"/>
      <c r="G918" s="48"/>
      <c r="H918" s="12">
        <f>SUM(E918*100,F918:G918)</f>
        <v>91.466666666666669</v>
      </c>
      <c r="I918" s="48"/>
      <c r="J918" s="78"/>
      <c r="K918" s="13">
        <f>SUM(I918:J918)</f>
        <v>0</v>
      </c>
      <c r="L918" s="48"/>
      <c r="M918" s="78"/>
      <c r="N918" s="78"/>
      <c r="O918" s="13">
        <f>SUM(L918:N918)</f>
        <v>0</v>
      </c>
      <c r="P918" s="78"/>
      <c r="Q918" s="78"/>
      <c r="R918" s="78"/>
      <c r="S918" s="78"/>
      <c r="T918" s="13">
        <f>SUM(P918:S918)</f>
        <v>0</v>
      </c>
      <c r="U918" s="48"/>
      <c r="V918" s="48"/>
      <c r="W918" s="48"/>
      <c r="X918" s="48"/>
      <c r="Y918" s="48"/>
      <c r="Z918" s="48"/>
      <c r="AA918" s="13">
        <f>SUM(U918:Z918)</f>
        <v>0</v>
      </c>
      <c r="AB918" s="48"/>
      <c r="AC918" s="48"/>
      <c r="AD918" s="87">
        <f>H918+K918+O918+T918+AA918+AB918-AC918</f>
        <v>91.466666666666669</v>
      </c>
    </row>
    <row r="919" spans="1:30" ht="21" customHeight="1" x14ac:dyDescent="0.2">
      <c r="A919" s="10">
        <v>915</v>
      </c>
      <c r="B919" s="183" t="s">
        <v>861</v>
      </c>
      <c r="C919" s="101" t="s">
        <v>68</v>
      </c>
      <c r="D919" s="177">
        <v>1</v>
      </c>
      <c r="E919" s="13">
        <v>0.91464285714285709</v>
      </c>
      <c r="F919" s="48"/>
      <c r="G919" s="48"/>
      <c r="H919" s="12">
        <f>SUM(E919*100,F919:G919)</f>
        <v>91.464285714285708</v>
      </c>
      <c r="I919" s="48"/>
      <c r="J919" s="78"/>
      <c r="K919" s="13">
        <f>SUM(I919:J919)</f>
        <v>0</v>
      </c>
      <c r="L919" s="48"/>
      <c r="M919" s="78"/>
      <c r="N919" s="78"/>
      <c r="O919" s="13">
        <f>SUM(L919:N919)</f>
        <v>0</v>
      </c>
      <c r="P919" s="78"/>
      <c r="Q919" s="78"/>
      <c r="R919" s="78"/>
      <c r="S919" s="78"/>
      <c r="T919" s="13">
        <f>SUM(P919:S919)</f>
        <v>0</v>
      </c>
      <c r="U919" s="48"/>
      <c r="V919" s="48"/>
      <c r="W919" s="48"/>
      <c r="X919" s="48"/>
      <c r="Y919" s="48"/>
      <c r="Z919" s="48"/>
      <c r="AA919" s="13">
        <f>SUM(U919:Z919)</f>
        <v>0</v>
      </c>
      <c r="AB919" s="48"/>
      <c r="AC919" s="48"/>
      <c r="AD919" s="86">
        <f>H919+K919+O919+T919+AA919+AB919-AC919</f>
        <v>91.464285714285708</v>
      </c>
    </row>
    <row r="920" spans="1:30" ht="21" customHeight="1" x14ac:dyDescent="0.2">
      <c r="A920" s="8">
        <v>916</v>
      </c>
      <c r="B920" s="166" t="s">
        <v>862</v>
      </c>
      <c r="C920" s="110" t="s">
        <v>73</v>
      </c>
      <c r="D920" s="166">
        <v>3</v>
      </c>
      <c r="E920" s="14">
        <v>0.91463768115942023</v>
      </c>
      <c r="F920" s="50"/>
      <c r="G920" s="50"/>
      <c r="H920" s="12">
        <f>SUM(E920*100,F920:G920)</f>
        <v>91.463768115942017</v>
      </c>
      <c r="I920" s="50"/>
      <c r="J920" s="112"/>
      <c r="K920" s="14">
        <f>SUM(I920:J920)</f>
        <v>0</v>
      </c>
      <c r="L920" s="50"/>
      <c r="M920" s="112"/>
      <c r="N920" s="112"/>
      <c r="O920" s="14">
        <f>SUM(L920:N920)</f>
        <v>0</v>
      </c>
      <c r="P920" s="112"/>
      <c r="Q920" s="112"/>
      <c r="R920" s="112"/>
      <c r="S920" s="112"/>
      <c r="T920" s="14">
        <f>SUM(P920:S920)</f>
        <v>0</v>
      </c>
      <c r="U920" s="50"/>
      <c r="V920" s="50"/>
      <c r="W920" s="50"/>
      <c r="X920" s="50"/>
      <c r="Y920" s="50"/>
      <c r="Z920" s="50"/>
      <c r="AA920" s="14">
        <f>SUM(U920:Z920)</f>
        <v>0</v>
      </c>
      <c r="AB920" s="50"/>
      <c r="AC920" s="50"/>
      <c r="AD920" s="86">
        <f>H920+K920+O920+T920+AA920+AB920-AC920</f>
        <v>91.463768115942017</v>
      </c>
    </row>
    <row r="921" spans="1:30" ht="21" customHeight="1" x14ac:dyDescent="0.2">
      <c r="A921" s="9">
        <v>917</v>
      </c>
      <c r="B921" s="175" t="s">
        <v>863</v>
      </c>
      <c r="C921" s="170" t="s">
        <v>64</v>
      </c>
      <c r="D921" s="171">
        <v>1</v>
      </c>
      <c r="E921" s="12">
        <v>0.91448275862068962</v>
      </c>
      <c r="F921" s="53"/>
      <c r="G921" s="46"/>
      <c r="H921" s="12">
        <f>SUM(E921*100,F921:G921)</f>
        <v>91.448275862068968</v>
      </c>
      <c r="I921" s="94"/>
      <c r="J921" s="95"/>
      <c r="K921" s="12">
        <f>SUM(I921:J921)</f>
        <v>0</v>
      </c>
      <c r="L921" s="95"/>
      <c r="M921" s="95"/>
      <c r="N921" s="95"/>
      <c r="O921" s="12">
        <f>SUM(L921:N921)</f>
        <v>0</v>
      </c>
      <c r="P921" s="95"/>
      <c r="Q921" s="95"/>
      <c r="R921" s="95"/>
      <c r="S921" s="95"/>
      <c r="T921" s="12">
        <f>SUM(P921:S921)</f>
        <v>0</v>
      </c>
      <c r="U921" s="95"/>
      <c r="V921" s="94"/>
      <c r="W921" s="94"/>
      <c r="X921" s="94"/>
      <c r="Y921" s="85"/>
      <c r="Z921" s="85"/>
      <c r="AA921" s="14">
        <f>SUM(U921:Z921)</f>
        <v>0</v>
      </c>
      <c r="AB921" s="85"/>
      <c r="AC921" s="85"/>
      <c r="AD921" s="87">
        <f>H921+K921+O921+T921+AA921+AB921-AC921</f>
        <v>91.448275862068968</v>
      </c>
    </row>
    <row r="922" spans="1:30" ht="21" customHeight="1" x14ac:dyDescent="0.2">
      <c r="A922" s="10">
        <v>918</v>
      </c>
      <c r="B922" s="191" t="s">
        <v>864</v>
      </c>
      <c r="C922" s="177" t="s">
        <v>68</v>
      </c>
      <c r="D922" s="191">
        <v>4</v>
      </c>
      <c r="E922" s="13">
        <v>0.91444444444444439</v>
      </c>
      <c r="F922" s="48"/>
      <c r="G922" s="48"/>
      <c r="H922" s="12">
        <f>SUM(E922*100,F922:G922)</f>
        <v>91.444444444444443</v>
      </c>
      <c r="I922" s="48"/>
      <c r="J922" s="78"/>
      <c r="K922" s="13">
        <f>SUM(I922:J922)</f>
        <v>0</v>
      </c>
      <c r="L922" s="48"/>
      <c r="M922" s="78"/>
      <c r="N922" s="78"/>
      <c r="O922" s="13">
        <f>SUM(L922:N922)</f>
        <v>0</v>
      </c>
      <c r="P922" s="78"/>
      <c r="Q922" s="78"/>
      <c r="R922" s="78"/>
      <c r="S922" s="78"/>
      <c r="T922" s="13">
        <f>SUM(P922:S922)</f>
        <v>0</v>
      </c>
      <c r="U922" s="48"/>
      <c r="V922" s="48"/>
      <c r="W922" s="48"/>
      <c r="X922" s="48"/>
      <c r="Y922" s="48"/>
      <c r="Z922" s="48"/>
      <c r="AA922" s="13">
        <f>SUM(U922:Z922)</f>
        <v>0</v>
      </c>
      <c r="AB922" s="48"/>
      <c r="AC922" s="48"/>
      <c r="AD922" s="87">
        <f>H922+K922+O922+T922+AA922+AB922-AC922</f>
        <v>91.444444444444443</v>
      </c>
    </row>
    <row r="923" spans="1:30" ht="21" customHeight="1" x14ac:dyDescent="0.2">
      <c r="A923" s="8">
        <v>919</v>
      </c>
      <c r="B923" s="169" t="s">
        <v>865</v>
      </c>
      <c r="C923" s="92" t="s">
        <v>64</v>
      </c>
      <c r="D923" s="171">
        <v>3</v>
      </c>
      <c r="E923" s="12">
        <v>0.91440514469453371</v>
      </c>
      <c r="F923" s="46"/>
      <c r="G923" s="46"/>
      <c r="H923" s="12">
        <f>SUM(E923*100,F923:G923)</f>
        <v>91.440514469453376</v>
      </c>
      <c r="I923" s="94"/>
      <c r="J923" s="95"/>
      <c r="K923" s="12">
        <f>SUM(I923:J923)</f>
        <v>0</v>
      </c>
      <c r="L923" s="95"/>
      <c r="M923" s="95"/>
      <c r="N923" s="95"/>
      <c r="O923" s="12">
        <f>SUM(L923:N923)</f>
        <v>0</v>
      </c>
      <c r="P923" s="95"/>
      <c r="Q923" s="95"/>
      <c r="R923" s="95"/>
      <c r="S923" s="95"/>
      <c r="T923" s="12">
        <f>SUM(P923:S923)</f>
        <v>0</v>
      </c>
      <c r="U923" s="95"/>
      <c r="V923" s="94"/>
      <c r="W923" s="94"/>
      <c r="X923" s="94"/>
      <c r="Y923" s="85"/>
      <c r="Z923" s="85"/>
      <c r="AA923" s="14">
        <f>SUM(U923:Z923)</f>
        <v>0</v>
      </c>
      <c r="AB923" s="85"/>
      <c r="AC923" s="85"/>
      <c r="AD923" s="86">
        <f>H923+K923+O923+T923+AA923+AB923-AC923</f>
        <v>91.440514469453376</v>
      </c>
    </row>
    <row r="924" spans="1:30" ht="21" customHeight="1" x14ac:dyDescent="0.2">
      <c r="A924" s="9">
        <v>920</v>
      </c>
      <c r="B924" s="182" t="s">
        <v>866</v>
      </c>
      <c r="C924" s="166" t="s">
        <v>73</v>
      </c>
      <c r="D924" s="166">
        <v>2</v>
      </c>
      <c r="E924" s="14">
        <v>0.91437500000000005</v>
      </c>
      <c r="F924" s="50"/>
      <c r="G924" s="50"/>
      <c r="H924" s="12">
        <f>SUM(E924*100,F924:G924)</f>
        <v>91.4375</v>
      </c>
      <c r="I924" s="50"/>
      <c r="J924" s="112"/>
      <c r="K924" s="14">
        <f>SUM(I924:J924)</f>
        <v>0</v>
      </c>
      <c r="L924" s="50"/>
      <c r="M924" s="50"/>
      <c r="N924" s="112"/>
      <c r="O924" s="14">
        <f>SUM(L924:N924)</f>
        <v>0</v>
      </c>
      <c r="P924" s="112"/>
      <c r="Q924" s="112"/>
      <c r="R924" s="112"/>
      <c r="S924" s="112"/>
      <c r="T924" s="14">
        <f>SUM(P924:S924)</f>
        <v>0</v>
      </c>
      <c r="U924" s="50"/>
      <c r="V924" s="50"/>
      <c r="W924" s="50"/>
      <c r="X924" s="50"/>
      <c r="Y924" s="50"/>
      <c r="Z924" s="50"/>
      <c r="AA924" s="14">
        <f>SUM(U924:Z924)</f>
        <v>0</v>
      </c>
      <c r="AB924" s="50"/>
      <c r="AC924" s="50"/>
      <c r="AD924" s="86">
        <f>H924+K924+O924+T924+AA924+AB924-AC924</f>
        <v>91.4375</v>
      </c>
    </row>
    <row r="925" spans="1:30" ht="21" customHeight="1" x14ac:dyDescent="0.2">
      <c r="A925" s="10">
        <v>921</v>
      </c>
      <c r="B925" s="184" t="s">
        <v>867</v>
      </c>
      <c r="C925" s="184" t="s">
        <v>66</v>
      </c>
      <c r="D925" s="184">
        <v>2</v>
      </c>
      <c r="E925" s="13">
        <v>0.91433333333333333</v>
      </c>
      <c r="F925" s="47"/>
      <c r="G925" s="47"/>
      <c r="H925" s="12">
        <f>SUM(E925*100,F925:G925)</f>
        <v>91.433333333333337</v>
      </c>
      <c r="I925" s="47"/>
      <c r="J925" s="77"/>
      <c r="K925" s="13">
        <f>SUM(I925:J925)</f>
        <v>0</v>
      </c>
      <c r="L925" s="47"/>
      <c r="M925" s="77"/>
      <c r="N925" s="77"/>
      <c r="O925" s="13">
        <f>SUM(L925:N925)</f>
        <v>0</v>
      </c>
      <c r="P925" s="77"/>
      <c r="Q925" s="77"/>
      <c r="R925" s="77"/>
      <c r="S925" s="77"/>
      <c r="T925" s="13">
        <f>SUM(P925:S925)</f>
        <v>0</v>
      </c>
      <c r="U925" s="47"/>
      <c r="V925" s="47"/>
      <c r="W925" s="47"/>
      <c r="X925" s="47"/>
      <c r="Y925" s="47"/>
      <c r="Z925" s="47"/>
      <c r="AA925" s="13">
        <f>SUM(U925:Z925)</f>
        <v>0</v>
      </c>
      <c r="AB925" s="47"/>
      <c r="AC925" s="47"/>
      <c r="AD925" s="86">
        <f>H925+K925+O925+T925+AA925+AB925-AC925</f>
        <v>91.433333333333337</v>
      </c>
    </row>
    <row r="926" spans="1:30" ht="21" customHeight="1" x14ac:dyDescent="0.2">
      <c r="A926" s="8">
        <v>922</v>
      </c>
      <c r="B926" s="180" t="s">
        <v>868</v>
      </c>
      <c r="C926" s="177" t="s">
        <v>68</v>
      </c>
      <c r="D926" s="177">
        <v>2</v>
      </c>
      <c r="E926" s="13">
        <v>0.86433333333333329</v>
      </c>
      <c r="F926" s="48"/>
      <c r="G926" s="48"/>
      <c r="H926" s="12">
        <f>SUM(E926*100,F926:G926)</f>
        <v>86.433333333333323</v>
      </c>
      <c r="I926" s="48"/>
      <c r="J926" s="78"/>
      <c r="K926" s="13">
        <f>SUM(I926:J926)</f>
        <v>0</v>
      </c>
      <c r="L926" s="48"/>
      <c r="M926" s="78"/>
      <c r="N926" s="78"/>
      <c r="O926" s="13">
        <f>SUM(L926:N926)</f>
        <v>0</v>
      </c>
      <c r="P926" s="78"/>
      <c r="Q926" s="78"/>
      <c r="R926" s="78"/>
      <c r="S926" s="78"/>
      <c r="T926" s="13">
        <f>SUM(P926:S926)</f>
        <v>0</v>
      </c>
      <c r="U926" s="48">
        <v>1.5</v>
      </c>
      <c r="V926" s="48"/>
      <c r="W926" s="48"/>
      <c r="X926" s="48"/>
      <c r="Y926" s="48"/>
      <c r="Z926" s="48">
        <v>3.5</v>
      </c>
      <c r="AA926" s="13">
        <f>SUM(U926:Z926)</f>
        <v>5</v>
      </c>
      <c r="AB926" s="48"/>
      <c r="AC926" s="48"/>
      <c r="AD926" s="87">
        <f>H926+K926+O926+T926+AA926+AB926-AC926</f>
        <v>91.433333333333323</v>
      </c>
    </row>
    <row r="927" spans="1:30" ht="21" customHeight="1" x14ac:dyDescent="0.2">
      <c r="A927" s="9">
        <v>923</v>
      </c>
      <c r="B927" s="174" t="s">
        <v>869</v>
      </c>
      <c r="C927" s="104" t="s">
        <v>70</v>
      </c>
      <c r="D927" s="174">
        <v>4</v>
      </c>
      <c r="E927" s="14">
        <f>H927/100</f>
        <v>0.91428571428571426</v>
      </c>
      <c r="F927" s="49"/>
      <c r="G927" s="49"/>
      <c r="H927" s="12">
        <v>91.428571428571431</v>
      </c>
      <c r="I927" s="49"/>
      <c r="J927" s="106"/>
      <c r="K927" s="14">
        <f>SUM(I927:J927)</f>
        <v>0</v>
      </c>
      <c r="L927" s="49"/>
      <c r="M927" s="106"/>
      <c r="N927" s="106"/>
      <c r="O927" s="14">
        <f>SUM(L927:N927)</f>
        <v>0</v>
      </c>
      <c r="P927" s="106"/>
      <c r="Q927" s="106"/>
      <c r="R927" s="106"/>
      <c r="S927" s="106"/>
      <c r="T927" s="14">
        <f>SUM(P927:S927)</f>
        <v>0</v>
      </c>
      <c r="U927" s="49"/>
      <c r="V927" s="49"/>
      <c r="W927" s="49"/>
      <c r="X927" s="49"/>
      <c r="Y927" s="49"/>
      <c r="Z927" s="49"/>
      <c r="AA927" s="14">
        <f>SUM(U927:Z927)</f>
        <v>0</v>
      </c>
      <c r="AB927" s="49"/>
      <c r="AC927" s="49"/>
      <c r="AD927" s="86">
        <f>H927+K927+O927+T927+AA927+AB927-AC927</f>
        <v>91.428571428571431</v>
      </c>
    </row>
    <row r="928" spans="1:30" ht="21" customHeight="1" x14ac:dyDescent="0.2">
      <c r="A928" s="10">
        <v>924</v>
      </c>
      <c r="B928" s="182" t="s">
        <v>870</v>
      </c>
      <c r="C928" s="166" t="s">
        <v>73</v>
      </c>
      <c r="D928" s="166">
        <v>3</v>
      </c>
      <c r="E928" s="14">
        <v>0.91416666666666668</v>
      </c>
      <c r="F928" s="50"/>
      <c r="G928" s="50"/>
      <c r="H928" s="12">
        <f>SUM(E928*100,F928:G928)</f>
        <v>91.416666666666671</v>
      </c>
      <c r="I928" s="50"/>
      <c r="J928" s="112"/>
      <c r="K928" s="14">
        <f>SUM(I928:J928)</f>
        <v>0</v>
      </c>
      <c r="L928" s="50"/>
      <c r="M928" s="112"/>
      <c r="N928" s="112"/>
      <c r="O928" s="14">
        <f>SUM(L928:N928)</f>
        <v>0</v>
      </c>
      <c r="P928" s="112"/>
      <c r="Q928" s="112"/>
      <c r="R928" s="112"/>
      <c r="S928" s="112"/>
      <c r="T928" s="14">
        <f>SUM(P928:S928)</f>
        <v>0</v>
      </c>
      <c r="U928" s="50"/>
      <c r="V928" s="50"/>
      <c r="W928" s="50"/>
      <c r="X928" s="50"/>
      <c r="Y928" s="50"/>
      <c r="Z928" s="50"/>
      <c r="AA928" s="14">
        <f>SUM(U928:Z928)</f>
        <v>0</v>
      </c>
      <c r="AB928" s="50"/>
      <c r="AC928" s="50"/>
      <c r="AD928" s="87">
        <f>H928+K928+O928+T928+AA928+AB928-AC928</f>
        <v>91.416666666666671</v>
      </c>
    </row>
    <row r="929" spans="1:30" ht="21" customHeight="1" x14ac:dyDescent="0.2">
      <c r="A929" s="8">
        <v>925</v>
      </c>
      <c r="B929" s="182" t="s">
        <v>871</v>
      </c>
      <c r="C929" s="166" t="s">
        <v>73</v>
      </c>
      <c r="D929" s="166">
        <v>3</v>
      </c>
      <c r="E929" s="14">
        <v>0.91416666666666668</v>
      </c>
      <c r="F929" s="50"/>
      <c r="G929" s="50"/>
      <c r="H929" s="12">
        <f>SUM(E929*100,F929:G929)</f>
        <v>91.416666666666671</v>
      </c>
      <c r="I929" s="50"/>
      <c r="J929" s="112"/>
      <c r="K929" s="14">
        <f>SUM(I929:J929)</f>
        <v>0</v>
      </c>
      <c r="L929" s="50"/>
      <c r="M929" s="112"/>
      <c r="N929" s="112"/>
      <c r="O929" s="14">
        <f>SUM(L929:N929)</f>
        <v>0</v>
      </c>
      <c r="P929" s="112"/>
      <c r="Q929" s="112"/>
      <c r="R929" s="112"/>
      <c r="S929" s="112"/>
      <c r="T929" s="14">
        <f>SUM(P929:S929)</f>
        <v>0</v>
      </c>
      <c r="U929" s="50"/>
      <c r="V929" s="50"/>
      <c r="W929" s="50"/>
      <c r="X929" s="50"/>
      <c r="Y929" s="50"/>
      <c r="Z929" s="50"/>
      <c r="AA929" s="14">
        <f>SUM(U929:Z929)</f>
        <v>0</v>
      </c>
      <c r="AB929" s="50"/>
      <c r="AC929" s="50"/>
      <c r="AD929" s="87">
        <f>H929+K929+O929+T929+AA929+AB929-AC929</f>
        <v>91.416666666666671</v>
      </c>
    </row>
    <row r="930" spans="1:30" ht="21" customHeight="1" x14ac:dyDescent="0.2">
      <c r="A930" s="9">
        <v>926</v>
      </c>
      <c r="B930" s="191" t="s">
        <v>872</v>
      </c>
      <c r="C930" s="177" t="s">
        <v>68</v>
      </c>
      <c r="D930" s="191">
        <v>4</v>
      </c>
      <c r="E930" s="13">
        <v>0.91407407407407404</v>
      </c>
      <c r="F930" s="48"/>
      <c r="G930" s="48"/>
      <c r="H930" s="12">
        <f>SUM(E930*100,F930:G930)</f>
        <v>91.407407407407405</v>
      </c>
      <c r="I930" s="48"/>
      <c r="J930" s="78"/>
      <c r="K930" s="13">
        <f>SUM(I930:J930)</f>
        <v>0</v>
      </c>
      <c r="L930" s="48"/>
      <c r="M930" s="78"/>
      <c r="N930" s="78"/>
      <c r="O930" s="13">
        <f>SUM(L930:N930)</f>
        <v>0</v>
      </c>
      <c r="P930" s="78"/>
      <c r="Q930" s="78"/>
      <c r="R930" s="78"/>
      <c r="S930" s="78"/>
      <c r="T930" s="13">
        <f>SUM(P930:S930)</f>
        <v>0</v>
      </c>
      <c r="U930" s="48"/>
      <c r="V930" s="48"/>
      <c r="W930" s="48"/>
      <c r="X930" s="48"/>
      <c r="Y930" s="48"/>
      <c r="Z930" s="48"/>
      <c r="AA930" s="13">
        <f>SUM(U930:Z930)</f>
        <v>0</v>
      </c>
      <c r="AB930" s="48"/>
      <c r="AC930" s="48"/>
      <c r="AD930" s="86">
        <f>H930+K930+O930+T930+AA930+AB930-AC930</f>
        <v>91.407407407407405</v>
      </c>
    </row>
    <row r="931" spans="1:30" ht="21" customHeight="1" x14ac:dyDescent="0.2">
      <c r="A931" s="10">
        <v>927</v>
      </c>
      <c r="B931" s="182" t="s">
        <v>873</v>
      </c>
      <c r="C931" s="110" t="s">
        <v>73</v>
      </c>
      <c r="D931" s="166">
        <v>4</v>
      </c>
      <c r="E931" s="14">
        <v>0.91402352941176479</v>
      </c>
      <c r="F931" s="50"/>
      <c r="G931" s="50"/>
      <c r="H931" s="12">
        <f>SUM(E931*100,F931:G931)</f>
        <v>91.402352941176474</v>
      </c>
      <c r="I931" s="50"/>
      <c r="J931" s="112"/>
      <c r="K931" s="14">
        <f>SUM(I931:J931)</f>
        <v>0</v>
      </c>
      <c r="L931" s="50"/>
      <c r="M931" s="112"/>
      <c r="N931" s="112"/>
      <c r="O931" s="14">
        <f>SUM(L931:N931)</f>
        <v>0</v>
      </c>
      <c r="P931" s="112"/>
      <c r="Q931" s="112"/>
      <c r="R931" s="112"/>
      <c r="S931" s="112"/>
      <c r="T931" s="14">
        <f>SUM(P931:S931)</f>
        <v>0</v>
      </c>
      <c r="U931" s="50"/>
      <c r="V931" s="50"/>
      <c r="W931" s="50"/>
      <c r="X931" s="50"/>
      <c r="Y931" s="50"/>
      <c r="Z931" s="50"/>
      <c r="AA931" s="14">
        <f>SUM(U931:Z931)</f>
        <v>0</v>
      </c>
      <c r="AB931" s="50"/>
      <c r="AC931" s="50"/>
      <c r="AD931" s="86">
        <f>H931+K931+O931+T931+AA931+AB931-AC931</f>
        <v>91.402352941176474</v>
      </c>
    </row>
    <row r="932" spans="1:30" ht="21" customHeight="1" x14ac:dyDescent="0.2">
      <c r="A932" s="8">
        <v>928</v>
      </c>
      <c r="B932" s="184" t="s">
        <v>874</v>
      </c>
      <c r="C932" s="184" t="s">
        <v>66</v>
      </c>
      <c r="D932" s="184">
        <v>2</v>
      </c>
      <c r="E932" s="13">
        <v>0.91400000000000003</v>
      </c>
      <c r="F932" s="47"/>
      <c r="G932" s="47"/>
      <c r="H932" s="12">
        <f>SUM(E932*100,F932:G932)</f>
        <v>91.4</v>
      </c>
      <c r="I932" s="47"/>
      <c r="J932" s="77"/>
      <c r="K932" s="13">
        <f>SUM(I932:J932)</f>
        <v>0</v>
      </c>
      <c r="L932" s="47"/>
      <c r="M932" s="77"/>
      <c r="N932" s="77"/>
      <c r="O932" s="13">
        <f>SUM(L932:N932)</f>
        <v>0</v>
      </c>
      <c r="P932" s="77"/>
      <c r="Q932" s="77"/>
      <c r="R932" s="77"/>
      <c r="S932" s="77"/>
      <c r="T932" s="13">
        <f>SUM(P932:S932)</f>
        <v>0</v>
      </c>
      <c r="U932" s="47"/>
      <c r="V932" s="47"/>
      <c r="W932" s="47"/>
      <c r="X932" s="47"/>
      <c r="Y932" s="47"/>
      <c r="Z932" s="47"/>
      <c r="AA932" s="13">
        <f>SUM(U932:Z932)</f>
        <v>0</v>
      </c>
      <c r="AB932" s="47"/>
      <c r="AC932" s="47"/>
      <c r="AD932" s="86">
        <f>H932+K932+O932+T932+AA932+AB932-AC932</f>
        <v>91.4</v>
      </c>
    </row>
    <row r="933" spans="1:30" ht="21" customHeight="1" x14ac:dyDescent="0.2">
      <c r="A933" s="9">
        <v>929</v>
      </c>
      <c r="B933" s="176" t="s">
        <v>875</v>
      </c>
      <c r="C933" s="177" t="s">
        <v>68</v>
      </c>
      <c r="D933" s="177">
        <v>3</v>
      </c>
      <c r="E933" s="13">
        <v>0.91387096774193544</v>
      </c>
      <c r="F933" s="48"/>
      <c r="G933" s="48"/>
      <c r="H933" s="12">
        <f>SUM(E933*100,F933:G933)</f>
        <v>91.387096774193537</v>
      </c>
      <c r="I933" s="48"/>
      <c r="J933" s="78"/>
      <c r="K933" s="13">
        <f>SUM(I933:J933)</f>
        <v>0</v>
      </c>
      <c r="L933" s="48"/>
      <c r="M933" s="78"/>
      <c r="N933" s="78"/>
      <c r="O933" s="13">
        <f>SUM(L933:N933)</f>
        <v>0</v>
      </c>
      <c r="P933" s="78"/>
      <c r="Q933" s="78"/>
      <c r="R933" s="78"/>
      <c r="S933" s="78"/>
      <c r="T933" s="13">
        <f>SUM(P933:S933)</f>
        <v>0</v>
      </c>
      <c r="U933" s="48"/>
      <c r="V933" s="48"/>
      <c r="W933" s="48"/>
      <c r="X933" s="48"/>
      <c r="Y933" s="48"/>
      <c r="Z933" s="48"/>
      <c r="AA933" s="13">
        <f>SUM(U933:Z933)</f>
        <v>0</v>
      </c>
      <c r="AB933" s="48"/>
      <c r="AC933" s="48"/>
      <c r="AD933" s="87">
        <f>H933+K933+O933+T933+AA933+AB933-AC933</f>
        <v>91.387096774193537</v>
      </c>
    </row>
    <row r="934" spans="1:30" ht="21" customHeight="1" x14ac:dyDescent="0.2">
      <c r="A934" s="10">
        <v>930</v>
      </c>
      <c r="B934" s="167">
        <v>194013</v>
      </c>
      <c r="C934" s="119" t="s">
        <v>78</v>
      </c>
      <c r="D934" s="168">
        <v>2</v>
      </c>
      <c r="E934" s="14">
        <v>0.89875000000000005</v>
      </c>
      <c r="F934" s="51"/>
      <c r="G934" s="51"/>
      <c r="H934" s="12">
        <f>SUM(E934*100,F934:G934)</f>
        <v>89.875</v>
      </c>
      <c r="I934" s="51"/>
      <c r="J934" s="121"/>
      <c r="K934" s="14">
        <f>SUM(I934:J934)</f>
        <v>0</v>
      </c>
      <c r="L934" s="51"/>
      <c r="M934" s="121"/>
      <c r="N934" s="121"/>
      <c r="O934" s="14">
        <f>SUM(L934:N934)</f>
        <v>0</v>
      </c>
      <c r="P934" s="121"/>
      <c r="Q934" s="121"/>
      <c r="R934" s="121"/>
      <c r="S934" s="121"/>
      <c r="T934" s="14">
        <f>SUM(P934:S934)</f>
        <v>0</v>
      </c>
      <c r="U934" s="51"/>
      <c r="V934" s="51"/>
      <c r="W934" s="51"/>
      <c r="X934" s="51"/>
      <c r="Y934" s="51"/>
      <c r="Z934" s="51">
        <v>1.5</v>
      </c>
      <c r="AA934" s="14">
        <f>SUM(U934:Z934)</f>
        <v>1.5</v>
      </c>
      <c r="AB934" s="51"/>
      <c r="AC934" s="51"/>
      <c r="AD934" s="87">
        <f>H934+K934+O934+T934+AA934+AB934-AC934</f>
        <v>91.375</v>
      </c>
    </row>
    <row r="935" spans="1:30" ht="21" customHeight="1" x14ac:dyDescent="0.2">
      <c r="A935" s="8">
        <v>931</v>
      </c>
      <c r="B935" s="174" t="s">
        <v>876</v>
      </c>
      <c r="C935" s="104" t="s">
        <v>70</v>
      </c>
      <c r="D935" s="174">
        <v>4</v>
      </c>
      <c r="E935" s="14">
        <f>H935/100</f>
        <v>0.91357142857142859</v>
      </c>
      <c r="F935" s="49"/>
      <c r="G935" s="49"/>
      <c r="H935" s="12">
        <v>91.357142857142861</v>
      </c>
      <c r="I935" s="49"/>
      <c r="J935" s="106"/>
      <c r="K935" s="14">
        <f>SUM(I935:J935)</f>
        <v>0</v>
      </c>
      <c r="L935" s="49"/>
      <c r="M935" s="106"/>
      <c r="N935" s="106"/>
      <c r="O935" s="14">
        <f>SUM(L935:N935)</f>
        <v>0</v>
      </c>
      <c r="P935" s="106"/>
      <c r="Q935" s="106"/>
      <c r="R935" s="106"/>
      <c r="S935" s="106"/>
      <c r="T935" s="14">
        <f>SUM(P935:S935)</f>
        <v>0</v>
      </c>
      <c r="U935" s="49"/>
      <c r="V935" s="49"/>
      <c r="W935" s="49"/>
      <c r="X935" s="49"/>
      <c r="Y935" s="49"/>
      <c r="Z935" s="49"/>
      <c r="AA935" s="14">
        <f>SUM(U935:Z935)</f>
        <v>0</v>
      </c>
      <c r="AB935" s="49"/>
      <c r="AC935" s="49"/>
      <c r="AD935" s="86">
        <f>H935+K935+O935+T935+AA935+AB935-AC935</f>
        <v>91.357142857142861</v>
      </c>
    </row>
    <row r="936" spans="1:30" ht="21" customHeight="1" x14ac:dyDescent="0.2">
      <c r="A936" s="9">
        <v>932</v>
      </c>
      <c r="B936" s="195" t="s">
        <v>877</v>
      </c>
      <c r="C936" s="170" t="s">
        <v>64</v>
      </c>
      <c r="D936" s="170">
        <v>3</v>
      </c>
      <c r="E936" s="12">
        <v>0.90346036585365852</v>
      </c>
      <c r="F936" s="46"/>
      <c r="G936" s="46"/>
      <c r="H936" s="12">
        <f>SUM(E936*100,F936:G936)</f>
        <v>90.346036585365852</v>
      </c>
      <c r="I936" s="94"/>
      <c r="J936" s="95"/>
      <c r="K936" s="12">
        <f>SUM(I936:J936)</f>
        <v>0</v>
      </c>
      <c r="L936" s="95"/>
      <c r="M936" s="95"/>
      <c r="N936" s="95"/>
      <c r="O936" s="12">
        <f>SUM(L936:N936)</f>
        <v>0</v>
      </c>
      <c r="P936" s="95"/>
      <c r="Q936" s="95"/>
      <c r="R936" s="95"/>
      <c r="S936" s="95"/>
      <c r="T936" s="12">
        <f>SUM(P936:S936)</f>
        <v>0</v>
      </c>
      <c r="U936" s="95">
        <v>1</v>
      </c>
      <c r="V936" s="94"/>
      <c r="W936" s="94"/>
      <c r="X936" s="94"/>
      <c r="Y936" s="85"/>
      <c r="Z936" s="85"/>
      <c r="AA936" s="14">
        <f>SUM(U936:Z936)</f>
        <v>1</v>
      </c>
      <c r="AB936" s="85"/>
      <c r="AC936" s="85"/>
      <c r="AD936" s="87">
        <f>H936+K936+O936+T936+AA936+AB936-AC936</f>
        <v>91.346036585365852</v>
      </c>
    </row>
    <row r="937" spans="1:30" ht="21" customHeight="1" x14ac:dyDescent="0.2">
      <c r="A937" s="10">
        <v>933</v>
      </c>
      <c r="B937" s="180" t="s">
        <v>878</v>
      </c>
      <c r="C937" s="177" t="s">
        <v>68</v>
      </c>
      <c r="D937" s="177">
        <v>4</v>
      </c>
      <c r="E937" s="13">
        <v>0.91333333333333333</v>
      </c>
      <c r="F937" s="48"/>
      <c r="G937" s="48"/>
      <c r="H937" s="12">
        <f>SUM(E937*100,F937:G937)</f>
        <v>91.333333333333329</v>
      </c>
      <c r="I937" s="48"/>
      <c r="J937" s="78"/>
      <c r="K937" s="13">
        <f>SUM(I937:J937)</f>
        <v>0</v>
      </c>
      <c r="L937" s="48"/>
      <c r="M937" s="78"/>
      <c r="N937" s="78"/>
      <c r="O937" s="13">
        <f>SUM(L937:N937)</f>
        <v>0</v>
      </c>
      <c r="P937" s="78"/>
      <c r="Q937" s="78"/>
      <c r="R937" s="78"/>
      <c r="S937" s="78"/>
      <c r="T937" s="13">
        <f>SUM(P937:S937)</f>
        <v>0</v>
      </c>
      <c r="U937" s="48"/>
      <c r="V937" s="48"/>
      <c r="W937" s="48"/>
      <c r="X937" s="48"/>
      <c r="Y937" s="48"/>
      <c r="Z937" s="48"/>
      <c r="AA937" s="13">
        <f>SUM(U937:Z937)</f>
        <v>0</v>
      </c>
      <c r="AB937" s="48"/>
      <c r="AC937" s="48"/>
      <c r="AD937" s="86">
        <f>H937+K937+O937+T937+AA937+AB937-AC937</f>
        <v>91.333333333333329</v>
      </c>
    </row>
    <row r="938" spans="1:30" ht="21" customHeight="1" x14ac:dyDescent="0.2">
      <c r="A938" s="8">
        <v>934</v>
      </c>
      <c r="B938" s="180" t="s">
        <v>879</v>
      </c>
      <c r="C938" s="101" t="s">
        <v>68</v>
      </c>
      <c r="D938" s="177">
        <v>4</v>
      </c>
      <c r="E938" s="13">
        <v>0.91333333333333333</v>
      </c>
      <c r="F938" s="48"/>
      <c r="G938" s="48"/>
      <c r="H938" s="12">
        <f>SUM(E938*100,F938:G938)</f>
        <v>91.333333333333329</v>
      </c>
      <c r="I938" s="48"/>
      <c r="J938" s="78"/>
      <c r="K938" s="13">
        <f>SUM(I938:J938)</f>
        <v>0</v>
      </c>
      <c r="L938" s="48"/>
      <c r="M938" s="78"/>
      <c r="N938" s="78"/>
      <c r="O938" s="13">
        <f>SUM(L938:N938)</f>
        <v>0</v>
      </c>
      <c r="P938" s="78"/>
      <c r="Q938" s="78"/>
      <c r="R938" s="78"/>
      <c r="S938" s="78"/>
      <c r="T938" s="13">
        <f>SUM(P938:S938)</f>
        <v>0</v>
      </c>
      <c r="U938" s="48"/>
      <c r="V938" s="48"/>
      <c r="W938" s="48"/>
      <c r="X938" s="48"/>
      <c r="Y938" s="48"/>
      <c r="Z938" s="48"/>
      <c r="AA938" s="13">
        <f>SUM(U938:Z938)</f>
        <v>0</v>
      </c>
      <c r="AB938" s="48"/>
      <c r="AC938" s="48"/>
      <c r="AD938" s="87">
        <f>H938+K938+O938+T938+AA938+AB938-AC938</f>
        <v>91.333333333333329</v>
      </c>
    </row>
    <row r="939" spans="1:30" ht="21" customHeight="1" x14ac:dyDescent="0.2">
      <c r="A939" s="9">
        <v>935</v>
      </c>
      <c r="B939" s="167">
        <v>204053</v>
      </c>
      <c r="C939" s="119" t="s">
        <v>78</v>
      </c>
      <c r="D939" s="168">
        <v>1</v>
      </c>
      <c r="E939" s="14">
        <v>0.87812500000000004</v>
      </c>
      <c r="F939" s="51"/>
      <c r="G939" s="51"/>
      <c r="H939" s="12">
        <f>SUM(E939*100,F939:G939)</f>
        <v>87.8125</v>
      </c>
      <c r="I939" s="51"/>
      <c r="J939" s="121"/>
      <c r="K939" s="14">
        <f>SUM(I939:J939)</f>
        <v>0</v>
      </c>
      <c r="L939" s="51"/>
      <c r="M939" s="121"/>
      <c r="N939" s="121"/>
      <c r="O939" s="14">
        <f>SUM(L939:N939)</f>
        <v>0</v>
      </c>
      <c r="P939" s="121"/>
      <c r="Q939" s="121"/>
      <c r="R939" s="121"/>
      <c r="S939" s="121"/>
      <c r="T939" s="14">
        <f>SUM(P939:S939)</f>
        <v>0</v>
      </c>
      <c r="U939" s="51"/>
      <c r="V939" s="51">
        <v>3.5</v>
      </c>
      <c r="W939" s="51"/>
      <c r="X939" s="51"/>
      <c r="Y939" s="51"/>
      <c r="Z939" s="51"/>
      <c r="AA939" s="14">
        <f>SUM(U939:Z939)</f>
        <v>3.5</v>
      </c>
      <c r="AB939" s="51"/>
      <c r="AC939" s="51"/>
      <c r="AD939" s="86">
        <f>H939+K939+O939+T939+AA939+AB939-AC939</f>
        <v>91.3125</v>
      </c>
    </row>
    <row r="940" spans="1:30" ht="21" customHeight="1" x14ac:dyDescent="0.2">
      <c r="A940" s="10">
        <v>936</v>
      </c>
      <c r="B940" s="187" t="s">
        <v>880</v>
      </c>
      <c r="C940" s="101" t="s">
        <v>68</v>
      </c>
      <c r="D940" s="188">
        <v>3</v>
      </c>
      <c r="E940" s="13">
        <v>0.9131034482758621</v>
      </c>
      <c r="F940" s="48"/>
      <c r="G940" s="48"/>
      <c r="H940" s="12">
        <f>SUM(E940*100,F940:G940)</f>
        <v>91.310344827586206</v>
      </c>
      <c r="I940" s="48"/>
      <c r="J940" s="78"/>
      <c r="K940" s="13">
        <f>SUM(I940:J940)</f>
        <v>0</v>
      </c>
      <c r="L940" s="48"/>
      <c r="M940" s="78"/>
      <c r="N940" s="78"/>
      <c r="O940" s="13">
        <f>SUM(L940:N940)</f>
        <v>0</v>
      </c>
      <c r="P940" s="78"/>
      <c r="Q940" s="78"/>
      <c r="R940" s="78"/>
      <c r="S940" s="78"/>
      <c r="T940" s="13">
        <f>SUM(P940:S940)</f>
        <v>0</v>
      </c>
      <c r="U940" s="48"/>
      <c r="V940" s="48"/>
      <c r="W940" s="48"/>
      <c r="X940" s="48"/>
      <c r="Y940" s="48"/>
      <c r="Z940" s="48"/>
      <c r="AA940" s="13">
        <f>SUM(U940:Z940)</f>
        <v>0</v>
      </c>
      <c r="AB940" s="48"/>
      <c r="AC940" s="48"/>
      <c r="AD940" s="87">
        <f>H940+K940+O940+T940+AA940+AB940-AC940</f>
        <v>91.310344827586206</v>
      </c>
    </row>
    <row r="941" spans="1:30" ht="21" customHeight="1" x14ac:dyDescent="0.2">
      <c r="A941" s="8">
        <v>937</v>
      </c>
      <c r="B941" s="167">
        <v>174093</v>
      </c>
      <c r="C941" s="119" t="s">
        <v>78</v>
      </c>
      <c r="D941" s="168">
        <v>4</v>
      </c>
      <c r="E941" s="14">
        <v>0.91307692307692312</v>
      </c>
      <c r="F941" s="51"/>
      <c r="G941" s="51"/>
      <c r="H941" s="12">
        <f>SUM(E941*100,F941:G941)</f>
        <v>91.307692307692307</v>
      </c>
      <c r="I941" s="51"/>
      <c r="J941" s="121"/>
      <c r="K941" s="14">
        <f>SUM(I941:J941)</f>
        <v>0</v>
      </c>
      <c r="L941" s="51"/>
      <c r="M941" s="121"/>
      <c r="N941" s="121"/>
      <c r="O941" s="14">
        <f>SUM(L941:N941)</f>
        <v>0</v>
      </c>
      <c r="P941" s="121"/>
      <c r="Q941" s="121"/>
      <c r="R941" s="121"/>
      <c r="S941" s="121"/>
      <c r="T941" s="14">
        <f>SUM(P941:S941)</f>
        <v>0</v>
      </c>
      <c r="U941" s="51"/>
      <c r="V941" s="51"/>
      <c r="W941" s="51"/>
      <c r="X941" s="51"/>
      <c r="Y941" s="51"/>
      <c r="Z941" s="51"/>
      <c r="AA941" s="14">
        <f>SUM(U941:Z941)</f>
        <v>0</v>
      </c>
      <c r="AB941" s="51"/>
      <c r="AC941" s="51"/>
      <c r="AD941" s="86">
        <f>H941+K941+O941+T941+AA941+AB941-AC941</f>
        <v>91.307692307692307</v>
      </c>
    </row>
    <row r="942" spans="1:30" ht="21" customHeight="1" x14ac:dyDescent="0.2">
      <c r="A942" s="9">
        <v>938</v>
      </c>
      <c r="B942" s="180" t="s">
        <v>881</v>
      </c>
      <c r="C942" s="101" t="s">
        <v>68</v>
      </c>
      <c r="D942" s="177">
        <v>2</v>
      </c>
      <c r="E942" s="13">
        <v>0.91300000000000003</v>
      </c>
      <c r="F942" s="48"/>
      <c r="G942" s="48"/>
      <c r="H942" s="12">
        <f>SUM(E942*100,F942:G942)</f>
        <v>91.3</v>
      </c>
      <c r="I942" s="48"/>
      <c r="J942" s="78"/>
      <c r="K942" s="13">
        <f>SUM(I942:J942)</f>
        <v>0</v>
      </c>
      <c r="L942" s="48"/>
      <c r="M942" s="78"/>
      <c r="N942" s="78"/>
      <c r="O942" s="13">
        <f>SUM(L942:N942)</f>
        <v>0</v>
      </c>
      <c r="P942" s="78"/>
      <c r="Q942" s="78"/>
      <c r="R942" s="78"/>
      <c r="S942" s="78"/>
      <c r="T942" s="13">
        <f>SUM(P942:S942)</f>
        <v>0</v>
      </c>
      <c r="U942" s="48"/>
      <c r="V942" s="48"/>
      <c r="W942" s="48"/>
      <c r="X942" s="48"/>
      <c r="Y942" s="48"/>
      <c r="Z942" s="48"/>
      <c r="AA942" s="13">
        <f>SUM(U942:Z942)</f>
        <v>0</v>
      </c>
      <c r="AB942" s="48"/>
      <c r="AC942" s="48"/>
      <c r="AD942" s="86">
        <f>H942+K942+O942+T942+AA942+AB942-AC942</f>
        <v>91.3</v>
      </c>
    </row>
    <row r="943" spans="1:30" ht="21" customHeight="1" x14ac:dyDescent="0.2">
      <c r="A943" s="10">
        <v>939</v>
      </c>
      <c r="B943" s="179" t="s">
        <v>882</v>
      </c>
      <c r="C943" s="92" t="s">
        <v>64</v>
      </c>
      <c r="D943" s="170">
        <v>2</v>
      </c>
      <c r="E943" s="12">
        <v>0.74797872340425531</v>
      </c>
      <c r="F943" s="46"/>
      <c r="G943" s="46"/>
      <c r="H943" s="12">
        <f>SUM(E943*100,F943:G943)</f>
        <v>74.797872340425528</v>
      </c>
      <c r="I943" s="94"/>
      <c r="J943" s="95"/>
      <c r="K943" s="12">
        <f>SUM(I943:J943)</f>
        <v>0</v>
      </c>
      <c r="L943" s="95"/>
      <c r="M943" s="95"/>
      <c r="N943" s="95"/>
      <c r="O943" s="12">
        <f>SUM(L943:N943)</f>
        <v>0</v>
      </c>
      <c r="P943" s="95"/>
      <c r="Q943" s="95"/>
      <c r="R943" s="95"/>
      <c r="S943" s="95"/>
      <c r="T943" s="12">
        <f>SUM(P943:S943)</f>
        <v>0</v>
      </c>
      <c r="U943" s="95">
        <v>15</v>
      </c>
      <c r="V943" s="94"/>
      <c r="W943" s="94"/>
      <c r="X943" s="94"/>
      <c r="Y943" s="85"/>
      <c r="Z943" s="85">
        <v>1.5</v>
      </c>
      <c r="AA943" s="14">
        <f>SUM(U943:Z943)</f>
        <v>16.5</v>
      </c>
      <c r="AB943" s="85"/>
      <c r="AC943" s="85"/>
      <c r="AD943" s="86">
        <f>H943+K943+O943+T943+AA943+AB943-AC943</f>
        <v>91.297872340425528</v>
      </c>
    </row>
    <row r="944" spans="1:30" ht="21" customHeight="1" x14ac:dyDescent="0.2">
      <c r="A944" s="8">
        <v>940</v>
      </c>
      <c r="B944" s="186" t="s">
        <v>883</v>
      </c>
      <c r="C944" s="177" t="s">
        <v>68</v>
      </c>
      <c r="D944" s="177">
        <v>3</v>
      </c>
      <c r="E944" s="13">
        <v>0.91290322580645167</v>
      </c>
      <c r="F944" s="48"/>
      <c r="G944" s="48"/>
      <c r="H944" s="12">
        <f>SUM(E944*100,F944:G944)</f>
        <v>91.290322580645167</v>
      </c>
      <c r="I944" s="48"/>
      <c r="J944" s="78"/>
      <c r="K944" s="13">
        <f>SUM(I944:J944)</f>
        <v>0</v>
      </c>
      <c r="L944" s="48"/>
      <c r="M944" s="78"/>
      <c r="N944" s="78"/>
      <c r="O944" s="13">
        <f>SUM(L944:N944)</f>
        <v>0</v>
      </c>
      <c r="P944" s="78"/>
      <c r="Q944" s="78"/>
      <c r="R944" s="78"/>
      <c r="S944" s="78"/>
      <c r="T944" s="13">
        <f>SUM(P944:S944)</f>
        <v>0</v>
      </c>
      <c r="U944" s="48"/>
      <c r="V944" s="48"/>
      <c r="W944" s="48"/>
      <c r="X944" s="48"/>
      <c r="Y944" s="48"/>
      <c r="Z944" s="48"/>
      <c r="AA944" s="13">
        <f>SUM(U944:Z944)</f>
        <v>0</v>
      </c>
      <c r="AB944" s="48"/>
      <c r="AC944" s="48"/>
      <c r="AD944" s="87">
        <f>H944+K944+O944+T944+AA944+AB944-AC944</f>
        <v>91.290322580645167</v>
      </c>
    </row>
    <row r="945" spans="1:30" ht="21" customHeight="1" x14ac:dyDescent="0.2">
      <c r="A945" s="9">
        <v>941</v>
      </c>
      <c r="B945" s="167">
        <v>204054</v>
      </c>
      <c r="C945" s="119" t="s">
        <v>78</v>
      </c>
      <c r="D945" s="168">
        <v>1</v>
      </c>
      <c r="E945" s="14">
        <v>0.88888125000000007</v>
      </c>
      <c r="F945" s="51"/>
      <c r="G945" s="51"/>
      <c r="H945" s="12">
        <f>SUM(E945*100,F945:G945)</f>
        <v>88.888125000000002</v>
      </c>
      <c r="I945" s="51"/>
      <c r="J945" s="121"/>
      <c r="K945" s="14">
        <f>SUM(I945:J945)</f>
        <v>0</v>
      </c>
      <c r="L945" s="51"/>
      <c r="M945" s="121"/>
      <c r="N945" s="121"/>
      <c r="O945" s="14">
        <f>SUM(L945:N945)</f>
        <v>0</v>
      </c>
      <c r="P945" s="121"/>
      <c r="Q945" s="121"/>
      <c r="R945" s="121"/>
      <c r="S945" s="121"/>
      <c r="T945" s="14">
        <f>SUM(P945:S945)</f>
        <v>0</v>
      </c>
      <c r="U945" s="51"/>
      <c r="V945" s="51">
        <v>2.4</v>
      </c>
      <c r="W945" s="51"/>
      <c r="X945" s="51"/>
      <c r="Y945" s="51"/>
      <c r="Z945" s="51"/>
      <c r="AA945" s="14">
        <f>SUM(U945:Z945)</f>
        <v>2.4</v>
      </c>
      <c r="AB945" s="51"/>
      <c r="AC945" s="51"/>
      <c r="AD945" s="87">
        <f>H945+K945+O945+T945+AA945+AB945-AC945</f>
        <v>91.288125000000008</v>
      </c>
    </row>
    <row r="946" spans="1:30" ht="21" customHeight="1" x14ac:dyDescent="0.2">
      <c r="A946" s="10">
        <v>942</v>
      </c>
      <c r="B946" s="167">
        <v>204176</v>
      </c>
      <c r="C946" s="119" t="s">
        <v>78</v>
      </c>
      <c r="D946" s="168">
        <v>1</v>
      </c>
      <c r="E946" s="14">
        <v>0.77687499999999998</v>
      </c>
      <c r="F946" s="51"/>
      <c r="G946" s="51"/>
      <c r="H946" s="12">
        <f>SUM(E946*100,F946:G946)</f>
        <v>77.6875</v>
      </c>
      <c r="I946" s="51"/>
      <c r="J946" s="121"/>
      <c r="K946" s="14">
        <f>SUM(I946:J946)</f>
        <v>0</v>
      </c>
      <c r="L946" s="51"/>
      <c r="M946" s="121"/>
      <c r="N946" s="121"/>
      <c r="O946" s="14">
        <f>SUM(L946:N946)</f>
        <v>0</v>
      </c>
      <c r="P946" s="121"/>
      <c r="Q946" s="121"/>
      <c r="R946" s="121"/>
      <c r="S946" s="121"/>
      <c r="T946" s="14">
        <f>SUM(P946:S946)</f>
        <v>0</v>
      </c>
      <c r="U946" s="51">
        <v>10</v>
      </c>
      <c r="V946" s="51">
        <v>3.6</v>
      </c>
      <c r="W946" s="51"/>
      <c r="X946" s="51"/>
      <c r="Y946" s="51"/>
      <c r="Z946" s="51"/>
      <c r="AA946" s="14">
        <f>SUM(U946:Z946)</f>
        <v>13.6</v>
      </c>
      <c r="AB946" s="51"/>
      <c r="AC946" s="51"/>
      <c r="AD946" s="86">
        <f>H946+K946+O946+T946+AA946+AB946-AC946</f>
        <v>91.287499999999994</v>
      </c>
    </row>
    <row r="947" spans="1:30" ht="21" customHeight="1" x14ac:dyDescent="0.2">
      <c r="A947" s="8">
        <v>943</v>
      </c>
      <c r="B947" s="167">
        <v>194135</v>
      </c>
      <c r="C947" s="119" t="s">
        <v>78</v>
      </c>
      <c r="D947" s="168">
        <v>2</v>
      </c>
      <c r="E947" s="14">
        <v>0.91270833333333334</v>
      </c>
      <c r="F947" s="51"/>
      <c r="G947" s="51"/>
      <c r="H947" s="12">
        <f>SUM(E947*100,F947:G947)</f>
        <v>91.270833333333329</v>
      </c>
      <c r="I947" s="51"/>
      <c r="J947" s="121"/>
      <c r="K947" s="14">
        <f>SUM(I947:J947)</f>
        <v>0</v>
      </c>
      <c r="L947" s="51"/>
      <c r="M947" s="121"/>
      <c r="N947" s="121"/>
      <c r="O947" s="14">
        <f>SUM(L947:N947)</f>
        <v>0</v>
      </c>
      <c r="P947" s="121"/>
      <c r="Q947" s="121"/>
      <c r="R947" s="121"/>
      <c r="S947" s="121"/>
      <c r="T947" s="14">
        <f>SUM(P947:S947)</f>
        <v>0</v>
      </c>
      <c r="U947" s="51"/>
      <c r="V947" s="51"/>
      <c r="W947" s="51"/>
      <c r="X947" s="51"/>
      <c r="Y947" s="51"/>
      <c r="Z947" s="51"/>
      <c r="AA947" s="14">
        <f>SUM(U947:Z947)</f>
        <v>0</v>
      </c>
      <c r="AB947" s="51"/>
      <c r="AC947" s="51"/>
      <c r="AD947" s="87">
        <f>H947+K947+O947+T947+AA947+AB947-AC947</f>
        <v>91.270833333333329</v>
      </c>
    </row>
    <row r="948" spans="1:30" ht="21" customHeight="1" x14ac:dyDescent="0.2">
      <c r="A948" s="9">
        <v>944</v>
      </c>
      <c r="B948" s="178" t="s">
        <v>884</v>
      </c>
      <c r="C948" s="101" t="s">
        <v>68</v>
      </c>
      <c r="D948" s="185">
        <v>1</v>
      </c>
      <c r="E948" s="16">
        <v>0.91266666666666663</v>
      </c>
      <c r="F948" s="48"/>
      <c r="G948" s="48"/>
      <c r="H948" s="12">
        <f>SUM(E948*100,F948:G948)</f>
        <v>91.266666666666666</v>
      </c>
      <c r="I948" s="48"/>
      <c r="J948" s="78"/>
      <c r="K948" s="13">
        <f>SUM(I948:J948)</f>
        <v>0</v>
      </c>
      <c r="L948" s="48"/>
      <c r="M948" s="78"/>
      <c r="N948" s="78"/>
      <c r="O948" s="13">
        <f>SUM(L948:N948)</f>
        <v>0</v>
      </c>
      <c r="P948" s="78"/>
      <c r="Q948" s="78"/>
      <c r="R948" s="78"/>
      <c r="S948" s="78"/>
      <c r="T948" s="13">
        <f>SUM(P948:S948)</f>
        <v>0</v>
      </c>
      <c r="U948" s="48"/>
      <c r="V948" s="48"/>
      <c r="W948" s="48"/>
      <c r="X948" s="48"/>
      <c r="Y948" s="48"/>
      <c r="Z948" s="48"/>
      <c r="AA948" s="13">
        <f>SUM(U948:Z948)</f>
        <v>0</v>
      </c>
      <c r="AB948" s="48"/>
      <c r="AC948" s="48"/>
      <c r="AD948" s="87">
        <f>H948+K948+O948+T948+AA948+AB948-AC948</f>
        <v>91.266666666666666</v>
      </c>
    </row>
    <row r="949" spans="1:30" ht="21" customHeight="1" x14ac:dyDescent="0.2">
      <c r="A949" s="10">
        <v>945</v>
      </c>
      <c r="B949" s="178" t="s">
        <v>885</v>
      </c>
      <c r="C949" s="101" t="s">
        <v>68</v>
      </c>
      <c r="D949" s="177">
        <v>2</v>
      </c>
      <c r="E949" s="13">
        <v>0.91266666666666663</v>
      </c>
      <c r="F949" s="48"/>
      <c r="G949" s="48"/>
      <c r="H949" s="12">
        <f>SUM(E949*100,F949:G949)</f>
        <v>91.266666666666666</v>
      </c>
      <c r="I949" s="48"/>
      <c r="J949" s="78"/>
      <c r="K949" s="13">
        <f>SUM(I949:J949)</f>
        <v>0</v>
      </c>
      <c r="L949" s="48"/>
      <c r="M949" s="78"/>
      <c r="N949" s="78"/>
      <c r="O949" s="13">
        <f>SUM(L949:N949)</f>
        <v>0</v>
      </c>
      <c r="P949" s="78"/>
      <c r="Q949" s="78"/>
      <c r="R949" s="78"/>
      <c r="S949" s="78"/>
      <c r="T949" s="13">
        <f>SUM(P949:S949)</f>
        <v>0</v>
      </c>
      <c r="U949" s="48"/>
      <c r="V949" s="48"/>
      <c r="W949" s="48"/>
      <c r="X949" s="48"/>
      <c r="Y949" s="48"/>
      <c r="Z949" s="48"/>
      <c r="AA949" s="13">
        <f>SUM(U949:Z949)</f>
        <v>0</v>
      </c>
      <c r="AB949" s="48"/>
      <c r="AC949" s="48"/>
      <c r="AD949" s="87">
        <f>H949+K949+O949+T949+AA949+AB949-AC949</f>
        <v>91.266666666666666</v>
      </c>
    </row>
    <row r="950" spans="1:30" ht="21" customHeight="1" x14ac:dyDescent="0.2">
      <c r="A950" s="8">
        <v>946</v>
      </c>
      <c r="B950" s="195" t="s">
        <v>886</v>
      </c>
      <c r="C950" s="92" t="s">
        <v>64</v>
      </c>
      <c r="D950" s="170">
        <v>3</v>
      </c>
      <c r="E950" s="12">
        <v>0.9026524390243903</v>
      </c>
      <c r="F950" s="46"/>
      <c r="G950" s="46"/>
      <c r="H950" s="12">
        <f>SUM(E950*100,F950:G950)</f>
        <v>90.265243902439025</v>
      </c>
      <c r="I950" s="94"/>
      <c r="J950" s="95"/>
      <c r="K950" s="12">
        <f>SUM(I950:J950)</f>
        <v>0</v>
      </c>
      <c r="L950" s="95"/>
      <c r="M950" s="95"/>
      <c r="N950" s="95"/>
      <c r="O950" s="12">
        <f>SUM(L950:N950)</f>
        <v>0</v>
      </c>
      <c r="P950" s="95"/>
      <c r="Q950" s="95"/>
      <c r="R950" s="95"/>
      <c r="S950" s="95"/>
      <c r="T950" s="12">
        <f>SUM(P950:S950)</f>
        <v>0</v>
      </c>
      <c r="U950" s="95">
        <v>1</v>
      </c>
      <c r="V950" s="94"/>
      <c r="W950" s="94"/>
      <c r="X950" s="94"/>
      <c r="Y950" s="85"/>
      <c r="Z950" s="85"/>
      <c r="AA950" s="14">
        <f>SUM(U950:Z950)</f>
        <v>1</v>
      </c>
      <c r="AB950" s="85"/>
      <c r="AC950" s="85"/>
      <c r="AD950" s="87">
        <f>H950+K950+O950+T950+AA950+AB950-AC950</f>
        <v>91.265243902439025</v>
      </c>
    </row>
    <row r="951" spans="1:30" ht="21" customHeight="1" x14ac:dyDescent="0.2">
      <c r="A951" s="9">
        <v>947</v>
      </c>
      <c r="B951" s="184" t="s">
        <v>887</v>
      </c>
      <c r="C951" s="184" t="s">
        <v>66</v>
      </c>
      <c r="D951" s="184">
        <v>1</v>
      </c>
      <c r="E951" s="13">
        <v>0.90562500000000001</v>
      </c>
      <c r="F951" s="47"/>
      <c r="G951" s="47"/>
      <c r="H951" s="12">
        <f>SUM(E951*100,F951:G951)</f>
        <v>90.5625</v>
      </c>
      <c r="I951" s="47"/>
      <c r="J951" s="77"/>
      <c r="K951" s="13">
        <f>SUM(I951:J951)</f>
        <v>0</v>
      </c>
      <c r="L951" s="47"/>
      <c r="M951" s="77"/>
      <c r="N951" s="77"/>
      <c r="O951" s="13">
        <f>SUM(L951:N951)</f>
        <v>0</v>
      </c>
      <c r="P951" s="77"/>
      <c r="Q951" s="77"/>
      <c r="R951" s="77">
        <v>0.5</v>
      </c>
      <c r="S951" s="77"/>
      <c r="T951" s="13">
        <f>SUM(P951:S951)</f>
        <v>0.5</v>
      </c>
      <c r="U951" s="47"/>
      <c r="V951" s="47">
        <v>0.2</v>
      </c>
      <c r="W951" s="47"/>
      <c r="X951" s="47"/>
      <c r="Y951" s="47"/>
      <c r="Z951" s="47"/>
      <c r="AA951" s="13">
        <f>SUM(U951:Z951)</f>
        <v>0.2</v>
      </c>
      <c r="AB951" s="47"/>
      <c r="AC951" s="47"/>
      <c r="AD951" s="86">
        <f>H951+K951+O951+T951+AA951+AB951-AC951</f>
        <v>91.262500000000003</v>
      </c>
    </row>
    <row r="952" spans="1:30" ht="21" customHeight="1" x14ac:dyDescent="0.2">
      <c r="A952" s="10">
        <v>948</v>
      </c>
      <c r="B952" s="178" t="s">
        <v>888</v>
      </c>
      <c r="C952" s="177" t="s">
        <v>68</v>
      </c>
      <c r="D952" s="180">
        <v>1</v>
      </c>
      <c r="E952" s="13">
        <v>0.91258064516129034</v>
      </c>
      <c r="F952" s="48"/>
      <c r="G952" s="48"/>
      <c r="H952" s="12">
        <f>SUM(E952*100,F952:G952)</f>
        <v>91.258064516129039</v>
      </c>
      <c r="I952" s="48"/>
      <c r="J952" s="78"/>
      <c r="K952" s="13">
        <f>SUM(I952:J952)</f>
        <v>0</v>
      </c>
      <c r="L952" s="48"/>
      <c r="M952" s="78"/>
      <c r="N952" s="78"/>
      <c r="O952" s="13">
        <f>SUM(L952:N952)</f>
        <v>0</v>
      </c>
      <c r="P952" s="78"/>
      <c r="Q952" s="78"/>
      <c r="R952" s="78"/>
      <c r="S952" s="78"/>
      <c r="T952" s="13">
        <f>SUM(P952:S952)</f>
        <v>0</v>
      </c>
      <c r="U952" s="48"/>
      <c r="V952" s="48"/>
      <c r="W952" s="48"/>
      <c r="X952" s="48"/>
      <c r="Y952" s="48"/>
      <c r="Z952" s="48"/>
      <c r="AA952" s="13">
        <f>SUM(U952:Z952)</f>
        <v>0</v>
      </c>
      <c r="AB952" s="48"/>
      <c r="AC952" s="48"/>
      <c r="AD952" s="86">
        <f>H952+K952+O952+T952+AA952+AB952-AC952</f>
        <v>91.258064516129039</v>
      </c>
    </row>
    <row r="953" spans="1:30" ht="21" customHeight="1" x14ac:dyDescent="0.2">
      <c r="A953" s="8">
        <v>949</v>
      </c>
      <c r="B953" s="186" t="s">
        <v>889</v>
      </c>
      <c r="C953" s="101" t="s">
        <v>68</v>
      </c>
      <c r="D953" s="177">
        <v>3</v>
      </c>
      <c r="E953" s="13">
        <v>0.91258064516129034</v>
      </c>
      <c r="F953" s="48"/>
      <c r="G953" s="48"/>
      <c r="H953" s="12">
        <f>SUM(E953*100,F953:G953)</f>
        <v>91.258064516129039</v>
      </c>
      <c r="I953" s="48"/>
      <c r="J953" s="78"/>
      <c r="K953" s="13">
        <f>SUM(I953:J953)</f>
        <v>0</v>
      </c>
      <c r="L953" s="48"/>
      <c r="M953" s="78"/>
      <c r="N953" s="78"/>
      <c r="O953" s="13">
        <f>SUM(L953:N953)</f>
        <v>0</v>
      </c>
      <c r="P953" s="78"/>
      <c r="Q953" s="78"/>
      <c r="R953" s="78"/>
      <c r="S953" s="78"/>
      <c r="T953" s="13">
        <f>SUM(P953:S953)</f>
        <v>0</v>
      </c>
      <c r="U953" s="48"/>
      <c r="V953" s="48"/>
      <c r="W953" s="48"/>
      <c r="X953" s="48"/>
      <c r="Y953" s="48"/>
      <c r="Z953" s="48"/>
      <c r="AA953" s="13">
        <f>SUM(U953:Z953)</f>
        <v>0</v>
      </c>
      <c r="AB953" s="48"/>
      <c r="AC953" s="48"/>
      <c r="AD953" s="86">
        <f>H953+K953+O953+T953+AA953+AB953-AC953</f>
        <v>91.258064516129039</v>
      </c>
    </row>
    <row r="954" spans="1:30" ht="21" customHeight="1" x14ac:dyDescent="0.2">
      <c r="A954" s="9">
        <v>950</v>
      </c>
      <c r="B954" s="176" t="s">
        <v>890</v>
      </c>
      <c r="C954" s="101" t="s">
        <v>68</v>
      </c>
      <c r="D954" s="177">
        <v>3</v>
      </c>
      <c r="E954" s="13">
        <v>0.91258064516129034</v>
      </c>
      <c r="F954" s="48"/>
      <c r="G954" s="48"/>
      <c r="H954" s="12">
        <f>SUM(E954*100,F954:G954)</f>
        <v>91.258064516129039</v>
      </c>
      <c r="I954" s="48"/>
      <c r="J954" s="78"/>
      <c r="K954" s="13">
        <f>SUM(I954:J954)</f>
        <v>0</v>
      </c>
      <c r="L954" s="48"/>
      <c r="M954" s="78"/>
      <c r="N954" s="78"/>
      <c r="O954" s="13">
        <f>SUM(L954:N954)</f>
        <v>0</v>
      </c>
      <c r="P954" s="78"/>
      <c r="Q954" s="78"/>
      <c r="R954" s="78"/>
      <c r="S954" s="78"/>
      <c r="T954" s="13">
        <f>SUM(P954:S954)</f>
        <v>0</v>
      </c>
      <c r="U954" s="48"/>
      <c r="V954" s="48"/>
      <c r="W954" s="48"/>
      <c r="X954" s="48"/>
      <c r="Y954" s="48"/>
      <c r="Z954" s="48"/>
      <c r="AA954" s="13">
        <f>SUM(U954:Z954)</f>
        <v>0</v>
      </c>
      <c r="AB954" s="48"/>
      <c r="AC954" s="48"/>
      <c r="AD954" s="86">
        <f>H954+K954+O954+T954+AA954+AB954-AC954</f>
        <v>91.258064516129039</v>
      </c>
    </row>
    <row r="955" spans="1:30" ht="21" customHeight="1" x14ac:dyDescent="0.2">
      <c r="A955" s="10">
        <v>951</v>
      </c>
      <c r="B955" s="189" t="s">
        <v>891</v>
      </c>
      <c r="C955" s="104" t="s">
        <v>70</v>
      </c>
      <c r="D955" s="174">
        <v>1</v>
      </c>
      <c r="E955" s="14">
        <f>H955/100</f>
        <v>0.90454545454545454</v>
      </c>
      <c r="F955" s="49"/>
      <c r="G955" s="49">
        <v>1</v>
      </c>
      <c r="H955" s="12">
        <v>90.454545454545453</v>
      </c>
      <c r="I955" s="49"/>
      <c r="J955" s="106"/>
      <c r="K955" s="14">
        <f>SUM(I955:J955)</f>
        <v>0</v>
      </c>
      <c r="L955" s="49"/>
      <c r="M955" s="106"/>
      <c r="N955" s="106"/>
      <c r="O955" s="14">
        <f>SUM(L955:N955)</f>
        <v>0</v>
      </c>
      <c r="P955" s="106"/>
      <c r="Q955" s="106"/>
      <c r="R955" s="106"/>
      <c r="S955" s="106"/>
      <c r="T955" s="14">
        <f>SUM(P955:S955)</f>
        <v>0</v>
      </c>
      <c r="U955" s="49"/>
      <c r="V955" s="49">
        <v>0.8</v>
      </c>
      <c r="W955" s="49"/>
      <c r="X955" s="49"/>
      <c r="Y955" s="49"/>
      <c r="Z955" s="49"/>
      <c r="AA955" s="14">
        <f>SUM(U955:Z955)</f>
        <v>0.8</v>
      </c>
      <c r="AB955" s="49"/>
      <c r="AC955" s="49"/>
      <c r="AD955" s="87">
        <f>H955+K955+O955+T955+AA955+AB955-AC955</f>
        <v>91.25454545454545</v>
      </c>
    </row>
    <row r="956" spans="1:30" ht="21" customHeight="1" x14ac:dyDescent="0.2">
      <c r="A956" s="8">
        <v>952</v>
      </c>
      <c r="B956" s="189" t="s">
        <v>892</v>
      </c>
      <c r="C956" s="173" t="s">
        <v>70</v>
      </c>
      <c r="D956" s="174">
        <v>1</v>
      </c>
      <c r="E956" s="14">
        <f>H956/100</f>
        <v>0.80454545454545456</v>
      </c>
      <c r="F956" s="49"/>
      <c r="G956" s="49">
        <v>1</v>
      </c>
      <c r="H956" s="12">
        <v>80.454545454545453</v>
      </c>
      <c r="I956" s="49"/>
      <c r="J956" s="106"/>
      <c r="K956" s="14">
        <f>SUM(I956:J956)</f>
        <v>0</v>
      </c>
      <c r="L956" s="49"/>
      <c r="M956" s="106"/>
      <c r="N956" s="106"/>
      <c r="O956" s="14">
        <f>SUM(L956:N956)</f>
        <v>0</v>
      </c>
      <c r="P956" s="106"/>
      <c r="Q956" s="106"/>
      <c r="R956" s="106"/>
      <c r="S956" s="106"/>
      <c r="T956" s="14">
        <f>SUM(P956:S956)</f>
        <v>0</v>
      </c>
      <c r="U956" s="49">
        <v>10</v>
      </c>
      <c r="V956" s="49">
        <v>0.8</v>
      </c>
      <c r="W956" s="49"/>
      <c r="X956" s="49"/>
      <c r="Y956" s="49"/>
      <c r="Z956" s="49"/>
      <c r="AA956" s="14">
        <f>SUM(U956:Z956)</f>
        <v>10.8</v>
      </c>
      <c r="AB956" s="49"/>
      <c r="AC956" s="49"/>
      <c r="AD956" s="87">
        <f>H956+K956+O956+T956+AA956+AB956-AC956</f>
        <v>91.25454545454545</v>
      </c>
    </row>
    <row r="957" spans="1:30" ht="21" customHeight="1" x14ac:dyDescent="0.2">
      <c r="A957" s="9">
        <v>953</v>
      </c>
      <c r="B957" s="181" t="s">
        <v>893</v>
      </c>
      <c r="C957" s="170" t="s">
        <v>64</v>
      </c>
      <c r="D957" s="171">
        <v>2</v>
      </c>
      <c r="E957" s="12">
        <v>0.91252747252747257</v>
      </c>
      <c r="F957" s="46"/>
      <c r="G957" s="46"/>
      <c r="H957" s="12">
        <f>SUM(E957*100,F957:G957)</f>
        <v>91.252747252747255</v>
      </c>
      <c r="I957" s="94"/>
      <c r="J957" s="95"/>
      <c r="K957" s="12">
        <f>SUM(I957:J957)</f>
        <v>0</v>
      </c>
      <c r="L957" s="95"/>
      <c r="M957" s="95"/>
      <c r="N957" s="95"/>
      <c r="O957" s="12">
        <f>SUM(L957:N957)</f>
        <v>0</v>
      </c>
      <c r="P957" s="95"/>
      <c r="Q957" s="95"/>
      <c r="R957" s="95"/>
      <c r="S957" s="95"/>
      <c r="T957" s="12">
        <f>SUM(P957:S957)</f>
        <v>0</v>
      </c>
      <c r="U957" s="95"/>
      <c r="V957" s="94"/>
      <c r="W957" s="94"/>
      <c r="X957" s="94"/>
      <c r="Y957" s="85"/>
      <c r="Z957" s="85"/>
      <c r="AA957" s="14">
        <f>SUM(U957:Z957)</f>
        <v>0</v>
      </c>
      <c r="AB957" s="85"/>
      <c r="AC957" s="85"/>
      <c r="AD957" s="87">
        <f>H957+K957+O957+T957+AA957+AB957-AC957</f>
        <v>91.252747252747255</v>
      </c>
    </row>
    <row r="958" spans="1:30" ht="21" customHeight="1" x14ac:dyDescent="0.2">
      <c r="A958" s="10">
        <v>954</v>
      </c>
      <c r="B958" s="184" t="s">
        <v>895</v>
      </c>
      <c r="C958" s="184" t="s">
        <v>66</v>
      </c>
      <c r="D958" s="184">
        <v>2</v>
      </c>
      <c r="E958" s="13">
        <v>0.91233333333333333</v>
      </c>
      <c r="F958" s="47"/>
      <c r="G958" s="47"/>
      <c r="H958" s="12">
        <f>SUM(E958*100,F958:G958)</f>
        <v>91.233333333333334</v>
      </c>
      <c r="I958" s="47"/>
      <c r="J958" s="77"/>
      <c r="K958" s="13">
        <f>SUM(I958:J958)</f>
        <v>0</v>
      </c>
      <c r="L958" s="47"/>
      <c r="M958" s="77"/>
      <c r="N958" s="77"/>
      <c r="O958" s="13">
        <f>SUM(L958:N958)</f>
        <v>0</v>
      </c>
      <c r="P958" s="77"/>
      <c r="Q958" s="80"/>
      <c r="R958" s="77"/>
      <c r="S958" s="77"/>
      <c r="T958" s="13">
        <f>SUM(P958:S958)</f>
        <v>0</v>
      </c>
      <c r="U958" s="47"/>
      <c r="V958" s="47"/>
      <c r="W958" s="47"/>
      <c r="X958" s="47"/>
      <c r="Y958" s="47"/>
      <c r="Z958" s="47"/>
      <c r="AA958" s="13">
        <f>SUM(U958:Z958)</f>
        <v>0</v>
      </c>
      <c r="AB958" s="47"/>
      <c r="AC958" s="47"/>
      <c r="AD958" s="86">
        <f>H958+K958+O958+T958+AA958+AB958-AC958</f>
        <v>91.233333333333334</v>
      </c>
    </row>
    <row r="959" spans="1:30" ht="21" customHeight="1" x14ac:dyDescent="0.2">
      <c r="A959" s="8">
        <v>955</v>
      </c>
      <c r="B959" s="178" t="s">
        <v>896</v>
      </c>
      <c r="C959" s="177" t="s">
        <v>68</v>
      </c>
      <c r="D959" s="177">
        <v>2</v>
      </c>
      <c r="E959" s="13">
        <v>0.86233333333333329</v>
      </c>
      <c r="F959" s="48"/>
      <c r="G959" s="48"/>
      <c r="H959" s="12">
        <f>SUM(E959*100,F959:G959)</f>
        <v>86.233333333333334</v>
      </c>
      <c r="I959" s="48"/>
      <c r="J959" s="78"/>
      <c r="K959" s="13">
        <f>SUM(I959:J959)</f>
        <v>0</v>
      </c>
      <c r="L959" s="48"/>
      <c r="M959" s="78"/>
      <c r="N959" s="78"/>
      <c r="O959" s="13">
        <f>SUM(L959:N959)</f>
        <v>0</v>
      </c>
      <c r="P959" s="78"/>
      <c r="Q959" s="78"/>
      <c r="R959" s="78"/>
      <c r="S959" s="78"/>
      <c r="T959" s="13">
        <f>SUM(P959:S959)</f>
        <v>0</v>
      </c>
      <c r="U959" s="48">
        <v>1.5</v>
      </c>
      <c r="V959" s="48"/>
      <c r="W959" s="48"/>
      <c r="X959" s="48"/>
      <c r="Y959" s="48"/>
      <c r="Z959" s="48">
        <v>3.5</v>
      </c>
      <c r="AA959" s="13">
        <f>SUM(U959:Z959)</f>
        <v>5</v>
      </c>
      <c r="AB959" s="48"/>
      <c r="AC959" s="48"/>
      <c r="AD959" s="86">
        <f>H959+K959+O959+T959+AA959+AB959-AC959</f>
        <v>91.233333333333334</v>
      </c>
    </row>
    <row r="960" spans="1:30" ht="21" customHeight="1" x14ac:dyDescent="0.2">
      <c r="A960" s="9">
        <v>956</v>
      </c>
      <c r="B960" s="180" t="s">
        <v>897</v>
      </c>
      <c r="C960" s="177" t="s">
        <v>68</v>
      </c>
      <c r="D960" s="177">
        <v>4</v>
      </c>
      <c r="E960" s="13">
        <v>0.91233333333333333</v>
      </c>
      <c r="F960" s="48"/>
      <c r="G960" s="48"/>
      <c r="H960" s="12">
        <f>SUM(E960*100,F960:G960)</f>
        <v>91.233333333333334</v>
      </c>
      <c r="I960" s="48"/>
      <c r="J960" s="78"/>
      <c r="K960" s="13">
        <f>SUM(I960:J960)</f>
        <v>0</v>
      </c>
      <c r="L960" s="48"/>
      <c r="M960" s="78"/>
      <c r="N960" s="78"/>
      <c r="O960" s="13">
        <f>SUM(L960:N960)</f>
        <v>0</v>
      </c>
      <c r="P960" s="78"/>
      <c r="Q960" s="78"/>
      <c r="R960" s="78"/>
      <c r="S960" s="78"/>
      <c r="T960" s="13">
        <f>SUM(P960:S960)</f>
        <v>0</v>
      </c>
      <c r="U960" s="48"/>
      <c r="V960" s="48"/>
      <c r="W960" s="48"/>
      <c r="X960" s="48"/>
      <c r="Y960" s="48"/>
      <c r="Z960" s="48"/>
      <c r="AA960" s="13">
        <f>SUM(U960:Z960)</f>
        <v>0</v>
      </c>
      <c r="AB960" s="48"/>
      <c r="AC960" s="48"/>
      <c r="AD960" s="87">
        <f>H960+K960+O960+T960+AA960+AB960-AC960</f>
        <v>91.233333333333334</v>
      </c>
    </row>
    <row r="961" spans="1:30" ht="21" customHeight="1" x14ac:dyDescent="0.2">
      <c r="A961" s="10">
        <v>957</v>
      </c>
      <c r="B961" s="195" t="s">
        <v>894</v>
      </c>
      <c r="C961" s="92" t="s">
        <v>64</v>
      </c>
      <c r="D961" s="170">
        <v>3</v>
      </c>
      <c r="E961" s="12">
        <v>0.85243902439024388</v>
      </c>
      <c r="F961" s="46"/>
      <c r="G961" s="46"/>
      <c r="H961" s="12">
        <f>SUM(E961*100,F961:G961)</f>
        <v>85.243902439024382</v>
      </c>
      <c r="I961" s="94"/>
      <c r="J961" s="95"/>
      <c r="K961" s="12">
        <f ca="1">SUM(I961:Y961)</f>
        <v>4</v>
      </c>
      <c r="L961" s="95"/>
      <c r="M961" s="95"/>
      <c r="N961" s="95"/>
      <c r="O961" s="12">
        <f>SUM(L961:N961)</f>
        <v>0</v>
      </c>
      <c r="P961" s="95"/>
      <c r="Q961" s="95"/>
      <c r="R961" s="95"/>
      <c r="S961" s="95"/>
      <c r="T961" s="12">
        <f>SUM(P961:S961)</f>
        <v>0</v>
      </c>
      <c r="U961" s="95">
        <v>2</v>
      </c>
      <c r="V961" s="94"/>
      <c r="W961" s="94"/>
      <c r="X961" s="94"/>
      <c r="Y961" s="95">
        <v>4</v>
      </c>
      <c r="Z961" s="85"/>
      <c r="AA961" s="14">
        <f>SUM(U961:Z961)</f>
        <v>6</v>
      </c>
      <c r="AB961" s="85"/>
      <c r="AC961" s="85"/>
      <c r="AD961" s="86">
        <f ca="1">H961+K961+O961+T961+AA961+AB961-AC961</f>
        <v>91.224137931034491</v>
      </c>
    </row>
    <row r="962" spans="1:30" ht="21" customHeight="1" x14ac:dyDescent="0.2">
      <c r="A962" s="8">
        <v>958</v>
      </c>
      <c r="B962" s="175" t="s">
        <v>898</v>
      </c>
      <c r="C962" s="92" t="s">
        <v>64</v>
      </c>
      <c r="D962" s="171">
        <v>1</v>
      </c>
      <c r="E962" s="12">
        <v>0.89724137931034487</v>
      </c>
      <c r="F962" s="53"/>
      <c r="G962" s="46"/>
      <c r="H962" s="12">
        <f>SUM(E962*100,F962:G962)</f>
        <v>89.724137931034491</v>
      </c>
      <c r="I962" s="94"/>
      <c r="J962" s="95"/>
      <c r="K962" s="12">
        <f>SUM(I962:J962)</f>
        <v>0</v>
      </c>
      <c r="L962" s="95"/>
      <c r="M962" s="95"/>
      <c r="N962" s="95"/>
      <c r="O962" s="12">
        <f>SUM(L962:N962)</f>
        <v>0</v>
      </c>
      <c r="P962" s="95"/>
      <c r="Q962" s="196"/>
      <c r="R962" s="95"/>
      <c r="S962" s="95"/>
      <c r="T962" s="12">
        <f>SUM(P962:S962)</f>
        <v>0</v>
      </c>
      <c r="U962" s="95"/>
      <c r="V962" s="94"/>
      <c r="W962" s="94"/>
      <c r="X962" s="94"/>
      <c r="Y962" s="85"/>
      <c r="Z962" s="85">
        <v>1.5</v>
      </c>
      <c r="AA962" s="14">
        <f>SUM(U962:Z962)</f>
        <v>1.5</v>
      </c>
      <c r="AB962" s="85"/>
      <c r="AC962" s="85"/>
      <c r="AD962" s="87">
        <f>H962+K962+O962+T962+AA962+AB962-AC962</f>
        <v>91.224137931034491</v>
      </c>
    </row>
    <row r="963" spans="1:30" ht="21" customHeight="1" x14ac:dyDescent="0.2">
      <c r="A963" s="9">
        <v>959</v>
      </c>
      <c r="B963" s="174" t="s">
        <v>899</v>
      </c>
      <c r="C963" s="173" t="s">
        <v>70</v>
      </c>
      <c r="D963" s="174">
        <v>4</v>
      </c>
      <c r="E963" s="14">
        <f>H963/100</f>
        <v>0.91214285714285703</v>
      </c>
      <c r="F963" s="49"/>
      <c r="G963" s="49"/>
      <c r="H963" s="12">
        <v>91.214285714285708</v>
      </c>
      <c r="I963" s="49"/>
      <c r="J963" s="106"/>
      <c r="K963" s="14">
        <f>SUM(I963:J963)</f>
        <v>0</v>
      </c>
      <c r="L963" s="49"/>
      <c r="M963" s="106"/>
      <c r="N963" s="106"/>
      <c r="O963" s="14">
        <f>SUM(L963:N963)</f>
        <v>0</v>
      </c>
      <c r="P963" s="106"/>
      <c r="Q963" s="106"/>
      <c r="R963" s="106"/>
      <c r="S963" s="106"/>
      <c r="T963" s="14">
        <f>SUM(P963:S963)</f>
        <v>0</v>
      </c>
      <c r="U963" s="49"/>
      <c r="V963" s="49"/>
      <c r="W963" s="49"/>
      <c r="X963" s="49"/>
      <c r="Y963" s="49"/>
      <c r="Z963" s="49"/>
      <c r="AA963" s="14">
        <f>SUM(U963:Z963)</f>
        <v>0</v>
      </c>
      <c r="AB963" s="49"/>
      <c r="AC963" s="49"/>
      <c r="AD963" s="86">
        <f>H963+K963+O963+T963+AA963+AB963-AC963</f>
        <v>91.214285714285708</v>
      </c>
    </row>
    <row r="964" spans="1:30" ht="21" customHeight="1" x14ac:dyDescent="0.2">
      <c r="A964" s="10">
        <v>960</v>
      </c>
      <c r="B964" s="172">
        <v>182853</v>
      </c>
      <c r="C964" s="173" t="s">
        <v>70</v>
      </c>
      <c r="D964" s="173">
        <v>3</v>
      </c>
      <c r="E964" s="14">
        <f>'[1]3-18-05.'!AD14</f>
        <v>0.91200000000000003</v>
      </c>
      <c r="F964" s="49"/>
      <c r="G964" s="49"/>
      <c r="H964" s="12">
        <f>SUM(E964*100,F964:G964)</f>
        <v>91.2</v>
      </c>
      <c r="I964" s="49"/>
      <c r="J964" s="106"/>
      <c r="K964" s="14">
        <f>SUM(I964:J964)</f>
        <v>0</v>
      </c>
      <c r="L964" s="49"/>
      <c r="M964" s="106"/>
      <c r="N964" s="106"/>
      <c r="O964" s="14">
        <f>SUM(L964:N964)</f>
        <v>0</v>
      </c>
      <c r="P964" s="106"/>
      <c r="Q964" s="106"/>
      <c r="R964" s="106"/>
      <c r="S964" s="106"/>
      <c r="T964" s="14">
        <f>SUM(P964:S964)</f>
        <v>0</v>
      </c>
      <c r="U964" s="49"/>
      <c r="V964" s="49"/>
      <c r="W964" s="49"/>
      <c r="X964" s="49"/>
      <c r="Y964" s="49"/>
      <c r="Z964" s="49"/>
      <c r="AA964" s="14">
        <f>SUM(U964:Z964)</f>
        <v>0</v>
      </c>
      <c r="AB964" s="49"/>
      <c r="AC964" s="49"/>
      <c r="AD964" s="87">
        <f>H964+K964+O964+T964+AA964+AB964-AC964</f>
        <v>91.2</v>
      </c>
    </row>
    <row r="965" spans="1:30" ht="21" customHeight="1" x14ac:dyDescent="0.2">
      <c r="A965" s="8">
        <v>961</v>
      </c>
      <c r="B965" s="176" t="s">
        <v>900</v>
      </c>
      <c r="C965" s="177" t="s">
        <v>68</v>
      </c>
      <c r="D965" s="177">
        <v>2</v>
      </c>
      <c r="E965" s="13">
        <v>0.91200000000000003</v>
      </c>
      <c r="F965" s="48"/>
      <c r="G965" s="48"/>
      <c r="H965" s="12">
        <f>SUM(E965*100,F965:G965)</f>
        <v>91.2</v>
      </c>
      <c r="I965" s="48"/>
      <c r="J965" s="78"/>
      <c r="K965" s="13">
        <f>SUM(I965:J965)</f>
        <v>0</v>
      </c>
      <c r="L965" s="48"/>
      <c r="M965" s="78"/>
      <c r="N965" s="78"/>
      <c r="O965" s="13">
        <f>SUM(L965:N965)</f>
        <v>0</v>
      </c>
      <c r="P965" s="78"/>
      <c r="Q965" s="78"/>
      <c r="R965" s="78"/>
      <c r="S965" s="78"/>
      <c r="T965" s="13">
        <f>SUM(P965:S965)</f>
        <v>0</v>
      </c>
      <c r="U965" s="48"/>
      <c r="V965" s="48"/>
      <c r="W965" s="48"/>
      <c r="X965" s="48"/>
      <c r="Y965" s="48"/>
      <c r="Z965" s="48"/>
      <c r="AA965" s="13">
        <f>SUM(U965:Z965)</f>
        <v>0</v>
      </c>
      <c r="AB965" s="48"/>
      <c r="AC965" s="48"/>
      <c r="AD965" s="86">
        <f>H965+K965+O965+T965+AA965+AB965-AC965</f>
        <v>91.2</v>
      </c>
    </row>
    <row r="966" spans="1:30" ht="21" customHeight="1" x14ac:dyDescent="0.2">
      <c r="A966" s="9">
        <v>962</v>
      </c>
      <c r="B966" s="184" t="s">
        <v>901</v>
      </c>
      <c r="C966" s="96" t="s">
        <v>66</v>
      </c>
      <c r="D966" s="184">
        <v>4</v>
      </c>
      <c r="E966" s="13">
        <v>0.8569444444444444</v>
      </c>
      <c r="F966" s="47"/>
      <c r="G966" s="47"/>
      <c r="H966" s="12">
        <f>SUM(E966*100,F966:G966)</f>
        <v>85.694444444444443</v>
      </c>
      <c r="I966" s="47"/>
      <c r="J966" s="77"/>
      <c r="K966" s="13">
        <f>SUM(I966:J966)</f>
        <v>0</v>
      </c>
      <c r="L966" s="47"/>
      <c r="M966" s="77"/>
      <c r="N966" s="77"/>
      <c r="O966" s="13">
        <f>SUM(L966:N966)</f>
        <v>0</v>
      </c>
      <c r="P966" s="77"/>
      <c r="Q966" s="77"/>
      <c r="R966" s="77"/>
      <c r="S966" s="77"/>
      <c r="T966" s="13">
        <f>SUM(P966:S966)</f>
        <v>0</v>
      </c>
      <c r="U966" s="47">
        <v>2.5</v>
      </c>
      <c r="V966" s="47"/>
      <c r="W966" s="47"/>
      <c r="X966" s="47">
        <v>3</v>
      </c>
      <c r="Y966" s="47"/>
      <c r="Z966" s="47"/>
      <c r="AA966" s="13">
        <f>SUM(U966:Z966)</f>
        <v>5.5</v>
      </c>
      <c r="AB966" s="47"/>
      <c r="AC966" s="47"/>
      <c r="AD966" s="86">
        <f>H966+K966+O966+T966+AA966+AB966-AC966</f>
        <v>91.194444444444443</v>
      </c>
    </row>
    <row r="967" spans="1:30" ht="21" customHeight="1" x14ac:dyDescent="0.2">
      <c r="A967" s="10">
        <v>963</v>
      </c>
      <c r="B967" s="166" t="s">
        <v>902</v>
      </c>
      <c r="C967" s="166" t="s">
        <v>73</v>
      </c>
      <c r="D967" s="166">
        <v>1</v>
      </c>
      <c r="E967" s="14">
        <v>0.9117533333333333</v>
      </c>
      <c r="F967" s="50"/>
      <c r="G967" s="50"/>
      <c r="H967" s="12">
        <f>SUM(E967*100,F967:G967)</f>
        <v>91.175333333333327</v>
      </c>
      <c r="I967" s="50"/>
      <c r="J967" s="112"/>
      <c r="K967" s="14">
        <f>SUM(I967:J967)</f>
        <v>0</v>
      </c>
      <c r="L967" s="50"/>
      <c r="M967" s="112"/>
      <c r="N967" s="112"/>
      <c r="O967" s="14">
        <f>SUM(L967:N967)</f>
        <v>0</v>
      </c>
      <c r="P967" s="112"/>
      <c r="Q967" s="112"/>
      <c r="R967" s="112"/>
      <c r="S967" s="112"/>
      <c r="T967" s="14">
        <f>SUM(P967:S967)</f>
        <v>0</v>
      </c>
      <c r="U967" s="50"/>
      <c r="V967" s="50"/>
      <c r="W967" s="50"/>
      <c r="X967" s="50"/>
      <c r="Y967" s="50"/>
      <c r="Z967" s="50"/>
      <c r="AA967" s="14">
        <f>SUM(U967:Z967)</f>
        <v>0</v>
      </c>
      <c r="AB967" s="50"/>
      <c r="AC967" s="50"/>
      <c r="AD967" s="86">
        <f>H967+K967+O967+T967+AA967+AB967-AC967</f>
        <v>91.175333333333327</v>
      </c>
    </row>
    <row r="968" spans="1:30" ht="21" customHeight="1" x14ac:dyDescent="0.2">
      <c r="A968" s="8">
        <v>964</v>
      </c>
      <c r="B968" s="180" t="s">
        <v>903</v>
      </c>
      <c r="C968" s="177" t="s">
        <v>68</v>
      </c>
      <c r="D968" s="177">
        <v>4</v>
      </c>
      <c r="E968" s="13">
        <v>0.91166666666666663</v>
      </c>
      <c r="F968" s="48"/>
      <c r="G968" s="48"/>
      <c r="H968" s="12">
        <f>SUM(E968*100,F968:G968)</f>
        <v>91.166666666666657</v>
      </c>
      <c r="I968" s="48"/>
      <c r="J968" s="78"/>
      <c r="K968" s="13">
        <f>SUM(I968:J968)</f>
        <v>0</v>
      </c>
      <c r="L968" s="48"/>
      <c r="M968" s="78"/>
      <c r="N968" s="78"/>
      <c r="O968" s="13">
        <f>SUM(L968:N968)</f>
        <v>0</v>
      </c>
      <c r="P968" s="78"/>
      <c r="Q968" s="78"/>
      <c r="R968" s="78"/>
      <c r="S968" s="78"/>
      <c r="T968" s="13">
        <f>SUM(P968:S968)</f>
        <v>0</v>
      </c>
      <c r="U968" s="48"/>
      <c r="V968" s="48"/>
      <c r="W968" s="48"/>
      <c r="X968" s="48"/>
      <c r="Y968" s="48"/>
      <c r="Z968" s="48"/>
      <c r="AA968" s="13">
        <f>SUM(U968:Z968)</f>
        <v>0</v>
      </c>
      <c r="AB968" s="48"/>
      <c r="AC968" s="48"/>
      <c r="AD968" s="86">
        <f>H968+K968+O968+T968+AA968+AB968-AC968</f>
        <v>91.166666666666657</v>
      </c>
    </row>
    <row r="969" spans="1:30" ht="21" customHeight="1" x14ac:dyDescent="0.2">
      <c r="A969" s="9">
        <v>965</v>
      </c>
      <c r="B969" s="182" t="s">
        <v>904</v>
      </c>
      <c r="C969" s="110" t="s">
        <v>73</v>
      </c>
      <c r="D969" s="166">
        <v>1</v>
      </c>
      <c r="E969" s="14">
        <v>0.91157777777777782</v>
      </c>
      <c r="F969" s="50"/>
      <c r="G969" s="50"/>
      <c r="H969" s="12">
        <f>SUM(E969*100,F969:G969)</f>
        <v>91.157777777777781</v>
      </c>
      <c r="I969" s="50"/>
      <c r="J969" s="112"/>
      <c r="K969" s="14">
        <f>SUM(I969:J969)</f>
        <v>0</v>
      </c>
      <c r="L969" s="50"/>
      <c r="M969" s="112"/>
      <c r="N969" s="112"/>
      <c r="O969" s="14">
        <f>SUM(L969:N969)</f>
        <v>0</v>
      </c>
      <c r="P969" s="112"/>
      <c r="Q969" s="112"/>
      <c r="R969" s="112"/>
      <c r="S969" s="112"/>
      <c r="T969" s="14">
        <f>SUM(P969:S969)</f>
        <v>0</v>
      </c>
      <c r="U969" s="50"/>
      <c r="V969" s="50"/>
      <c r="W969" s="50"/>
      <c r="X969" s="50"/>
      <c r="Y969" s="50"/>
      <c r="Z969" s="50"/>
      <c r="AA969" s="14">
        <f>SUM(U969:Z969)</f>
        <v>0</v>
      </c>
      <c r="AB969" s="50"/>
      <c r="AC969" s="50"/>
      <c r="AD969" s="87">
        <f>H969+K969+O969+T969+AA969+AB969-AC969</f>
        <v>91.157777777777781</v>
      </c>
    </row>
    <row r="970" spans="1:30" ht="21" customHeight="1" x14ac:dyDescent="0.2">
      <c r="A970" s="10">
        <v>966</v>
      </c>
      <c r="B970" s="166" t="s">
        <v>905</v>
      </c>
      <c r="C970" s="166" t="s">
        <v>73</v>
      </c>
      <c r="D970" s="166">
        <v>4</v>
      </c>
      <c r="E970" s="14">
        <v>0.91156250000000005</v>
      </c>
      <c r="F970" s="50"/>
      <c r="G970" s="50"/>
      <c r="H970" s="12">
        <f>SUM(E970*100,F970:G970)</f>
        <v>91.15625</v>
      </c>
      <c r="I970" s="50"/>
      <c r="J970" s="112"/>
      <c r="K970" s="14">
        <f>SUM(I970:J970)</f>
        <v>0</v>
      </c>
      <c r="L970" s="50"/>
      <c r="M970" s="112"/>
      <c r="N970" s="112"/>
      <c r="O970" s="14">
        <f>SUM(L970:N970)</f>
        <v>0</v>
      </c>
      <c r="P970" s="112"/>
      <c r="Q970" s="112"/>
      <c r="R970" s="112"/>
      <c r="S970" s="112"/>
      <c r="T970" s="14">
        <f>SUM(P970:S970)</f>
        <v>0</v>
      </c>
      <c r="U970" s="50"/>
      <c r="V970" s="50"/>
      <c r="W970" s="50"/>
      <c r="X970" s="50"/>
      <c r="Y970" s="50"/>
      <c r="Z970" s="50"/>
      <c r="AA970" s="14">
        <f>SUM(U970:Z970)</f>
        <v>0</v>
      </c>
      <c r="AB970" s="50"/>
      <c r="AC970" s="50"/>
      <c r="AD970" s="86">
        <f>H970+K970+O970+T970+AA970+AB970-AC970</f>
        <v>91.15625</v>
      </c>
    </row>
    <row r="971" spans="1:30" ht="21" customHeight="1" x14ac:dyDescent="0.2">
      <c r="A971" s="8">
        <v>967</v>
      </c>
      <c r="B971" s="189" t="s">
        <v>906</v>
      </c>
      <c r="C971" s="173" t="s">
        <v>70</v>
      </c>
      <c r="D971" s="174">
        <v>1</v>
      </c>
      <c r="E971" s="14">
        <f>H971/100</f>
        <v>0.82545454545454544</v>
      </c>
      <c r="F971" s="49"/>
      <c r="G971" s="49"/>
      <c r="H971" s="12">
        <v>82.545454545454547</v>
      </c>
      <c r="I971" s="49"/>
      <c r="J971" s="106"/>
      <c r="K971" s="14">
        <f>SUM(I971:J971)</f>
        <v>0</v>
      </c>
      <c r="L971" s="49"/>
      <c r="M971" s="106"/>
      <c r="N971" s="106"/>
      <c r="O971" s="14">
        <f>SUM(L971:N971)</f>
        <v>0</v>
      </c>
      <c r="P971" s="106"/>
      <c r="Q971" s="106"/>
      <c r="R971" s="106"/>
      <c r="S971" s="106"/>
      <c r="T971" s="14">
        <f>SUM(P971:S971)</f>
        <v>0</v>
      </c>
      <c r="U971" s="49">
        <v>1</v>
      </c>
      <c r="V971" s="49">
        <v>0.8</v>
      </c>
      <c r="W971" s="49"/>
      <c r="X971" s="49">
        <v>6.8</v>
      </c>
      <c r="Y971" s="49"/>
      <c r="Z971" s="49"/>
      <c r="AA971" s="14">
        <f>SUM(U971:Z971)</f>
        <v>8.6</v>
      </c>
      <c r="AB971" s="49"/>
      <c r="AC971" s="49"/>
      <c r="AD971" s="86">
        <f>H971+K971+O971+T971+AA971+AB971-AC971</f>
        <v>91.145454545454541</v>
      </c>
    </row>
    <row r="972" spans="1:30" ht="21" customHeight="1" x14ac:dyDescent="0.2">
      <c r="A972" s="9">
        <v>968</v>
      </c>
      <c r="B972" s="167">
        <v>184017</v>
      </c>
      <c r="C972" s="168" t="s">
        <v>78</v>
      </c>
      <c r="D972" s="168">
        <v>3</v>
      </c>
      <c r="E972" s="14">
        <v>0.91136363636363638</v>
      </c>
      <c r="F972" s="51"/>
      <c r="G972" s="51"/>
      <c r="H972" s="12">
        <f>SUM(E972*100,F972:G972)</f>
        <v>91.13636363636364</v>
      </c>
      <c r="I972" s="51"/>
      <c r="J972" s="121"/>
      <c r="K972" s="14">
        <f>SUM(I972:J972)</f>
        <v>0</v>
      </c>
      <c r="L972" s="51"/>
      <c r="M972" s="121"/>
      <c r="N972" s="121"/>
      <c r="O972" s="14">
        <f>SUM(L972:N972)</f>
        <v>0</v>
      </c>
      <c r="P972" s="121"/>
      <c r="Q972" s="121"/>
      <c r="R972" s="121"/>
      <c r="S972" s="121"/>
      <c r="T972" s="14">
        <f>SUM(P972:S972)</f>
        <v>0</v>
      </c>
      <c r="U972" s="51"/>
      <c r="V972" s="51"/>
      <c r="W972" s="51"/>
      <c r="X972" s="51"/>
      <c r="Y972" s="51"/>
      <c r="Z972" s="51"/>
      <c r="AA972" s="14">
        <f>SUM(U972:Z972)</f>
        <v>0</v>
      </c>
      <c r="AB972" s="51"/>
      <c r="AC972" s="51"/>
      <c r="AD972" s="86">
        <f>H972+K972+O972+T972+AA972+AB972-AC972</f>
        <v>91.13636363636364</v>
      </c>
    </row>
    <row r="973" spans="1:30" ht="21" customHeight="1" x14ac:dyDescent="0.2">
      <c r="A973" s="10">
        <v>969</v>
      </c>
      <c r="B973" s="184" t="s">
        <v>907</v>
      </c>
      <c r="C973" s="96" t="s">
        <v>66</v>
      </c>
      <c r="D973" s="184">
        <v>1</v>
      </c>
      <c r="E973" s="13">
        <v>0.84433333333333338</v>
      </c>
      <c r="F973" s="47"/>
      <c r="G973" s="47">
        <v>4</v>
      </c>
      <c r="H973" s="12">
        <f>SUM(E973*100,F973:G973)</f>
        <v>88.433333333333337</v>
      </c>
      <c r="I973" s="47"/>
      <c r="J973" s="77"/>
      <c r="K973" s="13">
        <f>SUM(I973:J973)</f>
        <v>0</v>
      </c>
      <c r="L973" s="47"/>
      <c r="M973" s="77"/>
      <c r="N973" s="77"/>
      <c r="O973" s="13">
        <f>SUM(L973:N973)</f>
        <v>0</v>
      </c>
      <c r="P973" s="77"/>
      <c r="Q973" s="77"/>
      <c r="R973" s="77"/>
      <c r="S973" s="77"/>
      <c r="T973" s="13">
        <f>SUM(P973:S973)</f>
        <v>0</v>
      </c>
      <c r="U973" s="47">
        <v>1.5</v>
      </c>
      <c r="V973" s="47">
        <v>1</v>
      </c>
      <c r="W973" s="47"/>
      <c r="X973" s="47"/>
      <c r="Y973" s="47">
        <v>0.2</v>
      </c>
      <c r="Z973" s="47"/>
      <c r="AA973" s="13">
        <f>SUM(U973:Z973)</f>
        <v>2.7</v>
      </c>
      <c r="AB973" s="47"/>
      <c r="AC973" s="47"/>
      <c r="AD973" s="86">
        <f>H973+K973+O973+T973+AA973+AB973-AC973</f>
        <v>91.13333333333334</v>
      </c>
    </row>
    <row r="974" spans="1:30" ht="21" customHeight="1" x14ac:dyDescent="0.2">
      <c r="A974" s="8">
        <v>970</v>
      </c>
      <c r="B974" s="190">
        <v>164242</v>
      </c>
      <c r="C974" s="170" t="s">
        <v>64</v>
      </c>
      <c r="D974" s="171">
        <v>5</v>
      </c>
      <c r="E974" s="12">
        <v>0.76128354430379741</v>
      </c>
      <c r="F974" s="54"/>
      <c r="G974" s="54"/>
      <c r="H974" s="12">
        <f>SUM(E974*100,F974:G974)</f>
        <v>76.128354430379744</v>
      </c>
      <c r="I974" s="85"/>
      <c r="J974" s="126"/>
      <c r="K974" s="12">
        <f>SUM(I974:J974)</f>
        <v>0</v>
      </c>
      <c r="L974" s="95"/>
      <c r="M974" s="95"/>
      <c r="N974" s="95"/>
      <c r="O974" s="12">
        <f>SUM(L974:N974)</f>
        <v>0</v>
      </c>
      <c r="P974" s="95"/>
      <c r="Q974" s="95"/>
      <c r="R974" s="95"/>
      <c r="S974" s="95"/>
      <c r="T974" s="12">
        <f>SUM(P974:S974)</f>
        <v>0</v>
      </c>
      <c r="U974" s="95">
        <v>15</v>
      </c>
      <c r="V974" s="94"/>
      <c r="W974" s="94"/>
      <c r="X974" s="94"/>
      <c r="Y974" s="85"/>
      <c r="Z974" s="85"/>
      <c r="AA974" s="14">
        <f>SUM(U974:Z974)</f>
        <v>15</v>
      </c>
      <c r="AB974" s="85"/>
      <c r="AC974" s="85"/>
      <c r="AD974" s="86">
        <f>H974+K974+O974+T974+AA974+AB974-AC974</f>
        <v>91.128354430379744</v>
      </c>
    </row>
    <row r="975" spans="1:30" ht="21" customHeight="1" x14ac:dyDescent="0.2">
      <c r="A975" s="9">
        <v>971</v>
      </c>
      <c r="B975" s="182" t="s">
        <v>908</v>
      </c>
      <c r="C975" s="166" t="s">
        <v>73</v>
      </c>
      <c r="D975" s="166">
        <v>2</v>
      </c>
      <c r="E975" s="14">
        <v>0.91121212121212125</v>
      </c>
      <c r="F975" s="50"/>
      <c r="G975" s="50"/>
      <c r="H975" s="12">
        <f>SUM(E975*100,F975:G975)</f>
        <v>91.121212121212125</v>
      </c>
      <c r="I975" s="50"/>
      <c r="J975" s="112"/>
      <c r="K975" s="14">
        <f>SUM(I975:J975)</f>
        <v>0</v>
      </c>
      <c r="L975" s="50"/>
      <c r="M975" s="112"/>
      <c r="N975" s="112"/>
      <c r="O975" s="14">
        <f>SUM(L975:N975)</f>
        <v>0</v>
      </c>
      <c r="P975" s="112"/>
      <c r="Q975" s="112"/>
      <c r="R975" s="112"/>
      <c r="S975" s="112"/>
      <c r="T975" s="14">
        <f>SUM(P975:S975)</f>
        <v>0</v>
      </c>
      <c r="U975" s="50"/>
      <c r="V975" s="50"/>
      <c r="W975" s="50"/>
      <c r="X975" s="50"/>
      <c r="Y975" s="50"/>
      <c r="Z975" s="50"/>
      <c r="AA975" s="14">
        <f>SUM(U975:Z975)</f>
        <v>0</v>
      </c>
      <c r="AB975" s="50"/>
      <c r="AC975" s="50"/>
      <c r="AD975" s="87">
        <f>H975+K975+O975+T975+AA975+AB975-AC975</f>
        <v>91.121212121212125</v>
      </c>
    </row>
    <row r="976" spans="1:30" ht="21" customHeight="1" x14ac:dyDescent="0.2">
      <c r="A976" s="10">
        <v>972</v>
      </c>
      <c r="B976" s="189" t="s">
        <v>909</v>
      </c>
      <c r="C976" s="173" t="s">
        <v>70</v>
      </c>
      <c r="D976" s="174">
        <v>1</v>
      </c>
      <c r="E976" s="14">
        <f>H976/100</f>
        <v>0.88818181818181818</v>
      </c>
      <c r="F976" s="49"/>
      <c r="G976" s="49"/>
      <c r="H976" s="12">
        <v>88.818181818181813</v>
      </c>
      <c r="I976" s="49"/>
      <c r="J976" s="106"/>
      <c r="K976" s="14">
        <f>SUM(I976:J976)</f>
        <v>0</v>
      </c>
      <c r="L976" s="49"/>
      <c r="M976" s="106"/>
      <c r="N976" s="106"/>
      <c r="O976" s="14">
        <f>SUM(L976:N976)</f>
        <v>0</v>
      </c>
      <c r="P976" s="106"/>
      <c r="Q976" s="106"/>
      <c r="R976" s="106"/>
      <c r="S976" s="106"/>
      <c r="T976" s="14">
        <f>SUM(P976:S976)</f>
        <v>0</v>
      </c>
      <c r="U976" s="49"/>
      <c r="V976" s="49">
        <v>0.8</v>
      </c>
      <c r="W976" s="49">
        <v>1.5</v>
      </c>
      <c r="X976" s="49"/>
      <c r="Y976" s="49"/>
      <c r="Z976" s="49"/>
      <c r="AA976" s="14">
        <f>SUM(U976:Z976)</f>
        <v>2.2999999999999998</v>
      </c>
      <c r="AB976" s="49"/>
      <c r="AC976" s="49"/>
      <c r="AD976" s="86">
        <f>H976+K976+O976+T976+AA976+AB976-AC976</f>
        <v>91.11818181818181</v>
      </c>
    </row>
    <row r="977" spans="1:30" ht="21" customHeight="1" x14ac:dyDescent="0.2">
      <c r="A977" s="8">
        <v>973</v>
      </c>
      <c r="B977" s="172" t="s">
        <v>910</v>
      </c>
      <c r="C977" s="173" t="s">
        <v>70</v>
      </c>
      <c r="D977" s="173">
        <v>2</v>
      </c>
      <c r="E977" s="14">
        <f>H977/100</f>
        <v>0.91101818181818184</v>
      </c>
      <c r="F977" s="49"/>
      <c r="G977" s="49"/>
      <c r="H977" s="12">
        <v>91.101818181818189</v>
      </c>
      <c r="I977" s="49"/>
      <c r="J977" s="106"/>
      <c r="K977" s="14">
        <f>SUM(I977:J977)</f>
        <v>0</v>
      </c>
      <c r="L977" s="49"/>
      <c r="M977" s="106"/>
      <c r="N977" s="106"/>
      <c r="O977" s="14">
        <f>SUM(L977:N977)</f>
        <v>0</v>
      </c>
      <c r="P977" s="106"/>
      <c r="Q977" s="106"/>
      <c r="R977" s="106"/>
      <c r="S977" s="106"/>
      <c r="T977" s="14">
        <f>SUM(P977:S977)</f>
        <v>0</v>
      </c>
      <c r="U977" s="49"/>
      <c r="V977" s="49"/>
      <c r="W977" s="49"/>
      <c r="X977" s="49"/>
      <c r="Y977" s="49"/>
      <c r="Z977" s="49"/>
      <c r="AA977" s="14">
        <f>SUM(U977:Z977)</f>
        <v>0</v>
      </c>
      <c r="AB977" s="49"/>
      <c r="AC977" s="49"/>
      <c r="AD977" s="87">
        <f>H977+K977+O977+T977+AA977+AB977-AC977</f>
        <v>91.101818181818189</v>
      </c>
    </row>
    <row r="978" spans="1:30" ht="21" customHeight="1" x14ac:dyDescent="0.2">
      <c r="A978" s="9">
        <v>974</v>
      </c>
      <c r="B978" s="175" t="s">
        <v>911</v>
      </c>
      <c r="C978" s="170" t="s">
        <v>64</v>
      </c>
      <c r="D978" s="170">
        <v>1</v>
      </c>
      <c r="E978" s="12">
        <v>0.9059666666666667</v>
      </c>
      <c r="F978" s="53"/>
      <c r="G978" s="91"/>
      <c r="H978" s="12">
        <f>SUM(E978*100,F978:G978)</f>
        <v>90.596666666666664</v>
      </c>
      <c r="I978" s="94"/>
      <c r="J978" s="95"/>
      <c r="K978" s="12">
        <f>SUM(I978:J978)</f>
        <v>0</v>
      </c>
      <c r="L978" s="95"/>
      <c r="M978" s="95"/>
      <c r="N978" s="95"/>
      <c r="O978" s="12">
        <f>SUM(L978:N978)</f>
        <v>0</v>
      </c>
      <c r="P978" s="95"/>
      <c r="Q978" s="95"/>
      <c r="R978" s="95"/>
      <c r="S978" s="95"/>
      <c r="T978" s="12">
        <f>SUM(P978:S978)</f>
        <v>0</v>
      </c>
      <c r="U978" s="95"/>
      <c r="V978" s="94">
        <v>0.5</v>
      </c>
      <c r="W978" s="94"/>
      <c r="X978" s="94"/>
      <c r="Y978" s="85"/>
      <c r="Z978" s="85"/>
      <c r="AA978" s="14">
        <f>SUM(U978:Z978)</f>
        <v>0.5</v>
      </c>
      <c r="AB978" s="85"/>
      <c r="AC978" s="85"/>
      <c r="AD978" s="86">
        <f>H978+K978+O978+T978+AA978+AB978-AC978</f>
        <v>91.096666666666664</v>
      </c>
    </row>
    <row r="979" spans="1:30" ht="21" customHeight="1" x14ac:dyDescent="0.2">
      <c r="A979" s="10">
        <v>975</v>
      </c>
      <c r="B979" s="184" t="s">
        <v>912</v>
      </c>
      <c r="C979" s="184" t="s">
        <v>66</v>
      </c>
      <c r="D979" s="184">
        <v>1</v>
      </c>
      <c r="E979" s="13">
        <v>0.890625</v>
      </c>
      <c r="F979" s="47"/>
      <c r="G979" s="47">
        <v>2</v>
      </c>
      <c r="H979" s="12">
        <f>SUM(E979*100,F979:G979)</f>
        <v>91.0625</v>
      </c>
      <c r="I979" s="47"/>
      <c r="J979" s="77"/>
      <c r="K979" s="13">
        <f>SUM(I979:J979)</f>
        <v>0</v>
      </c>
      <c r="L979" s="47"/>
      <c r="M979" s="77"/>
      <c r="N979" s="77"/>
      <c r="O979" s="13">
        <f>SUM(L979:N979)</f>
        <v>0</v>
      </c>
      <c r="P979" s="77"/>
      <c r="Q979" s="77"/>
      <c r="R979" s="77"/>
      <c r="S979" s="77"/>
      <c r="T979" s="13">
        <f>SUM(P979:S979)</f>
        <v>0</v>
      </c>
      <c r="U979" s="47"/>
      <c r="V979" s="47"/>
      <c r="W979" s="47"/>
      <c r="X979" s="47"/>
      <c r="Y979" s="47"/>
      <c r="Z979" s="47"/>
      <c r="AA979" s="13">
        <f>SUM(U979:Z979)</f>
        <v>0</v>
      </c>
      <c r="AB979" s="47"/>
      <c r="AC979" s="47"/>
      <c r="AD979" s="87">
        <f>H979+K979+O979+T979+AA979+AB979-AC979</f>
        <v>91.0625</v>
      </c>
    </row>
    <row r="980" spans="1:30" ht="21" customHeight="1" x14ac:dyDescent="0.2">
      <c r="A980" s="8">
        <v>976</v>
      </c>
      <c r="B980" s="182" t="s">
        <v>913</v>
      </c>
      <c r="C980" s="166" t="s">
        <v>73</v>
      </c>
      <c r="D980" s="166">
        <v>3</v>
      </c>
      <c r="E980" s="14">
        <v>0.91062500000000002</v>
      </c>
      <c r="F980" s="50"/>
      <c r="G980" s="50"/>
      <c r="H980" s="12">
        <f>SUM(E980*100,F980:G980)</f>
        <v>91.0625</v>
      </c>
      <c r="I980" s="50"/>
      <c r="J980" s="112"/>
      <c r="K980" s="14">
        <f>SUM(I980:J980)</f>
        <v>0</v>
      </c>
      <c r="L980" s="50"/>
      <c r="M980" s="112"/>
      <c r="N980" s="112"/>
      <c r="O980" s="14">
        <f>SUM(L980:N980)</f>
        <v>0</v>
      </c>
      <c r="P980" s="112"/>
      <c r="Q980" s="112"/>
      <c r="R980" s="112"/>
      <c r="S980" s="112"/>
      <c r="T980" s="14">
        <f>SUM(P980:S980)</f>
        <v>0</v>
      </c>
      <c r="U980" s="50"/>
      <c r="V980" s="50"/>
      <c r="W980" s="50"/>
      <c r="X980" s="50"/>
      <c r="Y980" s="50"/>
      <c r="Z980" s="50"/>
      <c r="AA980" s="14">
        <f>SUM(U980:Z980)</f>
        <v>0</v>
      </c>
      <c r="AB980" s="50"/>
      <c r="AC980" s="50"/>
      <c r="AD980" s="86">
        <f>H980+K980+O980+T980+AA980+AB980-AC980</f>
        <v>91.0625</v>
      </c>
    </row>
    <row r="981" spans="1:30" ht="21" customHeight="1" x14ac:dyDescent="0.2">
      <c r="A981" s="9">
        <v>977</v>
      </c>
      <c r="B981" s="180" t="s">
        <v>914</v>
      </c>
      <c r="C981" s="177" t="s">
        <v>68</v>
      </c>
      <c r="D981" s="180">
        <v>1</v>
      </c>
      <c r="E981" s="13">
        <v>0.87548387096774194</v>
      </c>
      <c r="F981" s="48"/>
      <c r="G981" s="48"/>
      <c r="H981" s="12">
        <f>SUM(E981*100,F981:G981)</f>
        <v>87.548387096774192</v>
      </c>
      <c r="I981" s="48"/>
      <c r="J981" s="78"/>
      <c r="K981" s="13">
        <f>SUM(I981:J981)</f>
        <v>0</v>
      </c>
      <c r="L981" s="48"/>
      <c r="M981" s="78"/>
      <c r="N981" s="78"/>
      <c r="O981" s="13">
        <f>SUM(L981:N981)</f>
        <v>0</v>
      </c>
      <c r="P981" s="78"/>
      <c r="Q981" s="78"/>
      <c r="R981" s="78"/>
      <c r="S981" s="78"/>
      <c r="T981" s="13">
        <f>SUM(P981:S981)</f>
        <v>0</v>
      </c>
      <c r="U981" s="48"/>
      <c r="V981" s="48"/>
      <c r="W981" s="48"/>
      <c r="X981" s="48"/>
      <c r="Y981" s="48"/>
      <c r="Z981" s="48">
        <v>3.5</v>
      </c>
      <c r="AA981" s="13">
        <f>SUM(U981:Z981)</f>
        <v>3.5</v>
      </c>
      <c r="AB981" s="48"/>
      <c r="AC981" s="48"/>
      <c r="AD981" s="86">
        <f>H981+K981+O981+T981+AA981+AB981-AC981</f>
        <v>91.048387096774192</v>
      </c>
    </row>
    <row r="982" spans="1:30" ht="21" customHeight="1" x14ac:dyDescent="0.2">
      <c r="A982" s="10">
        <v>978</v>
      </c>
      <c r="B982" s="175" t="s">
        <v>915</v>
      </c>
      <c r="C982" s="92" t="s">
        <v>64</v>
      </c>
      <c r="D982" s="171">
        <v>1</v>
      </c>
      <c r="E982" s="12">
        <v>0.91034482758620694</v>
      </c>
      <c r="F982" s="46"/>
      <c r="G982" s="46"/>
      <c r="H982" s="12">
        <f>SUM(E982*100,F982:G982)</f>
        <v>91.034482758620697</v>
      </c>
      <c r="I982" s="94"/>
      <c r="J982" s="95"/>
      <c r="K982" s="12">
        <f>SUM(I982:J982)</f>
        <v>0</v>
      </c>
      <c r="L982" s="95"/>
      <c r="M982" s="95"/>
      <c r="N982" s="95"/>
      <c r="O982" s="12">
        <f>SUM(L982:N982)</f>
        <v>0</v>
      </c>
      <c r="P982" s="95"/>
      <c r="Q982" s="95"/>
      <c r="R982" s="95"/>
      <c r="S982" s="95"/>
      <c r="T982" s="12">
        <f>SUM(P982:S982)</f>
        <v>0</v>
      </c>
      <c r="U982" s="95"/>
      <c r="V982" s="94"/>
      <c r="W982" s="94"/>
      <c r="X982" s="94"/>
      <c r="Y982" s="85"/>
      <c r="Z982" s="85"/>
      <c r="AA982" s="14">
        <f>SUM(U982:Z982)</f>
        <v>0</v>
      </c>
      <c r="AB982" s="85"/>
      <c r="AC982" s="85"/>
      <c r="AD982" s="86">
        <f>H982+K982+O982+T982+AA982+AB982-AC982</f>
        <v>91.034482758620697</v>
      </c>
    </row>
    <row r="983" spans="1:30" ht="21" customHeight="1" x14ac:dyDescent="0.2">
      <c r="A983" s="8">
        <v>979</v>
      </c>
      <c r="B983" s="180" t="s">
        <v>916</v>
      </c>
      <c r="C983" s="177" t="s">
        <v>68</v>
      </c>
      <c r="D983" s="177">
        <v>4</v>
      </c>
      <c r="E983" s="13">
        <v>0.91033333333333333</v>
      </c>
      <c r="F983" s="48"/>
      <c r="G983" s="48"/>
      <c r="H983" s="12">
        <f>SUM(E983*100,F983:G983)</f>
        <v>91.033333333333331</v>
      </c>
      <c r="I983" s="48"/>
      <c r="J983" s="78"/>
      <c r="K983" s="13">
        <f>SUM(I983:J983)</f>
        <v>0</v>
      </c>
      <c r="L983" s="48"/>
      <c r="M983" s="78"/>
      <c r="N983" s="78"/>
      <c r="O983" s="13">
        <f>SUM(L983:N983)</f>
        <v>0</v>
      </c>
      <c r="P983" s="78"/>
      <c r="Q983" s="78"/>
      <c r="R983" s="78"/>
      <c r="S983" s="78"/>
      <c r="T983" s="13">
        <f>SUM(P983:S983)</f>
        <v>0</v>
      </c>
      <c r="U983" s="48"/>
      <c r="V983" s="48"/>
      <c r="W983" s="48"/>
      <c r="X983" s="48"/>
      <c r="Y983" s="48"/>
      <c r="Z983" s="48"/>
      <c r="AA983" s="13">
        <f>SUM(U983:Z983)</f>
        <v>0</v>
      </c>
      <c r="AB983" s="48"/>
      <c r="AC983" s="48"/>
      <c r="AD983" s="87">
        <f>H983+K983+O983+T983+AA983+AB983-AC983</f>
        <v>91.033333333333331</v>
      </c>
    </row>
    <row r="984" spans="1:30" ht="21" customHeight="1" x14ac:dyDescent="0.2">
      <c r="A984" s="9">
        <v>980</v>
      </c>
      <c r="B984" s="175" t="s">
        <v>917</v>
      </c>
      <c r="C984" s="92" t="s">
        <v>64</v>
      </c>
      <c r="D984" s="171">
        <v>1</v>
      </c>
      <c r="E984" s="15">
        <v>0.89827586206896548</v>
      </c>
      <c r="F984" s="52"/>
      <c r="G984" s="46"/>
      <c r="H984" s="12">
        <f>SUM(E984*100,F984:G984)</f>
        <v>89.827586206896541</v>
      </c>
      <c r="I984" s="94"/>
      <c r="J984" s="95"/>
      <c r="K984" s="12">
        <f>SUM(I984:J984)</f>
        <v>0</v>
      </c>
      <c r="L984" s="95"/>
      <c r="M984" s="95"/>
      <c r="N984" s="95"/>
      <c r="O984" s="12">
        <f>SUM(L984:N984)</f>
        <v>0</v>
      </c>
      <c r="P984" s="95"/>
      <c r="Q984" s="95"/>
      <c r="R984" s="95"/>
      <c r="S984" s="95"/>
      <c r="T984" s="12">
        <f>SUM(P984:S984)</f>
        <v>0</v>
      </c>
      <c r="U984" s="95"/>
      <c r="V984" s="94">
        <v>0.2</v>
      </c>
      <c r="W984" s="94"/>
      <c r="X984" s="94">
        <v>1</v>
      </c>
      <c r="Y984" s="85"/>
      <c r="Z984" s="85"/>
      <c r="AA984" s="14">
        <f>SUM(U984:Z984)</f>
        <v>1.2</v>
      </c>
      <c r="AB984" s="85"/>
      <c r="AC984" s="85"/>
      <c r="AD984" s="87">
        <f>H984+K984+O984+T984+AA984+AB984-AC984</f>
        <v>91.027586206896544</v>
      </c>
    </row>
    <row r="985" spans="1:30" ht="21" customHeight="1" x14ac:dyDescent="0.2">
      <c r="A985" s="10">
        <v>981</v>
      </c>
      <c r="B985" s="189" t="s">
        <v>918</v>
      </c>
      <c r="C985" s="173" t="s">
        <v>70</v>
      </c>
      <c r="D985" s="174">
        <v>1</v>
      </c>
      <c r="E985" s="14">
        <f>H985/100</f>
        <v>0.91</v>
      </c>
      <c r="F985" s="49"/>
      <c r="G985" s="49"/>
      <c r="H985" s="12">
        <v>91</v>
      </c>
      <c r="I985" s="49"/>
      <c r="J985" s="106"/>
      <c r="K985" s="14">
        <f>SUM(I985:J985)</f>
        <v>0</v>
      </c>
      <c r="L985" s="49"/>
      <c r="M985" s="106"/>
      <c r="N985" s="106"/>
      <c r="O985" s="14">
        <f>SUM(L985:N985)</f>
        <v>0</v>
      </c>
      <c r="P985" s="106"/>
      <c r="Q985" s="106"/>
      <c r="R985" s="106"/>
      <c r="S985" s="106"/>
      <c r="T985" s="14">
        <f>SUM(P985:S985)</f>
        <v>0</v>
      </c>
      <c r="U985" s="49"/>
      <c r="V985" s="49"/>
      <c r="W985" s="49"/>
      <c r="X985" s="49"/>
      <c r="Y985" s="49"/>
      <c r="Z985" s="49"/>
      <c r="AA985" s="14">
        <f>SUM(U985:Z985)</f>
        <v>0</v>
      </c>
      <c r="AB985" s="49"/>
      <c r="AC985" s="49"/>
      <c r="AD985" s="86">
        <f>H985+K985+O985+T985+AA985+AB985-AC985</f>
        <v>91</v>
      </c>
    </row>
    <row r="986" spans="1:30" ht="21" customHeight="1" x14ac:dyDescent="0.2">
      <c r="A986" s="8">
        <v>982</v>
      </c>
      <c r="B986" s="174" t="s">
        <v>919</v>
      </c>
      <c r="C986" s="173" t="s">
        <v>70</v>
      </c>
      <c r="D986" s="174">
        <v>4</v>
      </c>
      <c r="E986" s="14">
        <f>H986/100</f>
        <v>0.91</v>
      </c>
      <c r="F986" s="49"/>
      <c r="G986" s="49"/>
      <c r="H986" s="12">
        <v>91</v>
      </c>
      <c r="I986" s="49"/>
      <c r="J986" s="106"/>
      <c r="K986" s="14">
        <f>SUM(I986:J986)</f>
        <v>0</v>
      </c>
      <c r="L986" s="49"/>
      <c r="M986" s="106"/>
      <c r="N986" s="106"/>
      <c r="O986" s="14">
        <f>SUM(L986:N986)</f>
        <v>0</v>
      </c>
      <c r="P986" s="106"/>
      <c r="Q986" s="106"/>
      <c r="R986" s="106"/>
      <c r="S986" s="106"/>
      <c r="T986" s="14">
        <f>SUM(P986:S986)</f>
        <v>0</v>
      </c>
      <c r="U986" s="49"/>
      <c r="V986" s="49"/>
      <c r="W986" s="49"/>
      <c r="X986" s="49"/>
      <c r="Y986" s="49"/>
      <c r="Z986" s="49"/>
      <c r="AA986" s="14">
        <f>SUM(U986:Z986)</f>
        <v>0</v>
      </c>
      <c r="AB986" s="49"/>
      <c r="AC986" s="49"/>
      <c r="AD986" s="86">
        <f>H986+K986+O986+T986+AA986+AB986-AC986</f>
        <v>91</v>
      </c>
    </row>
    <row r="987" spans="1:30" ht="21" customHeight="1" x14ac:dyDescent="0.2">
      <c r="A987" s="9">
        <v>983</v>
      </c>
      <c r="B987" s="184" t="s">
        <v>920</v>
      </c>
      <c r="C987" s="184" t="s">
        <v>66</v>
      </c>
      <c r="D987" s="184">
        <v>2</v>
      </c>
      <c r="E987" s="13">
        <v>0.91</v>
      </c>
      <c r="F987" s="47"/>
      <c r="G987" s="47"/>
      <c r="H987" s="12">
        <f>SUM(E987*100,F987:G987)</f>
        <v>91</v>
      </c>
      <c r="I987" s="47"/>
      <c r="J987" s="77"/>
      <c r="K987" s="13">
        <f>SUM(I987:J987)</f>
        <v>0</v>
      </c>
      <c r="L987" s="47"/>
      <c r="M987" s="77"/>
      <c r="N987" s="77"/>
      <c r="O987" s="13">
        <f>SUM(L987:N987)</f>
        <v>0</v>
      </c>
      <c r="P987" s="77"/>
      <c r="Q987" s="77"/>
      <c r="R987" s="77"/>
      <c r="S987" s="77"/>
      <c r="T987" s="13">
        <f>SUM(P987:S987)</f>
        <v>0</v>
      </c>
      <c r="U987" s="47"/>
      <c r="V987" s="47"/>
      <c r="W987" s="47"/>
      <c r="X987" s="47"/>
      <c r="Y987" s="47"/>
      <c r="Z987" s="47"/>
      <c r="AA987" s="13">
        <f>SUM(U987:Z987)</f>
        <v>0</v>
      </c>
      <c r="AB987" s="47"/>
      <c r="AC987" s="47"/>
      <c r="AD987" s="86">
        <f>H987+K987+O987+T987+AA987+AB987-AC987</f>
        <v>91</v>
      </c>
    </row>
    <row r="988" spans="1:30" ht="21" customHeight="1" x14ac:dyDescent="0.2">
      <c r="A988" s="10">
        <v>984</v>
      </c>
      <c r="B988" s="176" t="s">
        <v>921</v>
      </c>
      <c r="C988" s="177" t="s">
        <v>68</v>
      </c>
      <c r="D988" s="177">
        <v>2</v>
      </c>
      <c r="E988" s="13">
        <v>0.91</v>
      </c>
      <c r="F988" s="48"/>
      <c r="G988" s="48"/>
      <c r="H988" s="12">
        <f>SUM(E988*100,F988:G988)</f>
        <v>91</v>
      </c>
      <c r="I988" s="48"/>
      <c r="J988" s="78"/>
      <c r="K988" s="13">
        <f>SUM(I988:J988)</f>
        <v>0</v>
      </c>
      <c r="L988" s="48"/>
      <c r="M988" s="78"/>
      <c r="N988" s="78"/>
      <c r="O988" s="13">
        <f>SUM(L988:N988)</f>
        <v>0</v>
      </c>
      <c r="P988" s="78"/>
      <c r="Q988" s="78"/>
      <c r="R988" s="78"/>
      <c r="S988" s="78"/>
      <c r="T988" s="13">
        <f>SUM(P988:S988)</f>
        <v>0</v>
      </c>
      <c r="U988" s="48"/>
      <c r="V988" s="48"/>
      <c r="W988" s="48"/>
      <c r="X988" s="48"/>
      <c r="Y988" s="48"/>
      <c r="Z988" s="48"/>
      <c r="AA988" s="13">
        <f>SUM(U988:Z988)</f>
        <v>0</v>
      </c>
      <c r="AB988" s="48"/>
      <c r="AC988" s="48"/>
      <c r="AD988" s="86">
        <f>H988+K988+O988+T988+AA988+AB988-AC988</f>
        <v>91</v>
      </c>
    </row>
    <row r="989" spans="1:30" ht="21" customHeight="1" x14ac:dyDescent="0.2">
      <c r="A989" s="8">
        <v>985</v>
      </c>
      <c r="B989" s="172" t="s">
        <v>922</v>
      </c>
      <c r="C989" s="104" t="s">
        <v>70</v>
      </c>
      <c r="D989" s="173">
        <v>2</v>
      </c>
      <c r="E989" s="14">
        <f>H989/100</f>
        <v>0.90969166666666679</v>
      </c>
      <c r="F989" s="49"/>
      <c r="G989" s="49"/>
      <c r="H989" s="12">
        <v>90.96916666666668</v>
      </c>
      <c r="I989" s="49"/>
      <c r="J989" s="106"/>
      <c r="K989" s="14">
        <f>SUM(I989:J989)</f>
        <v>0</v>
      </c>
      <c r="L989" s="49"/>
      <c r="M989" s="106"/>
      <c r="N989" s="106"/>
      <c r="O989" s="14">
        <f>SUM(L989:N989)</f>
        <v>0</v>
      </c>
      <c r="P989" s="106"/>
      <c r="Q989" s="106"/>
      <c r="R989" s="106"/>
      <c r="S989" s="106"/>
      <c r="T989" s="14">
        <f>SUM(P989:S989)</f>
        <v>0</v>
      </c>
      <c r="U989" s="49"/>
      <c r="V989" s="49"/>
      <c r="W989" s="49"/>
      <c r="X989" s="49"/>
      <c r="Y989" s="49"/>
      <c r="Z989" s="49"/>
      <c r="AA989" s="14">
        <f>SUM(U989:Z989)</f>
        <v>0</v>
      </c>
      <c r="AB989" s="49"/>
      <c r="AC989" s="49"/>
      <c r="AD989" s="87">
        <f>H989+K989+O989+T989+AA989+AB989-AC989</f>
        <v>90.96916666666668</v>
      </c>
    </row>
    <row r="990" spans="1:30" ht="21" customHeight="1" x14ac:dyDescent="0.2">
      <c r="A990" s="9">
        <v>986</v>
      </c>
      <c r="B990" s="181" t="s">
        <v>923</v>
      </c>
      <c r="C990" s="170" t="s">
        <v>64</v>
      </c>
      <c r="D990" s="171">
        <v>2</v>
      </c>
      <c r="E990" s="12">
        <v>0.90945054945054948</v>
      </c>
      <c r="F990" s="46"/>
      <c r="G990" s="46"/>
      <c r="H990" s="12">
        <f>SUM(E990*100,F990:G990)</f>
        <v>90.945054945054949</v>
      </c>
      <c r="I990" s="53"/>
      <c r="J990" s="113"/>
      <c r="K990" s="12">
        <f>SUM(I990:J990)</f>
        <v>0</v>
      </c>
      <c r="L990" s="95"/>
      <c r="M990" s="95"/>
      <c r="N990" s="95"/>
      <c r="O990" s="12">
        <f>SUM(L990:N990)</f>
        <v>0</v>
      </c>
      <c r="P990" s="95"/>
      <c r="Q990" s="95"/>
      <c r="R990" s="95"/>
      <c r="S990" s="95"/>
      <c r="T990" s="12">
        <f>SUM(P990:S990)</f>
        <v>0</v>
      </c>
      <c r="U990" s="95"/>
      <c r="V990" s="94"/>
      <c r="W990" s="94"/>
      <c r="X990" s="94"/>
      <c r="Y990" s="85"/>
      <c r="Z990" s="85"/>
      <c r="AA990" s="14">
        <f>SUM(U990:Z990)</f>
        <v>0</v>
      </c>
      <c r="AB990" s="58"/>
      <c r="AC990" s="58"/>
      <c r="AD990" s="87">
        <f>H990+K990+O990+T990+AA990+AB990-AC990</f>
        <v>90.945054945054949</v>
      </c>
    </row>
    <row r="991" spans="1:30" ht="21" customHeight="1" x14ac:dyDescent="0.2">
      <c r="A991" s="10">
        <v>987</v>
      </c>
      <c r="B991" s="166" t="s">
        <v>924</v>
      </c>
      <c r="C991" s="166" t="s">
        <v>73</v>
      </c>
      <c r="D991" s="166">
        <v>4</v>
      </c>
      <c r="E991" s="14">
        <v>0.90937500000000004</v>
      </c>
      <c r="F991" s="50"/>
      <c r="G991" s="50"/>
      <c r="H991" s="12">
        <f>SUM(E991*100,F991:G991)</f>
        <v>90.9375</v>
      </c>
      <c r="I991" s="50"/>
      <c r="J991" s="112"/>
      <c r="K991" s="14">
        <f>SUM(I991:J991)</f>
        <v>0</v>
      </c>
      <c r="L991" s="50"/>
      <c r="M991" s="112"/>
      <c r="N991" s="112"/>
      <c r="O991" s="14">
        <f>SUM(L991:N991)</f>
        <v>0</v>
      </c>
      <c r="P991" s="112"/>
      <c r="Q991" s="112"/>
      <c r="R991" s="112"/>
      <c r="S991" s="112"/>
      <c r="T991" s="14">
        <f>SUM(P991:S991)</f>
        <v>0</v>
      </c>
      <c r="U991" s="50"/>
      <c r="V991" s="50"/>
      <c r="W991" s="50"/>
      <c r="X991" s="50"/>
      <c r="Y991" s="50"/>
      <c r="Z991" s="50"/>
      <c r="AA991" s="14">
        <f>SUM(U991:Z991)</f>
        <v>0</v>
      </c>
      <c r="AB991" s="50"/>
      <c r="AC991" s="50"/>
      <c r="AD991" s="87">
        <f>H991+K991+O991+T991+AA991+AB991-AC991</f>
        <v>90.9375</v>
      </c>
    </row>
    <row r="992" spans="1:30" ht="21" customHeight="1" x14ac:dyDescent="0.2">
      <c r="A992" s="8">
        <v>988</v>
      </c>
      <c r="B992" s="182" t="s">
        <v>925</v>
      </c>
      <c r="C992" s="166" t="s">
        <v>73</v>
      </c>
      <c r="D992" s="166">
        <v>4</v>
      </c>
      <c r="E992" s="14">
        <v>0.90933333333333333</v>
      </c>
      <c r="F992" s="50"/>
      <c r="G992" s="50"/>
      <c r="H992" s="12">
        <f>SUM(E992*100,F992:G992)</f>
        <v>90.933333333333337</v>
      </c>
      <c r="I992" s="50"/>
      <c r="J992" s="112"/>
      <c r="K992" s="14">
        <f>SUM(I992:J992)</f>
        <v>0</v>
      </c>
      <c r="L992" s="50"/>
      <c r="M992" s="112"/>
      <c r="N992" s="112"/>
      <c r="O992" s="14">
        <f>SUM(L992:N992)</f>
        <v>0</v>
      </c>
      <c r="P992" s="112"/>
      <c r="Q992" s="112"/>
      <c r="R992" s="112"/>
      <c r="S992" s="112"/>
      <c r="T992" s="14">
        <f>SUM(P992:S992)</f>
        <v>0</v>
      </c>
      <c r="U992" s="50"/>
      <c r="V992" s="50"/>
      <c r="W992" s="50"/>
      <c r="X992" s="50"/>
      <c r="Y992" s="50"/>
      <c r="Z992" s="50"/>
      <c r="AA992" s="14">
        <f>SUM(U992:Z992)</f>
        <v>0</v>
      </c>
      <c r="AB992" s="50"/>
      <c r="AC992" s="50"/>
      <c r="AD992" s="86">
        <f>H992+K992+O992+T992+AA992+AB992-AC992</f>
        <v>90.933333333333337</v>
      </c>
    </row>
    <row r="993" spans="1:30" ht="21" customHeight="1" x14ac:dyDescent="0.2">
      <c r="A993" s="9">
        <v>989</v>
      </c>
      <c r="B993" s="176" t="s">
        <v>926</v>
      </c>
      <c r="C993" s="177" t="s">
        <v>68</v>
      </c>
      <c r="D993" s="177">
        <v>3</v>
      </c>
      <c r="E993" s="13">
        <v>0.90903225806451615</v>
      </c>
      <c r="F993" s="48"/>
      <c r="G993" s="48"/>
      <c r="H993" s="12">
        <f>SUM(E993*100,F993:G993)</f>
        <v>90.903225806451616</v>
      </c>
      <c r="I993" s="48"/>
      <c r="J993" s="78"/>
      <c r="K993" s="13">
        <f>SUM(I993:J993)</f>
        <v>0</v>
      </c>
      <c r="L993" s="48"/>
      <c r="M993" s="78"/>
      <c r="N993" s="78"/>
      <c r="O993" s="13">
        <f>SUM(L993:N993)</f>
        <v>0</v>
      </c>
      <c r="P993" s="78"/>
      <c r="Q993" s="78"/>
      <c r="R993" s="78"/>
      <c r="S993" s="78"/>
      <c r="T993" s="13">
        <f>SUM(P993:S993)</f>
        <v>0</v>
      </c>
      <c r="U993" s="48"/>
      <c r="V993" s="48"/>
      <c r="W993" s="48"/>
      <c r="X993" s="48"/>
      <c r="Y993" s="48"/>
      <c r="Z993" s="48"/>
      <c r="AA993" s="13">
        <f>SUM(U993:Z993)</f>
        <v>0</v>
      </c>
      <c r="AB993" s="48"/>
      <c r="AC993" s="48"/>
      <c r="AD993" s="86">
        <f>H993+K993+O993+T993+AA993+AB993-AC993</f>
        <v>90.903225806451616</v>
      </c>
    </row>
    <row r="994" spans="1:30" ht="21" customHeight="1" x14ac:dyDescent="0.2">
      <c r="A994" s="10">
        <v>990</v>
      </c>
      <c r="B994" s="180" t="s">
        <v>927</v>
      </c>
      <c r="C994" s="101" t="s">
        <v>68</v>
      </c>
      <c r="D994" s="177">
        <v>4</v>
      </c>
      <c r="E994" s="13">
        <v>0.90896551724137931</v>
      </c>
      <c r="F994" s="48"/>
      <c r="G994" s="48"/>
      <c r="H994" s="12">
        <f>SUM(E994*100,F994:G994)</f>
        <v>90.896551724137936</v>
      </c>
      <c r="I994" s="48"/>
      <c r="J994" s="78"/>
      <c r="K994" s="13">
        <f>SUM(I994:J994)</f>
        <v>0</v>
      </c>
      <c r="L994" s="48"/>
      <c r="M994" s="78"/>
      <c r="N994" s="78"/>
      <c r="O994" s="13">
        <f>SUM(L994:N994)</f>
        <v>0</v>
      </c>
      <c r="P994" s="78"/>
      <c r="Q994" s="78"/>
      <c r="R994" s="78"/>
      <c r="S994" s="78"/>
      <c r="T994" s="13">
        <f>SUM(P994:S994)</f>
        <v>0</v>
      </c>
      <c r="U994" s="48"/>
      <c r="V994" s="48"/>
      <c r="W994" s="48"/>
      <c r="X994" s="48"/>
      <c r="Y994" s="48"/>
      <c r="Z994" s="48"/>
      <c r="AA994" s="13">
        <f>SUM(U994:Z994)</f>
        <v>0</v>
      </c>
      <c r="AB994" s="48"/>
      <c r="AC994" s="48"/>
      <c r="AD994" s="87">
        <f>H994+K994+O994+T994+AA994+AB994-AC994</f>
        <v>90.896551724137936</v>
      </c>
    </row>
    <row r="995" spans="1:30" ht="21" customHeight="1" x14ac:dyDescent="0.2">
      <c r="A995" s="8">
        <v>991</v>
      </c>
      <c r="B995" s="187" t="s">
        <v>928</v>
      </c>
      <c r="C995" s="101" t="s">
        <v>68</v>
      </c>
      <c r="D995" s="191">
        <v>4</v>
      </c>
      <c r="E995" s="13">
        <v>0.90888888888888886</v>
      </c>
      <c r="F995" s="48"/>
      <c r="G995" s="48"/>
      <c r="H995" s="12">
        <f>SUM(E995*100,F995:G995)</f>
        <v>90.888888888888886</v>
      </c>
      <c r="I995" s="48"/>
      <c r="J995" s="78"/>
      <c r="K995" s="13">
        <f>SUM(I995:J995)</f>
        <v>0</v>
      </c>
      <c r="L995" s="48"/>
      <c r="M995" s="78"/>
      <c r="N995" s="78"/>
      <c r="O995" s="13">
        <f>SUM(L995:N995)</f>
        <v>0</v>
      </c>
      <c r="P995" s="78"/>
      <c r="Q995" s="78"/>
      <c r="R995" s="78"/>
      <c r="S995" s="78"/>
      <c r="T995" s="13">
        <f>SUM(P995:S995)</f>
        <v>0</v>
      </c>
      <c r="U995" s="48"/>
      <c r="V995" s="48"/>
      <c r="W995" s="48"/>
      <c r="X995" s="48"/>
      <c r="Y995" s="48"/>
      <c r="Z995" s="48"/>
      <c r="AA995" s="13">
        <f>SUM(U995:Z995)</f>
        <v>0</v>
      </c>
      <c r="AB995" s="48"/>
      <c r="AC995" s="48"/>
      <c r="AD995" s="86">
        <f>H995+K995+O995+T995+AA995+AB995-AC995</f>
        <v>90.888888888888886</v>
      </c>
    </row>
    <row r="996" spans="1:30" ht="21" customHeight="1" x14ac:dyDescent="0.2">
      <c r="A996" s="9">
        <v>992</v>
      </c>
      <c r="B996" s="175" t="s">
        <v>929</v>
      </c>
      <c r="C996" s="92" t="s">
        <v>64</v>
      </c>
      <c r="D996" s="171">
        <v>1</v>
      </c>
      <c r="E996" s="12">
        <v>0.83687241379310351</v>
      </c>
      <c r="F996" s="46"/>
      <c r="G996" s="46"/>
      <c r="H996" s="12">
        <f>SUM(E996*100,F996:G996)</f>
        <v>83.68724137931035</v>
      </c>
      <c r="I996" s="53"/>
      <c r="J996" s="113"/>
      <c r="K996" s="12">
        <f>SUM(I996:J996)</f>
        <v>0</v>
      </c>
      <c r="L996" s="53"/>
      <c r="M996" s="113"/>
      <c r="N996" s="113"/>
      <c r="O996" s="12">
        <f>SUM(L996:N996)</f>
        <v>0</v>
      </c>
      <c r="P996" s="113"/>
      <c r="Q996" s="126"/>
      <c r="R996" s="113">
        <v>0.5</v>
      </c>
      <c r="S996" s="113"/>
      <c r="T996" s="12">
        <f>SUM(P996:S996)</f>
        <v>0.5</v>
      </c>
      <c r="U996" s="53">
        <v>1</v>
      </c>
      <c r="V996" s="53">
        <v>2.2000000000000002</v>
      </c>
      <c r="W996" s="53"/>
      <c r="X996" s="53"/>
      <c r="Y996" s="58">
        <v>2.5</v>
      </c>
      <c r="Z996" s="58">
        <v>1</v>
      </c>
      <c r="AA996" s="14">
        <f>SUM(U996:Z996)</f>
        <v>6.7</v>
      </c>
      <c r="AB996" s="58"/>
      <c r="AC996" s="58"/>
      <c r="AD996" s="86">
        <f>H996+K996+O996+T996+AA996+AB996-AC996</f>
        <v>90.887241379310353</v>
      </c>
    </row>
    <row r="997" spans="1:30" ht="21" customHeight="1" x14ac:dyDescent="0.2">
      <c r="A997" s="10">
        <v>993</v>
      </c>
      <c r="B997" s="166" t="s">
        <v>930</v>
      </c>
      <c r="C997" s="166" t="s">
        <v>73</v>
      </c>
      <c r="D997" s="166">
        <v>3</v>
      </c>
      <c r="E997" s="14">
        <v>0.90884057971014498</v>
      </c>
      <c r="F997" s="50"/>
      <c r="G997" s="50"/>
      <c r="H997" s="12">
        <f>SUM(E997*100,F997:G997)</f>
        <v>90.884057971014499</v>
      </c>
      <c r="I997" s="50"/>
      <c r="J997" s="112"/>
      <c r="K997" s="14">
        <f>SUM(I997:J997)</f>
        <v>0</v>
      </c>
      <c r="L997" s="50"/>
      <c r="M997" s="112"/>
      <c r="N997" s="112"/>
      <c r="O997" s="14">
        <f>SUM(L997:N997)</f>
        <v>0</v>
      </c>
      <c r="P997" s="112"/>
      <c r="Q997" s="112"/>
      <c r="R997" s="112"/>
      <c r="S997" s="112"/>
      <c r="T997" s="14">
        <f>SUM(P997:S997)</f>
        <v>0</v>
      </c>
      <c r="U997" s="50"/>
      <c r="V997" s="50"/>
      <c r="W997" s="50"/>
      <c r="X997" s="50"/>
      <c r="Y997" s="50"/>
      <c r="Z997" s="50"/>
      <c r="AA997" s="14">
        <f>SUM(U997:Z997)</f>
        <v>0</v>
      </c>
      <c r="AB997" s="50"/>
      <c r="AC997" s="50"/>
      <c r="AD997" s="86">
        <f>H997+K997+O997+T997+AA997+AB997-AC997</f>
        <v>90.884057971014499</v>
      </c>
    </row>
    <row r="998" spans="1:30" ht="21" customHeight="1" x14ac:dyDescent="0.2">
      <c r="A998" s="8">
        <v>994</v>
      </c>
      <c r="B998" s="178" t="s">
        <v>931</v>
      </c>
      <c r="C998" s="177" t="s">
        <v>68</v>
      </c>
      <c r="D998" s="185">
        <v>1</v>
      </c>
      <c r="E998" s="16">
        <v>0.84866666666666668</v>
      </c>
      <c r="F998" s="48"/>
      <c r="G998" s="48"/>
      <c r="H998" s="12">
        <f>SUM(E998*100,F998:G998)</f>
        <v>84.866666666666674</v>
      </c>
      <c r="I998" s="48"/>
      <c r="J998" s="78"/>
      <c r="K998" s="13">
        <f>SUM(I998:J998)</f>
        <v>0</v>
      </c>
      <c r="L998" s="48"/>
      <c r="M998" s="78"/>
      <c r="N998" s="78"/>
      <c r="O998" s="13">
        <f>SUM(L998:N998)</f>
        <v>0</v>
      </c>
      <c r="P998" s="78"/>
      <c r="Q998" s="78"/>
      <c r="R998" s="78"/>
      <c r="S998" s="78"/>
      <c r="T998" s="13">
        <f>SUM(P998:S998)</f>
        <v>0</v>
      </c>
      <c r="U998" s="48"/>
      <c r="V998" s="48">
        <v>6</v>
      </c>
      <c r="W998" s="48"/>
      <c r="X998" s="48"/>
      <c r="Y998" s="48"/>
      <c r="Z998" s="48"/>
      <c r="AA998" s="13">
        <f>SUM(U998:Z998)</f>
        <v>6</v>
      </c>
      <c r="AB998" s="48"/>
      <c r="AC998" s="48"/>
      <c r="AD998" s="87">
        <f>H998+K998+O998+T998+AA998+AB998-AC998</f>
        <v>90.866666666666674</v>
      </c>
    </row>
    <row r="999" spans="1:30" ht="21" customHeight="1" x14ac:dyDescent="0.2">
      <c r="A999" s="9">
        <v>995</v>
      </c>
      <c r="B999" s="167">
        <v>184221</v>
      </c>
      <c r="C999" s="119" t="s">
        <v>78</v>
      </c>
      <c r="D999" s="168">
        <v>3</v>
      </c>
      <c r="E999" s="14">
        <v>0.90863636363636369</v>
      </c>
      <c r="F999" s="51"/>
      <c r="G999" s="51"/>
      <c r="H999" s="12">
        <f>SUM(E999*100,F999:G999)</f>
        <v>90.863636363636374</v>
      </c>
      <c r="I999" s="51"/>
      <c r="J999" s="121"/>
      <c r="K999" s="14">
        <f>SUM(I999:J999)</f>
        <v>0</v>
      </c>
      <c r="L999" s="51"/>
      <c r="M999" s="121"/>
      <c r="N999" s="121"/>
      <c r="O999" s="14">
        <f>SUM(L999:N999)</f>
        <v>0</v>
      </c>
      <c r="P999" s="121"/>
      <c r="Q999" s="121"/>
      <c r="R999" s="121"/>
      <c r="S999" s="121"/>
      <c r="T999" s="14">
        <f>SUM(P999:S999)</f>
        <v>0</v>
      </c>
      <c r="U999" s="51"/>
      <c r="V999" s="51"/>
      <c r="W999" s="51"/>
      <c r="X999" s="51"/>
      <c r="Y999" s="51"/>
      <c r="Z999" s="51"/>
      <c r="AA999" s="14">
        <f>SUM(U999:Z999)</f>
        <v>0</v>
      </c>
      <c r="AB999" s="51"/>
      <c r="AC999" s="51"/>
      <c r="AD999" s="86">
        <f>H999+K999+O999+T999+AA999+AB999-AC999</f>
        <v>90.863636363636374</v>
      </c>
    </row>
    <row r="1000" spans="1:30" ht="21" customHeight="1" x14ac:dyDescent="0.2">
      <c r="A1000" s="10">
        <v>996</v>
      </c>
      <c r="B1000" s="174" t="s">
        <v>932</v>
      </c>
      <c r="C1000" s="104" t="s">
        <v>70</v>
      </c>
      <c r="D1000" s="174">
        <v>4</v>
      </c>
      <c r="E1000" s="14">
        <f>H1000/100</f>
        <v>0.88857142857142857</v>
      </c>
      <c r="F1000" s="49"/>
      <c r="G1000" s="49"/>
      <c r="H1000" s="12">
        <v>88.857142857142861</v>
      </c>
      <c r="I1000" s="49"/>
      <c r="J1000" s="106"/>
      <c r="K1000" s="14">
        <f>SUM(I1000:J1000)</f>
        <v>0</v>
      </c>
      <c r="L1000" s="49"/>
      <c r="M1000" s="106"/>
      <c r="N1000" s="106"/>
      <c r="O1000" s="14">
        <f>SUM(L1000:N1000)</f>
        <v>0</v>
      </c>
      <c r="P1000" s="106"/>
      <c r="Q1000" s="106"/>
      <c r="R1000" s="106"/>
      <c r="S1000" s="106"/>
      <c r="T1000" s="14">
        <f>SUM(P1000:S1000)</f>
        <v>0</v>
      </c>
      <c r="U1000" s="49"/>
      <c r="V1000" s="49"/>
      <c r="W1000" s="49"/>
      <c r="X1000" s="49"/>
      <c r="Y1000" s="49"/>
      <c r="Z1000" s="49">
        <v>2</v>
      </c>
      <c r="AA1000" s="14">
        <f>SUM(U1000:Z1000)</f>
        <v>2</v>
      </c>
      <c r="AB1000" s="49"/>
      <c r="AC1000" s="49"/>
      <c r="AD1000" s="87">
        <f>H1000+K1000+O1000+T1000+AA1000+AB1000-AC1000</f>
        <v>90.857142857142861</v>
      </c>
    </row>
    <row r="1001" spans="1:30" ht="21" customHeight="1" x14ac:dyDescent="0.2">
      <c r="A1001" s="8">
        <v>997</v>
      </c>
      <c r="B1001" s="167">
        <v>194180</v>
      </c>
      <c r="C1001" s="168" t="s">
        <v>78</v>
      </c>
      <c r="D1001" s="168">
        <v>2</v>
      </c>
      <c r="E1001" s="14">
        <v>0.90833333333333333</v>
      </c>
      <c r="F1001" s="51"/>
      <c r="G1001" s="51"/>
      <c r="H1001" s="12">
        <f>SUM(E1001*100,F1001:G1001)</f>
        <v>90.833333333333329</v>
      </c>
      <c r="I1001" s="51"/>
      <c r="J1001" s="121"/>
      <c r="K1001" s="14">
        <f>SUM(I1001:J1001)</f>
        <v>0</v>
      </c>
      <c r="L1001" s="51"/>
      <c r="M1001" s="121"/>
      <c r="N1001" s="121"/>
      <c r="O1001" s="14">
        <f>SUM(L1001:N1001)</f>
        <v>0</v>
      </c>
      <c r="P1001" s="121"/>
      <c r="Q1001" s="121"/>
      <c r="R1001" s="121"/>
      <c r="S1001" s="121"/>
      <c r="T1001" s="14">
        <f>SUM(P1001:S1001)</f>
        <v>0</v>
      </c>
      <c r="U1001" s="51"/>
      <c r="V1001" s="51"/>
      <c r="W1001" s="51"/>
      <c r="X1001" s="51"/>
      <c r="Y1001" s="51"/>
      <c r="Z1001" s="51"/>
      <c r="AA1001" s="14">
        <f>SUM(U1001:Z1001)</f>
        <v>0</v>
      </c>
      <c r="AB1001" s="51"/>
      <c r="AC1001" s="51"/>
      <c r="AD1001" s="87">
        <f>H1001+K1001+O1001+T1001+AA1001+AB1001-AC1001</f>
        <v>90.833333333333329</v>
      </c>
    </row>
    <row r="1002" spans="1:30" ht="21" customHeight="1" x14ac:dyDescent="0.2">
      <c r="A1002" s="9">
        <v>998</v>
      </c>
      <c r="B1002" s="184" t="s">
        <v>933</v>
      </c>
      <c r="C1002" s="96" t="s">
        <v>66</v>
      </c>
      <c r="D1002" s="184">
        <v>1</v>
      </c>
      <c r="E1002" s="13">
        <v>0.87624999999999997</v>
      </c>
      <c r="F1002" s="47"/>
      <c r="G1002" s="47"/>
      <c r="H1002" s="12">
        <f>SUM(E1002*100,F1002:G1002)</f>
        <v>87.625</v>
      </c>
      <c r="I1002" s="47"/>
      <c r="J1002" s="77"/>
      <c r="K1002" s="13">
        <f>SUM(I1002:J1002)</f>
        <v>0</v>
      </c>
      <c r="L1002" s="47"/>
      <c r="M1002" s="77"/>
      <c r="N1002" s="77"/>
      <c r="O1002" s="13">
        <f>SUM(L1002:N1002)</f>
        <v>0</v>
      </c>
      <c r="P1002" s="77"/>
      <c r="Q1002" s="77"/>
      <c r="R1002" s="77"/>
      <c r="S1002" s="77"/>
      <c r="T1002" s="13">
        <f>SUM(P1002:S1002)</f>
        <v>0</v>
      </c>
      <c r="U1002" s="47">
        <v>1</v>
      </c>
      <c r="V1002" s="47">
        <v>1.7</v>
      </c>
      <c r="W1002" s="47"/>
      <c r="X1002" s="47">
        <v>0.5</v>
      </c>
      <c r="Y1002" s="47"/>
      <c r="Z1002" s="47"/>
      <c r="AA1002" s="13">
        <f>SUM(U1002:Z1002)</f>
        <v>3.2</v>
      </c>
      <c r="AB1002" s="47"/>
      <c r="AC1002" s="47"/>
      <c r="AD1002" s="86">
        <f>H1002+K1002+O1002+T1002+AA1002+AB1002-AC1002</f>
        <v>90.825000000000003</v>
      </c>
    </row>
    <row r="1003" spans="1:30" ht="21" customHeight="1" x14ac:dyDescent="0.2">
      <c r="A1003" s="10">
        <v>999</v>
      </c>
      <c r="B1003" s="189" t="s">
        <v>934</v>
      </c>
      <c r="C1003" s="173" t="s">
        <v>70</v>
      </c>
      <c r="D1003" s="174">
        <v>1</v>
      </c>
      <c r="E1003" s="14">
        <f>H1003/100</f>
        <v>0.90818181818181809</v>
      </c>
      <c r="F1003" s="49"/>
      <c r="G1003" s="49"/>
      <c r="H1003" s="12">
        <v>90.818181818181813</v>
      </c>
      <c r="I1003" s="49"/>
      <c r="J1003" s="106"/>
      <c r="K1003" s="14">
        <f>SUM(I1003:J1003)</f>
        <v>0</v>
      </c>
      <c r="L1003" s="49"/>
      <c r="M1003" s="106"/>
      <c r="N1003" s="106"/>
      <c r="O1003" s="14">
        <f>SUM(L1003:N1003)</f>
        <v>0</v>
      </c>
      <c r="P1003" s="106"/>
      <c r="Q1003" s="106"/>
      <c r="R1003" s="106"/>
      <c r="S1003" s="106"/>
      <c r="T1003" s="14">
        <f>SUM(P1003:S1003)</f>
        <v>0</v>
      </c>
      <c r="U1003" s="49"/>
      <c r="V1003" s="49"/>
      <c r="W1003" s="49"/>
      <c r="X1003" s="49"/>
      <c r="Y1003" s="49"/>
      <c r="Z1003" s="49"/>
      <c r="AA1003" s="14">
        <f>SUM(U1003:Z1003)</f>
        <v>0</v>
      </c>
      <c r="AB1003" s="49"/>
      <c r="AC1003" s="49"/>
      <c r="AD1003" s="86">
        <f>H1003+K1003+O1003+T1003+AA1003+AB1003-AC1003</f>
        <v>90.818181818181813</v>
      </c>
    </row>
    <row r="1004" spans="1:30" ht="21" customHeight="1" x14ac:dyDescent="0.2">
      <c r="A1004" s="8">
        <v>1000</v>
      </c>
      <c r="B1004" s="176" t="s">
        <v>935</v>
      </c>
      <c r="C1004" s="177" t="s">
        <v>68</v>
      </c>
      <c r="D1004" s="177">
        <v>2</v>
      </c>
      <c r="E1004" s="13">
        <v>0.90800000000000003</v>
      </c>
      <c r="F1004" s="48"/>
      <c r="G1004" s="48"/>
      <c r="H1004" s="12">
        <f>SUM(E1004*100,F1004:G1004)</f>
        <v>90.8</v>
      </c>
      <c r="I1004" s="48"/>
      <c r="J1004" s="78"/>
      <c r="K1004" s="13">
        <f>SUM(I1004:J1004)</f>
        <v>0</v>
      </c>
      <c r="L1004" s="48"/>
      <c r="M1004" s="78"/>
      <c r="N1004" s="78"/>
      <c r="O1004" s="13">
        <f>SUM(L1004:N1004)</f>
        <v>0</v>
      </c>
      <c r="P1004" s="78"/>
      <c r="Q1004" s="78"/>
      <c r="R1004" s="78"/>
      <c r="S1004" s="78"/>
      <c r="T1004" s="13">
        <f>SUM(P1004:S1004)</f>
        <v>0</v>
      </c>
      <c r="U1004" s="48"/>
      <c r="V1004" s="48"/>
      <c r="W1004" s="48"/>
      <c r="X1004" s="48"/>
      <c r="Y1004" s="48"/>
      <c r="Z1004" s="48"/>
      <c r="AA1004" s="13">
        <f>SUM(U1004:Z1004)</f>
        <v>0</v>
      </c>
      <c r="AB1004" s="48"/>
      <c r="AC1004" s="48"/>
      <c r="AD1004" s="87">
        <f>H1004+K1004+O1004+T1004+AA1004+AB1004-AC1004</f>
        <v>90.8</v>
      </c>
    </row>
    <row r="1005" spans="1:30" ht="21" customHeight="1" x14ac:dyDescent="0.2">
      <c r="A1005" s="9">
        <v>1001</v>
      </c>
      <c r="B1005" s="176" t="s">
        <v>936</v>
      </c>
      <c r="C1005" s="101" t="s">
        <v>68</v>
      </c>
      <c r="D1005" s="177">
        <v>2</v>
      </c>
      <c r="E1005" s="13">
        <v>0.90800000000000003</v>
      </c>
      <c r="F1005" s="48"/>
      <c r="G1005" s="48"/>
      <c r="H1005" s="12">
        <f>SUM(E1005*100,F1005:G1005)</f>
        <v>90.8</v>
      </c>
      <c r="I1005" s="48"/>
      <c r="J1005" s="78"/>
      <c r="K1005" s="13">
        <f>SUM(I1005:J1005)</f>
        <v>0</v>
      </c>
      <c r="L1005" s="48"/>
      <c r="M1005" s="78"/>
      <c r="N1005" s="78"/>
      <c r="O1005" s="13">
        <f>SUM(L1005:N1005)</f>
        <v>0</v>
      </c>
      <c r="P1005" s="78"/>
      <c r="Q1005" s="78"/>
      <c r="R1005" s="78"/>
      <c r="S1005" s="78"/>
      <c r="T1005" s="13">
        <f>SUM(P1005:S1005)</f>
        <v>0</v>
      </c>
      <c r="U1005" s="48"/>
      <c r="V1005" s="48"/>
      <c r="W1005" s="48"/>
      <c r="X1005" s="48"/>
      <c r="Y1005" s="48"/>
      <c r="Z1005" s="48"/>
      <c r="AA1005" s="13">
        <f>SUM(U1005:Z1005)</f>
        <v>0</v>
      </c>
      <c r="AB1005" s="48"/>
      <c r="AC1005" s="48"/>
      <c r="AD1005" s="87">
        <f>H1005+K1005+O1005+T1005+AA1005+AB1005-AC1005</f>
        <v>90.8</v>
      </c>
    </row>
    <row r="1006" spans="1:30" ht="21" customHeight="1" x14ac:dyDescent="0.2">
      <c r="A1006" s="10">
        <v>1002</v>
      </c>
      <c r="B1006" s="167">
        <v>174083</v>
      </c>
      <c r="C1006" s="119" t="s">
        <v>78</v>
      </c>
      <c r="D1006" s="168">
        <v>4</v>
      </c>
      <c r="E1006" s="14">
        <v>0.9079487179487179</v>
      </c>
      <c r="F1006" s="51"/>
      <c r="G1006" s="51"/>
      <c r="H1006" s="12">
        <f>SUM(E1006*100,F1006:G1006)</f>
        <v>90.794871794871796</v>
      </c>
      <c r="I1006" s="51"/>
      <c r="J1006" s="121"/>
      <c r="K1006" s="14">
        <f>SUM(I1006:J1006)</f>
        <v>0</v>
      </c>
      <c r="L1006" s="51"/>
      <c r="M1006" s="121"/>
      <c r="N1006" s="121"/>
      <c r="O1006" s="14">
        <f>SUM(L1006:N1006)</f>
        <v>0</v>
      </c>
      <c r="P1006" s="121"/>
      <c r="Q1006" s="121"/>
      <c r="R1006" s="121"/>
      <c r="S1006" s="121"/>
      <c r="T1006" s="14">
        <f>SUM(P1006:S1006)</f>
        <v>0</v>
      </c>
      <c r="U1006" s="51"/>
      <c r="V1006" s="51"/>
      <c r="W1006" s="51"/>
      <c r="X1006" s="51"/>
      <c r="Y1006" s="51"/>
      <c r="Z1006" s="51"/>
      <c r="AA1006" s="14">
        <f>SUM(U1006:Z1006)</f>
        <v>0</v>
      </c>
      <c r="AB1006" s="51"/>
      <c r="AC1006" s="51"/>
      <c r="AD1006" s="86">
        <f>H1006+K1006+O1006+T1006+AA1006+AB1006-AC1006</f>
        <v>90.794871794871796</v>
      </c>
    </row>
    <row r="1007" spans="1:30" ht="21" customHeight="1" x14ac:dyDescent="0.2">
      <c r="A1007" s="8">
        <v>1003</v>
      </c>
      <c r="B1007" s="182" t="s">
        <v>937</v>
      </c>
      <c r="C1007" s="110" t="s">
        <v>73</v>
      </c>
      <c r="D1007" s="166">
        <v>3</v>
      </c>
      <c r="E1007" s="14">
        <v>0.90777777777777779</v>
      </c>
      <c r="F1007" s="50"/>
      <c r="G1007" s="50"/>
      <c r="H1007" s="12">
        <f>SUM(E1007*100,F1007:G1007)</f>
        <v>90.777777777777786</v>
      </c>
      <c r="I1007" s="50"/>
      <c r="J1007" s="112"/>
      <c r="K1007" s="14">
        <f>SUM(I1007:J1007)</f>
        <v>0</v>
      </c>
      <c r="L1007" s="50"/>
      <c r="M1007" s="112"/>
      <c r="N1007" s="112"/>
      <c r="O1007" s="14">
        <f>SUM(L1007:N1007)</f>
        <v>0</v>
      </c>
      <c r="P1007" s="112"/>
      <c r="Q1007" s="112"/>
      <c r="R1007" s="112"/>
      <c r="S1007" s="112"/>
      <c r="T1007" s="14">
        <f>SUM(P1007:S1007)</f>
        <v>0</v>
      </c>
      <c r="U1007" s="50"/>
      <c r="V1007" s="50"/>
      <c r="W1007" s="50"/>
      <c r="X1007" s="50"/>
      <c r="Y1007" s="50"/>
      <c r="Z1007" s="50"/>
      <c r="AA1007" s="14">
        <f>SUM(U1007:Z1007)</f>
        <v>0</v>
      </c>
      <c r="AB1007" s="50"/>
      <c r="AC1007" s="50"/>
      <c r="AD1007" s="86">
        <f>H1007+K1007+O1007+T1007+AA1007+AB1007-AC1007</f>
        <v>90.777777777777786</v>
      </c>
    </row>
    <row r="1008" spans="1:30" ht="21" customHeight="1" x14ac:dyDescent="0.2">
      <c r="A1008" s="9">
        <v>1004</v>
      </c>
      <c r="B1008" s="178" t="s">
        <v>938</v>
      </c>
      <c r="C1008" s="177" t="s">
        <v>68</v>
      </c>
      <c r="D1008" s="185">
        <v>1</v>
      </c>
      <c r="E1008" s="16">
        <v>0.90766666666666662</v>
      </c>
      <c r="F1008" s="48"/>
      <c r="G1008" s="48"/>
      <c r="H1008" s="12">
        <f>SUM(E1008*100,F1008:G1008)</f>
        <v>90.766666666666666</v>
      </c>
      <c r="I1008" s="48"/>
      <c r="J1008" s="78"/>
      <c r="K1008" s="13">
        <f>SUM(I1008:J1008)</f>
        <v>0</v>
      </c>
      <c r="L1008" s="48"/>
      <c r="M1008" s="78"/>
      <c r="N1008" s="78"/>
      <c r="O1008" s="13">
        <f>SUM(L1008:N1008)</f>
        <v>0</v>
      </c>
      <c r="P1008" s="78"/>
      <c r="Q1008" s="78"/>
      <c r="R1008" s="78"/>
      <c r="S1008" s="78"/>
      <c r="T1008" s="13">
        <f>SUM(P1008:S1008)</f>
        <v>0</v>
      </c>
      <c r="U1008" s="48"/>
      <c r="V1008" s="48"/>
      <c r="W1008" s="48"/>
      <c r="X1008" s="48"/>
      <c r="Y1008" s="48"/>
      <c r="Z1008" s="48"/>
      <c r="AA1008" s="13">
        <f>SUM(U1008:Z1008)</f>
        <v>0</v>
      </c>
      <c r="AB1008" s="48"/>
      <c r="AC1008" s="48"/>
      <c r="AD1008" s="87">
        <f>H1008+K1008+O1008+T1008+AA1008+AB1008-AC1008</f>
        <v>90.766666666666666</v>
      </c>
    </row>
    <row r="1009" spans="1:30" ht="21" customHeight="1" x14ac:dyDescent="0.2">
      <c r="A1009" s="10">
        <v>1005</v>
      </c>
      <c r="B1009" s="178" t="s">
        <v>939</v>
      </c>
      <c r="C1009" s="101" t="s">
        <v>68</v>
      </c>
      <c r="D1009" s="185">
        <v>1</v>
      </c>
      <c r="E1009" s="16">
        <v>0.90766666666666662</v>
      </c>
      <c r="F1009" s="48"/>
      <c r="G1009" s="48"/>
      <c r="H1009" s="12">
        <f>SUM(E1009*100,F1009:G1009)</f>
        <v>90.766666666666666</v>
      </c>
      <c r="I1009" s="48"/>
      <c r="J1009" s="78"/>
      <c r="K1009" s="13">
        <f>SUM(I1009:J1009)</f>
        <v>0</v>
      </c>
      <c r="L1009" s="48"/>
      <c r="M1009" s="78"/>
      <c r="N1009" s="78"/>
      <c r="O1009" s="13">
        <f>SUM(L1009:N1009)</f>
        <v>0</v>
      </c>
      <c r="P1009" s="78"/>
      <c r="Q1009" s="78"/>
      <c r="R1009" s="78"/>
      <c r="S1009" s="78"/>
      <c r="T1009" s="13">
        <f>SUM(P1009:S1009)</f>
        <v>0</v>
      </c>
      <c r="U1009" s="48"/>
      <c r="V1009" s="48"/>
      <c r="W1009" s="48"/>
      <c r="X1009" s="48"/>
      <c r="Y1009" s="48"/>
      <c r="Z1009" s="48"/>
      <c r="AA1009" s="13">
        <f>SUM(U1009:Z1009)</f>
        <v>0</v>
      </c>
      <c r="AB1009" s="48"/>
      <c r="AC1009" s="48"/>
      <c r="AD1009" s="86">
        <f>H1009+K1009+O1009+T1009+AA1009+AB1009-AC1009</f>
        <v>90.766666666666666</v>
      </c>
    </row>
    <row r="1010" spans="1:30" ht="21" customHeight="1" x14ac:dyDescent="0.2">
      <c r="A1010" s="8">
        <v>1006</v>
      </c>
      <c r="B1010" s="167">
        <v>204174</v>
      </c>
      <c r="C1010" s="119" t="s">
        <v>78</v>
      </c>
      <c r="D1010" s="168">
        <v>1</v>
      </c>
      <c r="E1010" s="14">
        <v>0.79437500000000005</v>
      </c>
      <c r="F1010" s="51"/>
      <c r="G1010" s="51"/>
      <c r="H1010" s="12">
        <f>SUM(E1010*100,F1010:G1010)</f>
        <v>79.4375</v>
      </c>
      <c r="I1010" s="51">
        <v>3</v>
      </c>
      <c r="J1010" s="121"/>
      <c r="K1010" s="14">
        <f>SUM(I1010:J1010)</f>
        <v>3</v>
      </c>
      <c r="L1010" s="51"/>
      <c r="M1010" s="121"/>
      <c r="N1010" s="121"/>
      <c r="O1010" s="14">
        <f>SUM(L1010:N1010)</f>
        <v>0</v>
      </c>
      <c r="P1010" s="121"/>
      <c r="Q1010" s="121"/>
      <c r="R1010" s="121"/>
      <c r="S1010" s="121"/>
      <c r="T1010" s="14">
        <f>SUM(P1010:S1010)</f>
        <v>0</v>
      </c>
      <c r="U1010" s="51"/>
      <c r="V1010" s="51">
        <v>7</v>
      </c>
      <c r="W1010" s="51"/>
      <c r="X1010" s="51">
        <v>0.8</v>
      </c>
      <c r="Y1010" s="51"/>
      <c r="Z1010" s="51">
        <v>0.5</v>
      </c>
      <c r="AA1010" s="14">
        <f>SUM(U1010:Z1010)</f>
        <v>8.3000000000000007</v>
      </c>
      <c r="AB1010" s="51"/>
      <c r="AC1010" s="51"/>
      <c r="AD1010" s="86">
        <f>H1010+K1010+O1010+T1010+AA1010+AB1010-AC1010</f>
        <v>90.737499999999997</v>
      </c>
    </row>
    <row r="1011" spans="1:30" ht="21" customHeight="1" x14ac:dyDescent="0.2">
      <c r="A1011" s="9">
        <v>1007</v>
      </c>
      <c r="B1011" s="190">
        <v>164322</v>
      </c>
      <c r="C1011" s="92" t="s">
        <v>64</v>
      </c>
      <c r="D1011" s="171">
        <v>5</v>
      </c>
      <c r="E1011" s="12">
        <v>0.90729390681003586</v>
      </c>
      <c r="F1011" s="53"/>
      <c r="G1011" s="46"/>
      <c r="H1011" s="12">
        <f>SUM(E1011*100,F1011:G1011)</f>
        <v>90.729390681003579</v>
      </c>
      <c r="I1011" s="94"/>
      <c r="J1011" s="95"/>
      <c r="K1011" s="12">
        <f>SUM(I1011:J1011)</f>
        <v>0</v>
      </c>
      <c r="L1011" s="95"/>
      <c r="M1011" s="95"/>
      <c r="N1011" s="95"/>
      <c r="O1011" s="12">
        <f>SUM(L1011:N1011)</f>
        <v>0</v>
      </c>
      <c r="P1011" s="95"/>
      <c r="Q1011" s="95"/>
      <c r="R1011" s="95"/>
      <c r="S1011" s="95"/>
      <c r="T1011" s="12">
        <f>SUM(P1011:S1011)</f>
        <v>0</v>
      </c>
      <c r="U1011" s="95"/>
      <c r="V1011" s="94"/>
      <c r="W1011" s="94"/>
      <c r="X1011" s="94"/>
      <c r="Y1011" s="85"/>
      <c r="Z1011" s="85"/>
      <c r="AA1011" s="14">
        <f>SUM(U1011:Z1011)</f>
        <v>0</v>
      </c>
      <c r="AB1011" s="85"/>
      <c r="AC1011" s="85"/>
      <c r="AD1011" s="86">
        <f>H1011+K1011+O1011+T1011+AA1011+AB1011-AC1011</f>
        <v>90.729390681003579</v>
      </c>
    </row>
    <row r="1012" spans="1:30" ht="21" customHeight="1" x14ac:dyDescent="0.2">
      <c r="A1012" s="10">
        <v>1008</v>
      </c>
      <c r="B1012" s="183" t="s">
        <v>940</v>
      </c>
      <c r="C1012" s="177" t="s">
        <v>68</v>
      </c>
      <c r="D1012" s="177">
        <v>1</v>
      </c>
      <c r="E1012" s="13">
        <v>0.89514285714285713</v>
      </c>
      <c r="F1012" s="48"/>
      <c r="G1012" s="48"/>
      <c r="H1012" s="12">
        <f>SUM(E1012*100,F1012:G1012)</f>
        <v>89.51428571428572</v>
      </c>
      <c r="I1012" s="48"/>
      <c r="J1012" s="78"/>
      <c r="K1012" s="13">
        <f>SUM(I1012:J1012)</f>
        <v>0</v>
      </c>
      <c r="L1012" s="48"/>
      <c r="M1012" s="78"/>
      <c r="N1012" s="78"/>
      <c r="O1012" s="13">
        <f>SUM(L1012:N1012)</f>
        <v>0</v>
      </c>
      <c r="P1012" s="78"/>
      <c r="Q1012" s="78"/>
      <c r="R1012" s="78"/>
      <c r="S1012" s="78"/>
      <c r="T1012" s="13">
        <f>SUM(P1012:S1012)</f>
        <v>0</v>
      </c>
      <c r="U1012" s="48">
        <v>1</v>
      </c>
      <c r="V1012" s="48"/>
      <c r="W1012" s="48"/>
      <c r="X1012" s="48">
        <v>0.2</v>
      </c>
      <c r="Y1012" s="48"/>
      <c r="Z1012" s="48"/>
      <c r="AA1012" s="13">
        <f>SUM(U1012:Z1012)</f>
        <v>1.2</v>
      </c>
      <c r="AB1012" s="48"/>
      <c r="AC1012" s="48"/>
      <c r="AD1012" s="87">
        <f>H1012+K1012+O1012+T1012+AA1012+AB1012-AC1012</f>
        <v>90.714285714285722</v>
      </c>
    </row>
    <row r="1013" spans="1:30" ht="21" customHeight="1" x14ac:dyDescent="0.2">
      <c r="A1013" s="8">
        <v>1009</v>
      </c>
      <c r="B1013" s="174" t="s">
        <v>941</v>
      </c>
      <c r="C1013" s="104" t="s">
        <v>70</v>
      </c>
      <c r="D1013" s="174">
        <v>4</v>
      </c>
      <c r="E1013" s="14">
        <f>H1013/100</f>
        <v>0.89214285714285713</v>
      </c>
      <c r="F1013" s="49"/>
      <c r="G1013" s="49"/>
      <c r="H1013" s="12">
        <v>89.214285714285708</v>
      </c>
      <c r="I1013" s="49"/>
      <c r="J1013" s="106"/>
      <c r="K1013" s="14">
        <f>SUM(I1013:J1013)</f>
        <v>0</v>
      </c>
      <c r="L1013" s="49"/>
      <c r="M1013" s="106"/>
      <c r="N1013" s="106"/>
      <c r="O1013" s="14">
        <f>SUM(L1013:N1013)</f>
        <v>0</v>
      </c>
      <c r="P1013" s="106"/>
      <c r="Q1013" s="106"/>
      <c r="R1013" s="106"/>
      <c r="S1013" s="106"/>
      <c r="T1013" s="14">
        <f>SUM(P1013:S1013)</f>
        <v>0</v>
      </c>
      <c r="U1013" s="49"/>
      <c r="V1013" s="49"/>
      <c r="W1013" s="49"/>
      <c r="X1013" s="49"/>
      <c r="Y1013" s="49"/>
      <c r="Z1013" s="49">
        <v>1.5</v>
      </c>
      <c r="AA1013" s="14">
        <f>SUM(U1013:Z1013)</f>
        <v>1.5</v>
      </c>
      <c r="AB1013" s="49"/>
      <c r="AC1013" s="49"/>
      <c r="AD1013" s="86">
        <f>H1013+K1013+O1013+T1013+AA1013+AB1013-AC1013</f>
        <v>90.714285714285708</v>
      </c>
    </row>
    <row r="1014" spans="1:30" ht="21" customHeight="1" x14ac:dyDescent="0.2">
      <c r="A1014" s="9">
        <v>1010</v>
      </c>
      <c r="B1014" s="182" t="s">
        <v>942</v>
      </c>
      <c r="C1014" s="166" t="s">
        <v>73</v>
      </c>
      <c r="D1014" s="166">
        <v>1</v>
      </c>
      <c r="E1014" s="14">
        <v>0.90711851851851866</v>
      </c>
      <c r="F1014" s="50"/>
      <c r="G1014" s="50"/>
      <c r="H1014" s="12">
        <f>SUM(E1014*100,F1014:G1014)</f>
        <v>90.711851851851861</v>
      </c>
      <c r="I1014" s="50"/>
      <c r="J1014" s="112"/>
      <c r="K1014" s="14">
        <f>SUM(I1014:J1014)</f>
        <v>0</v>
      </c>
      <c r="L1014" s="50"/>
      <c r="M1014" s="112"/>
      <c r="N1014" s="112"/>
      <c r="O1014" s="14">
        <f>SUM(L1014:N1014)</f>
        <v>0</v>
      </c>
      <c r="P1014" s="112"/>
      <c r="Q1014" s="112"/>
      <c r="R1014" s="112"/>
      <c r="S1014" s="112"/>
      <c r="T1014" s="14">
        <f>SUM(P1014:S1014)</f>
        <v>0</v>
      </c>
      <c r="U1014" s="50"/>
      <c r="V1014" s="50"/>
      <c r="W1014" s="50"/>
      <c r="X1014" s="50"/>
      <c r="Y1014" s="50"/>
      <c r="Z1014" s="50"/>
      <c r="AA1014" s="14">
        <f>SUM(U1014:Z1014)</f>
        <v>0</v>
      </c>
      <c r="AB1014" s="50"/>
      <c r="AC1014" s="50"/>
      <c r="AD1014" s="87">
        <f>H1014+K1014+O1014+T1014+AA1014+AB1014-AC1014</f>
        <v>90.711851851851861</v>
      </c>
    </row>
    <row r="1015" spans="1:30" ht="21" customHeight="1" x14ac:dyDescent="0.2">
      <c r="A1015" s="10">
        <v>1011</v>
      </c>
      <c r="B1015" s="175" t="s">
        <v>943</v>
      </c>
      <c r="C1015" s="170" t="s">
        <v>64</v>
      </c>
      <c r="D1015" s="170">
        <v>1</v>
      </c>
      <c r="E1015" s="12">
        <v>0.9</v>
      </c>
      <c r="F1015" s="46"/>
      <c r="G1015" s="46"/>
      <c r="H1015" s="12">
        <f>SUM(E1015*100,F1015:G1015)</f>
        <v>90</v>
      </c>
      <c r="I1015" s="94"/>
      <c r="J1015" s="95"/>
      <c r="K1015" s="12">
        <f>SUM(I1015:J1015)</f>
        <v>0</v>
      </c>
      <c r="L1015" s="95"/>
      <c r="M1015" s="95"/>
      <c r="N1015" s="95"/>
      <c r="O1015" s="12">
        <f>SUM(L1015:N1015)</f>
        <v>0</v>
      </c>
      <c r="P1015" s="95"/>
      <c r="Q1015" s="95"/>
      <c r="R1015" s="95"/>
      <c r="S1015" s="95"/>
      <c r="T1015" s="12">
        <f>SUM(P1015:S1015)</f>
        <v>0</v>
      </c>
      <c r="U1015" s="95"/>
      <c r="V1015" s="94">
        <v>0.2</v>
      </c>
      <c r="W1015" s="94"/>
      <c r="X1015" s="94"/>
      <c r="Y1015" s="85"/>
      <c r="Z1015" s="85">
        <v>0.5</v>
      </c>
      <c r="AA1015" s="14">
        <f>SUM(U1015:Z1015)</f>
        <v>0.7</v>
      </c>
      <c r="AB1015" s="85"/>
      <c r="AC1015" s="85"/>
      <c r="AD1015" s="87">
        <f>H1015+K1015+O1015+T1015+AA1015+AB1015-AC1015</f>
        <v>90.7</v>
      </c>
    </row>
    <row r="1016" spans="1:30" ht="21" customHeight="1" x14ac:dyDescent="0.2">
      <c r="A1016" s="8">
        <v>1012</v>
      </c>
      <c r="B1016" s="183" t="s">
        <v>944</v>
      </c>
      <c r="C1016" s="177" t="s">
        <v>68</v>
      </c>
      <c r="D1016" s="177">
        <v>1</v>
      </c>
      <c r="E1016" s="13">
        <v>0.90678571428571431</v>
      </c>
      <c r="F1016" s="48"/>
      <c r="G1016" s="48"/>
      <c r="H1016" s="12">
        <f>SUM(E1016*100,F1016:G1016)</f>
        <v>90.678571428571431</v>
      </c>
      <c r="I1016" s="48"/>
      <c r="J1016" s="78"/>
      <c r="K1016" s="13">
        <f>SUM(I1016:J1016)</f>
        <v>0</v>
      </c>
      <c r="L1016" s="48"/>
      <c r="M1016" s="78"/>
      <c r="N1016" s="78"/>
      <c r="O1016" s="13">
        <f>SUM(L1016:N1016)</f>
        <v>0</v>
      </c>
      <c r="P1016" s="78"/>
      <c r="Q1016" s="78"/>
      <c r="R1016" s="78"/>
      <c r="S1016" s="78"/>
      <c r="T1016" s="13">
        <f>SUM(P1016:S1016)</f>
        <v>0</v>
      </c>
      <c r="U1016" s="48"/>
      <c r="V1016" s="48"/>
      <c r="W1016" s="48"/>
      <c r="X1016" s="48"/>
      <c r="Y1016" s="48"/>
      <c r="Z1016" s="48"/>
      <c r="AA1016" s="13">
        <f>SUM(U1016:Z1016)</f>
        <v>0</v>
      </c>
      <c r="AB1016" s="48"/>
      <c r="AC1016" s="48"/>
      <c r="AD1016" s="87">
        <f>H1016+K1016+O1016+T1016+AA1016+AB1016-AC1016</f>
        <v>90.678571428571431</v>
      </c>
    </row>
    <row r="1017" spans="1:30" ht="21" customHeight="1" x14ac:dyDescent="0.2">
      <c r="A1017" s="9">
        <v>1013</v>
      </c>
      <c r="B1017" s="166" t="s">
        <v>945</v>
      </c>
      <c r="C1017" s="110" t="s">
        <v>73</v>
      </c>
      <c r="D1017" s="166">
        <v>2</v>
      </c>
      <c r="E1017" s="14">
        <v>0.90667832167832163</v>
      </c>
      <c r="F1017" s="50"/>
      <c r="G1017" s="50"/>
      <c r="H1017" s="12">
        <f>SUM(E1017*100,F1017:G1017)</f>
        <v>90.667832167832159</v>
      </c>
      <c r="I1017" s="50"/>
      <c r="J1017" s="112"/>
      <c r="K1017" s="14">
        <f>SUM(I1017:J1017)</f>
        <v>0</v>
      </c>
      <c r="L1017" s="50"/>
      <c r="M1017" s="112"/>
      <c r="N1017" s="112"/>
      <c r="O1017" s="14">
        <f>SUM(L1017:N1017)</f>
        <v>0</v>
      </c>
      <c r="P1017" s="112"/>
      <c r="Q1017" s="112"/>
      <c r="R1017" s="112"/>
      <c r="S1017" s="112"/>
      <c r="T1017" s="14">
        <f>SUM(P1017:S1017)</f>
        <v>0</v>
      </c>
      <c r="U1017" s="50"/>
      <c r="V1017" s="50"/>
      <c r="W1017" s="50"/>
      <c r="X1017" s="50"/>
      <c r="Y1017" s="50"/>
      <c r="Z1017" s="50"/>
      <c r="AA1017" s="14">
        <f>SUM(U1017:Z1017)</f>
        <v>0</v>
      </c>
      <c r="AB1017" s="50"/>
      <c r="AC1017" s="50"/>
      <c r="AD1017" s="86">
        <f>H1017+K1017+O1017+T1017+AA1017+AB1017-AC1017</f>
        <v>90.667832167832159</v>
      </c>
    </row>
    <row r="1018" spans="1:30" ht="21" customHeight="1" x14ac:dyDescent="0.2">
      <c r="A1018" s="10">
        <v>1014</v>
      </c>
      <c r="B1018" s="176" t="s">
        <v>946</v>
      </c>
      <c r="C1018" s="177" t="s">
        <v>68</v>
      </c>
      <c r="D1018" s="177">
        <v>2</v>
      </c>
      <c r="E1018" s="13">
        <v>0.90666666666666662</v>
      </c>
      <c r="F1018" s="48"/>
      <c r="G1018" s="48"/>
      <c r="H1018" s="12">
        <f>SUM(E1018*100,F1018:G1018)</f>
        <v>90.666666666666657</v>
      </c>
      <c r="I1018" s="48"/>
      <c r="J1018" s="78"/>
      <c r="K1018" s="13">
        <f>SUM(I1018:J1018)</f>
        <v>0</v>
      </c>
      <c r="L1018" s="48"/>
      <c r="M1018" s="78"/>
      <c r="N1018" s="78"/>
      <c r="O1018" s="13">
        <f>SUM(L1018:N1018)</f>
        <v>0</v>
      </c>
      <c r="P1018" s="78"/>
      <c r="Q1018" s="78"/>
      <c r="R1018" s="78"/>
      <c r="S1018" s="78"/>
      <c r="T1018" s="13">
        <f>SUM(P1018:S1018)</f>
        <v>0</v>
      </c>
      <c r="U1018" s="48"/>
      <c r="V1018" s="48"/>
      <c r="W1018" s="48"/>
      <c r="X1018" s="48"/>
      <c r="Y1018" s="48"/>
      <c r="Z1018" s="48"/>
      <c r="AA1018" s="13">
        <f>SUM(U1018:Z1018)</f>
        <v>0</v>
      </c>
      <c r="AB1018" s="48"/>
      <c r="AC1018" s="48"/>
      <c r="AD1018" s="87">
        <f>H1018+K1018+O1018+T1018+AA1018+AB1018-AC1018</f>
        <v>90.666666666666657</v>
      </c>
    </row>
    <row r="1019" spans="1:30" ht="21" customHeight="1" x14ac:dyDescent="0.2">
      <c r="A1019" s="8">
        <v>1015</v>
      </c>
      <c r="B1019" s="180" t="s">
        <v>947</v>
      </c>
      <c r="C1019" s="101" t="s">
        <v>68</v>
      </c>
      <c r="D1019" s="177">
        <v>2</v>
      </c>
      <c r="E1019" s="13">
        <v>0.85133333333333339</v>
      </c>
      <c r="F1019" s="48"/>
      <c r="G1019" s="48"/>
      <c r="H1019" s="12">
        <f>SUM(E1019*100,F1019:G1019)</f>
        <v>85.13333333333334</v>
      </c>
      <c r="I1019" s="48"/>
      <c r="J1019" s="78"/>
      <c r="K1019" s="13">
        <f>SUM(I1019:J1019)</f>
        <v>0</v>
      </c>
      <c r="L1019" s="48"/>
      <c r="M1019" s="78"/>
      <c r="N1019" s="78"/>
      <c r="O1019" s="13">
        <f>SUM(L1019:N1019)</f>
        <v>0</v>
      </c>
      <c r="P1019" s="78"/>
      <c r="Q1019" s="78"/>
      <c r="R1019" s="78"/>
      <c r="S1019" s="78"/>
      <c r="T1019" s="13">
        <f>SUM(P1019:S1019)</f>
        <v>0</v>
      </c>
      <c r="U1019" s="48">
        <v>2</v>
      </c>
      <c r="V1019" s="48"/>
      <c r="W1019" s="48"/>
      <c r="X1019" s="48">
        <v>2</v>
      </c>
      <c r="Y1019" s="48"/>
      <c r="Z1019" s="48">
        <v>1.5</v>
      </c>
      <c r="AA1019" s="13">
        <f>SUM(U1019:Z1019)</f>
        <v>5.5</v>
      </c>
      <c r="AB1019" s="48"/>
      <c r="AC1019" s="48"/>
      <c r="AD1019" s="86">
        <f>H1019+K1019+O1019+T1019+AA1019+AB1019-AC1019</f>
        <v>90.63333333333334</v>
      </c>
    </row>
    <row r="1020" spans="1:30" ht="21" customHeight="1" x14ac:dyDescent="0.2">
      <c r="A1020" s="9">
        <v>1016</v>
      </c>
      <c r="B1020" s="178" t="s">
        <v>948</v>
      </c>
      <c r="C1020" s="101" t="s">
        <v>68</v>
      </c>
      <c r="D1020" s="185">
        <v>1</v>
      </c>
      <c r="E1020" s="16">
        <v>0.90633333333333332</v>
      </c>
      <c r="F1020" s="48"/>
      <c r="G1020" s="48"/>
      <c r="H1020" s="12">
        <f>SUM(E1020*100,F1020:G1020)</f>
        <v>90.633333333333326</v>
      </c>
      <c r="I1020" s="48"/>
      <c r="J1020" s="78"/>
      <c r="K1020" s="13">
        <f>SUM(I1020:J1020)</f>
        <v>0</v>
      </c>
      <c r="L1020" s="48"/>
      <c r="M1020" s="78"/>
      <c r="N1020" s="78"/>
      <c r="O1020" s="13">
        <f>SUM(L1020:N1020)</f>
        <v>0</v>
      </c>
      <c r="P1020" s="78"/>
      <c r="Q1020" s="78"/>
      <c r="R1020" s="78"/>
      <c r="S1020" s="78"/>
      <c r="T1020" s="13">
        <f>SUM(P1020:S1020)</f>
        <v>0</v>
      </c>
      <c r="U1020" s="48"/>
      <c r="V1020" s="48"/>
      <c r="W1020" s="48"/>
      <c r="X1020" s="48"/>
      <c r="Y1020" s="48"/>
      <c r="Z1020" s="48"/>
      <c r="AA1020" s="13">
        <f>SUM(U1020:Z1020)</f>
        <v>0</v>
      </c>
      <c r="AB1020" s="48"/>
      <c r="AC1020" s="48"/>
      <c r="AD1020" s="87">
        <f>H1020+K1020+O1020+T1020+AA1020+AB1020-AC1020</f>
        <v>90.633333333333326</v>
      </c>
    </row>
    <row r="1021" spans="1:30" ht="21" customHeight="1" x14ac:dyDescent="0.2">
      <c r="A1021" s="10">
        <v>1017</v>
      </c>
      <c r="B1021" s="182" t="s">
        <v>949</v>
      </c>
      <c r="C1021" s="110" t="s">
        <v>73</v>
      </c>
      <c r="D1021" s="166">
        <v>1</v>
      </c>
      <c r="E1021" s="14">
        <v>0.9062296296296295</v>
      </c>
      <c r="F1021" s="50"/>
      <c r="G1021" s="50"/>
      <c r="H1021" s="12">
        <f>SUM(E1021*100,F1021:G1021)</f>
        <v>90.622962962962944</v>
      </c>
      <c r="I1021" s="50"/>
      <c r="J1021" s="112"/>
      <c r="K1021" s="14">
        <f>SUM(I1021:J1021)</f>
        <v>0</v>
      </c>
      <c r="L1021" s="50"/>
      <c r="M1021" s="112"/>
      <c r="N1021" s="112"/>
      <c r="O1021" s="14">
        <f>SUM(L1021:N1021)</f>
        <v>0</v>
      </c>
      <c r="P1021" s="112"/>
      <c r="Q1021" s="112"/>
      <c r="R1021" s="112"/>
      <c r="S1021" s="112"/>
      <c r="T1021" s="14">
        <f>SUM(P1021:S1021)</f>
        <v>0</v>
      </c>
      <c r="U1021" s="50"/>
      <c r="V1021" s="50"/>
      <c r="W1021" s="50"/>
      <c r="X1021" s="50"/>
      <c r="Y1021" s="50"/>
      <c r="Z1021" s="50"/>
      <c r="AA1021" s="14">
        <f>SUM(U1021:Z1021)</f>
        <v>0</v>
      </c>
      <c r="AB1021" s="50"/>
      <c r="AC1021" s="50"/>
      <c r="AD1021" s="87">
        <f>H1021+K1021+O1021+T1021+AA1021+AB1021-AC1021</f>
        <v>90.622962962962944</v>
      </c>
    </row>
    <row r="1022" spans="1:30" ht="21" customHeight="1" x14ac:dyDescent="0.2">
      <c r="A1022" s="8">
        <v>1018</v>
      </c>
      <c r="B1022" s="180" t="s">
        <v>950</v>
      </c>
      <c r="C1022" s="177" t="s">
        <v>68</v>
      </c>
      <c r="D1022" s="188">
        <v>3</v>
      </c>
      <c r="E1022" s="13">
        <v>0.90620689655172415</v>
      </c>
      <c r="F1022" s="48"/>
      <c r="G1022" s="48"/>
      <c r="H1022" s="12">
        <f>SUM(E1022*100,F1022:G1022)</f>
        <v>90.620689655172413</v>
      </c>
      <c r="I1022" s="48"/>
      <c r="J1022" s="78"/>
      <c r="K1022" s="13">
        <f>SUM(I1022:J1022)</f>
        <v>0</v>
      </c>
      <c r="L1022" s="48"/>
      <c r="M1022" s="78"/>
      <c r="N1022" s="78"/>
      <c r="O1022" s="13">
        <f>SUM(L1022:N1022)</f>
        <v>0</v>
      </c>
      <c r="P1022" s="78"/>
      <c r="Q1022" s="78"/>
      <c r="R1022" s="78"/>
      <c r="S1022" s="78"/>
      <c r="T1022" s="13">
        <f>SUM(P1022:S1022)</f>
        <v>0</v>
      </c>
      <c r="U1022" s="48"/>
      <c r="V1022" s="48"/>
      <c r="W1022" s="48"/>
      <c r="X1022" s="48"/>
      <c r="Y1022" s="48"/>
      <c r="Z1022" s="48"/>
      <c r="AA1022" s="13">
        <f>SUM(U1022:Z1022)</f>
        <v>0</v>
      </c>
      <c r="AB1022" s="48"/>
      <c r="AC1022" s="48"/>
      <c r="AD1022" s="86">
        <f>H1022+K1022+O1022+T1022+AA1022+AB1022-AC1022</f>
        <v>90.620689655172413</v>
      </c>
    </row>
    <row r="1023" spans="1:30" ht="21" customHeight="1" x14ac:dyDescent="0.2">
      <c r="A1023" s="9">
        <v>1019</v>
      </c>
      <c r="B1023" s="182" t="s">
        <v>951</v>
      </c>
      <c r="C1023" s="110" t="s">
        <v>73</v>
      </c>
      <c r="D1023" s="166">
        <v>4</v>
      </c>
      <c r="E1023" s="14">
        <v>0.90615294117647061</v>
      </c>
      <c r="F1023" s="50"/>
      <c r="G1023" s="50"/>
      <c r="H1023" s="12">
        <f>SUM(E1023*100,F1023:G1023)</f>
        <v>90.615294117647068</v>
      </c>
      <c r="I1023" s="50"/>
      <c r="J1023" s="112"/>
      <c r="K1023" s="14">
        <f>SUM(I1023:J1023)</f>
        <v>0</v>
      </c>
      <c r="L1023" s="50"/>
      <c r="M1023" s="112"/>
      <c r="N1023" s="112"/>
      <c r="O1023" s="14">
        <f>SUM(L1023:N1023)</f>
        <v>0</v>
      </c>
      <c r="P1023" s="112"/>
      <c r="Q1023" s="112"/>
      <c r="R1023" s="112"/>
      <c r="S1023" s="112"/>
      <c r="T1023" s="14">
        <f>SUM(P1023:S1023)</f>
        <v>0</v>
      </c>
      <c r="U1023" s="50"/>
      <c r="V1023" s="50"/>
      <c r="W1023" s="50"/>
      <c r="X1023" s="50"/>
      <c r="Y1023" s="50"/>
      <c r="Z1023" s="50"/>
      <c r="AA1023" s="14">
        <f>SUM(U1023:Z1023)</f>
        <v>0</v>
      </c>
      <c r="AB1023" s="50"/>
      <c r="AC1023" s="50"/>
      <c r="AD1023" s="87">
        <f>H1023+K1023+O1023+T1023+AA1023+AB1023-AC1023</f>
        <v>90.615294117647068</v>
      </c>
    </row>
    <row r="1024" spans="1:30" ht="21" customHeight="1" x14ac:dyDescent="0.2">
      <c r="A1024" s="10">
        <v>1020</v>
      </c>
      <c r="B1024" s="178" t="s">
        <v>952</v>
      </c>
      <c r="C1024" s="177" t="s">
        <v>68</v>
      </c>
      <c r="D1024" s="177">
        <v>2</v>
      </c>
      <c r="E1024" s="13">
        <v>0.89600000000000002</v>
      </c>
      <c r="F1024" s="48"/>
      <c r="G1024" s="48"/>
      <c r="H1024" s="12">
        <f>SUM(E1024*100,F1024:G1024)</f>
        <v>89.600000000000009</v>
      </c>
      <c r="I1024" s="48"/>
      <c r="J1024" s="78"/>
      <c r="K1024" s="13">
        <f>SUM(I1024:J1024)</f>
        <v>0</v>
      </c>
      <c r="L1024" s="48"/>
      <c r="M1024" s="78"/>
      <c r="N1024" s="78"/>
      <c r="O1024" s="13">
        <f>SUM(L1024:N1024)</f>
        <v>0</v>
      </c>
      <c r="P1024" s="78"/>
      <c r="Q1024" s="78">
        <v>1</v>
      </c>
      <c r="R1024" s="78"/>
      <c r="S1024" s="78"/>
      <c r="T1024" s="13">
        <f>SUM(P1024:S1024)</f>
        <v>1</v>
      </c>
      <c r="U1024" s="48"/>
      <c r="V1024" s="48"/>
      <c r="W1024" s="48"/>
      <c r="X1024" s="48"/>
      <c r="Y1024" s="48"/>
      <c r="Z1024" s="48"/>
      <c r="AA1024" s="13">
        <f>SUM(U1024:Z1024)</f>
        <v>0</v>
      </c>
      <c r="AB1024" s="48"/>
      <c r="AC1024" s="48"/>
      <c r="AD1024" s="87">
        <f>H1024+K1024+O1024+T1024+AA1024+AB1024-AC1024</f>
        <v>90.600000000000009</v>
      </c>
    </row>
    <row r="1025" spans="1:30" ht="21" customHeight="1" x14ac:dyDescent="0.2">
      <c r="A1025" s="8">
        <v>1021</v>
      </c>
      <c r="B1025" s="178" t="s">
        <v>953</v>
      </c>
      <c r="C1025" s="101" t="s">
        <v>68</v>
      </c>
      <c r="D1025" s="177">
        <v>3</v>
      </c>
      <c r="E1025" s="13">
        <v>0.90600000000000003</v>
      </c>
      <c r="F1025" s="48"/>
      <c r="G1025" s="48"/>
      <c r="H1025" s="12">
        <f>SUM(E1025*100,F1025:G1025)</f>
        <v>90.600000000000009</v>
      </c>
      <c r="I1025" s="48"/>
      <c r="J1025" s="78"/>
      <c r="K1025" s="13">
        <f>SUM(I1025:J1025)</f>
        <v>0</v>
      </c>
      <c r="L1025" s="48"/>
      <c r="M1025" s="78"/>
      <c r="N1025" s="78"/>
      <c r="O1025" s="13">
        <f>SUM(L1025:N1025)</f>
        <v>0</v>
      </c>
      <c r="P1025" s="78"/>
      <c r="Q1025" s="78"/>
      <c r="R1025" s="78"/>
      <c r="S1025" s="78"/>
      <c r="T1025" s="13">
        <f>SUM(P1025:S1025)</f>
        <v>0</v>
      </c>
      <c r="U1025" s="48"/>
      <c r="V1025" s="48"/>
      <c r="W1025" s="48"/>
      <c r="X1025" s="48"/>
      <c r="Y1025" s="48"/>
      <c r="Z1025" s="48"/>
      <c r="AA1025" s="13">
        <f>SUM(U1025:Z1025)</f>
        <v>0</v>
      </c>
      <c r="AB1025" s="48"/>
      <c r="AC1025" s="48"/>
      <c r="AD1025" s="86">
        <f>H1025+K1025+O1025+T1025+AA1025+AB1025-AC1025</f>
        <v>90.600000000000009</v>
      </c>
    </row>
    <row r="1026" spans="1:30" ht="21" customHeight="1" x14ac:dyDescent="0.2">
      <c r="A1026" s="9">
        <v>1022</v>
      </c>
      <c r="B1026" s="172">
        <v>182862</v>
      </c>
      <c r="C1026" s="104" t="s">
        <v>70</v>
      </c>
      <c r="D1026" s="173">
        <v>3</v>
      </c>
      <c r="E1026" s="14">
        <f>'[1]3-18-05.'!AD23</f>
        <v>0.90599999999999992</v>
      </c>
      <c r="F1026" s="49"/>
      <c r="G1026" s="49"/>
      <c r="H1026" s="12">
        <f>SUM(E1026*100,F1026:G1026)</f>
        <v>90.6</v>
      </c>
      <c r="I1026" s="49"/>
      <c r="J1026" s="106"/>
      <c r="K1026" s="14">
        <f>SUM(I1026:J1026)</f>
        <v>0</v>
      </c>
      <c r="L1026" s="49"/>
      <c r="M1026" s="106"/>
      <c r="N1026" s="106"/>
      <c r="O1026" s="14">
        <f>SUM(L1026:N1026)</f>
        <v>0</v>
      </c>
      <c r="P1026" s="106"/>
      <c r="Q1026" s="106"/>
      <c r="R1026" s="106"/>
      <c r="S1026" s="106"/>
      <c r="T1026" s="14">
        <f>SUM(P1026:S1026)</f>
        <v>0</v>
      </c>
      <c r="U1026" s="49"/>
      <c r="V1026" s="49"/>
      <c r="W1026" s="49"/>
      <c r="X1026" s="49"/>
      <c r="Y1026" s="49"/>
      <c r="Z1026" s="49"/>
      <c r="AA1026" s="14">
        <f>SUM(U1026:Z1026)</f>
        <v>0</v>
      </c>
      <c r="AB1026" s="49"/>
      <c r="AC1026" s="49"/>
      <c r="AD1026" s="86">
        <f>H1026+K1026+O1026+T1026+AA1026+AB1026-AC1026</f>
        <v>90.6</v>
      </c>
    </row>
    <row r="1027" spans="1:30" ht="21" customHeight="1" x14ac:dyDescent="0.2">
      <c r="A1027" s="10">
        <v>1023</v>
      </c>
      <c r="B1027" s="187" t="s">
        <v>954</v>
      </c>
      <c r="C1027" s="177" t="s">
        <v>68</v>
      </c>
      <c r="D1027" s="188">
        <v>3</v>
      </c>
      <c r="E1027" s="13">
        <v>0.90586206896551724</v>
      </c>
      <c r="F1027" s="48"/>
      <c r="G1027" s="48"/>
      <c r="H1027" s="12">
        <f>SUM(E1027*100,F1027:G1027)</f>
        <v>90.58620689655173</v>
      </c>
      <c r="I1027" s="48"/>
      <c r="J1027" s="78"/>
      <c r="K1027" s="13">
        <f>SUM(I1027:J1027)</f>
        <v>0</v>
      </c>
      <c r="L1027" s="48"/>
      <c r="M1027" s="78"/>
      <c r="N1027" s="78"/>
      <c r="O1027" s="13">
        <f>SUM(L1027:N1027)</f>
        <v>0</v>
      </c>
      <c r="P1027" s="78"/>
      <c r="Q1027" s="78"/>
      <c r="R1027" s="81"/>
      <c r="S1027" s="78"/>
      <c r="T1027" s="13">
        <f>SUM(P1027:S1027)</f>
        <v>0</v>
      </c>
      <c r="U1027" s="48"/>
      <c r="V1027" s="48"/>
      <c r="W1027" s="48"/>
      <c r="X1027" s="48"/>
      <c r="Y1027" s="48"/>
      <c r="Z1027" s="48"/>
      <c r="AA1027" s="13">
        <f>SUM(U1027:Z1027)</f>
        <v>0</v>
      </c>
      <c r="AB1027" s="48"/>
      <c r="AC1027" s="48"/>
      <c r="AD1027" s="87">
        <f>H1027+K1027+O1027+T1027+AA1027+AB1027-AC1027</f>
        <v>90.58620689655173</v>
      </c>
    </row>
    <row r="1028" spans="1:30" ht="21" customHeight="1" x14ac:dyDescent="0.2">
      <c r="A1028" s="8">
        <v>1024</v>
      </c>
      <c r="B1028" s="180" t="s">
        <v>955</v>
      </c>
      <c r="C1028" s="101" t="s">
        <v>68</v>
      </c>
      <c r="D1028" s="180">
        <v>1</v>
      </c>
      <c r="E1028" s="13">
        <v>0.85580645161290325</v>
      </c>
      <c r="F1028" s="48"/>
      <c r="G1028" s="48"/>
      <c r="H1028" s="12">
        <f>SUM(E1028*100,F1028:G1028)</f>
        <v>85.58064516129032</v>
      </c>
      <c r="I1028" s="48"/>
      <c r="J1028" s="78"/>
      <c r="K1028" s="13">
        <f>SUM(I1028:J1028)</f>
        <v>0</v>
      </c>
      <c r="L1028" s="48"/>
      <c r="M1028" s="78"/>
      <c r="N1028" s="78"/>
      <c r="O1028" s="13">
        <f>SUM(L1028:N1028)</f>
        <v>0</v>
      </c>
      <c r="P1028" s="78"/>
      <c r="Q1028" s="81">
        <v>1</v>
      </c>
      <c r="R1028" s="78"/>
      <c r="S1028" s="78"/>
      <c r="T1028" s="13">
        <f>SUM(P1028:S1028)</f>
        <v>1</v>
      </c>
      <c r="U1028" s="48"/>
      <c r="V1028" s="48"/>
      <c r="W1028" s="48"/>
      <c r="X1028" s="48">
        <v>4</v>
      </c>
      <c r="Y1028" s="48"/>
      <c r="Z1028" s="48"/>
      <c r="AA1028" s="13">
        <f>SUM(U1028:Z1028)</f>
        <v>4</v>
      </c>
      <c r="AB1028" s="48"/>
      <c r="AC1028" s="48"/>
      <c r="AD1028" s="86">
        <f>H1028+K1028+O1028+T1028+AA1028+AB1028-AC1028</f>
        <v>90.58064516129032</v>
      </c>
    </row>
    <row r="1029" spans="1:30" ht="21" customHeight="1" x14ac:dyDescent="0.2">
      <c r="A1029" s="9">
        <v>1025</v>
      </c>
      <c r="B1029" s="182" t="s">
        <v>956</v>
      </c>
      <c r="C1029" s="110" t="s">
        <v>73</v>
      </c>
      <c r="D1029" s="166">
        <v>1</v>
      </c>
      <c r="E1029" s="14">
        <v>0.80574074074074076</v>
      </c>
      <c r="F1029" s="50"/>
      <c r="G1029" s="50"/>
      <c r="H1029" s="12">
        <f>SUM(E1029*100,F1029:G1029)</f>
        <v>80.574074074074076</v>
      </c>
      <c r="I1029" s="50"/>
      <c r="J1029" s="112"/>
      <c r="K1029" s="14">
        <f>SUM(I1029:J1029)</f>
        <v>0</v>
      </c>
      <c r="L1029" s="50"/>
      <c r="M1029" s="112"/>
      <c r="N1029" s="112"/>
      <c r="O1029" s="14">
        <f>SUM(L1029:N1029)</f>
        <v>0</v>
      </c>
      <c r="P1029" s="112"/>
      <c r="Q1029" s="112"/>
      <c r="R1029" s="112"/>
      <c r="S1029" s="112"/>
      <c r="T1029" s="14">
        <f>SUM(P1029:S1029)</f>
        <v>0</v>
      </c>
      <c r="U1029" s="50">
        <v>10</v>
      </c>
      <c r="V1029" s="50"/>
      <c r="W1029" s="50"/>
      <c r="X1029" s="50"/>
      <c r="Y1029" s="50"/>
      <c r="Z1029" s="50"/>
      <c r="AA1029" s="14">
        <f>SUM(U1029:Z1029)</f>
        <v>10</v>
      </c>
      <c r="AB1029" s="50"/>
      <c r="AC1029" s="50"/>
      <c r="AD1029" s="86">
        <f>H1029+K1029+O1029+T1029+AA1029+AB1029-AC1029</f>
        <v>90.574074074074076</v>
      </c>
    </row>
    <row r="1030" spans="1:30" ht="21" customHeight="1" x14ac:dyDescent="0.2">
      <c r="A1030" s="10">
        <v>1026</v>
      </c>
      <c r="B1030" s="174" t="s">
        <v>957</v>
      </c>
      <c r="C1030" s="173" t="s">
        <v>70</v>
      </c>
      <c r="D1030" s="174">
        <v>4</v>
      </c>
      <c r="E1030" s="14">
        <f>H1030/100</f>
        <v>0.90571428571428569</v>
      </c>
      <c r="F1030" s="49"/>
      <c r="G1030" s="49"/>
      <c r="H1030" s="12">
        <v>90.571428571428569</v>
      </c>
      <c r="I1030" s="49"/>
      <c r="J1030" s="106"/>
      <c r="K1030" s="14">
        <f>SUM(I1030:J1030)</f>
        <v>0</v>
      </c>
      <c r="L1030" s="49"/>
      <c r="M1030" s="106"/>
      <c r="N1030" s="106"/>
      <c r="O1030" s="14">
        <f>SUM(L1030:N1030)</f>
        <v>0</v>
      </c>
      <c r="P1030" s="106"/>
      <c r="Q1030" s="106"/>
      <c r="R1030" s="106"/>
      <c r="S1030" s="106"/>
      <c r="T1030" s="14">
        <f>SUM(P1030:S1030)</f>
        <v>0</v>
      </c>
      <c r="U1030" s="49"/>
      <c r="V1030" s="49"/>
      <c r="W1030" s="49"/>
      <c r="X1030" s="49"/>
      <c r="Y1030" s="49"/>
      <c r="Z1030" s="49"/>
      <c r="AA1030" s="14">
        <f>SUM(U1030:Z1030)</f>
        <v>0</v>
      </c>
      <c r="AB1030" s="49"/>
      <c r="AC1030" s="49"/>
      <c r="AD1030" s="86">
        <f>H1030+K1030+O1030+T1030+AA1030+AB1030-AC1030</f>
        <v>90.571428571428569</v>
      </c>
    </row>
    <row r="1031" spans="1:30" ht="21" customHeight="1" x14ac:dyDescent="0.2">
      <c r="A1031" s="8">
        <v>1027</v>
      </c>
      <c r="B1031" s="178" t="s">
        <v>958</v>
      </c>
      <c r="C1031" s="177" t="s">
        <v>68</v>
      </c>
      <c r="D1031" s="185">
        <v>1</v>
      </c>
      <c r="E1031" s="16">
        <v>0.90566666666666662</v>
      </c>
      <c r="F1031" s="48"/>
      <c r="G1031" s="48"/>
      <c r="H1031" s="12">
        <f>SUM(E1031*100,F1031:G1031)</f>
        <v>90.566666666666663</v>
      </c>
      <c r="I1031" s="48"/>
      <c r="J1031" s="78"/>
      <c r="K1031" s="13">
        <f>SUM(I1031:J1031)</f>
        <v>0</v>
      </c>
      <c r="L1031" s="48"/>
      <c r="M1031" s="78"/>
      <c r="N1031" s="78"/>
      <c r="O1031" s="13">
        <f>SUM(L1031:N1031)</f>
        <v>0</v>
      </c>
      <c r="P1031" s="78"/>
      <c r="Q1031" s="78"/>
      <c r="R1031" s="78"/>
      <c r="S1031" s="78"/>
      <c r="T1031" s="13">
        <f>SUM(P1031:S1031)</f>
        <v>0</v>
      </c>
      <c r="U1031" s="48"/>
      <c r="V1031" s="48"/>
      <c r="W1031" s="48"/>
      <c r="X1031" s="48"/>
      <c r="Y1031" s="48"/>
      <c r="Z1031" s="48"/>
      <c r="AA1031" s="13">
        <f>SUM(U1031:Z1031)</f>
        <v>0</v>
      </c>
      <c r="AB1031" s="48"/>
      <c r="AC1031" s="48"/>
      <c r="AD1031" s="86">
        <f>H1031+K1031+O1031+T1031+AA1031+AB1031-AC1031</f>
        <v>90.566666666666663</v>
      </c>
    </row>
    <row r="1032" spans="1:30" ht="21" customHeight="1" x14ac:dyDescent="0.2">
      <c r="A1032" s="9">
        <v>1028</v>
      </c>
      <c r="B1032" s="167">
        <v>174071</v>
      </c>
      <c r="C1032" s="119" t="s">
        <v>78</v>
      </c>
      <c r="D1032" s="168">
        <v>4</v>
      </c>
      <c r="E1032" s="14">
        <v>0.90564102564102567</v>
      </c>
      <c r="F1032" s="51"/>
      <c r="G1032" s="51"/>
      <c r="H1032" s="12">
        <f>SUM(E1032*100,F1032:G1032)</f>
        <v>90.564102564102569</v>
      </c>
      <c r="I1032" s="51"/>
      <c r="J1032" s="121"/>
      <c r="K1032" s="14">
        <f>SUM(I1032:J1032)</f>
        <v>0</v>
      </c>
      <c r="L1032" s="51"/>
      <c r="M1032" s="121"/>
      <c r="N1032" s="121"/>
      <c r="O1032" s="14">
        <f>SUM(L1032:N1032)</f>
        <v>0</v>
      </c>
      <c r="P1032" s="121"/>
      <c r="Q1032" s="121"/>
      <c r="R1032" s="121"/>
      <c r="S1032" s="121"/>
      <c r="T1032" s="14">
        <f>SUM(P1032:S1032)</f>
        <v>0</v>
      </c>
      <c r="U1032" s="51"/>
      <c r="V1032" s="51"/>
      <c r="W1032" s="51"/>
      <c r="X1032" s="51"/>
      <c r="Y1032" s="51"/>
      <c r="Z1032" s="51"/>
      <c r="AA1032" s="14">
        <f>SUM(U1032:Z1032)</f>
        <v>0</v>
      </c>
      <c r="AB1032" s="51"/>
      <c r="AC1032" s="51"/>
      <c r="AD1032" s="87">
        <f>H1032+K1032+O1032+T1032+AA1032+AB1032-AC1032</f>
        <v>90.564102564102569</v>
      </c>
    </row>
    <row r="1033" spans="1:30" ht="21" customHeight="1" x14ac:dyDescent="0.2">
      <c r="A1033" s="10">
        <v>1029</v>
      </c>
      <c r="B1033" s="167">
        <v>184118</v>
      </c>
      <c r="C1033" s="119" t="s">
        <v>78</v>
      </c>
      <c r="D1033" s="168">
        <v>3</v>
      </c>
      <c r="E1033" s="14">
        <v>0.9054545454545454</v>
      </c>
      <c r="F1033" s="51"/>
      <c r="G1033" s="51"/>
      <c r="H1033" s="12">
        <f>SUM(E1033*100,F1033:G1033)</f>
        <v>90.545454545454547</v>
      </c>
      <c r="I1033" s="51"/>
      <c r="J1033" s="121"/>
      <c r="K1033" s="14">
        <f>SUM(I1033:J1033)</f>
        <v>0</v>
      </c>
      <c r="L1033" s="51"/>
      <c r="M1033" s="121"/>
      <c r="N1033" s="121"/>
      <c r="O1033" s="14">
        <f>SUM(L1033:N1033)</f>
        <v>0</v>
      </c>
      <c r="P1033" s="121"/>
      <c r="Q1033" s="121"/>
      <c r="R1033" s="121"/>
      <c r="S1033" s="121"/>
      <c r="T1033" s="14">
        <f>SUM(P1033:S1033)</f>
        <v>0</v>
      </c>
      <c r="U1033" s="51"/>
      <c r="V1033" s="51"/>
      <c r="W1033" s="51"/>
      <c r="X1033" s="51"/>
      <c r="Y1033" s="51"/>
      <c r="Z1033" s="51"/>
      <c r="AA1033" s="14">
        <f>SUM(U1033:Z1033)</f>
        <v>0</v>
      </c>
      <c r="AB1033" s="51"/>
      <c r="AC1033" s="51"/>
      <c r="AD1033" s="87">
        <f>H1033+K1033+O1033+T1033+AA1033+AB1033-AC1033</f>
        <v>90.545454545454547</v>
      </c>
    </row>
    <row r="1034" spans="1:30" ht="21" customHeight="1" x14ac:dyDescent="0.2">
      <c r="A1034" s="8">
        <v>1030</v>
      </c>
      <c r="B1034" s="167">
        <v>194027</v>
      </c>
      <c r="C1034" s="119" t="s">
        <v>78</v>
      </c>
      <c r="D1034" s="168">
        <v>2</v>
      </c>
      <c r="E1034" s="14">
        <v>0.90541666666666665</v>
      </c>
      <c r="F1034" s="51"/>
      <c r="G1034" s="51"/>
      <c r="H1034" s="12">
        <f>SUM(E1034*100,F1034:G1034)</f>
        <v>90.541666666666671</v>
      </c>
      <c r="I1034" s="51"/>
      <c r="J1034" s="121"/>
      <c r="K1034" s="14">
        <f>SUM(I1034:J1034)</f>
        <v>0</v>
      </c>
      <c r="L1034" s="51"/>
      <c r="M1034" s="121"/>
      <c r="N1034" s="121"/>
      <c r="O1034" s="14">
        <f>SUM(L1034:N1034)</f>
        <v>0</v>
      </c>
      <c r="P1034" s="121"/>
      <c r="Q1034" s="121"/>
      <c r="R1034" s="121"/>
      <c r="S1034" s="121"/>
      <c r="T1034" s="14">
        <f>SUM(P1034:S1034)</f>
        <v>0</v>
      </c>
      <c r="U1034" s="51"/>
      <c r="V1034" s="51"/>
      <c r="W1034" s="51"/>
      <c r="X1034" s="51"/>
      <c r="Y1034" s="51"/>
      <c r="Z1034" s="51"/>
      <c r="AA1034" s="14">
        <f>SUM(U1034:Z1034)</f>
        <v>0</v>
      </c>
      <c r="AB1034" s="51"/>
      <c r="AC1034" s="51"/>
      <c r="AD1034" s="86">
        <f>H1034+K1034+O1034+T1034+AA1034+AB1034-AC1034</f>
        <v>90.541666666666671</v>
      </c>
    </row>
    <row r="1035" spans="1:30" ht="21" customHeight="1" x14ac:dyDescent="0.2">
      <c r="A1035" s="9">
        <v>1031</v>
      </c>
      <c r="B1035" s="167">
        <v>174042</v>
      </c>
      <c r="C1035" s="119" t="s">
        <v>78</v>
      </c>
      <c r="D1035" s="168">
        <v>4</v>
      </c>
      <c r="E1035" s="14">
        <v>0.90538461538461534</v>
      </c>
      <c r="F1035" s="51"/>
      <c r="G1035" s="51"/>
      <c r="H1035" s="12">
        <f>SUM(E1035*100,F1035:G1035)</f>
        <v>90.538461538461533</v>
      </c>
      <c r="I1035" s="51"/>
      <c r="J1035" s="121"/>
      <c r="K1035" s="14">
        <f>SUM(I1035:J1035)</f>
        <v>0</v>
      </c>
      <c r="L1035" s="51"/>
      <c r="M1035" s="121"/>
      <c r="N1035" s="121"/>
      <c r="O1035" s="14">
        <f>SUM(L1035:N1035)</f>
        <v>0</v>
      </c>
      <c r="P1035" s="121"/>
      <c r="Q1035" s="121"/>
      <c r="R1035" s="121"/>
      <c r="S1035" s="121"/>
      <c r="T1035" s="14">
        <f>SUM(P1035:S1035)</f>
        <v>0</v>
      </c>
      <c r="U1035" s="51"/>
      <c r="V1035" s="51"/>
      <c r="W1035" s="51"/>
      <c r="X1035" s="51"/>
      <c r="Y1035" s="51"/>
      <c r="Z1035" s="51"/>
      <c r="AA1035" s="14">
        <f>SUM(U1035:Z1035)</f>
        <v>0</v>
      </c>
      <c r="AB1035" s="51"/>
      <c r="AC1035" s="51"/>
      <c r="AD1035" s="87">
        <f>H1035+K1035+O1035+T1035+AA1035+AB1035-AC1035</f>
        <v>90.538461538461533</v>
      </c>
    </row>
    <row r="1036" spans="1:30" ht="21" customHeight="1" x14ac:dyDescent="0.2">
      <c r="A1036" s="10">
        <v>1032</v>
      </c>
      <c r="B1036" s="178" t="s">
        <v>959</v>
      </c>
      <c r="C1036" s="101" t="s">
        <v>68</v>
      </c>
      <c r="D1036" s="177">
        <v>3</v>
      </c>
      <c r="E1036" s="13">
        <v>0.90533333333333332</v>
      </c>
      <c r="F1036" s="48"/>
      <c r="G1036" s="48"/>
      <c r="H1036" s="12">
        <f>SUM(E1036*100,F1036:G1036)</f>
        <v>90.533333333333331</v>
      </c>
      <c r="I1036" s="48"/>
      <c r="J1036" s="78"/>
      <c r="K1036" s="13">
        <f>SUM(I1036:J1036)</f>
        <v>0</v>
      </c>
      <c r="L1036" s="48"/>
      <c r="M1036" s="78"/>
      <c r="N1036" s="78"/>
      <c r="O1036" s="13">
        <f>SUM(L1036:N1036)</f>
        <v>0</v>
      </c>
      <c r="P1036" s="78"/>
      <c r="Q1036" s="78"/>
      <c r="R1036" s="78"/>
      <c r="S1036" s="78"/>
      <c r="T1036" s="13">
        <f>SUM(P1036:S1036)</f>
        <v>0</v>
      </c>
      <c r="U1036" s="48"/>
      <c r="V1036" s="48"/>
      <c r="W1036" s="48"/>
      <c r="X1036" s="48"/>
      <c r="Y1036" s="48"/>
      <c r="Z1036" s="48"/>
      <c r="AA1036" s="13">
        <f>SUM(U1036:Z1036)</f>
        <v>0</v>
      </c>
      <c r="AB1036" s="48"/>
      <c r="AC1036" s="48"/>
      <c r="AD1036" s="87">
        <f>H1036+K1036+O1036+T1036+AA1036+AB1036-AC1036</f>
        <v>90.533333333333331</v>
      </c>
    </row>
    <row r="1037" spans="1:30" ht="21" customHeight="1" x14ac:dyDescent="0.2">
      <c r="A1037" s="8">
        <v>1033</v>
      </c>
      <c r="B1037" s="180" t="s">
        <v>960</v>
      </c>
      <c r="C1037" s="101" t="s">
        <v>68</v>
      </c>
      <c r="D1037" s="177">
        <v>4</v>
      </c>
      <c r="E1037" s="13">
        <v>0.90482758620689652</v>
      </c>
      <c r="F1037" s="48"/>
      <c r="G1037" s="48"/>
      <c r="H1037" s="12">
        <f>SUM(E1037*100,F1037:G1037)</f>
        <v>90.482758620689651</v>
      </c>
      <c r="I1037" s="48"/>
      <c r="J1037" s="78"/>
      <c r="K1037" s="13">
        <f>SUM(I1037:J1037)</f>
        <v>0</v>
      </c>
      <c r="L1037" s="48"/>
      <c r="M1037" s="78"/>
      <c r="N1037" s="78"/>
      <c r="O1037" s="13">
        <f>SUM(L1037:N1037)</f>
        <v>0</v>
      </c>
      <c r="P1037" s="78"/>
      <c r="Q1037" s="78"/>
      <c r="R1037" s="78"/>
      <c r="S1037" s="78"/>
      <c r="T1037" s="13">
        <f>SUM(P1037:S1037)</f>
        <v>0</v>
      </c>
      <c r="U1037" s="48"/>
      <c r="V1037" s="48"/>
      <c r="W1037" s="48"/>
      <c r="X1037" s="48"/>
      <c r="Y1037" s="48"/>
      <c r="Z1037" s="48"/>
      <c r="AA1037" s="13">
        <f>SUM(U1037:Z1037)</f>
        <v>0</v>
      </c>
      <c r="AB1037" s="48"/>
      <c r="AC1037" s="48"/>
      <c r="AD1037" s="87">
        <f>H1037+K1037+O1037+T1037+AA1037+AB1037-AC1037</f>
        <v>90.482758620689651</v>
      </c>
    </row>
    <row r="1038" spans="1:30" ht="21" customHeight="1" x14ac:dyDescent="0.2">
      <c r="A1038" s="9">
        <v>1034</v>
      </c>
      <c r="B1038" s="167">
        <v>194782</v>
      </c>
      <c r="C1038" s="119" t="s">
        <v>78</v>
      </c>
      <c r="D1038" s="168">
        <v>3</v>
      </c>
      <c r="E1038" s="14">
        <v>0.75068181818181823</v>
      </c>
      <c r="F1038" s="51"/>
      <c r="G1038" s="51"/>
      <c r="H1038" s="12">
        <f>SUM(E1038*100,F1038:G1038)</f>
        <v>75.068181818181827</v>
      </c>
      <c r="I1038" s="51"/>
      <c r="J1038" s="121"/>
      <c r="K1038" s="14">
        <f>SUM(I1038:J1038)</f>
        <v>0</v>
      </c>
      <c r="L1038" s="51"/>
      <c r="M1038" s="121"/>
      <c r="N1038" s="121"/>
      <c r="O1038" s="14">
        <f>SUM(L1038:N1038)</f>
        <v>0</v>
      </c>
      <c r="P1038" s="121"/>
      <c r="Q1038" s="121"/>
      <c r="R1038" s="121"/>
      <c r="S1038" s="121"/>
      <c r="T1038" s="14">
        <f>SUM(P1038:S1038)</f>
        <v>0</v>
      </c>
      <c r="U1038" s="51">
        <v>15</v>
      </c>
      <c r="V1038" s="51">
        <v>0.4</v>
      </c>
      <c r="W1038" s="51"/>
      <c r="X1038" s="51"/>
      <c r="Y1038" s="51"/>
      <c r="Z1038" s="51">
        <v>0</v>
      </c>
      <c r="AA1038" s="14">
        <f>SUM(U1038:Z1038)</f>
        <v>15.4</v>
      </c>
      <c r="AB1038" s="51"/>
      <c r="AC1038" s="51"/>
      <c r="AD1038" s="86">
        <f>H1038+K1038+O1038+T1038+AA1038+AB1038-AC1038</f>
        <v>90.468181818181833</v>
      </c>
    </row>
    <row r="1039" spans="1:30" ht="21" customHeight="1" x14ac:dyDescent="0.2">
      <c r="A1039" s="10">
        <v>1035</v>
      </c>
      <c r="B1039" s="180" t="s">
        <v>961</v>
      </c>
      <c r="C1039" s="101" t="s">
        <v>68</v>
      </c>
      <c r="D1039" s="177">
        <v>2</v>
      </c>
      <c r="E1039" s="13">
        <v>0.90466666666666662</v>
      </c>
      <c r="F1039" s="48"/>
      <c r="G1039" s="48"/>
      <c r="H1039" s="12">
        <f>SUM(E1039*100,F1039:G1039)</f>
        <v>90.466666666666669</v>
      </c>
      <c r="I1039" s="48"/>
      <c r="J1039" s="78"/>
      <c r="K1039" s="13">
        <f>SUM(I1039:J1039)</f>
        <v>0</v>
      </c>
      <c r="L1039" s="48"/>
      <c r="M1039" s="78"/>
      <c r="N1039" s="78"/>
      <c r="O1039" s="13">
        <f>SUM(L1039:N1039)</f>
        <v>0</v>
      </c>
      <c r="P1039" s="78"/>
      <c r="Q1039" s="78"/>
      <c r="R1039" s="78"/>
      <c r="S1039" s="78"/>
      <c r="T1039" s="13">
        <f>SUM(P1039:S1039)</f>
        <v>0</v>
      </c>
      <c r="U1039" s="48"/>
      <c r="V1039" s="48"/>
      <c r="W1039" s="48"/>
      <c r="X1039" s="48"/>
      <c r="Y1039" s="48"/>
      <c r="Z1039" s="48"/>
      <c r="AA1039" s="13">
        <f>SUM(U1039:Z1039)</f>
        <v>0</v>
      </c>
      <c r="AB1039" s="48"/>
      <c r="AC1039" s="48"/>
      <c r="AD1039" s="86">
        <f>H1039+K1039+O1039+T1039+AA1039+AB1039-AC1039</f>
        <v>90.466666666666669</v>
      </c>
    </row>
    <row r="1040" spans="1:30" ht="21" customHeight="1" x14ac:dyDescent="0.2">
      <c r="A1040" s="8">
        <v>1036</v>
      </c>
      <c r="B1040" s="178" t="s">
        <v>962</v>
      </c>
      <c r="C1040" s="101" t="s">
        <v>68</v>
      </c>
      <c r="D1040" s="177">
        <v>2</v>
      </c>
      <c r="E1040" s="13">
        <v>0.90466666666666662</v>
      </c>
      <c r="F1040" s="48"/>
      <c r="G1040" s="48"/>
      <c r="H1040" s="12">
        <f>SUM(E1040*100,F1040:G1040)</f>
        <v>90.466666666666669</v>
      </c>
      <c r="I1040" s="48"/>
      <c r="J1040" s="78"/>
      <c r="K1040" s="13">
        <f>SUM(I1040:J1040)</f>
        <v>0</v>
      </c>
      <c r="L1040" s="48"/>
      <c r="M1040" s="78"/>
      <c r="N1040" s="78"/>
      <c r="O1040" s="13">
        <f>SUM(L1040:N1040)</f>
        <v>0</v>
      </c>
      <c r="P1040" s="78"/>
      <c r="Q1040" s="78"/>
      <c r="R1040" s="78"/>
      <c r="S1040" s="78"/>
      <c r="T1040" s="13">
        <f>SUM(P1040:S1040)</f>
        <v>0</v>
      </c>
      <c r="U1040" s="48"/>
      <c r="V1040" s="48"/>
      <c r="W1040" s="48"/>
      <c r="X1040" s="48"/>
      <c r="Y1040" s="48"/>
      <c r="Z1040" s="48"/>
      <c r="AA1040" s="13">
        <f>SUM(U1040:Z1040)</f>
        <v>0</v>
      </c>
      <c r="AB1040" s="48"/>
      <c r="AC1040" s="48"/>
      <c r="AD1040" s="87">
        <f>H1040+K1040+O1040+T1040+AA1040+AB1040-AC1040</f>
        <v>90.466666666666669</v>
      </c>
    </row>
    <row r="1041" spans="1:30" ht="21" customHeight="1" x14ac:dyDescent="0.2">
      <c r="A1041" s="9">
        <v>1037</v>
      </c>
      <c r="B1041" s="178" t="s">
        <v>963</v>
      </c>
      <c r="C1041" s="101" t="s">
        <v>68</v>
      </c>
      <c r="D1041" s="177">
        <v>2</v>
      </c>
      <c r="E1041" s="13">
        <v>0.90466666666666662</v>
      </c>
      <c r="F1041" s="48"/>
      <c r="G1041" s="48"/>
      <c r="H1041" s="12">
        <f>SUM(E1041*100,F1041:G1041)</f>
        <v>90.466666666666669</v>
      </c>
      <c r="I1041" s="48"/>
      <c r="J1041" s="78"/>
      <c r="K1041" s="13">
        <f>SUM(I1041:J1041)</f>
        <v>0</v>
      </c>
      <c r="L1041" s="48"/>
      <c r="M1041" s="78"/>
      <c r="N1041" s="78"/>
      <c r="O1041" s="13">
        <f>SUM(L1041:N1041)</f>
        <v>0</v>
      </c>
      <c r="P1041" s="78"/>
      <c r="Q1041" s="78"/>
      <c r="R1041" s="78"/>
      <c r="S1041" s="78"/>
      <c r="T1041" s="13">
        <f>SUM(P1041:S1041)</f>
        <v>0</v>
      </c>
      <c r="U1041" s="48"/>
      <c r="V1041" s="48"/>
      <c r="W1041" s="48"/>
      <c r="X1041" s="48"/>
      <c r="Y1041" s="48"/>
      <c r="Z1041" s="48"/>
      <c r="AA1041" s="13">
        <f>SUM(U1041:Z1041)</f>
        <v>0</v>
      </c>
      <c r="AB1041" s="48"/>
      <c r="AC1041" s="48"/>
      <c r="AD1041" s="87">
        <f>H1041+K1041+O1041+T1041+AA1041+AB1041-AC1041</f>
        <v>90.466666666666669</v>
      </c>
    </row>
    <row r="1042" spans="1:30" ht="21" customHeight="1" x14ac:dyDescent="0.2">
      <c r="A1042" s="10">
        <v>1038</v>
      </c>
      <c r="B1042" s="182" t="s">
        <v>964</v>
      </c>
      <c r="C1042" s="110" t="s">
        <v>73</v>
      </c>
      <c r="D1042" s="166">
        <v>1</v>
      </c>
      <c r="E1042" s="14">
        <v>0.89464285714285718</v>
      </c>
      <c r="F1042" s="50"/>
      <c r="G1042" s="50">
        <v>1</v>
      </c>
      <c r="H1042" s="12">
        <f>SUM(E1042*100,F1042:G1042)</f>
        <v>90.464285714285722</v>
      </c>
      <c r="I1042" s="50"/>
      <c r="J1042" s="112"/>
      <c r="K1042" s="14">
        <f>SUM(I1042:J1042)</f>
        <v>0</v>
      </c>
      <c r="L1042" s="50"/>
      <c r="M1042" s="112"/>
      <c r="N1042" s="112"/>
      <c r="O1042" s="14">
        <f>SUM(L1042:N1042)</f>
        <v>0</v>
      </c>
      <c r="P1042" s="112"/>
      <c r="Q1042" s="112"/>
      <c r="R1042" s="112"/>
      <c r="S1042" s="112"/>
      <c r="T1042" s="14">
        <f>SUM(P1042:S1042)</f>
        <v>0</v>
      </c>
      <c r="U1042" s="50"/>
      <c r="V1042" s="50"/>
      <c r="W1042" s="50"/>
      <c r="X1042" s="50"/>
      <c r="Y1042" s="50"/>
      <c r="Z1042" s="50"/>
      <c r="AA1042" s="14">
        <f>SUM(U1042:Z1042)</f>
        <v>0</v>
      </c>
      <c r="AB1042" s="50"/>
      <c r="AC1042" s="50"/>
      <c r="AD1042" s="86">
        <f>H1042+K1042+O1042+T1042+AA1042+AB1042-AC1042</f>
        <v>90.464285714285722</v>
      </c>
    </row>
    <row r="1043" spans="1:30" ht="21" customHeight="1" x14ac:dyDescent="0.2">
      <c r="A1043" s="8">
        <v>1039</v>
      </c>
      <c r="B1043" s="167">
        <v>204154</v>
      </c>
      <c r="C1043" s="168" t="s">
        <v>78</v>
      </c>
      <c r="D1043" s="168">
        <v>1</v>
      </c>
      <c r="E1043" s="14">
        <v>0.67656249999999996</v>
      </c>
      <c r="F1043" s="51"/>
      <c r="G1043" s="51"/>
      <c r="H1043" s="12">
        <f>SUM(E1043*100,F1043:G1043)</f>
        <v>67.65625</v>
      </c>
      <c r="I1043" s="51">
        <v>2.5</v>
      </c>
      <c r="J1043" s="121"/>
      <c r="K1043" s="14">
        <f>SUM(I1043:J1043)</f>
        <v>2.5</v>
      </c>
      <c r="L1043" s="51"/>
      <c r="M1043" s="121"/>
      <c r="N1043" s="121"/>
      <c r="O1043" s="14">
        <f>SUM(L1043:N1043)</f>
        <v>0</v>
      </c>
      <c r="P1043" s="121"/>
      <c r="Q1043" s="121"/>
      <c r="R1043" s="121"/>
      <c r="S1043" s="121"/>
      <c r="T1043" s="14">
        <f>SUM(P1043:S1043)</f>
        <v>0</v>
      </c>
      <c r="U1043" s="51"/>
      <c r="V1043" s="51">
        <v>18.3</v>
      </c>
      <c r="W1043" s="51"/>
      <c r="X1043" s="51"/>
      <c r="Y1043" s="51"/>
      <c r="Z1043" s="51"/>
      <c r="AA1043" s="14">
        <f>SUM(U1043:Z1043)</f>
        <v>18.3</v>
      </c>
      <c r="AB1043" s="51">
        <v>2</v>
      </c>
      <c r="AC1043" s="51"/>
      <c r="AD1043" s="87">
        <f>H1043+K1043+O1043+T1043+AA1043+AB1043-AC1043</f>
        <v>90.456249999999997</v>
      </c>
    </row>
    <row r="1044" spans="1:30" ht="21" customHeight="1" x14ac:dyDescent="0.2">
      <c r="A1044" s="9">
        <v>1040</v>
      </c>
      <c r="B1044" s="176" t="s">
        <v>965</v>
      </c>
      <c r="C1044" s="101" t="s">
        <v>68</v>
      </c>
      <c r="D1044" s="177">
        <v>3</v>
      </c>
      <c r="E1044" s="13">
        <v>0.90451612903225809</v>
      </c>
      <c r="F1044" s="48"/>
      <c r="G1044" s="48"/>
      <c r="H1044" s="12">
        <f>SUM(E1044*100,F1044:G1044)</f>
        <v>90.451612903225808</v>
      </c>
      <c r="I1044" s="48"/>
      <c r="J1044" s="78"/>
      <c r="K1044" s="13">
        <f>SUM(I1044:J1044)</f>
        <v>0</v>
      </c>
      <c r="L1044" s="48"/>
      <c r="M1044" s="78"/>
      <c r="N1044" s="78"/>
      <c r="O1044" s="13">
        <f>SUM(L1044:N1044)</f>
        <v>0</v>
      </c>
      <c r="P1044" s="78"/>
      <c r="Q1044" s="78"/>
      <c r="R1044" s="78"/>
      <c r="S1044" s="78"/>
      <c r="T1044" s="13">
        <f>SUM(P1044:S1044)</f>
        <v>0</v>
      </c>
      <c r="U1044" s="48"/>
      <c r="V1044" s="48"/>
      <c r="W1044" s="48"/>
      <c r="X1044" s="48"/>
      <c r="Y1044" s="48"/>
      <c r="Z1044" s="48"/>
      <c r="AA1044" s="13">
        <f>SUM(U1044:Z1044)</f>
        <v>0</v>
      </c>
      <c r="AB1044" s="48"/>
      <c r="AC1044" s="48"/>
      <c r="AD1044" s="86">
        <f>H1044+K1044+O1044+T1044+AA1044+AB1044-AC1044</f>
        <v>90.451612903225808</v>
      </c>
    </row>
    <row r="1045" spans="1:30" ht="21" customHeight="1" x14ac:dyDescent="0.2">
      <c r="A1045" s="10">
        <v>1041</v>
      </c>
      <c r="B1045" s="178" t="s">
        <v>966</v>
      </c>
      <c r="C1045" s="101" t="s">
        <v>68</v>
      </c>
      <c r="D1045" s="177">
        <v>2</v>
      </c>
      <c r="E1045" s="13">
        <v>0.90433333333333332</v>
      </c>
      <c r="F1045" s="48"/>
      <c r="G1045" s="48"/>
      <c r="H1045" s="12">
        <f>SUM(E1045*100,F1045:G1045)</f>
        <v>90.433333333333337</v>
      </c>
      <c r="I1045" s="48"/>
      <c r="J1045" s="78"/>
      <c r="K1045" s="13">
        <f>SUM(I1045:J1045)</f>
        <v>0</v>
      </c>
      <c r="L1045" s="48"/>
      <c r="M1045" s="78"/>
      <c r="N1045" s="78"/>
      <c r="O1045" s="13">
        <f>SUM(L1045:N1045)</f>
        <v>0</v>
      </c>
      <c r="P1045" s="78"/>
      <c r="Q1045" s="78"/>
      <c r="R1045" s="78"/>
      <c r="S1045" s="78"/>
      <c r="T1045" s="13">
        <f>SUM(P1045:S1045)</f>
        <v>0</v>
      </c>
      <c r="U1045" s="48"/>
      <c r="V1045" s="48"/>
      <c r="W1045" s="48"/>
      <c r="X1045" s="48"/>
      <c r="Y1045" s="48"/>
      <c r="Z1045" s="48"/>
      <c r="AA1045" s="13">
        <f>SUM(U1045:Z1045)</f>
        <v>0</v>
      </c>
      <c r="AB1045" s="48"/>
      <c r="AC1045" s="48"/>
      <c r="AD1045" s="86">
        <f>H1045+K1045+O1045+T1045+AA1045+AB1045-AC1045</f>
        <v>90.433333333333337</v>
      </c>
    </row>
    <row r="1046" spans="1:30" ht="21" customHeight="1" x14ac:dyDescent="0.2">
      <c r="A1046" s="8">
        <v>1042</v>
      </c>
      <c r="B1046" s="198" t="s">
        <v>967</v>
      </c>
      <c r="C1046" s="92" t="s">
        <v>64</v>
      </c>
      <c r="D1046" s="171">
        <v>4</v>
      </c>
      <c r="E1046" s="12">
        <v>0.90418224299065419</v>
      </c>
      <c r="F1046" s="53"/>
      <c r="G1046" s="46"/>
      <c r="H1046" s="12">
        <f>SUM(E1046*100,F1046:G1046)</f>
        <v>90.418224299065415</v>
      </c>
      <c r="I1046" s="94"/>
      <c r="J1046" s="95"/>
      <c r="K1046" s="12">
        <f>SUM(I1046:J1046)</f>
        <v>0</v>
      </c>
      <c r="L1046" s="95"/>
      <c r="M1046" s="95"/>
      <c r="N1046" s="95"/>
      <c r="O1046" s="12">
        <f>SUM(L1046:N1046)</f>
        <v>0</v>
      </c>
      <c r="P1046" s="95"/>
      <c r="Q1046" s="95"/>
      <c r="R1046" s="95"/>
      <c r="S1046" s="95"/>
      <c r="T1046" s="12">
        <f>SUM(P1046:S1046)</f>
        <v>0</v>
      </c>
      <c r="U1046" s="95"/>
      <c r="V1046" s="94"/>
      <c r="W1046" s="94"/>
      <c r="X1046" s="94"/>
      <c r="Y1046" s="85"/>
      <c r="Z1046" s="85"/>
      <c r="AA1046" s="14">
        <f>SUM(U1046:Z1046)</f>
        <v>0</v>
      </c>
      <c r="AB1046" s="85"/>
      <c r="AC1046" s="85"/>
      <c r="AD1046" s="87">
        <f>H1046+K1046+O1046+T1046+AA1046+AB1046-AC1046</f>
        <v>90.418224299065415</v>
      </c>
    </row>
    <row r="1047" spans="1:30" ht="21" customHeight="1" x14ac:dyDescent="0.2">
      <c r="A1047" s="9">
        <v>1043</v>
      </c>
      <c r="B1047" s="184" t="s">
        <v>968</v>
      </c>
      <c r="C1047" s="184" t="s">
        <v>66</v>
      </c>
      <c r="D1047" s="184">
        <v>4</v>
      </c>
      <c r="E1047" s="13">
        <v>0.82916666666666672</v>
      </c>
      <c r="F1047" s="47"/>
      <c r="G1047" s="47"/>
      <c r="H1047" s="12">
        <f>SUM(E1047*100,F1047:G1047)</f>
        <v>82.916666666666671</v>
      </c>
      <c r="I1047" s="47"/>
      <c r="J1047" s="77"/>
      <c r="K1047" s="13">
        <f>SUM(I1047:J1047)</f>
        <v>0</v>
      </c>
      <c r="L1047" s="47"/>
      <c r="M1047" s="77"/>
      <c r="N1047" s="77"/>
      <c r="O1047" s="13">
        <f>SUM(L1047:N1047)</f>
        <v>0</v>
      </c>
      <c r="P1047" s="77"/>
      <c r="Q1047" s="77"/>
      <c r="R1047" s="77">
        <v>5.5</v>
      </c>
      <c r="S1047" s="77"/>
      <c r="T1047" s="13">
        <f>SUM(P1047:S1047)</f>
        <v>5.5</v>
      </c>
      <c r="U1047" s="47">
        <v>1</v>
      </c>
      <c r="V1047" s="47"/>
      <c r="W1047" s="47"/>
      <c r="X1047" s="47">
        <v>0.5</v>
      </c>
      <c r="Y1047" s="47"/>
      <c r="Z1047" s="47">
        <v>0.5</v>
      </c>
      <c r="AA1047" s="13">
        <f>SUM(U1047:Z1047)</f>
        <v>2</v>
      </c>
      <c r="AB1047" s="47"/>
      <c r="AC1047" s="47"/>
      <c r="AD1047" s="86">
        <f>H1047+K1047+O1047+T1047+AA1047+AB1047-AC1047</f>
        <v>90.416666666666671</v>
      </c>
    </row>
    <row r="1048" spans="1:30" ht="21" customHeight="1" x14ac:dyDescent="0.2">
      <c r="A1048" s="10">
        <v>1044</v>
      </c>
      <c r="B1048" s="182" t="s">
        <v>969</v>
      </c>
      <c r="C1048" s="166" t="s">
        <v>73</v>
      </c>
      <c r="D1048" s="166">
        <v>2</v>
      </c>
      <c r="E1048" s="14">
        <v>0.90406249999999999</v>
      </c>
      <c r="F1048" s="50"/>
      <c r="G1048" s="50"/>
      <c r="H1048" s="12">
        <f>SUM(E1048*100,F1048:G1048)</f>
        <v>90.40625</v>
      </c>
      <c r="I1048" s="50"/>
      <c r="J1048" s="112"/>
      <c r="K1048" s="14">
        <f>SUM(I1048:J1048)</f>
        <v>0</v>
      </c>
      <c r="L1048" s="50"/>
      <c r="M1048" s="112"/>
      <c r="N1048" s="112"/>
      <c r="O1048" s="14">
        <f>SUM(L1048:N1048)</f>
        <v>0</v>
      </c>
      <c r="P1048" s="112"/>
      <c r="Q1048" s="112"/>
      <c r="R1048" s="112"/>
      <c r="S1048" s="112"/>
      <c r="T1048" s="14">
        <f>SUM(P1048:S1048)</f>
        <v>0</v>
      </c>
      <c r="U1048" s="50"/>
      <c r="V1048" s="50"/>
      <c r="W1048" s="50"/>
      <c r="X1048" s="50"/>
      <c r="Y1048" s="50"/>
      <c r="Z1048" s="50"/>
      <c r="AA1048" s="14">
        <f>SUM(U1048:Z1048)</f>
        <v>0</v>
      </c>
      <c r="AB1048" s="50"/>
      <c r="AC1048" s="50"/>
      <c r="AD1048" s="87">
        <f>H1048+K1048+O1048+T1048+AA1048+AB1048-AC1048</f>
        <v>90.40625</v>
      </c>
    </row>
    <row r="1049" spans="1:30" ht="21" customHeight="1" x14ac:dyDescent="0.2">
      <c r="A1049" s="8">
        <v>1045</v>
      </c>
      <c r="B1049" s="172">
        <v>182014</v>
      </c>
      <c r="C1049" s="173" t="s">
        <v>70</v>
      </c>
      <c r="D1049" s="173">
        <v>3</v>
      </c>
      <c r="E1049" s="14">
        <f>'[1]3-18-06.'!AD9</f>
        <v>0.90400000000000003</v>
      </c>
      <c r="F1049" s="49"/>
      <c r="G1049" s="49"/>
      <c r="H1049" s="12">
        <f>SUM(E1049*100,F1049:G1049)</f>
        <v>90.4</v>
      </c>
      <c r="I1049" s="49"/>
      <c r="J1049" s="106"/>
      <c r="K1049" s="14">
        <f>SUM(I1049:J1049)</f>
        <v>0</v>
      </c>
      <c r="L1049" s="49"/>
      <c r="M1049" s="106"/>
      <c r="N1049" s="106"/>
      <c r="O1049" s="14">
        <f>SUM(L1049:N1049)</f>
        <v>0</v>
      </c>
      <c r="P1049" s="106"/>
      <c r="Q1049" s="106"/>
      <c r="R1049" s="106"/>
      <c r="S1049" s="106"/>
      <c r="T1049" s="14">
        <f>SUM(P1049:S1049)</f>
        <v>0</v>
      </c>
      <c r="U1049" s="49"/>
      <c r="V1049" s="49"/>
      <c r="W1049" s="49"/>
      <c r="X1049" s="49"/>
      <c r="Y1049" s="49"/>
      <c r="Z1049" s="49"/>
      <c r="AA1049" s="14">
        <f>SUM(U1049:Z1049)</f>
        <v>0</v>
      </c>
      <c r="AB1049" s="49"/>
      <c r="AC1049" s="49"/>
      <c r="AD1049" s="87">
        <f>H1049+K1049+O1049+T1049+AA1049+AB1049-AC1049</f>
        <v>90.4</v>
      </c>
    </row>
    <row r="1050" spans="1:30" ht="21" customHeight="1" x14ac:dyDescent="0.2">
      <c r="A1050" s="9">
        <v>1046</v>
      </c>
      <c r="B1050" s="184" t="s">
        <v>970</v>
      </c>
      <c r="C1050" s="184" t="s">
        <v>66</v>
      </c>
      <c r="D1050" s="184">
        <v>2</v>
      </c>
      <c r="E1050" s="13">
        <v>0.90400000000000003</v>
      </c>
      <c r="F1050" s="47"/>
      <c r="G1050" s="47"/>
      <c r="H1050" s="12">
        <f>SUM(E1050*100,F1050:G1050)</f>
        <v>90.4</v>
      </c>
      <c r="I1050" s="47"/>
      <c r="J1050" s="77"/>
      <c r="K1050" s="13">
        <f>SUM(I1050:J1050)</f>
        <v>0</v>
      </c>
      <c r="L1050" s="47"/>
      <c r="M1050" s="77"/>
      <c r="N1050" s="77"/>
      <c r="O1050" s="13">
        <f>SUM(L1050:N1050)</f>
        <v>0</v>
      </c>
      <c r="P1050" s="77"/>
      <c r="Q1050" s="77"/>
      <c r="R1050" s="77"/>
      <c r="S1050" s="77"/>
      <c r="T1050" s="13">
        <f>SUM(P1050:S1050)</f>
        <v>0</v>
      </c>
      <c r="U1050" s="47"/>
      <c r="V1050" s="47"/>
      <c r="W1050" s="47"/>
      <c r="X1050" s="47"/>
      <c r="Y1050" s="47"/>
      <c r="Z1050" s="47"/>
      <c r="AA1050" s="13">
        <f>SUM(U1050:Z1050)</f>
        <v>0</v>
      </c>
      <c r="AB1050" s="47"/>
      <c r="AC1050" s="47"/>
      <c r="AD1050" s="86">
        <f>H1050+K1050+O1050+T1050+AA1050+AB1050-AC1050</f>
        <v>90.4</v>
      </c>
    </row>
    <row r="1051" spans="1:30" ht="21" customHeight="1" x14ac:dyDescent="0.2">
      <c r="A1051" s="10">
        <v>1047</v>
      </c>
      <c r="B1051" s="182" t="s">
        <v>971</v>
      </c>
      <c r="C1051" s="166" t="s">
        <v>73</v>
      </c>
      <c r="D1051" s="166">
        <v>1</v>
      </c>
      <c r="E1051" s="14">
        <v>0.89392857142857141</v>
      </c>
      <c r="F1051" s="50"/>
      <c r="G1051" s="50">
        <v>1</v>
      </c>
      <c r="H1051" s="12">
        <f>SUM(E1051*100,F1051:G1051)</f>
        <v>90.392857142857139</v>
      </c>
      <c r="I1051" s="50"/>
      <c r="J1051" s="112"/>
      <c r="K1051" s="14">
        <f>SUM(I1051:J1051)</f>
        <v>0</v>
      </c>
      <c r="L1051" s="50"/>
      <c r="M1051" s="112"/>
      <c r="N1051" s="112"/>
      <c r="O1051" s="14">
        <f>SUM(L1051:N1051)</f>
        <v>0</v>
      </c>
      <c r="P1051" s="112"/>
      <c r="Q1051" s="112"/>
      <c r="R1051" s="112"/>
      <c r="S1051" s="112"/>
      <c r="T1051" s="14">
        <f>SUM(P1051:S1051)</f>
        <v>0</v>
      </c>
      <c r="U1051" s="50"/>
      <c r="V1051" s="50"/>
      <c r="W1051" s="50"/>
      <c r="X1051" s="50"/>
      <c r="Y1051" s="50"/>
      <c r="Z1051" s="50"/>
      <c r="AA1051" s="14">
        <f>SUM(U1051:Z1051)</f>
        <v>0</v>
      </c>
      <c r="AB1051" s="50"/>
      <c r="AC1051" s="50"/>
      <c r="AD1051" s="87">
        <f>H1051+K1051+O1051+T1051+AA1051+AB1051-AC1051</f>
        <v>90.392857142857139</v>
      </c>
    </row>
    <row r="1052" spans="1:30" ht="21" customHeight="1" x14ac:dyDescent="0.2">
      <c r="A1052" s="8">
        <v>1048</v>
      </c>
      <c r="B1052" s="183" t="s">
        <v>972</v>
      </c>
      <c r="C1052" s="177" t="s">
        <v>68</v>
      </c>
      <c r="D1052" s="177">
        <v>1</v>
      </c>
      <c r="E1052" s="13">
        <v>0.90392857142857141</v>
      </c>
      <c r="F1052" s="48"/>
      <c r="G1052" s="48"/>
      <c r="H1052" s="12">
        <f>SUM(E1052*100,F1052:G1052)</f>
        <v>90.392857142857139</v>
      </c>
      <c r="I1052" s="48"/>
      <c r="J1052" s="78"/>
      <c r="K1052" s="13">
        <f>SUM(I1052:J1052)</f>
        <v>0</v>
      </c>
      <c r="L1052" s="48"/>
      <c r="M1052" s="78"/>
      <c r="N1052" s="78"/>
      <c r="O1052" s="13">
        <f>SUM(L1052:N1052)</f>
        <v>0</v>
      </c>
      <c r="P1052" s="78"/>
      <c r="Q1052" s="78"/>
      <c r="R1052" s="78"/>
      <c r="S1052" s="78"/>
      <c r="T1052" s="13">
        <f>SUM(P1052:S1052)</f>
        <v>0</v>
      </c>
      <c r="U1052" s="48"/>
      <c r="V1052" s="48"/>
      <c r="W1052" s="48"/>
      <c r="X1052" s="48"/>
      <c r="Y1052" s="48"/>
      <c r="Z1052" s="48"/>
      <c r="AA1052" s="13">
        <f>SUM(U1052:Z1052)</f>
        <v>0</v>
      </c>
      <c r="AB1052" s="48"/>
      <c r="AC1052" s="48"/>
      <c r="AD1052" s="86">
        <f>H1052+K1052+O1052+T1052+AA1052+AB1052-AC1052</f>
        <v>90.392857142857139</v>
      </c>
    </row>
    <row r="1053" spans="1:30" ht="21" customHeight="1" x14ac:dyDescent="0.2">
      <c r="A1053" s="9">
        <v>1049</v>
      </c>
      <c r="B1053" s="183" t="s">
        <v>973</v>
      </c>
      <c r="C1053" s="101" t="s">
        <v>68</v>
      </c>
      <c r="D1053" s="177">
        <v>1</v>
      </c>
      <c r="E1053" s="13">
        <v>0.89892857142857141</v>
      </c>
      <c r="F1053" s="48"/>
      <c r="G1053" s="48"/>
      <c r="H1053" s="12">
        <f>SUM(E1053*100,F1053:G1053)</f>
        <v>89.892857142857139</v>
      </c>
      <c r="I1053" s="48"/>
      <c r="J1053" s="78"/>
      <c r="K1053" s="13">
        <f>SUM(I1053:J1053)</f>
        <v>0</v>
      </c>
      <c r="L1053" s="48"/>
      <c r="M1053" s="78"/>
      <c r="N1053" s="78"/>
      <c r="O1053" s="13">
        <f>SUM(L1053:N1053)</f>
        <v>0</v>
      </c>
      <c r="P1053" s="78"/>
      <c r="Q1053" s="78"/>
      <c r="R1053" s="78"/>
      <c r="S1053" s="78"/>
      <c r="T1053" s="13">
        <f>SUM(P1053:S1053)</f>
        <v>0</v>
      </c>
      <c r="U1053" s="48"/>
      <c r="V1053" s="48">
        <v>0.5</v>
      </c>
      <c r="W1053" s="48"/>
      <c r="X1053" s="48"/>
      <c r="Y1053" s="48"/>
      <c r="Z1053" s="48"/>
      <c r="AA1053" s="13">
        <f>SUM(U1053:Z1053)</f>
        <v>0.5</v>
      </c>
      <c r="AB1053" s="48"/>
      <c r="AC1053" s="48"/>
      <c r="AD1053" s="86">
        <f>H1053+K1053+O1053+T1053+AA1053+AB1053-AC1053</f>
        <v>90.392857142857139</v>
      </c>
    </row>
    <row r="1054" spans="1:30" ht="21" customHeight="1" x14ac:dyDescent="0.2">
      <c r="A1054" s="10">
        <v>1050</v>
      </c>
      <c r="B1054" s="166" t="s">
        <v>974</v>
      </c>
      <c r="C1054" s="110" t="s">
        <v>73</v>
      </c>
      <c r="D1054" s="166">
        <v>1</v>
      </c>
      <c r="E1054" s="14">
        <v>0.90387096774193554</v>
      </c>
      <c r="F1054" s="50"/>
      <c r="G1054" s="50"/>
      <c r="H1054" s="12">
        <f>SUM(E1054*100,F1054:G1054)</f>
        <v>90.387096774193552</v>
      </c>
      <c r="I1054" s="50"/>
      <c r="J1054" s="112"/>
      <c r="K1054" s="14">
        <f>SUM(I1054:J1054)</f>
        <v>0</v>
      </c>
      <c r="L1054" s="50"/>
      <c r="M1054" s="112"/>
      <c r="N1054" s="112"/>
      <c r="O1054" s="14">
        <f>SUM(L1054:N1054)</f>
        <v>0</v>
      </c>
      <c r="P1054" s="112"/>
      <c r="Q1054" s="112"/>
      <c r="R1054" s="112"/>
      <c r="S1054" s="112"/>
      <c r="T1054" s="14">
        <f>SUM(P1054:S1054)</f>
        <v>0</v>
      </c>
      <c r="U1054" s="50"/>
      <c r="V1054" s="50"/>
      <c r="W1054" s="50"/>
      <c r="X1054" s="50"/>
      <c r="Y1054" s="50"/>
      <c r="Z1054" s="50"/>
      <c r="AA1054" s="14">
        <f>SUM(U1054:Z1054)</f>
        <v>0</v>
      </c>
      <c r="AB1054" s="50"/>
      <c r="AC1054" s="50"/>
      <c r="AD1054" s="86">
        <f>H1054+K1054+O1054+T1054+AA1054+AB1054-AC1054</f>
        <v>90.387096774193552</v>
      </c>
    </row>
    <row r="1055" spans="1:30" ht="21" customHeight="1" x14ac:dyDescent="0.2">
      <c r="A1055" s="8">
        <v>1051</v>
      </c>
      <c r="B1055" s="180" t="s">
        <v>975</v>
      </c>
      <c r="C1055" s="177" t="s">
        <v>68</v>
      </c>
      <c r="D1055" s="177">
        <v>4</v>
      </c>
      <c r="E1055" s="13">
        <v>0.90366666666666662</v>
      </c>
      <c r="F1055" s="48"/>
      <c r="G1055" s="48"/>
      <c r="H1055" s="12">
        <f>SUM(E1055*100,F1055:G1055)</f>
        <v>90.36666666666666</v>
      </c>
      <c r="I1055" s="48"/>
      <c r="J1055" s="78"/>
      <c r="K1055" s="13">
        <f>SUM(I1055:J1055)</f>
        <v>0</v>
      </c>
      <c r="L1055" s="48"/>
      <c r="M1055" s="78"/>
      <c r="N1055" s="78"/>
      <c r="O1055" s="13">
        <f>SUM(L1055:N1055)</f>
        <v>0</v>
      </c>
      <c r="P1055" s="78"/>
      <c r="Q1055" s="78"/>
      <c r="R1055" s="78"/>
      <c r="S1055" s="78"/>
      <c r="T1055" s="13">
        <f>SUM(P1055:S1055)</f>
        <v>0</v>
      </c>
      <c r="U1055" s="48"/>
      <c r="V1055" s="48"/>
      <c r="W1055" s="48"/>
      <c r="X1055" s="48"/>
      <c r="Y1055" s="48"/>
      <c r="Z1055" s="48"/>
      <c r="AA1055" s="13">
        <f>SUM(U1055:Z1055)</f>
        <v>0</v>
      </c>
      <c r="AB1055" s="48"/>
      <c r="AC1055" s="48"/>
      <c r="AD1055" s="86">
        <f>H1055+K1055+O1055+T1055+AA1055+AB1055-AC1055</f>
        <v>90.36666666666666</v>
      </c>
    </row>
    <row r="1056" spans="1:30" ht="21" customHeight="1" x14ac:dyDescent="0.2">
      <c r="A1056" s="9">
        <v>1052</v>
      </c>
      <c r="B1056" s="179" t="s">
        <v>976</v>
      </c>
      <c r="C1056" s="92" t="s">
        <v>64</v>
      </c>
      <c r="D1056" s="171">
        <v>2</v>
      </c>
      <c r="E1056" s="12">
        <v>0.90361702127659571</v>
      </c>
      <c r="F1056" s="53"/>
      <c r="G1056" s="46"/>
      <c r="H1056" s="12">
        <f>SUM(E1056*100,F1056:G1056)</f>
        <v>90.361702127659569</v>
      </c>
      <c r="I1056" s="94"/>
      <c r="J1056" s="95"/>
      <c r="K1056" s="12">
        <f>SUM(I1056:J1056)</f>
        <v>0</v>
      </c>
      <c r="L1056" s="95"/>
      <c r="M1056" s="95"/>
      <c r="N1056" s="95"/>
      <c r="O1056" s="12">
        <f>SUM(L1056:N1056)</f>
        <v>0</v>
      </c>
      <c r="P1056" s="95"/>
      <c r="Q1056" s="95"/>
      <c r="R1056" s="95"/>
      <c r="S1056" s="95"/>
      <c r="T1056" s="12">
        <f>SUM(P1056:S1056)</f>
        <v>0</v>
      </c>
      <c r="U1056" s="95"/>
      <c r="V1056" s="94"/>
      <c r="W1056" s="94"/>
      <c r="X1056" s="94"/>
      <c r="Y1056" s="85"/>
      <c r="Z1056" s="85"/>
      <c r="AA1056" s="14">
        <f>SUM(U1056:Z1056)</f>
        <v>0</v>
      </c>
      <c r="AB1056" s="85"/>
      <c r="AC1056" s="85"/>
      <c r="AD1056" s="87">
        <f>H1056+K1056+O1056+T1056+AA1056+AB1056-AC1056</f>
        <v>90.361702127659569</v>
      </c>
    </row>
    <row r="1057" spans="1:30" ht="21" customHeight="1" x14ac:dyDescent="0.2">
      <c r="A1057" s="10">
        <v>1053</v>
      </c>
      <c r="B1057" s="166" t="s">
        <v>977</v>
      </c>
      <c r="C1057" s="166" t="s">
        <v>73</v>
      </c>
      <c r="D1057" s="166">
        <v>2</v>
      </c>
      <c r="E1057" s="14">
        <v>0.9031818181818182</v>
      </c>
      <c r="F1057" s="50"/>
      <c r="G1057" s="50"/>
      <c r="H1057" s="12">
        <f>SUM(E1057*100,F1057:G1057)</f>
        <v>90.318181818181813</v>
      </c>
      <c r="I1057" s="50"/>
      <c r="J1057" s="112"/>
      <c r="K1057" s="14">
        <f>SUM(I1057:J1057)</f>
        <v>0</v>
      </c>
      <c r="L1057" s="50"/>
      <c r="M1057" s="112"/>
      <c r="N1057" s="112"/>
      <c r="O1057" s="14">
        <f>SUM(L1057:N1057)</f>
        <v>0</v>
      </c>
      <c r="P1057" s="112"/>
      <c r="Q1057" s="112"/>
      <c r="R1057" s="112"/>
      <c r="S1057" s="112"/>
      <c r="T1057" s="14">
        <f>SUM(P1057:S1057)</f>
        <v>0</v>
      </c>
      <c r="U1057" s="50"/>
      <c r="V1057" s="50"/>
      <c r="W1057" s="50"/>
      <c r="X1057" s="50"/>
      <c r="Y1057" s="50"/>
      <c r="Z1057" s="50"/>
      <c r="AA1057" s="14">
        <f>SUM(U1057:Z1057)</f>
        <v>0</v>
      </c>
      <c r="AB1057" s="50"/>
      <c r="AC1057" s="50"/>
      <c r="AD1057" s="87">
        <f>H1057+K1057+O1057+T1057+AA1057+AB1057-AC1057</f>
        <v>90.318181818181813</v>
      </c>
    </row>
    <row r="1058" spans="1:30" ht="21" customHeight="1" x14ac:dyDescent="0.2">
      <c r="A1058" s="8">
        <v>1054</v>
      </c>
      <c r="B1058" s="172" t="s">
        <v>978</v>
      </c>
      <c r="C1058" s="173" t="s">
        <v>70</v>
      </c>
      <c r="D1058" s="173">
        <v>2</v>
      </c>
      <c r="E1058" s="14">
        <f>H1058/100</f>
        <v>0.90310000000000001</v>
      </c>
      <c r="F1058" s="49"/>
      <c r="G1058" s="49"/>
      <c r="H1058" s="12">
        <v>90.31</v>
      </c>
      <c r="I1058" s="49"/>
      <c r="J1058" s="106"/>
      <c r="K1058" s="14">
        <f>SUM(I1058:J1058)</f>
        <v>0</v>
      </c>
      <c r="L1058" s="49"/>
      <c r="M1058" s="106"/>
      <c r="N1058" s="106"/>
      <c r="O1058" s="14">
        <f>SUM(L1058:N1058)</f>
        <v>0</v>
      </c>
      <c r="P1058" s="106"/>
      <c r="Q1058" s="106"/>
      <c r="R1058" s="106"/>
      <c r="S1058" s="106"/>
      <c r="T1058" s="14">
        <f>SUM(P1058:S1058)</f>
        <v>0</v>
      </c>
      <c r="U1058" s="49"/>
      <c r="V1058" s="49"/>
      <c r="W1058" s="49"/>
      <c r="X1058" s="49"/>
      <c r="Y1058" s="49"/>
      <c r="Z1058" s="49"/>
      <c r="AA1058" s="14">
        <f>SUM(U1058:Z1058)</f>
        <v>0</v>
      </c>
      <c r="AB1058" s="49"/>
      <c r="AC1058" s="49"/>
      <c r="AD1058" s="87">
        <f>H1058+K1058+O1058+T1058+AA1058+AB1058-AC1058</f>
        <v>90.31</v>
      </c>
    </row>
    <row r="1059" spans="1:30" ht="21" customHeight="1" x14ac:dyDescent="0.2">
      <c r="A1059" s="9">
        <v>1055</v>
      </c>
      <c r="B1059" s="174" t="s">
        <v>979</v>
      </c>
      <c r="C1059" s="173" t="s">
        <v>70</v>
      </c>
      <c r="D1059" s="174">
        <v>4</v>
      </c>
      <c r="E1059" s="14">
        <f>H1059/100</f>
        <v>0.90307692307692311</v>
      </c>
      <c r="F1059" s="49"/>
      <c r="G1059" s="49"/>
      <c r="H1059" s="12">
        <v>90.307692307692307</v>
      </c>
      <c r="I1059" s="49"/>
      <c r="J1059" s="106"/>
      <c r="K1059" s="14">
        <f>SUM(I1059:J1059)</f>
        <v>0</v>
      </c>
      <c r="L1059" s="49"/>
      <c r="M1059" s="106"/>
      <c r="N1059" s="106"/>
      <c r="O1059" s="14">
        <f>SUM(L1059:N1059)</f>
        <v>0</v>
      </c>
      <c r="P1059" s="106"/>
      <c r="Q1059" s="106"/>
      <c r="R1059" s="106"/>
      <c r="S1059" s="106"/>
      <c r="T1059" s="14">
        <f>SUM(P1059:S1059)</f>
        <v>0</v>
      </c>
      <c r="U1059" s="49"/>
      <c r="V1059" s="49"/>
      <c r="W1059" s="49"/>
      <c r="X1059" s="49"/>
      <c r="Y1059" s="49"/>
      <c r="Z1059" s="49"/>
      <c r="AA1059" s="14">
        <f>SUM(U1059:Z1059)</f>
        <v>0</v>
      </c>
      <c r="AB1059" s="49"/>
      <c r="AC1059" s="49"/>
      <c r="AD1059" s="87">
        <f>H1059+K1059+O1059+T1059+AA1059+AB1059-AC1059</f>
        <v>90.307692307692307</v>
      </c>
    </row>
    <row r="1060" spans="1:30" ht="21" customHeight="1" x14ac:dyDescent="0.2">
      <c r="A1060" s="10">
        <v>1056</v>
      </c>
      <c r="B1060" s="178" t="s">
        <v>980</v>
      </c>
      <c r="C1060" s="177" t="s">
        <v>68</v>
      </c>
      <c r="D1060" s="185">
        <v>1</v>
      </c>
      <c r="E1060" s="16">
        <v>0.81100000000000005</v>
      </c>
      <c r="F1060" s="48"/>
      <c r="G1060" s="48"/>
      <c r="H1060" s="12">
        <f>SUM(E1060*100,F1060:G1060)</f>
        <v>81.100000000000009</v>
      </c>
      <c r="I1060" s="48"/>
      <c r="J1060" s="78"/>
      <c r="K1060" s="13">
        <f>SUM(I1060:J1060)</f>
        <v>0</v>
      </c>
      <c r="L1060" s="48"/>
      <c r="M1060" s="78"/>
      <c r="N1060" s="78"/>
      <c r="O1060" s="13">
        <f>SUM(L1060:N1060)</f>
        <v>0</v>
      </c>
      <c r="P1060" s="78"/>
      <c r="Q1060" s="78"/>
      <c r="R1060" s="78"/>
      <c r="S1060" s="78"/>
      <c r="T1060" s="13">
        <f>SUM(P1060:S1060)</f>
        <v>0</v>
      </c>
      <c r="U1060" s="48"/>
      <c r="V1060" s="48"/>
      <c r="W1060" s="48"/>
      <c r="X1060" s="48">
        <v>9.1999999999999993</v>
      </c>
      <c r="Y1060" s="48"/>
      <c r="Z1060" s="48"/>
      <c r="AA1060" s="13">
        <f>SUM(U1060:Z1060)</f>
        <v>9.1999999999999993</v>
      </c>
      <c r="AB1060" s="48"/>
      <c r="AC1060" s="48"/>
      <c r="AD1060" s="87">
        <f>H1060+K1060+O1060+T1060+AA1060+AB1060-AC1060</f>
        <v>90.300000000000011</v>
      </c>
    </row>
    <row r="1061" spans="1:30" ht="21" customHeight="1" x14ac:dyDescent="0.2">
      <c r="A1061" s="8">
        <v>1057</v>
      </c>
      <c r="B1061" s="178" t="s">
        <v>981</v>
      </c>
      <c r="C1061" s="101" t="s">
        <v>68</v>
      </c>
      <c r="D1061" s="185">
        <v>1</v>
      </c>
      <c r="E1061" s="16">
        <v>0.89300000000000002</v>
      </c>
      <c r="F1061" s="48"/>
      <c r="G1061" s="48"/>
      <c r="H1061" s="12">
        <f>SUM(E1061*100,F1061:G1061)</f>
        <v>89.3</v>
      </c>
      <c r="I1061" s="48"/>
      <c r="J1061" s="78"/>
      <c r="K1061" s="13">
        <f>SUM(I1061:J1061)</f>
        <v>0</v>
      </c>
      <c r="L1061" s="48"/>
      <c r="M1061" s="78"/>
      <c r="N1061" s="78"/>
      <c r="O1061" s="13">
        <f>SUM(L1061:N1061)</f>
        <v>0</v>
      </c>
      <c r="P1061" s="78"/>
      <c r="Q1061" s="78"/>
      <c r="R1061" s="78"/>
      <c r="S1061" s="78"/>
      <c r="T1061" s="13">
        <f>SUM(P1061:S1061)</f>
        <v>0</v>
      </c>
      <c r="U1061" s="48"/>
      <c r="V1061" s="48"/>
      <c r="W1061" s="48"/>
      <c r="X1061" s="48"/>
      <c r="Y1061" s="48">
        <v>1</v>
      </c>
      <c r="Z1061" s="48"/>
      <c r="AA1061" s="13">
        <f>SUM(U1061:Z1061)</f>
        <v>1</v>
      </c>
      <c r="AB1061" s="48"/>
      <c r="AC1061" s="48"/>
      <c r="AD1061" s="87">
        <f>H1061+K1061+O1061+T1061+AA1061+AB1061-AC1061</f>
        <v>90.3</v>
      </c>
    </row>
    <row r="1062" spans="1:30" ht="21" customHeight="1" x14ac:dyDescent="0.2">
      <c r="A1062" s="9">
        <v>1058</v>
      </c>
      <c r="B1062" s="178" t="s">
        <v>982</v>
      </c>
      <c r="C1062" s="101" t="s">
        <v>68</v>
      </c>
      <c r="D1062" s="185">
        <v>1</v>
      </c>
      <c r="E1062" s="16">
        <v>0.90300000000000002</v>
      </c>
      <c r="F1062" s="48"/>
      <c r="G1062" s="48"/>
      <c r="H1062" s="12">
        <f>SUM(E1062*100,F1062:G1062)</f>
        <v>90.3</v>
      </c>
      <c r="I1062" s="48"/>
      <c r="J1062" s="78"/>
      <c r="K1062" s="13">
        <f>SUM(I1062:J1062)</f>
        <v>0</v>
      </c>
      <c r="L1062" s="48"/>
      <c r="M1062" s="78"/>
      <c r="N1062" s="78"/>
      <c r="O1062" s="13">
        <f>SUM(L1062:N1062)</f>
        <v>0</v>
      </c>
      <c r="P1062" s="78"/>
      <c r="Q1062" s="78"/>
      <c r="R1062" s="78"/>
      <c r="S1062" s="78"/>
      <c r="T1062" s="13">
        <f>SUM(P1062:S1062)</f>
        <v>0</v>
      </c>
      <c r="U1062" s="48"/>
      <c r="V1062" s="48"/>
      <c r="W1062" s="48"/>
      <c r="X1062" s="48"/>
      <c r="Y1062" s="48"/>
      <c r="Z1062" s="48"/>
      <c r="AA1062" s="13">
        <f>SUM(U1062:Z1062)</f>
        <v>0</v>
      </c>
      <c r="AB1062" s="48"/>
      <c r="AC1062" s="48"/>
      <c r="AD1062" s="86">
        <f>H1062+K1062+O1062+T1062+AA1062+AB1062-AC1062</f>
        <v>90.3</v>
      </c>
    </row>
    <row r="1063" spans="1:30" ht="21" customHeight="1" x14ac:dyDescent="0.2">
      <c r="A1063" s="10">
        <v>1059</v>
      </c>
      <c r="B1063" s="180" t="s">
        <v>983</v>
      </c>
      <c r="C1063" s="101" t="s">
        <v>68</v>
      </c>
      <c r="D1063" s="177">
        <v>4</v>
      </c>
      <c r="E1063" s="13">
        <v>0.90300000000000002</v>
      </c>
      <c r="F1063" s="48"/>
      <c r="G1063" s="48"/>
      <c r="H1063" s="12">
        <f>SUM(E1063*100,F1063:G1063)</f>
        <v>90.3</v>
      </c>
      <c r="I1063" s="48"/>
      <c r="J1063" s="78"/>
      <c r="K1063" s="13">
        <f>SUM(I1063:J1063)</f>
        <v>0</v>
      </c>
      <c r="L1063" s="48"/>
      <c r="M1063" s="78"/>
      <c r="N1063" s="78"/>
      <c r="O1063" s="13">
        <f>SUM(L1063:N1063)</f>
        <v>0</v>
      </c>
      <c r="P1063" s="78"/>
      <c r="Q1063" s="78"/>
      <c r="R1063" s="78"/>
      <c r="S1063" s="78"/>
      <c r="T1063" s="13">
        <f>SUM(P1063:S1063)</f>
        <v>0</v>
      </c>
      <c r="U1063" s="48"/>
      <c r="V1063" s="48"/>
      <c r="W1063" s="48"/>
      <c r="X1063" s="48"/>
      <c r="Y1063" s="48"/>
      <c r="Z1063" s="48"/>
      <c r="AA1063" s="13">
        <f>SUM(U1063:Z1063)</f>
        <v>0</v>
      </c>
      <c r="AB1063" s="48"/>
      <c r="AC1063" s="48"/>
      <c r="AD1063" s="87">
        <f>H1063+K1063+O1063+T1063+AA1063+AB1063-AC1063</f>
        <v>90.3</v>
      </c>
    </row>
    <row r="1064" spans="1:30" ht="21" customHeight="1" x14ac:dyDescent="0.2">
      <c r="A1064" s="8">
        <v>1060</v>
      </c>
      <c r="B1064" s="178" t="s">
        <v>984</v>
      </c>
      <c r="C1064" s="101" t="s">
        <v>68</v>
      </c>
      <c r="D1064" s="185">
        <v>1</v>
      </c>
      <c r="E1064" s="16">
        <v>0.878</v>
      </c>
      <c r="F1064" s="48"/>
      <c r="G1064" s="48"/>
      <c r="H1064" s="12">
        <f>SUM(E1064*100,F1064:G1064)</f>
        <v>87.8</v>
      </c>
      <c r="I1064" s="48"/>
      <c r="J1064" s="78"/>
      <c r="K1064" s="13">
        <f>SUM(I1064:J1064)</f>
        <v>0</v>
      </c>
      <c r="L1064" s="48"/>
      <c r="M1064" s="78"/>
      <c r="N1064" s="78"/>
      <c r="O1064" s="13">
        <f>SUM(L1064:N1064)</f>
        <v>0</v>
      </c>
      <c r="P1064" s="78"/>
      <c r="Q1064" s="78"/>
      <c r="R1064" s="78">
        <v>0.5</v>
      </c>
      <c r="S1064" s="78"/>
      <c r="T1064" s="13">
        <f>SUM(P1064:S1064)</f>
        <v>0.5</v>
      </c>
      <c r="U1064" s="48"/>
      <c r="V1064" s="48">
        <v>2</v>
      </c>
      <c r="W1064" s="48"/>
      <c r="X1064" s="48"/>
      <c r="Y1064" s="48"/>
      <c r="Z1064" s="48"/>
      <c r="AA1064" s="13">
        <f>SUM(U1064:Z1064)</f>
        <v>2</v>
      </c>
      <c r="AB1064" s="48"/>
      <c r="AC1064" s="48"/>
      <c r="AD1064" s="86">
        <f>H1064+K1064+O1064+T1064+AA1064+AB1064-AC1064</f>
        <v>90.3</v>
      </c>
    </row>
    <row r="1065" spans="1:30" ht="21" customHeight="1" x14ac:dyDescent="0.2">
      <c r="A1065" s="9">
        <v>1061</v>
      </c>
      <c r="B1065" s="178" t="s">
        <v>985</v>
      </c>
      <c r="C1065" s="101" t="s">
        <v>68</v>
      </c>
      <c r="D1065" s="177">
        <v>2</v>
      </c>
      <c r="E1065" s="13">
        <v>0.78266666666666662</v>
      </c>
      <c r="F1065" s="48"/>
      <c r="G1065" s="48"/>
      <c r="H1065" s="12">
        <f>SUM(E1065*100,F1065:G1065)</f>
        <v>78.266666666666666</v>
      </c>
      <c r="I1065" s="48"/>
      <c r="J1065" s="78"/>
      <c r="K1065" s="13">
        <f>SUM(I1065:J1065)</f>
        <v>0</v>
      </c>
      <c r="L1065" s="48"/>
      <c r="M1065" s="78"/>
      <c r="N1065" s="78"/>
      <c r="O1065" s="13">
        <f>SUM(L1065:N1065)</f>
        <v>0</v>
      </c>
      <c r="P1065" s="78"/>
      <c r="Q1065" s="78"/>
      <c r="R1065" s="78"/>
      <c r="S1065" s="78"/>
      <c r="T1065" s="13">
        <f>SUM(P1065:S1065)</f>
        <v>0</v>
      </c>
      <c r="U1065" s="48">
        <v>1.5</v>
      </c>
      <c r="V1065" s="48"/>
      <c r="W1065" s="48"/>
      <c r="X1065" s="48">
        <v>6</v>
      </c>
      <c r="Y1065" s="48"/>
      <c r="Z1065" s="48">
        <v>3.5</v>
      </c>
      <c r="AA1065" s="13">
        <f>SUM(U1065:Z1065)</f>
        <v>11</v>
      </c>
      <c r="AB1065" s="48">
        <v>1</v>
      </c>
      <c r="AC1065" s="48"/>
      <c r="AD1065" s="86">
        <f>H1065+K1065+O1065+T1065+AA1065+AB1065-AC1065</f>
        <v>90.266666666666666</v>
      </c>
    </row>
    <row r="1066" spans="1:30" ht="21" customHeight="1" x14ac:dyDescent="0.2">
      <c r="A1066" s="10">
        <v>1062</v>
      </c>
      <c r="B1066" s="175" t="s">
        <v>986</v>
      </c>
      <c r="C1066" s="92" t="s">
        <v>64</v>
      </c>
      <c r="D1066" s="171">
        <v>1</v>
      </c>
      <c r="E1066" s="12">
        <v>0.89759999999999995</v>
      </c>
      <c r="F1066" s="53"/>
      <c r="G1066" s="46"/>
      <c r="H1066" s="12">
        <f>SUM(E1066*100,F1066:G1066)</f>
        <v>89.759999999999991</v>
      </c>
      <c r="I1066" s="94"/>
      <c r="J1066" s="95"/>
      <c r="K1066" s="12">
        <f>SUM(I1066:J1066)</f>
        <v>0</v>
      </c>
      <c r="L1066" s="95"/>
      <c r="M1066" s="95"/>
      <c r="N1066" s="95"/>
      <c r="O1066" s="12">
        <f>SUM(L1066:N1066)</f>
        <v>0</v>
      </c>
      <c r="P1066" s="95"/>
      <c r="Q1066" s="95"/>
      <c r="R1066" s="95"/>
      <c r="S1066" s="95"/>
      <c r="T1066" s="12">
        <f>SUM(P1066:S1066)</f>
        <v>0</v>
      </c>
      <c r="U1066" s="95"/>
      <c r="V1066" s="94"/>
      <c r="W1066" s="94"/>
      <c r="X1066" s="94"/>
      <c r="Y1066" s="85"/>
      <c r="Z1066" s="85">
        <v>0.5</v>
      </c>
      <c r="AA1066" s="14">
        <f>SUM(U1066:Z1066)</f>
        <v>0.5</v>
      </c>
      <c r="AB1066" s="85"/>
      <c r="AC1066" s="85"/>
      <c r="AD1066" s="86">
        <f>H1066+K1066+O1066+T1066+AA1066+AB1066-AC1066</f>
        <v>90.259999999999991</v>
      </c>
    </row>
    <row r="1067" spans="1:30" ht="21" customHeight="1" x14ac:dyDescent="0.2">
      <c r="A1067" s="8">
        <v>1063</v>
      </c>
      <c r="B1067" s="186" t="s">
        <v>987</v>
      </c>
      <c r="C1067" s="177" t="s">
        <v>68</v>
      </c>
      <c r="D1067" s="177">
        <v>3</v>
      </c>
      <c r="E1067" s="13">
        <v>0.90258064516129033</v>
      </c>
      <c r="F1067" s="48"/>
      <c r="G1067" s="48"/>
      <c r="H1067" s="12">
        <f>SUM(E1067*100,F1067:G1067)</f>
        <v>90.258064516129039</v>
      </c>
      <c r="I1067" s="48"/>
      <c r="J1067" s="78"/>
      <c r="K1067" s="13">
        <f>SUM(I1067:J1067)</f>
        <v>0</v>
      </c>
      <c r="L1067" s="48"/>
      <c r="M1067" s="78"/>
      <c r="N1067" s="78"/>
      <c r="O1067" s="13">
        <f>SUM(L1067:N1067)</f>
        <v>0</v>
      </c>
      <c r="P1067" s="78"/>
      <c r="Q1067" s="78"/>
      <c r="R1067" s="78"/>
      <c r="S1067" s="78"/>
      <c r="T1067" s="13">
        <f>SUM(P1067:S1067)</f>
        <v>0</v>
      </c>
      <c r="U1067" s="48"/>
      <c r="V1067" s="48"/>
      <c r="W1067" s="48"/>
      <c r="X1067" s="48"/>
      <c r="Y1067" s="48"/>
      <c r="Z1067" s="48"/>
      <c r="AA1067" s="13">
        <f>SUM(U1067:Z1067)</f>
        <v>0</v>
      </c>
      <c r="AB1067" s="48"/>
      <c r="AC1067" s="48"/>
      <c r="AD1067" s="86">
        <f>H1067+K1067+O1067+T1067+AA1067+AB1067-AC1067</f>
        <v>90.258064516129039</v>
      </c>
    </row>
    <row r="1068" spans="1:30" ht="21" customHeight="1" x14ac:dyDescent="0.2">
      <c r="A1068" s="9">
        <v>1064</v>
      </c>
      <c r="B1068" s="182" t="s">
        <v>988</v>
      </c>
      <c r="C1068" s="110" t="s">
        <v>73</v>
      </c>
      <c r="D1068" s="166">
        <v>3</v>
      </c>
      <c r="E1068" s="14">
        <v>0.90249999999999997</v>
      </c>
      <c r="F1068" s="50"/>
      <c r="G1068" s="50"/>
      <c r="H1068" s="12">
        <f>SUM(E1068*100,F1068:G1068)</f>
        <v>90.25</v>
      </c>
      <c r="I1068" s="50"/>
      <c r="J1068" s="112"/>
      <c r="K1068" s="14">
        <f>SUM(I1068:J1068)</f>
        <v>0</v>
      </c>
      <c r="L1068" s="50"/>
      <c r="M1068" s="112"/>
      <c r="N1068" s="112"/>
      <c r="O1068" s="14">
        <f>SUM(L1068:N1068)</f>
        <v>0</v>
      </c>
      <c r="P1068" s="112"/>
      <c r="Q1068" s="112"/>
      <c r="R1068" s="112"/>
      <c r="S1068" s="112"/>
      <c r="T1068" s="14">
        <f>SUM(P1068:S1068)</f>
        <v>0</v>
      </c>
      <c r="U1068" s="50"/>
      <c r="V1068" s="50"/>
      <c r="W1068" s="50"/>
      <c r="X1068" s="50"/>
      <c r="Y1068" s="50"/>
      <c r="Z1068" s="50"/>
      <c r="AA1068" s="14">
        <f>SUM(U1068:Z1068)</f>
        <v>0</v>
      </c>
      <c r="AB1068" s="50"/>
      <c r="AC1068" s="50"/>
      <c r="AD1068" s="86">
        <f>H1068+K1068+O1068+T1068+AA1068+AB1068-AC1068</f>
        <v>90.25</v>
      </c>
    </row>
    <row r="1069" spans="1:30" ht="21" customHeight="1" x14ac:dyDescent="0.2">
      <c r="A1069" s="10">
        <v>1065</v>
      </c>
      <c r="B1069" s="182" t="s">
        <v>989</v>
      </c>
      <c r="C1069" s="166" t="s">
        <v>73</v>
      </c>
      <c r="D1069" s="166">
        <v>1</v>
      </c>
      <c r="E1069" s="14">
        <v>0.90249629629629624</v>
      </c>
      <c r="F1069" s="50"/>
      <c r="G1069" s="50"/>
      <c r="H1069" s="12">
        <f>SUM(E1069*100,F1069:G1069)</f>
        <v>90.249629629629624</v>
      </c>
      <c r="I1069" s="50"/>
      <c r="J1069" s="112"/>
      <c r="K1069" s="14">
        <f>SUM(I1069:J1069)</f>
        <v>0</v>
      </c>
      <c r="L1069" s="50"/>
      <c r="M1069" s="112"/>
      <c r="N1069" s="112"/>
      <c r="O1069" s="14">
        <f>SUM(L1069:N1069)</f>
        <v>0</v>
      </c>
      <c r="P1069" s="112"/>
      <c r="Q1069" s="112"/>
      <c r="R1069" s="112"/>
      <c r="S1069" s="112"/>
      <c r="T1069" s="14">
        <f>SUM(P1069:S1069)</f>
        <v>0</v>
      </c>
      <c r="U1069" s="50"/>
      <c r="V1069" s="50"/>
      <c r="W1069" s="50"/>
      <c r="X1069" s="50"/>
      <c r="Y1069" s="50"/>
      <c r="Z1069" s="50"/>
      <c r="AA1069" s="14">
        <f>SUM(U1069:Z1069)</f>
        <v>0</v>
      </c>
      <c r="AB1069" s="50"/>
      <c r="AC1069" s="50"/>
      <c r="AD1069" s="87">
        <f>H1069+K1069+O1069+T1069+AA1069+AB1069-AC1069</f>
        <v>90.249629629629624</v>
      </c>
    </row>
    <row r="1070" spans="1:30" ht="21" customHeight="1" x14ac:dyDescent="0.2">
      <c r="A1070" s="8">
        <v>1066</v>
      </c>
      <c r="B1070" s="182" t="s">
        <v>990</v>
      </c>
      <c r="C1070" s="166" t="s">
        <v>73</v>
      </c>
      <c r="D1070" s="166">
        <v>3</v>
      </c>
      <c r="E1070" s="14">
        <v>0.90222222222222226</v>
      </c>
      <c r="F1070" s="50"/>
      <c r="G1070" s="50"/>
      <c r="H1070" s="12">
        <f>SUM(E1070*100,F1070:G1070)</f>
        <v>90.222222222222229</v>
      </c>
      <c r="I1070" s="50"/>
      <c r="J1070" s="112"/>
      <c r="K1070" s="14">
        <f>SUM(I1070:J1070)</f>
        <v>0</v>
      </c>
      <c r="L1070" s="50"/>
      <c r="M1070" s="112"/>
      <c r="N1070" s="112"/>
      <c r="O1070" s="14">
        <f>SUM(L1070:N1070)</f>
        <v>0</v>
      </c>
      <c r="P1070" s="112"/>
      <c r="Q1070" s="112"/>
      <c r="R1070" s="112"/>
      <c r="S1070" s="112"/>
      <c r="T1070" s="14">
        <f>SUM(P1070:S1070)</f>
        <v>0</v>
      </c>
      <c r="U1070" s="50"/>
      <c r="V1070" s="50"/>
      <c r="W1070" s="50"/>
      <c r="X1070" s="50"/>
      <c r="Y1070" s="50"/>
      <c r="Z1070" s="50"/>
      <c r="AA1070" s="14">
        <f>SUM(U1070:Z1070)</f>
        <v>0</v>
      </c>
      <c r="AB1070" s="50"/>
      <c r="AC1070" s="50"/>
      <c r="AD1070" s="87">
        <f>H1070+K1070+O1070+T1070+AA1070+AB1070-AC1070</f>
        <v>90.222222222222229</v>
      </c>
    </row>
    <row r="1071" spans="1:30" ht="21" customHeight="1" x14ac:dyDescent="0.2">
      <c r="A1071" s="9">
        <v>1067</v>
      </c>
      <c r="B1071" s="181" t="s">
        <v>991</v>
      </c>
      <c r="C1071" s="170" t="s">
        <v>64</v>
      </c>
      <c r="D1071" s="171">
        <v>2</v>
      </c>
      <c r="E1071" s="12">
        <v>0.89208791208791205</v>
      </c>
      <c r="F1071" s="46"/>
      <c r="G1071" s="46"/>
      <c r="H1071" s="12">
        <f>SUM(E1071*100,F1071:G1071)</f>
        <v>89.208791208791212</v>
      </c>
      <c r="I1071" s="94"/>
      <c r="J1071" s="95"/>
      <c r="K1071" s="12">
        <f>SUM(I1071:J1071)</f>
        <v>0</v>
      </c>
      <c r="L1071" s="95"/>
      <c r="M1071" s="95"/>
      <c r="N1071" s="95"/>
      <c r="O1071" s="12">
        <f>SUM(L1071:N1071)</f>
        <v>0</v>
      </c>
      <c r="P1071" s="95"/>
      <c r="Q1071" s="126"/>
      <c r="R1071" s="95">
        <v>0.5</v>
      </c>
      <c r="S1071" s="95"/>
      <c r="T1071" s="12">
        <f>SUM(P1071:S1071)</f>
        <v>0.5</v>
      </c>
      <c r="U1071" s="95"/>
      <c r="V1071" s="94"/>
      <c r="W1071" s="94">
        <v>0.5</v>
      </c>
      <c r="X1071" s="94"/>
      <c r="Y1071" s="85"/>
      <c r="Z1071" s="85"/>
      <c r="AA1071" s="14">
        <f>SUM(U1071:Z1071)</f>
        <v>0.5</v>
      </c>
      <c r="AB1071" s="85"/>
      <c r="AC1071" s="85"/>
      <c r="AD1071" s="87">
        <f>H1071+K1071+O1071+T1071+AA1071+AB1071-AC1071</f>
        <v>90.208791208791212</v>
      </c>
    </row>
    <row r="1072" spans="1:30" ht="21" customHeight="1" x14ac:dyDescent="0.2">
      <c r="A1072" s="10">
        <v>1068</v>
      </c>
      <c r="B1072" s="167">
        <v>174118</v>
      </c>
      <c r="C1072" s="168" t="s">
        <v>78</v>
      </c>
      <c r="D1072" s="168">
        <v>4</v>
      </c>
      <c r="E1072" s="14">
        <v>0.90205128205128204</v>
      </c>
      <c r="F1072" s="51"/>
      <c r="G1072" s="51"/>
      <c r="H1072" s="12">
        <f>SUM(E1072*100,F1072:G1072)</f>
        <v>90.205128205128204</v>
      </c>
      <c r="I1072" s="51"/>
      <c r="J1072" s="121"/>
      <c r="K1072" s="14">
        <f>SUM(I1072:J1072)</f>
        <v>0</v>
      </c>
      <c r="L1072" s="51"/>
      <c r="M1072" s="121"/>
      <c r="N1072" s="121"/>
      <c r="O1072" s="14">
        <f>SUM(L1072:N1072)</f>
        <v>0</v>
      </c>
      <c r="P1072" s="121"/>
      <c r="Q1072" s="121"/>
      <c r="R1072" s="121"/>
      <c r="S1072" s="121"/>
      <c r="T1072" s="14">
        <f>SUM(P1072:S1072)</f>
        <v>0</v>
      </c>
      <c r="U1072" s="51"/>
      <c r="V1072" s="51"/>
      <c r="W1072" s="51"/>
      <c r="X1072" s="51"/>
      <c r="Y1072" s="51"/>
      <c r="Z1072" s="51"/>
      <c r="AA1072" s="14">
        <f>SUM(U1072:Z1072)</f>
        <v>0</v>
      </c>
      <c r="AB1072" s="51"/>
      <c r="AC1072" s="51"/>
      <c r="AD1072" s="86">
        <f>H1072+K1072+O1072+T1072+AA1072+AB1072-AC1072</f>
        <v>90.205128205128204</v>
      </c>
    </row>
    <row r="1073" spans="1:30" ht="21" customHeight="1" x14ac:dyDescent="0.2">
      <c r="A1073" s="8">
        <v>1069</v>
      </c>
      <c r="B1073" s="178" t="s">
        <v>992</v>
      </c>
      <c r="C1073" s="101" t="s">
        <v>68</v>
      </c>
      <c r="D1073" s="177">
        <v>2</v>
      </c>
      <c r="E1073" s="13">
        <v>0.90200000000000002</v>
      </c>
      <c r="F1073" s="48"/>
      <c r="G1073" s="48"/>
      <c r="H1073" s="12">
        <f>SUM(E1073*100,F1073:G1073)</f>
        <v>90.2</v>
      </c>
      <c r="I1073" s="48"/>
      <c r="J1073" s="78"/>
      <c r="K1073" s="13">
        <f>SUM(I1073:J1073)</f>
        <v>0</v>
      </c>
      <c r="L1073" s="48"/>
      <c r="M1073" s="78"/>
      <c r="N1073" s="78"/>
      <c r="O1073" s="13">
        <f>SUM(L1073:N1073)</f>
        <v>0</v>
      </c>
      <c r="P1073" s="78"/>
      <c r="Q1073" s="78"/>
      <c r="R1073" s="78"/>
      <c r="S1073" s="78"/>
      <c r="T1073" s="13">
        <f>SUM(P1073:S1073)</f>
        <v>0</v>
      </c>
      <c r="U1073" s="48"/>
      <c r="V1073" s="48"/>
      <c r="W1073" s="48"/>
      <c r="X1073" s="48"/>
      <c r="Y1073" s="48"/>
      <c r="Z1073" s="48"/>
      <c r="AA1073" s="13">
        <f>SUM(U1073:Z1073)</f>
        <v>0</v>
      </c>
      <c r="AB1073" s="48"/>
      <c r="AC1073" s="48"/>
      <c r="AD1073" s="86">
        <f>H1073+K1073+O1073+T1073+AA1073+AB1073-AC1073</f>
        <v>90.2</v>
      </c>
    </row>
    <row r="1074" spans="1:30" ht="21" customHeight="1" x14ac:dyDescent="0.2">
      <c r="A1074" s="9">
        <v>1070</v>
      </c>
      <c r="B1074" s="180" t="s">
        <v>993</v>
      </c>
      <c r="C1074" s="101" t="s">
        <v>68</v>
      </c>
      <c r="D1074" s="177">
        <v>4</v>
      </c>
      <c r="E1074" s="13">
        <v>0.90200000000000002</v>
      </c>
      <c r="F1074" s="48"/>
      <c r="G1074" s="48"/>
      <c r="H1074" s="12">
        <f>SUM(E1074*100,F1074:G1074)</f>
        <v>90.2</v>
      </c>
      <c r="I1074" s="48"/>
      <c r="J1074" s="78"/>
      <c r="K1074" s="13">
        <f>SUM(I1074:J1074)</f>
        <v>0</v>
      </c>
      <c r="L1074" s="48"/>
      <c r="M1074" s="78"/>
      <c r="N1074" s="78"/>
      <c r="O1074" s="13">
        <f>SUM(L1074:N1074)</f>
        <v>0</v>
      </c>
      <c r="P1074" s="78"/>
      <c r="Q1074" s="78"/>
      <c r="R1074" s="78"/>
      <c r="S1074" s="78"/>
      <c r="T1074" s="13">
        <f>SUM(P1074:S1074)</f>
        <v>0</v>
      </c>
      <c r="U1074" s="48"/>
      <c r="V1074" s="48"/>
      <c r="W1074" s="48"/>
      <c r="X1074" s="48"/>
      <c r="Y1074" s="48"/>
      <c r="Z1074" s="48"/>
      <c r="AA1074" s="13">
        <f>SUM(U1074:Z1074)</f>
        <v>0</v>
      </c>
      <c r="AB1074" s="48"/>
      <c r="AC1074" s="48"/>
      <c r="AD1074" s="87">
        <f>H1074+K1074+O1074+T1074+AA1074+AB1074-AC1074</f>
        <v>90.2</v>
      </c>
    </row>
    <row r="1075" spans="1:30" ht="21" customHeight="1" x14ac:dyDescent="0.2">
      <c r="A1075" s="10">
        <v>1071</v>
      </c>
      <c r="B1075" s="191" t="s">
        <v>994</v>
      </c>
      <c r="C1075" s="101" t="s">
        <v>68</v>
      </c>
      <c r="D1075" s="191">
        <v>4</v>
      </c>
      <c r="E1075" s="13">
        <v>0.9018518518518519</v>
      </c>
      <c r="F1075" s="48"/>
      <c r="G1075" s="48"/>
      <c r="H1075" s="12">
        <f>SUM(E1075*100,F1075:G1075)</f>
        <v>90.18518518518519</v>
      </c>
      <c r="I1075" s="48"/>
      <c r="J1075" s="78"/>
      <c r="K1075" s="13">
        <f>SUM(I1075:J1075)</f>
        <v>0</v>
      </c>
      <c r="L1075" s="48"/>
      <c r="M1075" s="78"/>
      <c r="N1075" s="78"/>
      <c r="O1075" s="13">
        <f>SUM(L1075:N1075)</f>
        <v>0</v>
      </c>
      <c r="P1075" s="78"/>
      <c r="Q1075" s="78"/>
      <c r="R1075" s="78"/>
      <c r="S1075" s="78"/>
      <c r="T1075" s="13">
        <f>SUM(P1075:S1075)</f>
        <v>0</v>
      </c>
      <c r="U1075" s="48"/>
      <c r="V1075" s="48"/>
      <c r="W1075" s="48"/>
      <c r="X1075" s="48"/>
      <c r="Y1075" s="48"/>
      <c r="Z1075" s="48"/>
      <c r="AA1075" s="13">
        <f>SUM(U1075:Z1075)</f>
        <v>0</v>
      </c>
      <c r="AB1075" s="48"/>
      <c r="AC1075" s="48"/>
      <c r="AD1075" s="86">
        <f>H1075+K1075+O1075+T1075+AA1075+AB1075-AC1075</f>
        <v>90.18518518518519</v>
      </c>
    </row>
    <row r="1076" spans="1:30" ht="21" customHeight="1" x14ac:dyDescent="0.2">
      <c r="A1076" s="8">
        <v>1072</v>
      </c>
      <c r="B1076" s="189" t="s">
        <v>995</v>
      </c>
      <c r="C1076" s="104" t="s">
        <v>70</v>
      </c>
      <c r="D1076" s="174">
        <v>1</v>
      </c>
      <c r="E1076" s="14">
        <f>H1076/100</f>
        <v>0.90181818181818185</v>
      </c>
      <c r="F1076" s="49"/>
      <c r="G1076" s="49"/>
      <c r="H1076" s="12">
        <v>90.181818181818187</v>
      </c>
      <c r="I1076" s="49"/>
      <c r="J1076" s="106"/>
      <c r="K1076" s="14">
        <f>SUM(I1076:J1076)</f>
        <v>0</v>
      </c>
      <c r="L1076" s="49"/>
      <c r="M1076" s="106"/>
      <c r="N1076" s="106"/>
      <c r="O1076" s="14">
        <f>SUM(L1076:N1076)</f>
        <v>0</v>
      </c>
      <c r="P1076" s="106"/>
      <c r="Q1076" s="106"/>
      <c r="R1076" s="106"/>
      <c r="S1076" s="106"/>
      <c r="T1076" s="14">
        <f>SUM(P1076:S1076)</f>
        <v>0</v>
      </c>
      <c r="U1076" s="49"/>
      <c r="V1076" s="49"/>
      <c r="W1076" s="49"/>
      <c r="X1076" s="49"/>
      <c r="Y1076" s="49"/>
      <c r="Z1076" s="49"/>
      <c r="AA1076" s="14">
        <f>SUM(U1076:Z1076)</f>
        <v>0</v>
      </c>
      <c r="AB1076" s="49"/>
      <c r="AC1076" s="49"/>
      <c r="AD1076" s="86">
        <f>H1076+K1076+O1076+T1076+AA1076+AB1076-AC1076</f>
        <v>90.181818181818187</v>
      </c>
    </row>
    <row r="1077" spans="1:30" ht="21" customHeight="1" x14ac:dyDescent="0.2">
      <c r="A1077" s="9">
        <v>1073</v>
      </c>
      <c r="B1077" s="189" t="s">
        <v>996</v>
      </c>
      <c r="C1077" s="173" t="s">
        <v>70</v>
      </c>
      <c r="D1077" s="174">
        <v>1</v>
      </c>
      <c r="E1077" s="14">
        <f>H1077/100</f>
        <v>0.90181818181818185</v>
      </c>
      <c r="F1077" s="49"/>
      <c r="G1077" s="49"/>
      <c r="H1077" s="12">
        <v>90.181818181818187</v>
      </c>
      <c r="I1077" s="49"/>
      <c r="J1077" s="106"/>
      <c r="K1077" s="14">
        <f>SUM(I1077:J1077)</f>
        <v>0</v>
      </c>
      <c r="L1077" s="49"/>
      <c r="M1077" s="106"/>
      <c r="N1077" s="106"/>
      <c r="O1077" s="14">
        <f>SUM(L1077:N1077)</f>
        <v>0</v>
      </c>
      <c r="P1077" s="106"/>
      <c r="Q1077" s="106"/>
      <c r="R1077" s="106"/>
      <c r="S1077" s="106"/>
      <c r="T1077" s="14">
        <f>SUM(P1077:S1077)</f>
        <v>0</v>
      </c>
      <c r="U1077" s="49"/>
      <c r="V1077" s="49"/>
      <c r="W1077" s="49"/>
      <c r="X1077" s="49"/>
      <c r="Y1077" s="49"/>
      <c r="Z1077" s="49"/>
      <c r="AA1077" s="14">
        <f>SUM(U1077:Z1077)</f>
        <v>0</v>
      </c>
      <c r="AB1077" s="49"/>
      <c r="AC1077" s="49"/>
      <c r="AD1077" s="86">
        <f>H1077+K1077+O1077+T1077+AA1077+AB1077-AC1077</f>
        <v>90.181818181818187</v>
      </c>
    </row>
    <row r="1078" spans="1:30" ht="21" customHeight="1" x14ac:dyDescent="0.2">
      <c r="A1078" s="10">
        <v>1074</v>
      </c>
      <c r="B1078" s="184" t="s">
        <v>997</v>
      </c>
      <c r="C1078" s="184" t="s">
        <v>66</v>
      </c>
      <c r="D1078" s="184">
        <v>4</v>
      </c>
      <c r="E1078" s="13">
        <v>0.89379310344827589</v>
      </c>
      <c r="F1078" s="47"/>
      <c r="G1078" s="47"/>
      <c r="H1078" s="12">
        <f>SUM(E1078*100,F1078:G1078)</f>
        <v>89.379310344827587</v>
      </c>
      <c r="I1078" s="47"/>
      <c r="J1078" s="77"/>
      <c r="K1078" s="13">
        <f>SUM(I1078:J1078)</f>
        <v>0</v>
      </c>
      <c r="L1078" s="47"/>
      <c r="M1078" s="77"/>
      <c r="N1078" s="77"/>
      <c r="O1078" s="13">
        <f>SUM(L1078:N1078)</f>
        <v>0</v>
      </c>
      <c r="P1078" s="77"/>
      <c r="Q1078" s="77"/>
      <c r="R1078" s="77"/>
      <c r="S1078" s="77"/>
      <c r="T1078" s="13">
        <f>SUM(P1078:S1078)</f>
        <v>0</v>
      </c>
      <c r="U1078" s="47"/>
      <c r="V1078" s="47"/>
      <c r="W1078" s="47"/>
      <c r="X1078" s="47"/>
      <c r="Y1078" s="47">
        <v>0.8</v>
      </c>
      <c r="Z1078" s="47"/>
      <c r="AA1078" s="13">
        <f>SUM(U1078:Z1078)</f>
        <v>0.8</v>
      </c>
      <c r="AB1078" s="47"/>
      <c r="AC1078" s="47"/>
      <c r="AD1078" s="86">
        <f>H1078+K1078+O1078+T1078+AA1078+AB1078-AC1078</f>
        <v>90.179310344827584</v>
      </c>
    </row>
    <row r="1079" spans="1:30" ht="21" customHeight="1" x14ac:dyDescent="0.2">
      <c r="A1079" s="8">
        <v>1075</v>
      </c>
      <c r="B1079" s="167">
        <v>204171</v>
      </c>
      <c r="C1079" s="168" t="s">
        <v>78</v>
      </c>
      <c r="D1079" s="168">
        <v>1</v>
      </c>
      <c r="E1079" s="14">
        <v>0.8465625</v>
      </c>
      <c r="F1079" s="51"/>
      <c r="G1079" s="51"/>
      <c r="H1079" s="12">
        <f>SUM(E1079*100,F1079:G1079)</f>
        <v>84.65625</v>
      </c>
      <c r="I1079" s="51"/>
      <c r="J1079" s="121"/>
      <c r="K1079" s="14">
        <f>SUM(I1079:J1079)</f>
        <v>0</v>
      </c>
      <c r="L1079" s="51"/>
      <c r="M1079" s="121"/>
      <c r="N1079" s="121"/>
      <c r="O1079" s="14">
        <f>SUM(L1079:N1079)</f>
        <v>0</v>
      </c>
      <c r="P1079" s="121"/>
      <c r="Q1079" s="121"/>
      <c r="R1079" s="121"/>
      <c r="S1079" s="121"/>
      <c r="T1079" s="14">
        <f>SUM(P1079:S1079)</f>
        <v>0</v>
      </c>
      <c r="U1079" s="51"/>
      <c r="V1079" s="51"/>
      <c r="W1079" s="51"/>
      <c r="X1079" s="51"/>
      <c r="Y1079" s="51">
        <v>2.5</v>
      </c>
      <c r="Z1079" s="51">
        <v>3</v>
      </c>
      <c r="AA1079" s="14">
        <f>SUM(U1079:Z1079)</f>
        <v>5.5</v>
      </c>
      <c r="AB1079" s="51"/>
      <c r="AC1079" s="51"/>
      <c r="AD1079" s="87">
        <f>H1079+K1079+O1079+T1079+AA1079+AB1079-AC1079</f>
        <v>90.15625</v>
      </c>
    </row>
    <row r="1080" spans="1:30" ht="21" customHeight="1" x14ac:dyDescent="0.2">
      <c r="A1080" s="9">
        <v>1076</v>
      </c>
      <c r="B1080" s="174" t="s">
        <v>998</v>
      </c>
      <c r="C1080" s="104" t="s">
        <v>70</v>
      </c>
      <c r="D1080" s="174">
        <v>4</v>
      </c>
      <c r="E1080" s="14">
        <f>H1080/100</f>
        <v>0.90142857142857136</v>
      </c>
      <c r="F1080" s="49"/>
      <c r="G1080" s="49"/>
      <c r="H1080" s="12">
        <v>90.142857142857139</v>
      </c>
      <c r="I1080" s="49"/>
      <c r="J1080" s="106"/>
      <c r="K1080" s="14">
        <f>SUM(I1080:J1080)</f>
        <v>0</v>
      </c>
      <c r="L1080" s="49"/>
      <c r="M1080" s="106"/>
      <c r="N1080" s="106"/>
      <c r="O1080" s="14">
        <f>SUM(L1080:N1080)</f>
        <v>0</v>
      </c>
      <c r="P1080" s="106"/>
      <c r="Q1080" s="106"/>
      <c r="R1080" s="106"/>
      <c r="S1080" s="106"/>
      <c r="T1080" s="14">
        <f>SUM(P1080:S1080)</f>
        <v>0</v>
      </c>
      <c r="U1080" s="49"/>
      <c r="V1080" s="49"/>
      <c r="W1080" s="49"/>
      <c r="X1080" s="49"/>
      <c r="Y1080" s="49"/>
      <c r="Z1080" s="49"/>
      <c r="AA1080" s="14">
        <f>SUM(U1080:Z1080)</f>
        <v>0</v>
      </c>
      <c r="AB1080" s="49"/>
      <c r="AC1080" s="49"/>
      <c r="AD1080" s="87">
        <f>H1080+K1080+O1080+T1080+AA1080+AB1080-AC1080</f>
        <v>90.142857142857139</v>
      </c>
    </row>
    <row r="1081" spans="1:30" ht="21" customHeight="1" x14ac:dyDescent="0.2">
      <c r="A1081" s="10">
        <v>1077</v>
      </c>
      <c r="B1081" s="174" t="s">
        <v>999</v>
      </c>
      <c r="C1081" s="173" t="s">
        <v>70</v>
      </c>
      <c r="D1081" s="174">
        <v>4</v>
      </c>
      <c r="E1081" s="14">
        <f>H1081/100</f>
        <v>0.90142857142857136</v>
      </c>
      <c r="F1081" s="49"/>
      <c r="G1081" s="49"/>
      <c r="H1081" s="12">
        <v>90.142857142857139</v>
      </c>
      <c r="I1081" s="49"/>
      <c r="J1081" s="106"/>
      <c r="K1081" s="14">
        <f>SUM(I1081:J1081)</f>
        <v>0</v>
      </c>
      <c r="L1081" s="49"/>
      <c r="M1081" s="106"/>
      <c r="N1081" s="106"/>
      <c r="O1081" s="14">
        <f>SUM(L1081:N1081)</f>
        <v>0</v>
      </c>
      <c r="P1081" s="106"/>
      <c r="Q1081" s="106"/>
      <c r="R1081" s="106"/>
      <c r="S1081" s="106"/>
      <c r="T1081" s="14">
        <f>SUM(P1081:S1081)</f>
        <v>0</v>
      </c>
      <c r="U1081" s="49"/>
      <c r="V1081" s="49"/>
      <c r="W1081" s="49"/>
      <c r="X1081" s="49"/>
      <c r="Y1081" s="49"/>
      <c r="Z1081" s="49"/>
      <c r="AA1081" s="14">
        <f>SUM(U1081:Z1081)</f>
        <v>0</v>
      </c>
      <c r="AB1081" s="49"/>
      <c r="AC1081" s="49"/>
      <c r="AD1081" s="86">
        <f>H1081+K1081+O1081+T1081+AA1081+AB1081-AC1081</f>
        <v>90.142857142857139</v>
      </c>
    </row>
    <row r="1082" spans="1:30" ht="21" customHeight="1" x14ac:dyDescent="0.2">
      <c r="A1082" s="8">
        <v>1078</v>
      </c>
      <c r="B1082" s="175" t="s">
        <v>1000</v>
      </c>
      <c r="C1082" s="170" t="s">
        <v>64</v>
      </c>
      <c r="D1082" s="170">
        <v>1</v>
      </c>
      <c r="E1082" s="12">
        <v>0.89938666666666667</v>
      </c>
      <c r="F1082" s="46"/>
      <c r="G1082" s="46"/>
      <c r="H1082" s="12">
        <f>SUM(E1082*100,F1082:G1082)</f>
        <v>89.938666666666663</v>
      </c>
      <c r="I1082" s="94"/>
      <c r="J1082" s="95"/>
      <c r="K1082" s="12">
        <f>SUM(I1082:J1082)</f>
        <v>0</v>
      </c>
      <c r="L1082" s="95"/>
      <c r="M1082" s="95"/>
      <c r="N1082" s="95"/>
      <c r="O1082" s="12">
        <f>SUM(L1082:N1082)</f>
        <v>0</v>
      </c>
      <c r="P1082" s="95"/>
      <c r="Q1082" s="95"/>
      <c r="R1082" s="95"/>
      <c r="S1082" s="95"/>
      <c r="T1082" s="12">
        <f>SUM(P1082:S1082)</f>
        <v>0</v>
      </c>
      <c r="U1082" s="95"/>
      <c r="V1082" s="94">
        <v>0.2</v>
      </c>
      <c r="W1082" s="94"/>
      <c r="X1082" s="94"/>
      <c r="Y1082" s="85"/>
      <c r="Z1082" s="85"/>
      <c r="AA1082" s="14">
        <f>SUM(U1082:Z1082)</f>
        <v>0.2</v>
      </c>
      <c r="AB1082" s="85"/>
      <c r="AC1082" s="85"/>
      <c r="AD1082" s="86">
        <f>H1082+K1082+O1082+T1082+AA1082+AB1082-AC1082</f>
        <v>90.138666666666666</v>
      </c>
    </row>
    <row r="1083" spans="1:30" ht="21" customHeight="1" x14ac:dyDescent="0.2">
      <c r="A1083" s="9">
        <v>1079</v>
      </c>
      <c r="B1083" s="180" t="s">
        <v>1001</v>
      </c>
      <c r="C1083" s="177" t="s">
        <v>68</v>
      </c>
      <c r="D1083" s="177">
        <v>4</v>
      </c>
      <c r="E1083" s="13">
        <v>0.90133333333333332</v>
      </c>
      <c r="F1083" s="48"/>
      <c r="G1083" s="48"/>
      <c r="H1083" s="12">
        <f>SUM(E1083*100,F1083:G1083)</f>
        <v>90.133333333333326</v>
      </c>
      <c r="I1083" s="48"/>
      <c r="J1083" s="78"/>
      <c r="K1083" s="13">
        <f>SUM(I1083:J1083)</f>
        <v>0</v>
      </c>
      <c r="L1083" s="48"/>
      <c r="M1083" s="78"/>
      <c r="N1083" s="78"/>
      <c r="O1083" s="13">
        <f>SUM(L1083:N1083)</f>
        <v>0</v>
      </c>
      <c r="P1083" s="78"/>
      <c r="Q1083" s="78"/>
      <c r="R1083" s="78"/>
      <c r="S1083" s="78"/>
      <c r="T1083" s="13">
        <f>SUM(P1083:S1083)</f>
        <v>0</v>
      </c>
      <c r="U1083" s="48"/>
      <c r="V1083" s="48"/>
      <c r="W1083" s="48"/>
      <c r="X1083" s="48"/>
      <c r="Y1083" s="48"/>
      <c r="Z1083" s="48"/>
      <c r="AA1083" s="13">
        <f>SUM(U1083:Z1083)</f>
        <v>0</v>
      </c>
      <c r="AB1083" s="48"/>
      <c r="AC1083" s="48"/>
      <c r="AD1083" s="86">
        <f>H1083+K1083+O1083+T1083+AA1083+AB1083-AC1083</f>
        <v>90.133333333333326</v>
      </c>
    </row>
    <row r="1084" spans="1:30" ht="21" customHeight="1" x14ac:dyDescent="0.2">
      <c r="A1084" s="10">
        <v>1080</v>
      </c>
      <c r="B1084" s="186" t="s">
        <v>1002</v>
      </c>
      <c r="C1084" s="101" t="s">
        <v>68</v>
      </c>
      <c r="D1084" s="177">
        <v>3</v>
      </c>
      <c r="E1084" s="13">
        <v>0.90129032258064512</v>
      </c>
      <c r="F1084" s="48"/>
      <c r="G1084" s="48"/>
      <c r="H1084" s="12">
        <f>SUM(E1084*100,F1084:G1084)</f>
        <v>90.129032258064512</v>
      </c>
      <c r="I1084" s="48"/>
      <c r="J1084" s="78"/>
      <c r="K1084" s="13">
        <f>SUM(I1084:J1084)</f>
        <v>0</v>
      </c>
      <c r="L1084" s="48"/>
      <c r="M1084" s="78"/>
      <c r="N1084" s="78"/>
      <c r="O1084" s="13">
        <f>SUM(L1084:N1084)</f>
        <v>0</v>
      </c>
      <c r="P1084" s="78"/>
      <c r="Q1084" s="78"/>
      <c r="R1084" s="78"/>
      <c r="S1084" s="78"/>
      <c r="T1084" s="13">
        <f>SUM(P1084:S1084)</f>
        <v>0</v>
      </c>
      <c r="U1084" s="48"/>
      <c r="V1084" s="48"/>
      <c r="W1084" s="48"/>
      <c r="X1084" s="48"/>
      <c r="Y1084" s="48"/>
      <c r="Z1084" s="48"/>
      <c r="AA1084" s="13">
        <f>SUM(U1084:Z1084)</f>
        <v>0</v>
      </c>
      <c r="AB1084" s="48"/>
      <c r="AC1084" s="48"/>
      <c r="AD1084" s="87">
        <f>H1084+K1084+O1084+T1084+AA1084+AB1084-AC1084</f>
        <v>90.129032258064512</v>
      </c>
    </row>
    <row r="1085" spans="1:30" ht="21" customHeight="1" x14ac:dyDescent="0.2">
      <c r="A1085" s="8">
        <v>1081</v>
      </c>
      <c r="B1085" s="166" t="s">
        <v>1003</v>
      </c>
      <c r="C1085" s="110" t="s">
        <v>73</v>
      </c>
      <c r="D1085" s="166">
        <v>4</v>
      </c>
      <c r="E1085" s="14">
        <v>0.90125</v>
      </c>
      <c r="F1085" s="50"/>
      <c r="G1085" s="50"/>
      <c r="H1085" s="12">
        <f>SUM(E1085*100,F1085:G1085)</f>
        <v>90.125</v>
      </c>
      <c r="I1085" s="50"/>
      <c r="J1085" s="112"/>
      <c r="K1085" s="14">
        <f>SUM(I1085:J1085)</f>
        <v>0</v>
      </c>
      <c r="L1085" s="50"/>
      <c r="M1085" s="112"/>
      <c r="N1085" s="112"/>
      <c r="O1085" s="14">
        <f>SUM(L1085:N1085)</f>
        <v>0</v>
      </c>
      <c r="P1085" s="112"/>
      <c r="Q1085" s="112"/>
      <c r="R1085" s="112"/>
      <c r="S1085" s="112"/>
      <c r="T1085" s="14">
        <f>SUM(P1085:S1085)</f>
        <v>0</v>
      </c>
      <c r="U1085" s="50"/>
      <c r="V1085" s="50"/>
      <c r="W1085" s="50"/>
      <c r="X1085" s="50"/>
      <c r="Y1085" s="50"/>
      <c r="Z1085" s="50"/>
      <c r="AA1085" s="14">
        <f>SUM(U1085:Z1085)</f>
        <v>0</v>
      </c>
      <c r="AB1085" s="50"/>
      <c r="AC1085" s="50"/>
      <c r="AD1085" s="87">
        <f>H1085+K1085+O1085+T1085+AA1085+AB1085-AC1085</f>
        <v>90.125</v>
      </c>
    </row>
    <row r="1086" spans="1:30" ht="21" customHeight="1" x14ac:dyDescent="0.2">
      <c r="A1086" s="9">
        <v>1082</v>
      </c>
      <c r="B1086" s="166" t="s">
        <v>1004</v>
      </c>
      <c r="C1086" s="166" t="s">
        <v>73</v>
      </c>
      <c r="D1086" s="166">
        <v>4</v>
      </c>
      <c r="E1086" s="14">
        <v>0.90125</v>
      </c>
      <c r="F1086" s="50"/>
      <c r="G1086" s="50"/>
      <c r="H1086" s="12">
        <f>SUM(E1086*100,F1086:G1086)</f>
        <v>90.125</v>
      </c>
      <c r="I1086" s="50"/>
      <c r="J1086" s="112"/>
      <c r="K1086" s="14">
        <f>SUM(I1086:J1086)</f>
        <v>0</v>
      </c>
      <c r="L1086" s="50"/>
      <c r="M1086" s="112"/>
      <c r="N1086" s="112"/>
      <c r="O1086" s="14">
        <f>SUM(L1086:N1086)</f>
        <v>0</v>
      </c>
      <c r="P1086" s="112"/>
      <c r="Q1086" s="112"/>
      <c r="R1086" s="112"/>
      <c r="S1086" s="112"/>
      <c r="T1086" s="14">
        <f>SUM(P1086:S1086)</f>
        <v>0</v>
      </c>
      <c r="U1086" s="50"/>
      <c r="V1086" s="50"/>
      <c r="W1086" s="50"/>
      <c r="X1086" s="50"/>
      <c r="Y1086" s="50"/>
      <c r="Z1086" s="50"/>
      <c r="AA1086" s="14">
        <f>SUM(U1086:Z1086)</f>
        <v>0</v>
      </c>
      <c r="AB1086" s="50"/>
      <c r="AC1086" s="50"/>
      <c r="AD1086" s="86">
        <f>H1086+K1086+O1086+T1086+AA1086+AB1086-AC1086</f>
        <v>90.125</v>
      </c>
    </row>
    <row r="1087" spans="1:30" ht="21" customHeight="1" x14ac:dyDescent="0.2">
      <c r="A1087" s="10">
        <v>1083</v>
      </c>
      <c r="B1087" s="167">
        <v>174008</v>
      </c>
      <c r="C1087" s="168" t="s">
        <v>78</v>
      </c>
      <c r="D1087" s="168">
        <v>4</v>
      </c>
      <c r="E1087" s="14">
        <v>0.90102564102564098</v>
      </c>
      <c r="F1087" s="51"/>
      <c r="G1087" s="51"/>
      <c r="H1087" s="12">
        <f>SUM(E1087*100,F1087:G1087)</f>
        <v>90.102564102564102</v>
      </c>
      <c r="I1087" s="51"/>
      <c r="J1087" s="121"/>
      <c r="K1087" s="14">
        <f>SUM(I1087:J1087)</f>
        <v>0</v>
      </c>
      <c r="L1087" s="51"/>
      <c r="M1087" s="121"/>
      <c r="N1087" s="121"/>
      <c r="O1087" s="14">
        <f>SUM(L1087:N1087)</f>
        <v>0</v>
      </c>
      <c r="P1087" s="121"/>
      <c r="Q1087" s="121"/>
      <c r="R1087" s="121"/>
      <c r="S1087" s="121"/>
      <c r="T1087" s="14">
        <f>SUM(P1087:S1087)</f>
        <v>0</v>
      </c>
      <c r="U1087" s="51"/>
      <c r="V1087" s="51"/>
      <c r="W1087" s="51"/>
      <c r="X1087" s="51"/>
      <c r="Y1087" s="51"/>
      <c r="Z1087" s="51"/>
      <c r="AA1087" s="14">
        <f>SUM(U1087:Z1087)</f>
        <v>0</v>
      </c>
      <c r="AB1087" s="51"/>
      <c r="AC1087" s="51"/>
      <c r="AD1087" s="86">
        <f>H1087+K1087+O1087+T1087+AA1087+AB1087-AC1087</f>
        <v>90.102564102564102</v>
      </c>
    </row>
    <row r="1088" spans="1:30" ht="21" customHeight="1" x14ac:dyDescent="0.2">
      <c r="A1088" s="8">
        <v>1084</v>
      </c>
      <c r="B1088" s="180" t="s">
        <v>1005</v>
      </c>
      <c r="C1088" s="101" t="s">
        <v>68</v>
      </c>
      <c r="D1088" s="177">
        <v>2</v>
      </c>
      <c r="E1088" s="13">
        <v>0.79200000000000004</v>
      </c>
      <c r="F1088" s="48"/>
      <c r="G1088" s="48"/>
      <c r="H1088" s="12">
        <f>SUM(E1088*100,F1088:G1088)</f>
        <v>79.2</v>
      </c>
      <c r="I1088" s="48"/>
      <c r="J1088" s="78"/>
      <c r="K1088" s="13">
        <f>SUM(I1088:J1088)</f>
        <v>0</v>
      </c>
      <c r="L1088" s="48"/>
      <c r="M1088" s="78"/>
      <c r="N1088" s="78"/>
      <c r="O1088" s="13">
        <f>SUM(L1088:N1088)</f>
        <v>0</v>
      </c>
      <c r="P1088" s="78"/>
      <c r="Q1088" s="78"/>
      <c r="R1088" s="78"/>
      <c r="S1088" s="78"/>
      <c r="T1088" s="13">
        <f>SUM(P1088:S1088)</f>
        <v>0</v>
      </c>
      <c r="U1088" s="48">
        <v>2</v>
      </c>
      <c r="V1088" s="48"/>
      <c r="W1088" s="48"/>
      <c r="X1088" s="48">
        <v>7.4</v>
      </c>
      <c r="Y1088" s="48"/>
      <c r="Z1088" s="48">
        <v>1.5</v>
      </c>
      <c r="AA1088" s="13">
        <f>SUM(U1088:Z1088)</f>
        <v>10.9</v>
      </c>
      <c r="AB1088" s="48"/>
      <c r="AC1088" s="48"/>
      <c r="AD1088" s="86">
        <f>H1088+K1088+O1088+T1088+AA1088+AB1088-AC1088</f>
        <v>90.100000000000009</v>
      </c>
    </row>
    <row r="1089" spans="1:30" ht="21" customHeight="1" x14ac:dyDescent="0.2">
      <c r="A1089" s="9">
        <v>1085</v>
      </c>
      <c r="B1089" s="178" t="s">
        <v>1006</v>
      </c>
      <c r="C1089" s="101" t="s">
        <v>68</v>
      </c>
      <c r="D1089" s="177">
        <v>2</v>
      </c>
      <c r="E1089" s="13">
        <v>0.90100000000000002</v>
      </c>
      <c r="F1089" s="48"/>
      <c r="G1089" s="48"/>
      <c r="H1089" s="12">
        <f>SUM(E1089*100,F1089:G1089)</f>
        <v>90.100000000000009</v>
      </c>
      <c r="I1089" s="48"/>
      <c r="J1089" s="78"/>
      <c r="K1089" s="13">
        <f>SUM(I1089:J1089)</f>
        <v>0</v>
      </c>
      <c r="L1089" s="48"/>
      <c r="M1089" s="78"/>
      <c r="N1089" s="78"/>
      <c r="O1089" s="13">
        <f>SUM(L1089:N1089)</f>
        <v>0</v>
      </c>
      <c r="P1089" s="78"/>
      <c r="Q1089" s="78"/>
      <c r="R1089" s="78"/>
      <c r="S1089" s="78"/>
      <c r="T1089" s="13">
        <f>SUM(P1089:S1089)</f>
        <v>0</v>
      </c>
      <c r="U1089" s="48"/>
      <c r="V1089" s="48"/>
      <c r="W1089" s="48"/>
      <c r="X1089" s="48"/>
      <c r="Y1089" s="48"/>
      <c r="Z1089" s="48"/>
      <c r="AA1089" s="13">
        <f>SUM(U1089:Z1089)</f>
        <v>0</v>
      </c>
      <c r="AB1089" s="48"/>
      <c r="AC1089" s="48"/>
      <c r="AD1089" s="86">
        <f>H1089+K1089+O1089+T1089+AA1089+AB1089-AC1089</f>
        <v>90.100000000000009</v>
      </c>
    </row>
    <row r="1090" spans="1:30" ht="21" customHeight="1" x14ac:dyDescent="0.2">
      <c r="A1090" s="10">
        <v>1086</v>
      </c>
      <c r="B1090" s="172">
        <v>182885</v>
      </c>
      <c r="C1090" s="104" t="s">
        <v>70</v>
      </c>
      <c r="D1090" s="173">
        <v>3</v>
      </c>
      <c r="E1090" s="14">
        <f>'[1]3-18-06.'!AD12</f>
        <v>0.8909999999999999</v>
      </c>
      <c r="F1090" s="49"/>
      <c r="G1090" s="49"/>
      <c r="H1090" s="12">
        <f>SUM(E1090*100,F1090:G1090)</f>
        <v>89.1</v>
      </c>
      <c r="I1090" s="49">
        <v>1</v>
      </c>
      <c r="J1090" s="106"/>
      <c r="K1090" s="14">
        <f>SUM(I1090:J1090)</f>
        <v>1</v>
      </c>
      <c r="L1090" s="49"/>
      <c r="M1090" s="106"/>
      <c r="N1090" s="106"/>
      <c r="O1090" s="14">
        <f>SUM(L1090:N1090)</f>
        <v>0</v>
      </c>
      <c r="P1090" s="106"/>
      <c r="Q1090" s="106"/>
      <c r="R1090" s="106"/>
      <c r="S1090" s="106"/>
      <c r="T1090" s="14">
        <f>SUM(P1090:S1090)</f>
        <v>0</v>
      </c>
      <c r="U1090" s="49"/>
      <c r="V1090" s="49"/>
      <c r="W1090" s="49"/>
      <c r="X1090" s="49"/>
      <c r="Y1090" s="49"/>
      <c r="Z1090" s="49"/>
      <c r="AA1090" s="14">
        <f>SUM(U1090:Z1090)</f>
        <v>0</v>
      </c>
      <c r="AB1090" s="49"/>
      <c r="AC1090" s="49"/>
      <c r="AD1090" s="86">
        <f>H1090+K1090+O1090+T1090+AA1090+AB1090-AC1090</f>
        <v>90.1</v>
      </c>
    </row>
    <row r="1091" spans="1:30" ht="21" customHeight="1" x14ac:dyDescent="0.2">
      <c r="A1091" s="8">
        <v>1087</v>
      </c>
      <c r="B1091" s="189" t="s">
        <v>1007</v>
      </c>
      <c r="C1091" s="173" t="s">
        <v>70</v>
      </c>
      <c r="D1091" s="174">
        <v>1</v>
      </c>
      <c r="E1091" s="14">
        <f>H1091/100</f>
        <v>0.89300000000000002</v>
      </c>
      <c r="F1091" s="49"/>
      <c r="G1091" s="49"/>
      <c r="H1091" s="12">
        <v>89.3</v>
      </c>
      <c r="I1091" s="49"/>
      <c r="J1091" s="106"/>
      <c r="K1091" s="14">
        <f>SUM(I1091:J1091)</f>
        <v>0</v>
      </c>
      <c r="L1091" s="49"/>
      <c r="M1091" s="106"/>
      <c r="N1091" s="106"/>
      <c r="O1091" s="14">
        <f>SUM(L1091:N1091)</f>
        <v>0</v>
      </c>
      <c r="P1091" s="106"/>
      <c r="Q1091" s="106"/>
      <c r="R1091" s="106"/>
      <c r="S1091" s="106"/>
      <c r="T1091" s="14">
        <f>SUM(P1091:S1091)</f>
        <v>0</v>
      </c>
      <c r="U1091" s="49"/>
      <c r="V1091" s="49">
        <v>0.8</v>
      </c>
      <c r="W1091" s="49"/>
      <c r="X1091" s="49"/>
      <c r="Y1091" s="49"/>
      <c r="Z1091" s="49"/>
      <c r="AA1091" s="14">
        <f>SUM(U1091:Z1091)</f>
        <v>0.8</v>
      </c>
      <c r="AB1091" s="49"/>
      <c r="AC1091" s="49"/>
      <c r="AD1091" s="86">
        <f>H1091+K1091+O1091+T1091+AA1091+AB1091-AC1091</f>
        <v>90.1</v>
      </c>
    </row>
    <row r="1092" spans="1:30" ht="21" customHeight="1" x14ac:dyDescent="0.2">
      <c r="A1092" s="9">
        <v>1088</v>
      </c>
      <c r="B1092" s="198" t="s">
        <v>1008</v>
      </c>
      <c r="C1092" s="170" t="s">
        <v>64</v>
      </c>
      <c r="D1092" s="171">
        <v>4</v>
      </c>
      <c r="E1092" s="12">
        <v>0.90098130841121493</v>
      </c>
      <c r="F1092" s="46"/>
      <c r="G1092" s="91"/>
      <c r="H1092" s="12">
        <f>SUM(E1092*100,F1092:G1092)</f>
        <v>90.098130841121488</v>
      </c>
      <c r="I1092" s="94"/>
      <c r="J1092" s="95"/>
      <c r="K1092" s="12">
        <f>SUM(I1092:J1092)</f>
        <v>0</v>
      </c>
      <c r="L1092" s="95"/>
      <c r="M1092" s="95"/>
      <c r="N1092" s="95"/>
      <c r="O1092" s="12">
        <f>SUM(L1092:N1092)</f>
        <v>0</v>
      </c>
      <c r="P1092" s="95"/>
      <c r="Q1092" s="95"/>
      <c r="R1092" s="95"/>
      <c r="S1092" s="95"/>
      <c r="T1092" s="12">
        <f>SUM(P1092:S1092)</f>
        <v>0</v>
      </c>
      <c r="U1092" s="95"/>
      <c r="V1092" s="94"/>
      <c r="W1092" s="94"/>
      <c r="X1092" s="94"/>
      <c r="Y1092" s="85"/>
      <c r="Z1092" s="85"/>
      <c r="AA1092" s="14">
        <f>SUM(U1092:Z1092)</f>
        <v>0</v>
      </c>
      <c r="AB1092" s="85"/>
      <c r="AC1092" s="85"/>
      <c r="AD1092" s="86">
        <f>H1092+K1092+O1092+T1092+AA1092+AB1092-AC1092</f>
        <v>90.098130841121488</v>
      </c>
    </row>
    <row r="1093" spans="1:30" ht="21" customHeight="1" x14ac:dyDescent="0.2">
      <c r="A1093" s="10">
        <v>1089</v>
      </c>
      <c r="B1093" s="189" t="s">
        <v>1009</v>
      </c>
      <c r="C1093" s="173" t="s">
        <v>70</v>
      </c>
      <c r="D1093" s="174">
        <v>1</v>
      </c>
      <c r="E1093" s="14">
        <f>H1093/100</f>
        <v>0.90090909090909088</v>
      </c>
      <c r="F1093" s="49"/>
      <c r="G1093" s="49"/>
      <c r="H1093" s="12">
        <v>90.090909090909093</v>
      </c>
      <c r="I1093" s="49"/>
      <c r="J1093" s="106"/>
      <c r="K1093" s="14">
        <f>SUM(I1093:J1093)</f>
        <v>0</v>
      </c>
      <c r="L1093" s="49"/>
      <c r="M1093" s="106"/>
      <c r="N1093" s="106"/>
      <c r="O1093" s="14">
        <f>SUM(L1093:N1093)</f>
        <v>0</v>
      </c>
      <c r="P1093" s="106"/>
      <c r="Q1093" s="106"/>
      <c r="R1093" s="106"/>
      <c r="S1093" s="106"/>
      <c r="T1093" s="14">
        <f>SUM(P1093:S1093)</f>
        <v>0</v>
      </c>
      <c r="U1093" s="49"/>
      <c r="V1093" s="49"/>
      <c r="W1093" s="49"/>
      <c r="X1093" s="49"/>
      <c r="Y1093" s="49"/>
      <c r="Z1093" s="49"/>
      <c r="AA1093" s="14">
        <f>SUM(U1093:Z1093)</f>
        <v>0</v>
      </c>
      <c r="AB1093" s="49"/>
      <c r="AC1093" s="49"/>
      <c r="AD1093" s="86">
        <f>H1093+K1093+O1093+T1093+AA1093+AB1093-AC1093</f>
        <v>90.090909090909093</v>
      </c>
    </row>
    <row r="1094" spans="1:30" ht="21" customHeight="1" x14ac:dyDescent="0.2">
      <c r="A1094" s="8">
        <v>1090</v>
      </c>
      <c r="B1094" s="189" t="s">
        <v>1010</v>
      </c>
      <c r="C1094" s="173" t="s">
        <v>70</v>
      </c>
      <c r="D1094" s="174">
        <v>1</v>
      </c>
      <c r="E1094" s="14">
        <f>H1094/100</f>
        <v>0.90090909090909088</v>
      </c>
      <c r="F1094" s="49"/>
      <c r="G1094" s="49">
        <v>1</v>
      </c>
      <c r="H1094" s="12">
        <v>90.090909090909093</v>
      </c>
      <c r="I1094" s="49"/>
      <c r="J1094" s="106"/>
      <c r="K1094" s="14">
        <f>SUM(I1094:J1094)</f>
        <v>0</v>
      </c>
      <c r="L1094" s="49"/>
      <c r="M1094" s="106"/>
      <c r="N1094" s="106"/>
      <c r="O1094" s="14">
        <f>SUM(L1094:N1094)</f>
        <v>0</v>
      </c>
      <c r="P1094" s="106"/>
      <c r="Q1094" s="106"/>
      <c r="R1094" s="106"/>
      <c r="S1094" s="106"/>
      <c r="T1094" s="14">
        <f>SUM(P1094:S1094)</f>
        <v>0</v>
      </c>
      <c r="U1094" s="49"/>
      <c r="V1094" s="49"/>
      <c r="W1094" s="49"/>
      <c r="X1094" s="49"/>
      <c r="Y1094" s="49"/>
      <c r="Z1094" s="49"/>
      <c r="AA1094" s="14">
        <f>SUM(U1094:Z1094)</f>
        <v>0</v>
      </c>
      <c r="AB1094" s="49"/>
      <c r="AC1094" s="49"/>
      <c r="AD1094" s="87">
        <f>H1094+K1094+O1094+T1094+AA1094+AB1094-AC1094</f>
        <v>90.090909090909093</v>
      </c>
    </row>
    <row r="1095" spans="1:30" ht="21" customHeight="1" x14ac:dyDescent="0.2">
      <c r="A1095" s="9">
        <v>1091</v>
      </c>
      <c r="B1095" s="166" t="s">
        <v>1011</v>
      </c>
      <c r="C1095" s="166" t="s">
        <v>73</v>
      </c>
      <c r="D1095" s="166">
        <v>3</v>
      </c>
      <c r="E1095" s="14">
        <v>0.90086956521739125</v>
      </c>
      <c r="F1095" s="50"/>
      <c r="G1095" s="50"/>
      <c r="H1095" s="12">
        <f>SUM(E1095*100,F1095:G1095)</f>
        <v>90.086956521739125</v>
      </c>
      <c r="I1095" s="50"/>
      <c r="J1095" s="112"/>
      <c r="K1095" s="14">
        <f>SUM(I1095:J1095)</f>
        <v>0</v>
      </c>
      <c r="L1095" s="50"/>
      <c r="M1095" s="112"/>
      <c r="N1095" s="112"/>
      <c r="O1095" s="14">
        <f>SUM(L1095:N1095)</f>
        <v>0</v>
      </c>
      <c r="P1095" s="112"/>
      <c r="Q1095" s="112"/>
      <c r="R1095" s="112"/>
      <c r="S1095" s="112"/>
      <c r="T1095" s="14">
        <f>SUM(P1095:S1095)</f>
        <v>0</v>
      </c>
      <c r="U1095" s="50"/>
      <c r="V1095" s="50"/>
      <c r="W1095" s="50"/>
      <c r="X1095" s="50"/>
      <c r="Y1095" s="50"/>
      <c r="Z1095" s="50"/>
      <c r="AA1095" s="14">
        <f>SUM(U1095:Z1095)</f>
        <v>0</v>
      </c>
      <c r="AB1095" s="50"/>
      <c r="AC1095" s="50"/>
      <c r="AD1095" s="87">
        <f>H1095+K1095+O1095+T1095+AA1095+AB1095-AC1095</f>
        <v>90.086956521739125</v>
      </c>
    </row>
    <row r="1096" spans="1:30" ht="21" customHeight="1" x14ac:dyDescent="0.2">
      <c r="A1096" s="10">
        <v>1092</v>
      </c>
      <c r="B1096" s="167">
        <v>174126</v>
      </c>
      <c r="C1096" s="168" t="s">
        <v>78</v>
      </c>
      <c r="D1096" s="168">
        <v>4</v>
      </c>
      <c r="E1096" s="14">
        <v>0.90076923076923077</v>
      </c>
      <c r="F1096" s="51"/>
      <c r="G1096" s="51"/>
      <c r="H1096" s="12">
        <f>SUM(E1096*100,F1096:G1096)</f>
        <v>90.07692307692308</v>
      </c>
      <c r="I1096" s="51"/>
      <c r="J1096" s="121"/>
      <c r="K1096" s="14">
        <f>SUM(I1096:J1096)</f>
        <v>0</v>
      </c>
      <c r="L1096" s="51"/>
      <c r="M1096" s="121"/>
      <c r="N1096" s="121"/>
      <c r="O1096" s="14">
        <f>SUM(L1096:N1096)</f>
        <v>0</v>
      </c>
      <c r="P1096" s="121"/>
      <c r="Q1096" s="200"/>
      <c r="R1096" s="121"/>
      <c r="S1096" s="121"/>
      <c r="T1096" s="14">
        <f>SUM(P1096:S1096)</f>
        <v>0</v>
      </c>
      <c r="U1096" s="51"/>
      <c r="V1096" s="51"/>
      <c r="W1096" s="51"/>
      <c r="X1096" s="51"/>
      <c r="Y1096" s="51"/>
      <c r="Z1096" s="51"/>
      <c r="AA1096" s="14">
        <f>SUM(U1096:Z1096)</f>
        <v>0</v>
      </c>
      <c r="AB1096" s="51"/>
      <c r="AC1096" s="51"/>
      <c r="AD1096" s="87">
        <f>H1096+K1096+O1096+T1096+AA1096+AB1096-AC1096</f>
        <v>90.07692307692308</v>
      </c>
    </row>
    <row r="1097" spans="1:30" ht="21" customHeight="1" x14ac:dyDescent="0.2">
      <c r="A1097" s="8">
        <v>1093</v>
      </c>
      <c r="B1097" s="166" t="s">
        <v>1012</v>
      </c>
      <c r="C1097" s="110" t="s">
        <v>73</v>
      </c>
      <c r="D1097" s="166">
        <v>2</v>
      </c>
      <c r="E1097" s="14">
        <v>0.90073426573426574</v>
      </c>
      <c r="F1097" s="50"/>
      <c r="G1097" s="50"/>
      <c r="H1097" s="12">
        <f>SUM(E1097*100,F1097:G1097)</f>
        <v>90.073426573426573</v>
      </c>
      <c r="I1097" s="50"/>
      <c r="J1097" s="112"/>
      <c r="K1097" s="14">
        <f>SUM(I1097:J1097)</f>
        <v>0</v>
      </c>
      <c r="L1097" s="50"/>
      <c r="M1097" s="112"/>
      <c r="N1097" s="112"/>
      <c r="O1097" s="14">
        <f>SUM(L1097:N1097)</f>
        <v>0</v>
      </c>
      <c r="P1097" s="112"/>
      <c r="Q1097" s="112"/>
      <c r="R1097" s="112"/>
      <c r="S1097" s="112"/>
      <c r="T1097" s="14">
        <f>SUM(P1097:S1097)</f>
        <v>0</v>
      </c>
      <c r="U1097" s="50"/>
      <c r="V1097" s="50"/>
      <c r="W1097" s="50"/>
      <c r="X1097" s="50"/>
      <c r="Y1097" s="50"/>
      <c r="Z1097" s="50"/>
      <c r="AA1097" s="14">
        <f>SUM(U1097:Z1097)</f>
        <v>0</v>
      </c>
      <c r="AB1097" s="50"/>
      <c r="AC1097" s="50"/>
      <c r="AD1097" s="87">
        <f>H1097+K1097+O1097+T1097+AA1097+AB1097-AC1097</f>
        <v>90.073426573426573</v>
      </c>
    </row>
    <row r="1098" spans="1:30" ht="21" customHeight="1" x14ac:dyDescent="0.2">
      <c r="A1098" s="9">
        <v>1094</v>
      </c>
      <c r="B1098" s="184" t="s">
        <v>1013</v>
      </c>
      <c r="C1098" s="184" t="s">
        <v>66</v>
      </c>
      <c r="D1098" s="184">
        <v>2</v>
      </c>
      <c r="E1098" s="13">
        <v>0.89866666666666661</v>
      </c>
      <c r="F1098" s="47"/>
      <c r="G1098" s="47"/>
      <c r="H1098" s="12">
        <f>SUM(E1098*100,F1098:G1098)</f>
        <v>89.86666666666666</v>
      </c>
      <c r="I1098" s="47"/>
      <c r="J1098" s="77"/>
      <c r="K1098" s="13">
        <f>SUM(I1098:J1098)</f>
        <v>0</v>
      </c>
      <c r="L1098" s="47"/>
      <c r="M1098" s="77"/>
      <c r="N1098" s="77"/>
      <c r="O1098" s="13">
        <f>SUM(L1098:N1098)</f>
        <v>0</v>
      </c>
      <c r="P1098" s="77"/>
      <c r="Q1098" s="77"/>
      <c r="R1098" s="77"/>
      <c r="S1098" s="77"/>
      <c r="T1098" s="13">
        <f>SUM(P1098:S1098)</f>
        <v>0</v>
      </c>
      <c r="U1098" s="47"/>
      <c r="V1098" s="47">
        <v>0.2</v>
      </c>
      <c r="W1098" s="47"/>
      <c r="X1098" s="47"/>
      <c r="Y1098" s="47"/>
      <c r="Z1098" s="47"/>
      <c r="AA1098" s="13">
        <f>SUM(U1098:Z1098)</f>
        <v>0.2</v>
      </c>
      <c r="AB1098" s="47"/>
      <c r="AC1098" s="47"/>
      <c r="AD1098" s="86">
        <f>H1098+K1098+O1098+T1098+AA1098+AB1098-AC1098</f>
        <v>90.066666666666663</v>
      </c>
    </row>
    <row r="1099" spans="1:30" ht="21" customHeight="1" x14ac:dyDescent="0.2">
      <c r="A1099" s="10">
        <v>1095</v>
      </c>
      <c r="B1099" s="178" t="s">
        <v>1014</v>
      </c>
      <c r="C1099" s="177" t="s">
        <v>68</v>
      </c>
      <c r="D1099" s="177">
        <v>2</v>
      </c>
      <c r="E1099" s="13">
        <v>0.90066666666666662</v>
      </c>
      <c r="F1099" s="48"/>
      <c r="G1099" s="48"/>
      <c r="H1099" s="12">
        <f>SUM(E1099*100,F1099:G1099)</f>
        <v>90.066666666666663</v>
      </c>
      <c r="I1099" s="48"/>
      <c r="J1099" s="78"/>
      <c r="K1099" s="13">
        <f>SUM(I1099:J1099)</f>
        <v>0</v>
      </c>
      <c r="L1099" s="48"/>
      <c r="M1099" s="78"/>
      <c r="N1099" s="78"/>
      <c r="O1099" s="13">
        <f>SUM(L1099:N1099)</f>
        <v>0</v>
      </c>
      <c r="P1099" s="78"/>
      <c r="Q1099" s="78"/>
      <c r="R1099" s="78"/>
      <c r="S1099" s="78"/>
      <c r="T1099" s="13">
        <f>SUM(P1099:S1099)</f>
        <v>0</v>
      </c>
      <c r="U1099" s="48"/>
      <c r="V1099" s="48"/>
      <c r="W1099" s="48"/>
      <c r="X1099" s="48"/>
      <c r="Y1099" s="48"/>
      <c r="Z1099" s="48"/>
      <c r="AA1099" s="13">
        <f>SUM(U1099:Z1099)</f>
        <v>0</v>
      </c>
      <c r="AB1099" s="48"/>
      <c r="AC1099" s="48"/>
      <c r="AD1099" s="86">
        <f>H1099+K1099+O1099+T1099+AA1099+AB1099-AC1099</f>
        <v>90.066666666666663</v>
      </c>
    </row>
    <row r="1100" spans="1:30" ht="21" customHeight="1" x14ac:dyDescent="0.2">
      <c r="A1100" s="8">
        <v>1096</v>
      </c>
      <c r="B1100" s="180" t="s">
        <v>1015</v>
      </c>
      <c r="C1100" s="101" t="s">
        <v>68</v>
      </c>
      <c r="D1100" s="177">
        <v>4</v>
      </c>
      <c r="E1100" s="13">
        <v>0.90066666666666662</v>
      </c>
      <c r="F1100" s="48"/>
      <c r="G1100" s="48"/>
      <c r="H1100" s="12">
        <f>SUM(E1100*100,F1100:G1100)</f>
        <v>90.066666666666663</v>
      </c>
      <c r="I1100" s="48"/>
      <c r="J1100" s="78"/>
      <c r="K1100" s="13">
        <f>SUM(I1100:J1100)</f>
        <v>0</v>
      </c>
      <c r="L1100" s="48"/>
      <c r="M1100" s="78"/>
      <c r="N1100" s="78"/>
      <c r="O1100" s="13">
        <f>SUM(L1100:N1100)</f>
        <v>0</v>
      </c>
      <c r="P1100" s="78"/>
      <c r="Q1100" s="78"/>
      <c r="R1100" s="78"/>
      <c r="S1100" s="78"/>
      <c r="T1100" s="13">
        <f>SUM(P1100:S1100)</f>
        <v>0</v>
      </c>
      <c r="U1100" s="48"/>
      <c r="V1100" s="48"/>
      <c r="W1100" s="48"/>
      <c r="X1100" s="48"/>
      <c r="Y1100" s="48"/>
      <c r="Z1100" s="48"/>
      <c r="AA1100" s="13">
        <f>SUM(U1100:Z1100)</f>
        <v>0</v>
      </c>
      <c r="AB1100" s="48"/>
      <c r="AC1100" s="48"/>
      <c r="AD1100" s="86">
        <f>H1100+K1100+O1100+T1100+AA1100+AB1100-AC1100</f>
        <v>90.066666666666663</v>
      </c>
    </row>
    <row r="1101" spans="1:30" ht="21" customHeight="1" x14ac:dyDescent="0.2">
      <c r="A1101" s="9">
        <v>1097</v>
      </c>
      <c r="B1101" s="184" t="s">
        <v>1016</v>
      </c>
      <c r="C1101" s="96" t="s">
        <v>66</v>
      </c>
      <c r="D1101" s="184">
        <v>1</v>
      </c>
      <c r="E1101" s="13">
        <v>0.74843749999999998</v>
      </c>
      <c r="F1101" s="47"/>
      <c r="G1101" s="47"/>
      <c r="H1101" s="12">
        <f>SUM(E1101*100,F1101:G1101)</f>
        <v>74.84375</v>
      </c>
      <c r="I1101" s="47"/>
      <c r="J1101" s="77"/>
      <c r="K1101" s="13">
        <f>SUM(I1101:J1101)</f>
        <v>0</v>
      </c>
      <c r="L1101" s="47"/>
      <c r="M1101" s="77"/>
      <c r="N1101" s="77"/>
      <c r="O1101" s="13">
        <f>SUM(L1101:N1101)</f>
        <v>0</v>
      </c>
      <c r="P1101" s="77"/>
      <c r="Q1101" s="77"/>
      <c r="R1101" s="77"/>
      <c r="S1101" s="77"/>
      <c r="T1101" s="13">
        <f>SUM(P1101:S1101)</f>
        <v>0</v>
      </c>
      <c r="U1101" s="47">
        <v>10</v>
      </c>
      <c r="V1101" s="47">
        <v>3.7</v>
      </c>
      <c r="W1101" s="47">
        <v>1.5</v>
      </c>
      <c r="X1101" s="47"/>
      <c r="Y1101" s="47"/>
      <c r="Z1101" s="47"/>
      <c r="AA1101" s="13">
        <f>SUM(U1101:Z1101)</f>
        <v>15.2</v>
      </c>
      <c r="AB1101" s="47"/>
      <c r="AC1101" s="47"/>
      <c r="AD1101" s="86">
        <f>H1101+K1101+O1101+T1101+AA1101+AB1101-AC1101</f>
        <v>90.043750000000003</v>
      </c>
    </row>
    <row r="1102" spans="1:30" ht="21" customHeight="1" x14ac:dyDescent="0.2">
      <c r="A1102" s="10">
        <v>1098</v>
      </c>
      <c r="B1102" s="169" t="s">
        <v>1017</v>
      </c>
      <c r="C1102" s="170" t="s">
        <v>64</v>
      </c>
      <c r="D1102" s="171">
        <v>3</v>
      </c>
      <c r="E1102" s="12">
        <v>0.89022508038585213</v>
      </c>
      <c r="F1102" s="53"/>
      <c r="G1102" s="46"/>
      <c r="H1102" s="12">
        <f>SUM(E1102*100,F1102:G1102)</f>
        <v>89.022508038585215</v>
      </c>
      <c r="I1102" s="94"/>
      <c r="J1102" s="95"/>
      <c r="K1102" s="12">
        <f>SUM(I1102:J1102)</f>
        <v>0</v>
      </c>
      <c r="L1102" s="95"/>
      <c r="M1102" s="95"/>
      <c r="N1102" s="95"/>
      <c r="O1102" s="12">
        <f>SUM(L1102:N1102)</f>
        <v>0</v>
      </c>
      <c r="P1102" s="95"/>
      <c r="Q1102" s="95"/>
      <c r="R1102" s="95"/>
      <c r="S1102" s="95"/>
      <c r="T1102" s="12">
        <f>SUM(P1102:S1102)</f>
        <v>0</v>
      </c>
      <c r="U1102" s="95">
        <v>1</v>
      </c>
      <c r="V1102" s="94"/>
      <c r="W1102" s="94"/>
      <c r="X1102" s="94"/>
      <c r="Y1102" s="85"/>
      <c r="Z1102" s="85"/>
      <c r="AA1102" s="14">
        <f>SUM(U1102:Z1102)</f>
        <v>1</v>
      </c>
      <c r="AB1102" s="85"/>
      <c r="AC1102" s="85"/>
      <c r="AD1102" s="86">
        <f>H1102+K1102+O1102+T1102+AA1102+AB1102-AC1102</f>
        <v>90.022508038585215</v>
      </c>
    </row>
    <row r="1103" spans="1:30" ht="21" customHeight="1" x14ac:dyDescent="0.2">
      <c r="A1103" s="8">
        <v>1099</v>
      </c>
      <c r="B1103" s="199" t="s">
        <v>1018</v>
      </c>
      <c r="C1103" s="170" t="s">
        <v>64</v>
      </c>
      <c r="D1103" s="171">
        <v>4</v>
      </c>
      <c r="E1103" s="12">
        <v>0.75011214953271022</v>
      </c>
      <c r="F1103" s="46"/>
      <c r="G1103" s="46"/>
      <c r="H1103" s="12">
        <f>SUM(E1103*100,F1103:G1103)</f>
        <v>75.011214953271022</v>
      </c>
      <c r="I1103" s="94"/>
      <c r="J1103" s="95"/>
      <c r="K1103" s="12">
        <f>SUM(I1103:J1103)</f>
        <v>0</v>
      </c>
      <c r="L1103" s="95"/>
      <c r="M1103" s="95"/>
      <c r="N1103" s="95"/>
      <c r="O1103" s="12">
        <f>SUM(L1103:N1103)</f>
        <v>0</v>
      </c>
      <c r="P1103" s="95"/>
      <c r="Q1103" s="95"/>
      <c r="R1103" s="95"/>
      <c r="S1103" s="95"/>
      <c r="T1103" s="12">
        <f>SUM(P1103:S1103)</f>
        <v>0</v>
      </c>
      <c r="U1103" s="95">
        <v>15</v>
      </c>
      <c r="V1103" s="94"/>
      <c r="W1103" s="94"/>
      <c r="X1103" s="94"/>
      <c r="Y1103" s="85"/>
      <c r="Z1103" s="85"/>
      <c r="AA1103" s="14">
        <f>SUM(U1103:Z1103)</f>
        <v>15</v>
      </c>
      <c r="AB1103" s="85"/>
      <c r="AC1103" s="85"/>
      <c r="AD1103" s="87">
        <f>H1103+K1103+O1103+T1103+AA1103+AB1103-AC1103</f>
        <v>90.011214953271022</v>
      </c>
    </row>
    <row r="1104" spans="1:30" ht="21" customHeight="1" x14ac:dyDescent="0.2">
      <c r="A1104" s="9">
        <v>1100</v>
      </c>
      <c r="B1104" s="172">
        <v>182861</v>
      </c>
      <c r="C1104" s="173" t="s">
        <v>70</v>
      </c>
      <c r="D1104" s="173">
        <v>3</v>
      </c>
      <c r="E1104" s="14">
        <f>'[1]3-18-05.'!AD21</f>
        <v>0.89</v>
      </c>
      <c r="F1104" s="49"/>
      <c r="G1104" s="49"/>
      <c r="H1104" s="12">
        <f>SUM(E1104*100,F1104:G1104)</f>
        <v>89</v>
      </c>
      <c r="I1104" s="49"/>
      <c r="J1104" s="106"/>
      <c r="K1104" s="14">
        <f>SUM(I1104:J1104)</f>
        <v>0</v>
      </c>
      <c r="L1104" s="49"/>
      <c r="M1104" s="106"/>
      <c r="N1104" s="106"/>
      <c r="O1104" s="14">
        <f>SUM(L1104:N1104)</f>
        <v>0</v>
      </c>
      <c r="P1104" s="106"/>
      <c r="Q1104" s="106"/>
      <c r="R1104" s="106"/>
      <c r="S1104" s="106"/>
      <c r="T1104" s="14">
        <f>SUM(P1104:S1104)</f>
        <v>0</v>
      </c>
      <c r="U1104" s="49">
        <v>1</v>
      </c>
      <c r="V1104" s="49"/>
      <c r="W1104" s="49"/>
      <c r="X1104" s="49"/>
      <c r="Y1104" s="49"/>
      <c r="Z1104" s="49"/>
      <c r="AA1104" s="14">
        <f>SUM(U1104:Z1104)</f>
        <v>1</v>
      </c>
      <c r="AB1104" s="49"/>
      <c r="AC1104" s="49"/>
      <c r="AD1104" s="86">
        <f>H1104+K1104+O1104+T1104+AA1104+AB1104-AC1104</f>
        <v>90</v>
      </c>
    </row>
    <row r="1105" spans="1:30" ht="21" customHeight="1" x14ac:dyDescent="0.2">
      <c r="A1105" s="10">
        <v>1101</v>
      </c>
      <c r="B1105" s="189" t="s">
        <v>1019</v>
      </c>
      <c r="C1105" s="173" t="s">
        <v>70</v>
      </c>
      <c r="D1105" s="174">
        <v>1</v>
      </c>
      <c r="E1105" s="14">
        <f>H1105/100</f>
        <v>0.9</v>
      </c>
      <c r="F1105" s="49"/>
      <c r="G1105" s="49"/>
      <c r="H1105" s="12">
        <v>90</v>
      </c>
      <c r="I1105" s="49"/>
      <c r="J1105" s="106"/>
      <c r="K1105" s="14">
        <f>SUM(I1105:J1105)</f>
        <v>0</v>
      </c>
      <c r="L1105" s="49"/>
      <c r="M1105" s="106"/>
      <c r="N1105" s="106"/>
      <c r="O1105" s="14">
        <f>SUM(L1105:N1105)</f>
        <v>0</v>
      </c>
      <c r="P1105" s="106"/>
      <c r="Q1105" s="106"/>
      <c r="R1105" s="106"/>
      <c r="S1105" s="106"/>
      <c r="T1105" s="14">
        <f>SUM(P1105:S1105)</f>
        <v>0</v>
      </c>
      <c r="U1105" s="49"/>
      <c r="V1105" s="49"/>
      <c r="W1105" s="49"/>
      <c r="X1105" s="49"/>
      <c r="Y1105" s="49"/>
      <c r="Z1105" s="49"/>
      <c r="AA1105" s="14">
        <f>SUM(U1105:Z1105)</f>
        <v>0</v>
      </c>
      <c r="AB1105" s="49"/>
      <c r="AC1105" s="49"/>
      <c r="AD1105" s="86">
        <f>H1105+K1105+O1105+T1105+AA1105+AB1105-AC1105</f>
        <v>90</v>
      </c>
    </row>
    <row r="1106" spans="1:30" ht="21" customHeight="1" x14ac:dyDescent="0.2">
      <c r="A1106" s="8">
        <v>1102</v>
      </c>
      <c r="B1106" s="189" t="s">
        <v>1020</v>
      </c>
      <c r="C1106" s="173" t="s">
        <v>70</v>
      </c>
      <c r="D1106" s="174">
        <v>1</v>
      </c>
      <c r="E1106" s="14">
        <f>H1106/100</f>
        <v>0.9</v>
      </c>
      <c r="F1106" s="49"/>
      <c r="G1106" s="49">
        <v>1</v>
      </c>
      <c r="H1106" s="12">
        <v>90</v>
      </c>
      <c r="I1106" s="49"/>
      <c r="J1106" s="106"/>
      <c r="K1106" s="14">
        <f>SUM(I1106:J1106)</f>
        <v>0</v>
      </c>
      <c r="L1106" s="49"/>
      <c r="M1106" s="106"/>
      <c r="N1106" s="106"/>
      <c r="O1106" s="14">
        <f>SUM(L1106:N1106)</f>
        <v>0</v>
      </c>
      <c r="P1106" s="106"/>
      <c r="Q1106" s="106"/>
      <c r="R1106" s="106"/>
      <c r="S1106" s="106"/>
      <c r="T1106" s="14">
        <f>SUM(P1106:S1106)</f>
        <v>0</v>
      </c>
      <c r="U1106" s="49"/>
      <c r="V1106" s="49"/>
      <c r="W1106" s="49"/>
      <c r="X1106" s="49"/>
      <c r="Y1106" s="49"/>
      <c r="Z1106" s="49"/>
      <c r="AA1106" s="14">
        <f>SUM(U1106:Z1106)</f>
        <v>0</v>
      </c>
      <c r="AB1106" s="49"/>
      <c r="AC1106" s="49"/>
      <c r="AD1106" s="86">
        <f>H1106+K1106+O1106+T1106+AA1106+AB1106-AC1106</f>
        <v>90</v>
      </c>
    </row>
    <row r="1107" spans="1:30" ht="21" customHeight="1" x14ac:dyDescent="0.2">
      <c r="A1107" s="9">
        <v>1103</v>
      </c>
      <c r="B1107" s="178" t="s">
        <v>1021</v>
      </c>
      <c r="C1107" s="177" t="s">
        <v>68</v>
      </c>
      <c r="D1107" s="185">
        <v>1</v>
      </c>
      <c r="E1107" s="16">
        <v>0.89500000000000002</v>
      </c>
      <c r="F1107" s="48"/>
      <c r="G1107" s="48"/>
      <c r="H1107" s="12">
        <f>SUM(E1107*100,F1107:G1107)</f>
        <v>89.5</v>
      </c>
      <c r="I1107" s="48"/>
      <c r="J1107" s="78"/>
      <c r="K1107" s="13">
        <f>SUM(I1107:J1107)</f>
        <v>0</v>
      </c>
      <c r="L1107" s="48"/>
      <c r="M1107" s="78"/>
      <c r="N1107" s="78"/>
      <c r="O1107" s="13">
        <f>SUM(L1107:N1107)</f>
        <v>0</v>
      </c>
      <c r="P1107" s="78"/>
      <c r="Q1107" s="78"/>
      <c r="R1107" s="78"/>
      <c r="S1107" s="78"/>
      <c r="T1107" s="13">
        <f>SUM(P1107:S1107)</f>
        <v>0</v>
      </c>
      <c r="U1107" s="48"/>
      <c r="V1107" s="48">
        <v>0.5</v>
      </c>
      <c r="W1107" s="48"/>
      <c r="X1107" s="48"/>
      <c r="Y1107" s="48"/>
      <c r="Z1107" s="48"/>
      <c r="AA1107" s="13">
        <f>SUM(U1107:Z1107)</f>
        <v>0.5</v>
      </c>
      <c r="AB1107" s="48"/>
      <c r="AC1107" s="48"/>
      <c r="AD1107" s="86">
        <f>H1107+K1107+O1107+T1107+AA1107+AB1107-AC1107</f>
        <v>90</v>
      </c>
    </row>
    <row r="1108" spans="1:30" ht="21" customHeight="1" x14ac:dyDescent="0.2">
      <c r="A1108" s="10">
        <v>1104</v>
      </c>
      <c r="B1108" s="166" t="s">
        <v>1022</v>
      </c>
      <c r="C1108" s="110" t="s">
        <v>73</v>
      </c>
      <c r="D1108" s="166">
        <v>4</v>
      </c>
      <c r="E1108" s="14">
        <v>0.89968749999999997</v>
      </c>
      <c r="F1108" s="50"/>
      <c r="G1108" s="50"/>
      <c r="H1108" s="12">
        <f>SUM(E1108*100,F1108:G1108)</f>
        <v>89.96875</v>
      </c>
      <c r="I1108" s="50"/>
      <c r="J1108" s="112"/>
      <c r="K1108" s="14">
        <f>SUM(I1108:J1108)</f>
        <v>0</v>
      </c>
      <c r="L1108" s="50"/>
      <c r="M1108" s="112"/>
      <c r="N1108" s="112"/>
      <c r="O1108" s="14">
        <f>SUM(L1108:N1108)</f>
        <v>0</v>
      </c>
      <c r="P1108" s="112"/>
      <c r="Q1108" s="112"/>
      <c r="R1108" s="112"/>
      <c r="S1108" s="112"/>
      <c r="T1108" s="14">
        <f>SUM(P1108:S1108)</f>
        <v>0</v>
      </c>
      <c r="U1108" s="50"/>
      <c r="V1108" s="50"/>
      <c r="W1108" s="50"/>
      <c r="X1108" s="50"/>
      <c r="Y1108" s="50"/>
      <c r="Z1108" s="50"/>
      <c r="AA1108" s="14">
        <f>SUM(U1108:Z1108)</f>
        <v>0</v>
      </c>
      <c r="AB1108" s="50"/>
      <c r="AC1108" s="50"/>
      <c r="AD1108" s="86">
        <f>H1108+K1108+O1108+T1108+AA1108+AB1108-AC1108</f>
        <v>89.96875</v>
      </c>
    </row>
    <row r="1109" spans="1:30" ht="21" customHeight="1" x14ac:dyDescent="0.2">
      <c r="A1109" s="8">
        <v>1105</v>
      </c>
      <c r="B1109" s="182" t="s">
        <v>1023</v>
      </c>
      <c r="C1109" s="166" t="s">
        <v>73</v>
      </c>
      <c r="D1109" s="166">
        <v>1</v>
      </c>
      <c r="E1109" s="14">
        <v>0.88964285714285718</v>
      </c>
      <c r="F1109" s="50"/>
      <c r="G1109" s="50">
        <v>1</v>
      </c>
      <c r="H1109" s="12">
        <f>SUM(E1109*100,F1109:G1109)</f>
        <v>89.964285714285722</v>
      </c>
      <c r="I1109" s="50"/>
      <c r="J1109" s="112"/>
      <c r="K1109" s="14">
        <f>SUM(I1109:J1109)</f>
        <v>0</v>
      </c>
      <c r="L1109" s="50"/>
      <c r="M1109" s="112"/>
      <c r="N1109" s="112"/>
      <c r="O1109" s="14">
        <f>SUM(L1109:N1109)</f>
        <v>0</v>
      </c>
      <c r="P1109" s="112"/>
      <c r="Q1109" s="112"/>
      <c r="R1109" s="112"/>
      <c r="S1109" s="112"/>
      <c r="T1109" s="14">
        <f>SUM(P1109:S1109)</f>
        <v>0</v>
      </c>
      <c r="U1109" s="50"/>
      <c r="V1109" s="50"/>
      <c r="W1109" s="50"/>
      <c r="X1109" s="50"/>
      <c r="Y1109" s="50"/>
      <c r="Z1109" s="50"/>
      <c r="AA1109" s="14">
        <f>SUM(U1109:Z1109)</f>
        <v>0</v>
      </c>
      <c r="AB1109" s="50"/>
      <c r="AC1109" s="50"/>
      <c r="AD1109" s="86">
        <f>H1109+K1109+O1109+T1109+AA1109+AB1109-AC1109</f>
        <v>89.964285714285722</v>
      </c>
    </row>
    <row r="1110" spans="1:30" ht="21" customHeight="1" x14ac:dyDescent="0.2">
      <c r="A1110" s="9">
        <v>1106</v>
      </c>
      <c r="B1110" s="166" t="s">
        <v>1024</v>
      </c>
      <c r="C1110" s="166" t="s">
        <v>73</v>
      </c>
      <c r="D1110" s="166">
        <v>2</v>
      </c>
      <c r="E1110" s="14">
        <v>0.87052447552447554</v>
      </c>
      <c r="F1110" s="50"/>
      <c r="G1110" s="50"/>
      <c r="H1110" s="12">
        <f>SUM(E1110*100,F1110:G1110)</f>
        <v>87.05244755244756</v>
      </c>
      <c r="I1110" s="50"/>
      <c r="J1110" s="112"/>
      <c r="K1110" s="14">
        <f>SUM(I1110:J1110)</f>
        <v>0</v>
      </c>
      <c r="L1110" s="50"/>
      <c r="M1110" s="112"/>
      <c r="N1110" s="112"/>
      <c r="O1110" s="14">
        <f>SUM(L1110:N1110)</f>
        <v>0</v>
      </c>
      <c r="P1110" s="112"/>
      <c r="Q1110" s="112"/>
      <c r="R1110" s="112"/>
      <c r="S1110" s="112"/>
      <c r="T1110" s="14">
        <f>SUM(P1110:S1110)</f>
        <v>0</v>
      </c>
      <c r="U1110" s="50">
        <v>1</v>
      </c>
      <c r="V1110" s="50"/>
      <c r="W1110" s="50"/>
      <c r="X1110" s="50">
        <v>1.9</v>
      </c>
      <c r="Y1110" s="50"/>
      <c r="Z1110" s="50"/>
      <c r="AA1110" s="14">
        <f>SUM(U1110:Z1110)</f>
        <v>2.9</v>
      </c>
      <c r="AB1110" s="50"/>
      <c r="AC1110" s="50"/>
      <c r="AD1110" s="86">
        <f>H1110+K1110+O1110+T1110+AA1110+AB1110-AC1110</f>
        <v>89.952447552447566</v>
      </c>
    </row>
    <row r="1111" spans="1:30" ht="21" customHeight="1" x14ac:dyDescent="0.2">
      <c r="A1111" s="10">
        <v>1107</v>
      </c>
      <c r="B1111" s="179" t="s">
        <v>1025</v>
      </c>
      <c r="C1111" s="170" t="s">
        <v>64</v>
      </c>
      <c r="D1111" s="171">
        <v>2</v>
      </c>
      <c r="E1111" s="12">
        <v>0.89946808510638299</v>
      </c>
      <c r="F1111" s="46"/>
      <c r="G1111" s="46"/>
      <c r="H1111" s="12">
        <f>SUM(E1111*100,F1111:G1111)</f>
        <v>89.946808510638306</v>
      </c>
      <c r="I1111" s="94"/>
      <c r="J1111" s="95"/>
      <c r="K1111" s="12">
        <f>SUM(I1111:J1111)</f>
        <v>0</v>
      </c>
      <c r="L1111" s="95"/>
      <c r="M1111" s="95"/>
      <c r="N1111" s="95"/>
      <c r="O1111" s="12">
        <f>SUM(L1111:N1111)</f>
        <v>0</v>
      </c>
      <c r="P1111" s="95"/>
      <c r="Q1111" s="95"/>
      <c r="R1111" s="95"/>
      <c r="S1111" s="95"/>
      <c r="T1111" s="12">
        <f>SUM(P1111:S1111)</f>
        <v>0</v>
      </c>
      <c r="U1111" s="95"/>
      <c r="V1111" s="94"/>
      <c r="W1111" s="94"/>
      <c r="X1111" s="94"/>
      <c r="Y1111" s="85"/>
      <c r="Z1111" s="85"/>
      <c r="AA1111" s="14">
        <f>SUM(U1111:Z1111)</f>
        <v>0</v>
      </c>
      <c r="AB1111" s="85"/>
      <c r="AC1111" s="85"/>
      <c r="AD1111" s="87">
        <f>H1111+K1111+O1111+T1111+AA1111+AB1111-AC1111</f>
        <v>89.946808510638306</v>
      </c>
    </row>
    <row r="1112" spans="1:30" ht="21" customHeight="1" x14ac:dyDescent="0.2">
      <c r="A1112" s="8">
        <v>1108</v>
      </c>
      <c r="B1112" s="179" t="s">
        <v>1026</v>
      </c>
      <c r="C1112" s="170" t="s">
        <v>64</v>
      </c>
      <c r="D1112" s="171">
        <v>2</v>
      </c>
      <c r="E1112" s="12">
        <v>0.82946808510638292</v>
      </c>
      <c r="F1112" s="46"/>
      <c r="G1112" s="46"/>
      <c r="H1112" s="12">
        <f>SUM(E1112*100,F1112:G1112)</f>
        <v>82.946808510638292</v>
      </c>
      <c r="I1112" s="94">
        <v>7</v>
      </c>
      <c r="J1112" s="95"/>
      <c r="K1112" s="12">
        <f>SUM(I1112:J1112)</f>
        <v>7</v>
      </c>
      <c r="L1112" s="95"/>
      <c r="M1112" s="95"/>
      <c r="N1112" s="95"/>
      <c r="O1112" s="12">
        <f>SUM(L1112:N1112)</f>
        <v>0</v>
      </c>
      <c r="P1112" s="95"/>
      <c r="Q1112" s="95"/>
      <c r="R1112" s="95"/>
      <c r="S1112" s="95"/>
      <c r="T1112" s="12">
        <f>SUM(P1112:S1112)</f>
        <v>0</v>
      </c>
      <c r="U1112" s="95"/>
      <c r="V1112" s="94"/>
      <c r="W1112" s="94"/>
      <c r="X1112" s="94"/>
      <c r="Y1112" s="85"/>
      <c r="Z1112" s="85"/>
      <c r="AA1112" s="14">
        <f>SUM(U1112:Z1112)</f>
        <v>0</v>
      </c>
      <c r="AB1112" s="85"/>
      <c r="AC1112" s="85"/>
      <c r="AD1112" s="86">
        <f>H1112+K1112+O1112+T1112+AA1112+AB1112-AC1112</f>
        <v>89.946808510638292</v>
      </c>
    </row>
    <row r="1113" spans="1:30" ht="21" customHeight="1" x14ac:dyDescent="0.2">
      <c r="A1113" s="9">
        <v>1109</v>
      </c>
      <c r="B1113" s="182" t="s">
        <v>1027</v>
      </c>
      <c r="C1113" s="166" t="s">
        <v>73</v>
      </c>
      <c r="D1113" s="166">
        <v>2</v>
      </c>
      <c r="E1113" s="14">
        <v>0.89937500000000004</v>
      </c>
      <c r="F1113" s="50"/>
      <c r="G1113" s="50"/>
      <c r="H1113" s="12">
        <f>SUM(E1113*100,F1113:G1113)</f>
        <v>89.9375</v>
      </c>
      <c r="I1113" s="50"/>
      <c r="J1113" s="112"/>
      <c r="K1113" s="14">
        <f>SUM(I1113:J1113)</f>
        <v>0</v>
      </c>
      <c r="L1113" s="50"/>
      <c r="M1113" s="112"/>
      <c r="N1113" s="112"/>
      <c r="O1113" s="14">
        <f>SUM(L1113:N1113)</f>
        <v>0</v>
      </c>
      <c r="P1113" s="112"/>
      <c r="Q1113" s="194"/>
      <c r="R1113" s="112"/>
      <c r="S1113" s="112"/>
      <c r="T1113" s="14">
        <f>SUM(P1113:S1113)</f>
        <v>0</v>
      </c>
      <c r="U1113" s="50"/>
      <c r="V1113" s="50"/>
      <c r="W1113" s="50"/>
      <c r="X1113" s="50"/>
      <c r="Y1113" s="50"/>
      <c r="Z1113" s="50"/>
      <c r="AA1113" s="14">
        <f>SUM(U1113:Z1113)</f>
        <v>0</v>
      </c>
      <c r="AB1113" s="50"/>
      <c r="AC1113" s="50"/>
      <c r="AD1113" s="86">
        <f>H1113+K1113+O1113+T1113+AA1113+AB1113-AC1113</f>
        <v>89.9375</v>
      </c>
    </row>
    <row r="1114" spans="1:30" ht="21" customHeight="1" x14ac:dyDescent="0.2">
      <c r="A1114" s="10">
        <v>1110</v>
      </c>
      <c r="B1114" s="166" t="s">
        <v>1028</v>
      </c>
      <c r="C1114" s="166" t="s">
        <v>73</v>
      </c>
      <c r="D1114" s="166">
        <v>1</v>
      </c>
      <c r="E1114" s="14">
        <v>0.89935483870967747</v>
      </c>
      <c r="F1114" s="50"/>
      <c r="G1114" s="50"/>
      <c r="H1114" s="12">
        <f>SUM(E1114*100,F1114:G1114)</f>
        <v>89.935483870967744</v>
      </c>
      <c r="I1114" s="50"/>
      <c r="J1114" s="112"/>
      <c r="K1114" s="14">
        <f>SUM(I1114:J1114)</f>
        <v>0</v>
      </c>
      <c r="L1114" s="50"/>
      <c r="M1114" s="112"/>
      <c r="N1114" s="112"/>
      <c r="O1114" s="14">
        <f>SUM(L1114:N1114)</f>
        <v>0</v>
      </c>
      <c r="P1114" s="112"/>
      <c r="Q1114" s="112"/>
      <c r="R1114" s="112"/>
      <c r="S1114" s="112"/>
      <c r="T1114" s="14">
        <f>SUM(P1114:S1114)</f>
        <v>0</v>
      </c>
      <c r="U1114" s="50"/>
      <c r="V1114" s="50"/>
      <c r="W1114" s="50"/>
      <c r="X1114" s="50"/>
      <c r="Y1114" s="50"/>
      <c r="Z1114" s="50"/>
      <c r="AA1114" s="14">
        <f>SUM(U1114:Z1114)</f>
        <v>0</v>
      </c>
      <c r="AB1114" s="50"/>
      <c r="AC1114" s="50"/>
      <c r="AD1114" s="86">
        <f>H1114+K1114+O1114+T1114+AA1114+AB1114-AC1114</f>
        <v>89.935483870967744</v>
      </c>
    </row>
    <row r="1115" spans="1:30" ht="21" customHeight="1" x14ac:dyDescent="0.2">
      <c r="A1115" s="8">
        <v>1111</v>
      </c>
      <c r="B1115" s="178" t="s">
        <v>1029</v>
      </c>
      <c r="C1115" s="177" t="s">
        <v>68</v>
      </c>
      <c r="D1115" s="177">
        <v>2</v>
      </c>
      <c r="E1115" s="13">
        <v>0.89933333333333332</v>
      </c>
      <c r="F1115" s="48"/>
      <c r="G1115" s="48"/>
      <c r="H1115" s="12">
        <f>SUM(E1115*100,F1115:G1115)</f>
        <v>89.933333333333337</v>
      </c>
      <c r="I1115" s="48"/>
      <c r="J1115" s="78"/>
      <c r="K1115" s="13">
        <f>SUM(I1115:J1115)</f>
        <v>0</v>
      </c>
      <c r="L1115" s="48"/>
      <c r="M1115" s="78"/>
      <c r="N1115" s="78"/>
      <c r="O1115" s="13">
        <f>SUM(L1115:N1115)</f>
        <v>0</v>
      </c>
      <c r="P1115" s="78"/>
      <c r="Q1115" s="78"/>
      <c r="R1115" s="78"/>
      <c r="S1115" s="78"/>
      <c r="T1115" s="13">
        <f>SUM(P1115:S1115)</f>
        <v>0</v>
      </c>
      <c r="U1115" s="48"/>
      <c r="V1115" s="48"/>
      <c r="W1115" s="48"/>
      <c r="X1115" s="48"/>
      <c r="Y1115" s="48"/>
      <c r="Z1115" s="48"/>
      <c r="AA1115" s="13">
        <f>SUM(U1115:Z1115)</f>
        <v>0</v>
      </c>
      <c r="AB1115" s="48"/>
      <c r="AC1115" s="48"/>
      <c r="AD1115" s="86">
        <f>H1115+K1115+O1115+T1115+AA1115+AB1115-AC1115</f>
        <v>89.933333333333337</v>
      </c>
    </row>
    <row r="1116" spans="1:30" ht="21" customHeight="1" x14ac:dyDescent="0.2">
      <c r="A1116" s="9">
        <v>1112</v>
      </c>
      <c r="B1116" s="181" t="s">
        <v>1030</v>
      </c>
      <c r="C1116" s="92" t="s">
        <v>64</v>
      </c>
      <c r="D1116" s="171">
        <v>2</v>
      </c>
      <c r="E1116" s="12">
        <v>0.89912087912087912</v>
      </c>
      <c r="F1116" s="46"/>
      <c r="G1116" s="46"/>
      <c r="H1116" s="12">
        <f>SUM(E1116*100,F1116:G1116)</f>
        <v>89.912087912087912</v>
      </c>
      <c r="I1116" s="53"/>
      <c r="J1116" s="113"/>
      <c r="K1116" s="12">
        <f>SUM(I1116:J1116)</f>
        <v>0</v>
      </c>
      <c r="L1116" s="95"/>
      <c r="M1116" s="95"/>
      <c r="N1116" s="95"/>
      <c r="O1116" s="12">
        <f>SUM(L1116:N1116)</f>
        <v>0</v>
      </c>
      <c r="P1116" s="95"/>
      <c r="Q1116" s="95"/>
      <c r="R1116" s="95"/>
      <c r="S1116" s="95"/>
      <c r="T1116" s="12">
        <f>SUM(P1116:S1116)</f>
        <v>0</v>
      </c>
      <c r="U1116" s="95"/>
      <c r="V1116" s="94"/>
      <c r="W1116" s="94"/>
      <c r="X1116" s="94"/>
      <c r="Y1116" s="85"/>
      <c r="Z1116" s="85"/>
      <c r="AA1116" s="14">
        <f>SUM(U1116:Z1116)</f>
        <v>0</v>
      </c>
      <c r="AB1116" s="58"/>
      <c r="AC1116" s="58"/>
      <c r="AD1116" s="86">
        <f>H1116+K1116+O1116+T1116+AA1116+AB1116-AC1116</f>
        <v>89.912087912087912</v>
      </c>
    </row>
    <row r="1117" spans="1:30" ht="21" customHeight="1" x14ac:dyDescent="0.2">
      <c r="A1117" s="10">
        <v>1113</v>
      </c>
      <c r="B1117" s="172">
        <v>182756</v>
      </c>
      <c r="C1117" s="173" t="s">
        <v>70</v>
      </c>
      <c r="D1117" s="173">
        <v>3</v>
      </c>
      <c r="E1117" s="14">
        <f>'[1]3-18-01.'!AD6</f>
        <v>0.89900000000000002</v>
      </c>
      <c r="F1117" s="49"/>
      <c r="G1117" s="49"/>
      <c r="H1117" s="12">
        <f>SUM(E1117*100,F1117:G1117)</f>
        <v>89.9</v>
      </c>
      <c r="I1117" s="49"/>
      <c r="J1117" s="106"/>
      <c r="K1117" s="14">
        <f>SUM(I1117:J1117)</f>
        <v>0</v>
      </c>
      <c r="L1117" s="49"/>
      <c r="M1117" s="106"/>
      <c r="N1117" s="106"/>
      <c r="O1117" s="14">
        <f>SUM(L1117:N1117)</f>
        <v>0</v>
      </c>
      <c r="P1117" s="106"/>
      <c r="Q1117" s="106"/>
      <c r="R1117" s="106"/>
      <c r="S1117" s="106"/>
      <c r="T1117" s="14">
        <f>SUM(P1117:S1117)</f>
        <v>0</v>
      </c>
      <c r="U1117" s="49"/>
      <c r="V1117" s="49"/>
      <c r="W1117" s="49"/>
      <c r="X1117" s="49"/>
      <c r="Y1117" s="49"/>
      <c r="Z1117" s="49"/>
      <c r="AA1117" s="14">
        <f>SUM(U1117:Z1117)</f>
        <v>0</v>
      </c>
      <c r="AB1117" s="49"/>
      <c r="AC1117" s="49"/>
      <c r="AD1117" s="86">
        <f>H1117+K1117+O1117+T1117+AA1117+AB1117-AC1117</f>
        <v>89.9</v>
      </c>
    </row>
    <row r="1118" spans="1:30" ht="21" customHeight="1" x14ac:dyDescent="0.2">
      <c r="A1118" s="8">
        <v>1114</v>
      </c>
      <c r="B1118" s="172">
        <v>182895</v>
      </c>
      <c r="C1118" s="173" t="s">
        <v>70</v>
      </c>
      <c r="D1118" s="173">
        <v>3</v>
      </c>
      <c r="E1118" s="14">
        <f>'[1]3-18-07.'!AD12</f>
        <v>0.89900000000000002</v>
      </c>
      <c r="F1118" s="49"/>
      <c r="G1118" s="49"/>
      <c r="H1118" s="12">
        <f>SUM(E1118*100,F1118:G1118)</f>
        <v>89.9</v>
      </c>
      <c r="I1118" s="49"/>
      <c r="J1118" s="106"/>
      <c r="K1118" s="14">
        <f>SUM(I1118:J1118)</f>
        <v>0</v>
      </c>
      <c r="L1118" s="49"/>
      <c r="M1118" s="106"/>
      <c r="N1118" s="106"/>
      <c r="O1118" s="14">
        <f>SUM(L1118:N1118)</f>
        <v>0</v>
      </c>
      <c r="P1118" s="106"/>
      <c r="Q1118" s="106"/>
      <c r="R1118" s="106"/>
      <c r="S1118" s="106"/>
      <c r="T1118" s="14">
        <f>SUM(P1118:S1118)</f>
        <v>0</v>
      </c>
      <c r="U1118" s="49"/>
      <c r="V1118" s="49"/>
      <c r="W1118" s="49"/>
      <c r="X1118" s="49"/>
      <c r="Y1118" s="49"/>
      <c r="Z1118" s="49"/>
      <c r="AA1118" s="14">
        <f>SUM(U1118:Z1118)</f>
        <v>0</v>
      </c>
      <c r="AB1118" s="49"/>
      <c r="AC1118" s="49"/>
      <c r="AD1118" s="87">
        <f>H1118+K1118+O1118+T1118+AA1118+AB1118-AC1118</f>
        <v>89.9</v>
      </c>
    </row>
    <row r="1119" spans="1:30" ht="21" customHeight="1" x14ac:dyDescent="0.2">
      <c r="A1119" s="9">
        <v>1115</v>
      </c>
      <c r="B1119" s="181" t="s">
        <v>1031</v>
      </c>
      <c r="C1119" s="170" t="s">
        <v>64</v>
      </c>
      <c r="D1119" s="171">
        <v>2</v>
      </c>
      <c r="E1119" s="12">
        <v>0.89890109890109893</v>
      </c>
      <c r="F1119" s="46"/>
      <c r="G1119" s="46"/>
      <c r="H1119" s="12">
        <f>SUM(E1119*100,F1119:G1119)</f>
        <v>89.890109890109898</v>
      </c>
      <c r="I1119" s="193"/>
      <c r="J1119" s="115"/>
      <c r="K1119" s="12">
        <f>SUM(I1119:J1119)</f>
        <v>0</v>
      </c>
      <c r="L1119" s="95"/>
      <c r="M1119" s="95"/>
      <c r="N1119" s="95"/>
      <c r="O1119" s="12">
        <f>SUM(L1119:N1119)</f>
        <v>0</v>
      </c>
      <c r="P1119" s="95"/>
      <c r="Q1119" s="196"/>
      <c r="R1119" s="95"/>
      <c r="S1119" s="95"/>
      <c r="T1119" s="12">
        <f>SUM(P1119:S1119)</f>
        <v>0</v>
      </c>
      <c r="U1119" s="95"/>
      <c r="V1119" s="94"/>
      <c r="W1119" s="94"/>
      <c r="X1119" s="94"/>
      <c r="Y1119" s="85"/>
      <c r="Z1119" s="85"/>
      <c r="AA1119" s="14">
        <f>SUM(U1119:Z1119)</f>
        <v>0</v>
      </c>
      <c r="AB1119" s="88"/>
      <c r="AC1119" s="88"/>
      <c r="AD1119" s="86">
        <f>H1119+K1119+O1119+T1119+AA1119+AB1119-AC1119</f>
        <v>89.890109890109898</v>
      </c>
    </row>
    <row r="1120" spans="1:30" ht="21" customHeight="1" x14ac:dyDescent="0.2">
      <c r="A1120" s="10">
        <v>1116</v>
      </c>
      <c r="B1120" s="172" t="s">
        <v>1032</v>
      </c>
      <c r="C1120" s="173" t="s">
        <v>70</v>
      </c>
      <c r="D1120" s="173">
        <v>2</v>
      </c>
      <c r="E1120" s="14">
        <f>H1120/100</f>
        <v>0.76390000000000002</v>
      </c>
      <c r="F1120" s="49"/>
      <c r="G1120" s="49"/>
      <c r="H1120" s="12">
        <v>76.39</v>
      </c>
      <c r="I1120" s="49"/>
      <c r="J1120" s="106"/>
      <c r="K1120" s="14">
        <f>SUM(I1120:J1120)</f>
        <v>0</v>
      </c>
      <c r="L1120" s="49"/>
      <c r="M1120" s="106"/>
      <c r="N1120" s="106"/>
      <c r="O1120" s="14">
        <f>SUM(L1120:N1120)</f>
        <v>0</v>
      </c>
      <c r="P1120" s="106"/>
      <c r="Q1120" s="106"/>
      <c r="R1120" s="106"/>
      <c r="S1120" s="106"/>
      <c r="T1120" s="14">
        <f>SUM(P1120:S1120)</f>
        <v>0</v>
      </c>
      <c r="U1120" s="49">
        <v>2</v>
      </c>
      <c r="V1120" s="49"/>
      <c r="W1120" s="49">
        <f>2.5+9</f>
        <v>11.5</v>
      </c>
      <c r="X1120" s="49"/>
      <c r="Y1120" s="49"/>
      <c r="Z1120" s="49"/>
      <c r="AA1120" s="14">
        <f>SUM(U1120:Z1120)</f>
        <v>13.5</v>
      </c>
      <c r="AB1120" s="49"/>
      <c r="AC1120" s="49"/>
      <c r="AD1120" s="87">
        <f>H1120+K1120+O1120+T1120+AA1120+AB1120-AC1120</f>
        <v>89.89</v>
      </c>
    </row>
    <row r="1121" spans="1:30" ht="21" customHeight="1" x14ac:dyDescent="0.2">
      <c r="A1121" s="8">
        <v>1117</v>
      </c>
      <c r="B1121" s="167">
        <v>184074</v>
      </c>
      <c r="C1121" s="168" t="s">
        <v>78</v>
      </c>
      <c r="D1121" s="168">
        <v>3</v>
      </c>
      <c r="E1121" s="14">
        <v>0.7156818181818182</v>
      </c>
      <c r="F1121" s="51"/>
      <c r="G1121" s="51"/>
      <c r="H1121" s="12">
        <f>SUM(E1121*100,F1121:G1121)</f>
        <v>71.568181818181813</v>
      </c>
      <c r="I1121" s="51"/>
      <c r="J1121" s="121"/>
      <c r="K1121" s="14">
        <f>SUM(I1121:J1121)</f>
        <v>0</v>
      </c>
      <c r="L1121" s="51"/>
      <c r="M1121" s="121"/>
      <c r="N1121" s="121"/>
      <c r="O1121" s="14">
        <f>SUM(L1121:N1121)</f>
        <v>0</v>
      </c>
      <c r="P1121" s="121"/>
      <c r="Q1121" s="121"/>
      <c r="R1121" s="121"/>
      <c r="S1121" s="121"/>
      <c r="T1121" s="14">
        <f>SUM(P1121:S1121)</f>
        <v>0</v>
      </c>
      <c r="U1121" s="51">
        <v>15</v>
      </c>
      <c r="V1121" s="51">
        <v>3.3</v>
      </c>
      <c r="W1121" s="51"/>
      <c r="X1121" s="51"/>
      <c r="Y1121" s="51"/>
      <c r="Z1121" s="51">
        <v>0</v>
      </c>
      <c r="AA1121" s="14">
        <f>SUM(U1121:Z1121)</f>
        <v>18.3</v>
      </c>
      <c r="AB1121" s="51"/>
      <c r="AC1121" s="51"/>
      <c r="AD1121" s="86">
        <f>H1121+K1121+O1121+T1121+AA1121+AB1121-AC1121</f>
        <v>89.86818181818181</v>
      </c>
    </row>
    <row r="1122" spans="1:30" ht="21" customHeight="1" x14ac:dyDescent="0.2">
      <c r="A1122" s="9">
        <v>1118</v>
      </c>
      <c r="B1122" s="178" t="s">
        <v>1033</v>
      </c>
      <c r="C1122" s="101" t="s">
        <v>68</v>
      </c>
      <c r="D1122" s="177">
        <v>3</v>
      </c>
      <c r="E1122" s="13">
        <v>0.89866666666666661</v>
      </c>
      <c r="F1122" s="48"/>
      <c r="G1122" s="48"/>
      <c r="H1122" s="12">
        <f>SUM(E1122*100,F1122:G1122)</f>
        <v>89.86666666666666</v>
      </c>
      <c r="I1122" s="48"/>
      <c r="J1122" s="78"/>
      <c r="K1122" s="13">
        <f>SUM(I1122:J1122)</f>
        <v>0</v>
      </c>
      <c r="L1122" s="48"/>
      <c r="M1122" s="78"/>
      <c r="N1122" s="78"/>
      <c r="O1122" s="13">
        <f>SUM(L1122:N1122)</f>
        <v>0</v>
      </c>
      <c r="P1122" s="78"/>
      <c r="Q1122" s="78"/>
      <c r="R1122" s="78"/>
      <c r="S1122" s="78"/>
      <c r="T1122" s="13">
        <f>SUM(P1122:S1122)</f>
        <v>0</v>
      </c>
      <c r="U1122" s="48"/>
      <c r="V1122" s="48"/>
      <c r="W1122" s="48"/>
      <c r="X1122" s="48"/>
      <c r="Y1122" s="48"/>
      <c r="Z1122" s="48"/>
      <c r="AA1122" s="13">
        <f>SUM(U1122:Z1122)</f>
        <v>0</v>
      </c>
      <c r="AB1122" s="48"/>
      <c r="AC1122" s="48"/>
      <c r="AD1122" s="86">
        <f>H1122+K1122+O1122+T1122+AA1122+AB1122-AC1122</f>
        <v>89.86666666666666</v>
      </c>
    </row>
    <row r="1123" spans="1:30" ht="21" customHeight="1" x14ac:dyDescent="0.2">
      <c r="A1123" s="10">
        <v>1119</v>
      </c>
      <c r="B1123" s="174" t="s">
        <v>1034</v>
      </c>
      <c r="C1123" s="104" t="s">
        <v>70</v>
      </c>
      <c r="D1123" s="174">
        <v>4</v>
      </c>
      <c r="E1123" s="14">
        <f>H1123/100</f>
        <v>0.89857142857142858</v>
      </c>
      <c r="F1123" s="49"/>
      <c r="G1123" s="49"/>
      <c r="H1123" s="12">
        <v>89.857142857142861</v>
      </c>
      <c r="I1123" s="49"/>
      <c r="J1123" s="106"/>
      <c r="K1123" s="14">
        <f>SUM(I1123:J1123)</f>
        <v>0</v>
      </c>
      <c r="L1123" s="49"/>
      <c r="M1123" s="106"/>
      <c r="N1123" s="106"/>
      <c r="O1123" s="14">
        <f>SUM(L1123:N1123)</f>
        <v>0</v>
      </c>
      <c r="P1123" s="106"/>
      <c r="Q1123" s="106"/>
      <c r="R1123" s="106"/>
      <c r="S1123" s="106"/>
      <c r="T1123" s="14">
        <f>SUM(P1123:S1123)</f>
        <v>0</v>
      </c>
      <c r="U1123" s="49"/>
      <c r="V1123" s="49"/>
      <c r="W1123" s="49"/>
      <c r="X1123" s="49"/>
      <c r="Y1123" s="49"/>
      <c r="Z1123" s="49"/>
      <c r="AA1123" s="14">
        <f>SUM(U1123:Z1123)</f>
        <v>0</v>
      </c>
      <c r="AB1123" s="49"/>
      <c r="AC1123" s="49"/>
      <c r="AD1123" s="86">
        <f>H1123+K1123+O1123+T1123+AA1123+AB1123-AC1123</f>
        <v>89.857142857142861</v>
      </c>
    </row>
    <row r="1124" spans="1:30" ht="21" customHeight="1" x14ac:dyDescent="0.2">
      <c r="A1124" s="8">
        <v>1120</v>
      </c>
      <c r="B1124" s="191" t="s">
        <v>1035</v>
      </c>
      <c r="C1124" s="177" t="s">
        <v>68</v>
      </c>
      <c r="D1124" s="191">
        <v>4</v>
      </c>
      <c r="E1124" s="13">
        <v>0.89851851851851849</v>
      </c>
      <c r="F1124" s="48"/>
      <c r="G1124" s="48"/>
      <c r="H1124" s="12">
        <f>SUM(E1124*100,F1124:G1124)</f>
        <v>89.851851851851848</v>
      </c>
      <c r="I1124" s="48"/>
      <c r="J1124" s="78"/>
      <c r="K1124" s="13">
        <f>SUM(I1124:J1124)</f>
        <v>0</v>
      </c>
      <c r="L1124" s="48"/>
      <c r="M1124" s="78"/>
      <c r="N1124" s="78"/>
      <c r="O1124" s="13">
        <f>SUM(L1124:N1124)</f>
        <v>0</v>
      </c>
      <c r="P1124" s="78"/>
      <c r="Q1124" s="78"/>
      <c r="R1124" s="78"/>
      <c r="S1124" s="78"/>
      <c r="T1124" s="13">
        <f>SUM(P1124:S1124)</f>
        <v>0</v>
      </c>
      <c r="U1124" s="48"/>
      <c r="V1124" s="48"/>
      <c r="W1124" s="48"/>
      <c r="X1124" s="48"/>
      <c r="Y1124" s="48"/>
      <c r="Z1124" s="48"/>
      <c r="AA1124" s="13">
        <f>SUM(U1124:Z1124)</f>
        <v>0</v>
      </c>
      <c r="AB1124" s="48"/>
      <c r="AC1124" s="48"/>
      <c r="AD1124" s="86">
        <f>H1124+K1124+O1124+T1124+AA1124+AB1124-AC1124</f>
        <v>89.851851851851848</v>
      </c>
    </row>
    <row r="1125" spans="1:30" ht="21" customHeight="1" x14ac:dyDescent="0.2">
      <c r="A1125" s="9">
        <v>1121</v>
      </c>
      <c r="B1125" s="182" t="s">
        <v>1036</v>
      </c>
      <c r="C1125" s="110" t="s">
        <v>73</v>
      </c>
      <c r="D1125" s="166">
        <v>3</v>
      </c>
      <c r="E1125" s="14">
        <v>0.89833333333333332</v>
      </c>
      <c r="F1125" s="50"/>
      <c r="G1125" s="50"/>
      <c r="H1125" s="12">
        <f>SUM(E1125*100,F1125:G1125)</f>
        <v>89.833333333333329</v>
      </c>
      <c r="I1125" s="50"/>
      <c r="J1125" s="112"/>
      <c r="K1125" s="14">
        <f>SUM(I1125:J1125)</f>
        <v>0</v>
      </c>
      <c r="L1125" s="50"/>
      <c r="M1125" s="112"/>
      <c r="N1125" s="112"/>
      <c r="O1125" s="14">
        <f>SUM(L1125:N1125)</f>
        <v>0</v>
      </c>
      <c r="P1125" s="112"/>
      <c r="Q1125" s="112"/>
      <c r="R1125" s="112"/>
      <c r="S1125" s="112"/>
      <c r="T1125" s="14">
        <f>SUM(P1125:S1125)</f>
        <v>0</v>
      </c>
      <c r="U1125" s="50"/>
      <c r="V1125" s="50"/>
      <c r="W1125" s="50"/>
      <c r="X1125" s="50"/>
      <c r="Y1125" s="50"/>
      <c r="Z1125" s="50"/>
      <c r="AA1125" s="14">
        <f>SUM(U1125:Z1125)</f>
        <v>0</v>
      </c>
      <c r="AB1125" s="50"/>
      <c r="AC1125" s="50"/>
      <c r="AD1125" s="87">
        <f>H1125+K1125+O1125+T1125+AA1125+AB1125-AC1125</f>
        <v>89.833333333333329</v>
      </c>
    </row>
    <row r="1126" spans="1:30" ht="21" customHeight="1" x14ac:dyDescent="0.2">
      <c r="A1126" s="10">
        <v>1122</v>
      </c>
      <c r="B1126" s="175" t="s">
        <v>1037</v>
      </c>
      <c r="C1126" s="170" t="s">
        <v>64</v>
      </c>
      <c r="D1126" s="171">
        <v>1</v>
      </c>
      <c r="E1126" s="12">
        <v>0.86121724137931022</v>
      </c>
      <c r="F1126" s="46"/>
      <c r="G1126" s="46"/>
      <c r="H1126" s="12">
        <f>SUM(E1126*100,F1126:G1126)</f>
        <v>86.121724137931025</v>
      </c>
      <c r="I1126" s="94"/>
      <c r="J1126" s="95"/>
      <c r="K1126" s="12">
        <f>SUM(I1126:J1126)</f>
        <v>0</v>
      </c>
      <c r="L1126" s="95"/>
      <c r="M1126" s="95"/>
      <c r="N1126" s="95"/>
      <c r="O1126" s="12">
        <f>SUM(L1126:N1126)</f>
        <v>0</v>
      </c>
      <c r="P1126" s="95"/>
      <c r="Q1126" s="95"/>
      <c r="R1126" s="95"/>
      <c r="S1126" s="95"/>
      <c r="T1126" s="12">
        <f>SUM(P1126:S1126)</f>
        <v>0</v>
      </c>
      <c r="U1126" s="95">
        <v>1</v>
      </c>
      <c r="V1126" s="94">
        <v>0.7</v>
      </c>
      <c r="W1126" s="94"/>
      <c r="X1126" s="94"/>
      <c r="Y1126" s="85"/>
      <c r="Z1126" s="85">
        <v>2</v>
      </c>
      <c r="AA1126" s="14">
        <f>SUM(U1126:Z1126)</f>
        <v>3.7</v>
      </c>
      <c r="AB1126" s="85"/>
      <c r="AC1126" s="85"/>
      <c r="AD1126" s="87">
        <f>H1126+K1126+O1126+T1126+AA1126+AB1126-AC1126</f>
        <v>89.821724137931028</v>
      </c>
    </row>
    <row r="1127" spans="1:30" ht="21" customHeight="1" x14ac:dyDescent="0.2">
      <c r="A1127" s="8">
        <v>1123</v>
      </c>
      <c r="B1127" s="167">
        <v>174094</v>
      </c>
      <c r="C1127" s="168" t="s">
        <v>78</v>
      </c>
      <c r="D1127" s="168">
        <v>4</v>
      </c>
      <c r="E1127" s="14">
        <v>0.89820512820512821</v>
      </c>
      <c r="F1127" s="51"/>
      <c r="G1127" s="51"/>
      <c r="H1127" s="12">
        <f>SUM(E1127*100,F1127:G1127)</f>
        <v>89.820512820512818</v>
      </c>
      <c r="I1127" s="51"/>
      <c r="J1127" s="121"/>
      <c r="K1127" s="14">
        <f>SUM(I1127:J1127)</f>
        <v>0</v>
      </c>
      <c r="L1127" s="51"/>
      <c r="M1127" s="121"/>
      <c r="N1127" s="121"/>
      <c r="O1127" s="14">
        <f>SUM(L1127:N1127)</f>
        <v>0</v>
      </c>
      <c r="P1127" s="121"/>
      <c r="Q1127" s="121"/>
      <c r="R1127" s="121"/>
      <c r="S1127" s="121"/>
      <c r="T1127" s="14">
        <f>SUM(P1127:S1127)</f>
        <v>0</v>
      </c>
      <c r="U1127" s="51"/>
      <c r="V1127" s="51"/>
      <c r="W1127" s="51"/>
      <c r="X1127" s="51"/>
      <c r="Y1127" s="51"/>
      <c r="Z1127" s="51"/>
      <c r="AA1127" s="14">
        <f>SUM(U1127:Z1127)</f>
        <v>0</v>
      </c>
      <c r="AB1127" s="51"/>
      <c r="AC1127" s="51"/>
      <c r="AD1127" s="86">
        <f>H1127+K1127+O1127+T1127+AA1127+AB1127-AC1127</f>
        <v>89.820512820512818</v>
      </c>
    </row>
    <row r="1128" spans="1:30" ht="21" customHeight="1" x14ac:dyDescent="0.2">
      <c r="A1128" s="9">
        <v>1124</v>
      </c>
      <c r="B1128" s="189" t="s">
        <v>1038</v>
      </c>
      <c r="C1128" s="104" t="s">
        <v>70</v>
      </c>
      <c r="D1128" s="174">
        <v>1</v>
      </c>
      <c r="E1128" s="14">
        <f>H1128/100</f>
        <v>0.89818181818181808</v>
      </c>
      <c r="F1128" s="49"/>
      <c r="G1128" s="49"/>
      <c r="H1128" s="12">
        <v>89.818181818181813</v>
      </c>
      <c r="I1128" s="49"/>
      <c r="J1128" s="106"/>
      <c r="K1128" s="14">
        <f>SUM(I1128:J1128)</f>
        <v>0</v>
      </c>
      <c r="L1128" s="49"/>
      <c r="M1128" s="106"/>
      <c r="N1128" s="106"/>
      <c r="O1128" s="14">
        <f>SUM(L1128:N1128)</f>
        <v>0</v>
      </c>
      <c r="P1128" s="106"/>
      <c r="Q1128" s="106"/>
      <c r="R1128" s="106"/>
      <c r="S1128" s="106"/>
      <c r="T1128" s="14">
        <f>SUM(P1128:S1128)</f>
        <v>0</v>
      </c>
      <c r="U1128" s="49"/>
      <c r="V1128" s="49"/>
      <c r="W1128" s="49"/>
      <c r="X1128" s="49"/>
      <c r="Y1128" s="49"/>
      <c r="Z1128" s="49"/>
      <c r="AA1128" s="14">
        <f>SUM(U1128:Z1128)</f>
        <v>0</v>
      </c>
      <c r="AB1128" s="49"/>
      <c r="AC1128" s="49"/>
      <c r="AD1128" s="86">
        <f>H1128+K1128+O1128+T1128+AA1128+AB1128-AC1128</f>
        <v>89.818181818181813</v>
      </c>
    </row>
    <row r="1129" spans="1:30" ht="21" customHeight="1" x14ac:dyDescent="0.2">
      <c r="A1129" s="10">
        <v>1125</v>
      </c>
      <c r="B1129" s="184" t="s">
        <v>1039</v>
      </c>
      <c r="C1129" s="184" t="s">
        <v>66</v>
      </c>
      <c r="D1129" s="184">
        <v>4</v>
      </c>
      <c r="E1129" s="13">
        <v>0.89805555555555561</v>
      </c>
      <c r="F1129" s="47"/>
      <c r="G1129" s="47"/>
      <c r="H1129" s="12">
        <f>SUM(E1129*100,F1129:G1129)</f>
        <v>89.805555555555557</v>
      </c>
      <c r="I1129" s="47"/>
      <c r="J1129" s="77"/>
      <c r="K1129" s="13">
        <f>SUM(I1129:J1129)</f>
        <v>0</v>
      </c>
      <c r="L1129" s="47"/>
      <c r="M1129" s="77"/>
      <c r="N1129" s="77"/>
      <c r="O1129" s="13">
        <f>SUM(L1129:N1129)</f>
        <v>0</v>
      </c>
      <c r="P1129" s="77"/>
      <c r="Q1129" s="77"/>
      <c r="R1129" s="77"/>
      <c r="S1129" s="77"/>
      <c r="T1129" s="13">
        <f>SUM(P1129:S1129)</f>
        <v>0</v>
      </c>
      <c r="U1129" s="47"/>
      <c r="V1129" s="47"/>
      <c r="W1129" s="47"/>
      <c r="X1129" s="47"/>
      <c r="Y1129" s="47"/>
      <c r="Z1129" s="47"/>
      <c r="AA1129" s="13">
        <f>SUM(U1129:Z1129)</f>
        <v>0</v>
      </c>
      <c r="AB1129" s="47"/>
      <c r="AC1129" s="47"/>
      <c r="AD1129" s="86">
        <f>H1129+K1129+O1129+T1129+AA1129+AB1129-AC1129</f>
        <v>89.805555555555557</v>
      </c>
    </row>
    <row r="1130" spans="1:30" ht="21" customHeight="1" x14ac:dyDescent="0.2">
      <c r="A1130" s="8">
        <v>1126</v>
      </c>
      <c r="B1130" s="180" t="s">
        <v>1040</v>
      </c>
      <c r="C1130" s="177" t="s">
        <v>68</v>
      </c>
      <c r="D1130" s="177">
        <v>4</v>
      </c>
      <c r="E1130" s="13">
        <v>0.89800000000000002</v>
      </c>
      <c r="F1130" s="48"/>
      <c r="G1130" s="48"/>
      <c r="H1130" s="12">
        <f>SUM(E1130*100,F1130:G1130)</f>
        <v>89.8</v>
      </c>
      <c r="I1130" s="48"/>
      <c r="J1130" s="78"/>
      <c r="K1130" s="13">
        <f>SUM(I1130:J1130)</f>
        <v>0</v>
      </c>
      <c r="L1130" s="48"/>
      <c r="M1130" s="78"/>
      <c r="N1130" s="78"/>
      <c r="O1130" s="13">
        <f>SUM(L1130:N1130)</f>
        <v>0</v>
      </c>
      <c r="P1130" s="78"/>
      <c r="Q1130" s="78"/>
      <c r="R1130" s="78"/>
      <c r="S1130" s="78"/>
      <c r="T1130" s="13">
        <f>SUM(P1130:S1130)</f>
        <v>0</v>
      </c>
      <c r="U1130" s="48"/>
      <c r="V1130" s="48"/>
      <c r="W1130" s="48"/>
      <c r="X1130" s="48"/>
      <c r="Y1130" s="48"/>
      <c r="Z1130" s="48"/>
      <c r="AA1130" s="13">
        <f>SUM(U1130:Z1130)</f>
        <v>0</v>
      </c>
      <c r="AB1130" s="48"/>
      <c r="AC1130" s="48"/>
      <c r="AD1130" s="86">
        <f>H1130+K1130+O1130+T1130+AA1130+AB1130-AC1130</f>
        <v>89.8</v>
      </c>
    </row>
    <row r="1131" spans="1:30" ht="21" customHeight="1" x14ac:dyDescent="0.2">
      <c r="A1131" s="9">
        <v>1127</v>
      </c>
      <c r="B1131" s="182" t="s">
        <v>1041</v>
      </c>
      <c r="C1131" s="110" t="s">
        <v>73</v>
      </c>
      <c r="D1131" s="166">
        <v>4</v>
      </c>
      <c r="E1131" s="14">
        <v>0.89794117647058824</v>
      </c>
      <c r="F1131" s="50"/>
      <c r="G1131" s="50"/>
      <c r="H1131" s="12">
        <f>SUM(E1131*100,F1131:G1131)</f>
        <v>89.794117647058826</v>
      </c>
      <c r="I1131" s="50"/>
      <c r="J1131" s="112"/>
      <c r="K1131" s="14">
        <f>SUM(I1131:J1131)</f>
        <v>0</v>
      </c>
      <c r="L1131" s="50"/>
      <c r="M1131" s="112"/>
      <c r="N1131" s="112"/>
      <c r="O1131" s="14">
        <f>SUM(L1131:N1131)</f>
        <v>0</v>
      </c>
      <c r="P1131" s="112"/>
      <c r="Q1131" s="112"/>
      <c r="R1131" s="112"/>
      <c r="S1131" s="112"/>
      <c r="T1131" s="14">
        <f>SUM(P1131:S1131)</f>
        <v>0</v>
      </c>
      <c r="U1131" s="50"/>
      <c r="V1131" s="50"/>
      <c r="W1131" s="50"/>
      <c r="X1131" s="50"/>
      <c r="Y1131" s="50"/>
      <c r="Z1131" s="50"/>
      <c r="AA1131" s="14">
        <f>SUM(U1131:Z1131)</f>
        <v>0</v>
      </c>
      <c r="AB1131" s="50"/>
      <c r="AC1131" s="50"/>
      <c r="AD1131" s="86">
        <f>H1131+K1131+O1131+T1131+AA1131+AB1131-AC1131</f>
        <v>89.794117647058826</v>
      </c>
    </row>
    <row r="1132" spans="1:30" ht="21" customHeight="1" x14ac:dyDescent="0.2">
      <c r="A1132" s="10">
        <v>1128</v>
      </c>
      <c r="B1132" s="174" t="s">
        <v>1042</v>
      </c>
      <c r="C1132" s="173" t="s">
        <v>70</v>
      </c>
      <c r="D1132" s="174">
        <v>4</v>
      </c>
      <c r="E1132" s="14">
        <f>H1132/100</f>
        <v>0.89785714285714291</v>
      </c>
      <c r="F1132" s="49"/>
      <c r="G1132" s="49"/>
      <c r="H1132" s="12">
        <v>89.785714285714292</v>
      </c>
      <c r="I1132" s="49"/>
      <c r="J1132" s="106"/>
      <c r="K1132" s="14">
        <f>SUM(I1132:J1132)</f>
        <v>0</v>
      </c>
      <c r="L1132" s="49"/>
      <c r="M1132" s="106"/>
      <c r="N1132" s="106"/>
      <c r="O1132" s="14">
        <f>SUM(L1132:N1132)</f>
        <v>0</v>
      </c>
      <c r="P1132" s="106"/>
      <c r="Q1132" s="106"/>
      <c r="R1132" s="106"/>
      <c r="S1132" s="106"/>
      <c r="T1132" s="14">
        <f>SUM(P1132:S1132)</f>
        <v>0</v>
      </c>
      <c r="U1132" s="49"/>
      <c r="V1132" s="49"/>
      <c r="W1132" s="49"/>
      <c r="X1132" s="49"/>
      <c r="Y1132" s="49"/>
      <c r="Z1132" s="49"/>
      <c r="AA1132" s="14">
        <f>SUM(U1132:Z1132)</f>
        <v>0</v>
      </c>
      <c r="AB1132" s="49"/>
      <c r="AC1132" s="49"/>
      <c r="AD1132" s="87">
        <f>H1132+K1132+O1132+T1132+AA1132+AB1132-AC1132</f>
        <v>89.785714285714292</v>
      </c>
    </row>
    <row r="1133" spans="1:30" ht="21" customHeight="1" x14ac:dyDescent="0.2">
      <c r="A1133" s="8">
        <v>1129</v>
      </c>
      <c r="B1133" s="174" t="s">
        <v>1043</v>
      </c>
      <c r="C1133" s="173" t="s">
        <v>70</v>
      </c>
      <c r="D1133" s="174">
        <v>4</v>
      </c>
      <c r="E1133" s="14">
        <f>H1133/100</f>
        <v>0.89785714285714291</v>
      </c>
      <c r="F1133" s="49"/>
      <c r="G1133" s="49"/>
      <c r="H1133" s="12">
        <v>89.785714285714292</v>
      </c>
      <c r="I1133" s="49"/>
      <c r="J1133" s="106"/>
      <c r="K1133" s="14">
        <f>SUM(I1133:J1133)</f>
        <v>0</v>
      </c>
      <c r="L1133" s="49"/>
      <c r="M1133" s="106"/>
      <c r="N1133" s="106"/>
      <c r="O1133" s="14">
        <f>SUM(L1133:N1133)</f>
        <v>0</v>
      </c>
      <c r="P1133" s="106"/>
      <c r="Q1133" s="106"/>
      <c r="R1133" s="106"/>
      <c r="S1133" s="106"/>
      <c r="T1133" s="14">
        <f>SUM(P1133:S1133)</f>
        <v>0</v>
      </c>
      <c r="U1133" s="49"/>
      <c r="V1133" s="49"/>
      <c r="W1133" s="49"/>
      <c r="X1133" s="49"/>
      <c r="Y1133" s="49"/>
      <c r="Z1133" s="49"/>
      <c r="AA1133" s="14">
        <f>SUM(U1133:Z1133)</f>
        <v>0</v>
      </c>
      <c r="AB1133" s="49"/>
      <c r="AC1133" s="49"/>
      <c r="AD1133" s="86">
        <f>H1133+K1133+O1133+T1133+AA1133+AB1133-AC1133</f>
        <v>89.785714285714292</v>
      </c>
    </row>
    <row r="1134" spans="1:30" ht="21" customHeight="1" x14ac:dyDescent="0.2">
      <c r="A1134" s="9">
        <v>1130</v>
      </c>
      <c r="B1134" s="166" t="s">
        <v>1044</v>
      </c>
      <c r="C1134" s="166" t="s">
        <v>73</v>
      </c>
      <c r="D1134" s="166">
        <v>1</v>
      </c>
      <c r="E1134" s="14">
        <v>0.88175333333333339</v>
      </c>
      <c r="F1134" s="50"/>
      <c r="G1134" s="50">
        <v>1</v>
      </c>
      <c r="H1134" s="12">
        <f>SUM(E1134*100,F1134:G1134)</f>
        <v>89.175333333333342</v>
      </c>
      <c r="I1134" s="50"/>
      <c r="J1134" s="112"/>
      <c r="K1134" s="14">
        <f>SUM(I1134:J1134)</f>
        <v>0</v>
      </c>
      <c r="L1134" s="50"/>
      <c r="M1134" s="112"/>
      <c r="N1134" s="112"/>
      <c r="O1134" s="14">
        <f>SUM(L1134:N1134)</f>
        <v>0</v>
      </c>
      <c r="P1134" s="112"/>
      <c r="Q1134" s="112"/>
      <c r="R1134" s="112">
        <v>0.6</v>
      </c>
      <c r="S1134" s="112"/>
      <c r="T1134" s="14">
        <f>SUM(P1134:S1134)</f>
        <v>0.6</v>
      </c>
      <c r="U1134" s="50"/>
      <c r="V1134" s="50"/>
      <c r="W1134" s="50"/>
      <c r="X1134" s="50"/>
      <c r="Y1134" s="50"/>
      <c r="Z1134" s="50"/>
      <c r="AA1134" s="14">
        <f>SUM(U1134:Z1134)</f>
        <v>0</v>
      </c>
      <c r="AB1134" s="50"/>
      <c r="AC1134" s="50"/>
      <c r="AD1134" s="86">
        <f>H1134+K1134+O1134+T1134+AA1134+AB1134-AC1134</f>
        <v>89.775333333333336</v>
      </c>
    </row>
    <row r="1135" spans="1:30" ht="21" customHeight="1" x14ac:dyDescent="0.2">
      <c r="A1135" s="10">
        <v>1131</v>
      </c>
      <c r="B1135" s="182" t="s">
        <v>1045</v>
      </c>
      <c r="C1135" s="166" t="s">
        <v>73</v>
      </c>
      <c r="D1135" s="166">
        <v>4</v>
      </c>
      <c r="E1135" s="14">
        <v>0.89766666666666661</v>
      </c>
      <c r="F1135" s="50"/>
      <c r="G1135" s="50"/>
      <c r="H1135" s="12">
        <f>SUM(E1135*100,F1135:G1135)</f>
        <v>89.766666666666666</v>
      </c>
      <c r="I1135" s="50"/>
      <c r="J1135" s="112"/>
      <c r="K1135" s="14">
        <f>SUM(I1135:J1135)</f>
        <v>0</v>
      </c>
      <c r="L1135" s="50"/>
      <c r="M1135" s="112"/>
      <c r="N1135" s="112"/>
      <c r="O1135" s="14">
        <f>SUM(L1135:N1135)</f>
        <v>0</v>
      </c>
      <c r="P1135" s="112"/>
      <c r="Q1135" s="112"/>
      <c r="R1135" s="112"/>
      <c r="S1135" s="112"/>
      <c r="T1135" s="14">
        <f>SUM(P1135:S1135)</f>
        <v>0</v>
      </c>
      <c r="U1135" s="50"/>
      <c r="V1135" s="50"/>
      <c r="W1135" s="50"/>
      <c r="X1135" s="50"/>
      <c r="Y1135" s="50"/>
      <c r="Z1135" s="50"/>
      <c r="AA1135" s="14">
        <f>SUM(U1135:Z1135)</f>
        <v>0</v>
      </c>
      <c r="AB1135" s="50"/>
      <c r="AC1135" s="50"/>
      <c r="AD1135" s="86">
        <f>H1135+K1135+O1135+T1135+AA1135+AB1135-AC1135</f>
        <v>89.766666666666666</v>
      </c>
    </row>
    <row r="1136" spans="1:30" ht="21" customHeight="1" x14ac:dyDescent="0.2">
      <c r="A1136" s="8">
        <v>1132</v>
      </c>
      <c r="B1136" s="180" t="s">
        <v>1046</v>
      </c>
      <c r="C1136" s="177" t="s">
        <v>68</v>
      </c>
      <c r="D1136" s="177">
        <v>2</v>
      </c>
      <c r="E1136" s="13">
        <v>0.89766666666666661</v>
      </c>
      <c r="F1136" s="48"/>
      <c r="G1136" s="48"/>
      <c r="H1136" s="12">
        <f>SUM(E1136*100,F1136:G1136)</f>
        <v>89.766666666666666</v>
      </c>
      <c r="I1136" s="48"/>
      <c r="J1136" s="78"/>
      <c r="K1136" s="13">
        <f>SUM(I1136:J1136)</f>
        <v>0</v>
      </c>
      <c r="L1136" s="48"/>
      <c r="M1136" s="78"/>
      <c r="N1136" s="78"/>
      <c r="O1136" s="13">
        <f>SUM(L1136:N1136)</f>
        <v>0</v>
      </c>
      <c r="P1136" s="78"/>
      <c r="Q1136" s="78"/>
      <c r="R1136" s="78"/>
      <c r="S1136" s="78"/>
      <c r="T1136" s="13">
        <f>SUM(P1136:S1136)</f>
        <v>0</v>
      </c>
      <c r="U1136" s="48"/>
      <c r="V1136" s="48"/>
      <c r="W1136" s="48"/>
      <c r="X1136" s="48"/>
      <c r="Y1136" s="48"/>
      <c r="Z1136" s="48"/>
      <c r="AA1136" s="13">
        <f>SUM(U1136:Z1136)</f>
        <v>0</v>
      </c>
      <c r="AB1136" s="48"/>
      <c r="AC1136" s="48"/>
      <c r="AD1136" s="86">
        <f>H1136+K1136+O1136+T1136+AA1136+AB1136-AC1136</f>
        <v>89.766666666666666</v>
      </c>
    </row>
    <row r="1137" spans="1:30" ht="21" customHeight="1" x14ac:dyDescent="0.2">
      <c r="A1137" s="9">
        <v>1133</v>
      </c>
      <c r="B1137" s="169" t="s">
        <v>1047</v>
      </c>
      <c r="C1137" s="92" t="s">
        <v>64</v>
      </c>
      <c r="D1137" s="171">
        <v>3</v>
      </c>
      <c r="E1137" s="12">
        <v>0.88757621951219512</v>
      </c>
      <c r="F1137" s="46"/>
      <c r="G1137" s="46"/>
      <c r="H1137" s="12">
        <f>SUM(E1137*100,F1137:G1137)</f>
        <v>88.757621951219505</v>
      </c>
      <c r="I1137" s="94"/>
      <c r="J1137" s="95"/>
      <c r="K1137" s="12">
        <f>SUM(I1137:J1137)</f>
        <v>0</v>
      </c>
      <c r="L1137" s="95"/>
      <c r="M1137" s="95"/>
      <c r="N1137" s="95"/>
      <c r="O1137" s="12">
        <f>SUM(L1137:N1137)</f>
        <v>0</v>
      </c>
      <c r="P1137" s="95"/>
      <c r="Q1137" s="95"/>
      <c r="R1137" s="95"/>
      <c r="S1137" s="95"/>
      <c r="T1137" s="12">
        <f>SUM(P1137:S1137)</f>
        <v>0</v>
      </c>
      <c r="U1137" s="95">
        <v>1</v>
      </c>
      <c r="V1137" s="94"/>
      <c r="W1137" s="94"/>
      <c r="X1137" s="94"/>
      <c r="Y1137" s="85"/>
      <c r="Z1137" s="85"/>
      <c r="AA1137" s="14">
        <f>SUM(U1137:Z1137)</f>
        <v>1</v>
      </c>
      <c r="AB1137" s="85"/>
      <c r="AC1137" s="85"/>
      <c r="AD1137" s="86">
        <f>H1137+K1137+O1137+T1137+AA1137+AB1137-AC1137</f>
        <v>89.757621951219505</v>
      </c>
    </row>
    <row r="1138" spans="1:30" ht="21" customHeight="1" x14ac:dyDescent="0.2">
      <c r="A1138" s="10">
        <v>1134</v>
      </c>
      <c r="B1138" s="182" t="s">
        <v>1048</v>
      </c>
      <c r="C1138" s="166" t="s">
        <v>73</v>
      </c>
      <c r="D1138" s="166">
        <v>4</v>
      </c>
      <c r="E1138" s="14">
        <v>0.89755294117647055</v>
      </c>
      <c r="F1138" s="50"/>
      <c r="G1138" s="50"/>
      <c r="H1138" s="12">
        <f>SUM(E1138*100,F1138:G1138)</f>
        <v>89.755294117647054</v>
      </c>
      <c r="I1138" s="50"/>
      <c r="J1138" s="112"/>
      <c r="K1138" s="14">
        <f>SUM(I1138:J1138)</f>
        <v>0</v>
      </c>
      <c r="L1138" s="50"/>
      <c r="M1138" s="112"/>
      <c r="N1138" s="112"/>
      <c r="O1138" s="14">
        <f>SUM(L1138:N1138)</f>
        <v>0</v>
      </c>
      <c r="P1138" s="112"/>
      <c r="Q1138" s="112"/>
      <c r="R1138" s="112"/>
      <c r="S1138" s="112"/>
      <c r="T1138" s="14">
        <f>SUM(P1138:S1138)</f>
        <v>0</v>
      </c>
      <c r="U1138" s="50"/>
      <c r="V1138" s="50"/>
      <c r="W1138" s="50"/>
      <c r="X1138" s="50"/>
      <c r="Y1138" s="50"/>
      <c r="Z1138" s="50"/>
      <c r="AA1138" s="14">
        <f>SUM(U1138:Z1138)</f>
        <v>0</v>
      </c>
      <c r="AB1138" s="50"/>
      <c r="AC1138" s="50"/>
      <c r="AD1138" s="87">
        <f>H1138+K1138+O1138+T1138+AA1138+AB1138-AC1138</f>
        <v>89.755294117647054</v>
      </c>
    </row>
    <row r="1139" spans="1:30" ht="21" customHeight="1" x14ac:dyDescent="0.2">
      <c r="A1139" s="8">
        <v>1135</v>
      </c>
      <c r="B1139" s="167">
        <v>204185</v>
      </c>
      <c r="C1139" s="168" t="s">
        <v>78</v>
      </c>
      <c r="D1139" s="168">
        <v>1</v>
      </c>
      <c r="E1139" s="14">
        <v>0.85852187499999999</v>
      </c>
      <c r="F1139" s="51"/>
      <c r="G1139" s="51"/>
      <c r="H1139" s="12">
        <f>SUM(E1139*100,F1139:G1139)</f>
        <v>85.852187499999999</v>
      </c>
      <c r="I1139" s="51"/>
      <c r="J1139" s="121"/>
      <c r="K1139" s="14">
        <f>SUM(I1139:J1139)</f>
        <v>0</v>
      </c>
      <c r="L1139" s="51"/>
      <c r="M1139" s="121"/>
      <c r="N1139" s="121"/>
      <c r="O1139" s="14">
        <f>SUM(L1139:N1139)</f>
        <v>0</v>
      </c>
      <c r="P1139" s="121"/>
      <c r="Q1139" s="121"/>
      <c r="R1139" s="121"/>
      <c r="S1139" s="121"/>
      <c r="T1139" s="14">
        <f>SUM(P1139:S1139)</f>
        <v>0</v>
      </c>
      <c r="U1139" s="51"/>
      <c r="V1139" s="51">
        <v>2.4</v>
      </c>
      <c r="W1139" s="51">
        <v>1.5</v>
      </c>
      <c r="X1139" s="51"/>
      <c r="Y1139" s="51"/>
      <c r="Z1139" s="51"/>
      <c r="AA1139" s="14">
        <f>SUM(U1139:Z1139)</f>
        <v>3.9</v>
      </c>
      <c r="AB1139" s="51"/>
      <c r="AC1139" s="51"/>
      <c r="AD1139" s="87">
        <f>H1139+K1139+O1139+T1139+AA1139+AB1139-AC1139</f>
        <v>89.752187500000005</v>
      </c>
    </row>
    <row r="1140" spans="1:30" ht="21" customHeight="1" x14ac:dyDescent="0.2">
      <c r="A1140" s="9">
        <v>1136</v>
      </c>
      <c r="B1140" s="167">
        <v>204285</v>
      </c>
      <c r="C1140" s="119" t="s">
        <v>78</v>
      </c>
      <c r="D1140" s="168">
        <v>1</v>
      </c>
      <c r="E1140" s="14">
        <v>0.86734374999999997</v>
      </c>
      <c r="F1140" s="51"/>
      <c r="G1140" s="51"/>
      <c r="H1140" s="12">
        <f>SUM(E1140*100,F1140:G1140)</f>
        <v>86.734375</v>
      </c>
      <c r="I1140" s="51"/>
      <c r="J1140" s="121"/>
      <c r="K1140" s="14">
        <f>SUM(I1140:J1140)</f>
        <v>0</v>
      </c>
      <c r="L1140" s="51"/>
      <c r="M1140" s="121"/>
      <c r="N1140" s="121"/>
      <c r="O1140" s="14">
        <f>SUM(L1140:N1140)</f>
        <v>0</v>
      </c>
      <c r="P1140" s="121"/>
      <c r="Q1140" s="121"/>
      <c r="R1140" s="121"/>
      <c r="S1140" s="121"/>
      <c r="T1140" s="14">
        <f>SUM(P1140:S1140)</f>
        <v>0</v>
      </c>
      <c r="U1140" s="51"/>
      <c r="V1140" s="51"/>
      <c r="W1140" s="51"/>
      <c r="X1140" s="51"/>
      <c r="Y1140" s="51"/>
      <c r="Z1140" s="51">
        <v>3</v>
      </c>
      <c r="AA1140" s="14">
        <f>SUM(U1140:Z1140)</f>
        <v>3</v>
      </c>
      <c r="AB1140" s="51"/>
      <c r="AC1140" s="51"/>
      <c r="AD1140" s="87">
        <f>H1140+K1140+O1140+T1140+AA1140+AB1140-AC1140</f>
        <v>89.734375</v>
      </c>
    </row>
    <row r="1141" spans="1:30" ht="21" customHeight="1" x14ac:dyDescent="0.2">
      <c r="A1141" s="10">
        <v>1137</v>
      </c>
      <c r="B1141" s="182" t="s">
        <v>1049</v>
      </c>
      <c r="C1141" s="110" t="s">
        <v>73</v>
      </c>
      <c r="D1141" s="166">
        <v>4</v>
      </c>
      <c r="E1141" s="14">
        <v>0.89733333333333332</v>
      </c>
      <c r="F1141" s="50"/>
      <c r="G1141" s="50"/>
      <c r="H1141" s="12">
        <f>SUM(E1141*100,F1141:G1141)</f>
        <v>89.733333333333334</v>
      </c>
      <c r="I1141" s="50"/>
      <c r="J1141" s="112"/>
      <c r="K1141" s="14">
        <f>SUM(I1141:J1141)</f>
        <v>0</v>
      </c>
      <c r="L1141" s="50"/>
      <c r="M1141" s="112"/>
      <c r="N1141" s="112"/>
      <c r="O1141" s="14">
        <f>SUM(L1141:N1141)</f>
        <v>0</v>
      </c>
      <c r="P1141" s="112"/>
      <c r="Q1141" s="112"/>
      <c r="R1141" s="112"/>
      <c r="S1141" s="112"/>
      <c r="T1141" s="14">
        <f>SUM(P1141:S1141)</f>
        <v>0</v>
      </c>
      <c r="U1141" s="50"/>
      <c r="V1141" s="50"/>
      <c r="W1141" s="50"/>
      <c r="X1141" s="50"/>
      <c r="Y1141" s="50"/>
      <c r="Z1141" s="50"/>
      <c r="AA1141" s="14">
        <f>SUM(U1141:Z1141)</f>
        <v>0</v>
      </c>
      <c r="AB1141" s="50"/>
      <c r="AC1141" s="50"/>
      <c r="AD1141" s="86">
        <f>H1141+K1141+O1141+T1141+AA1141+AB1141-AC1141</f>
        <v>89.733333333333334</v>
      </c>
    </row>
    <row r="1142" spans="1:30" ht="21" customHeight="1" x14ac:dyDescent="0.2">
      <c r="A1142" s="8">
        <v>1138</v>
      </c>
      <c r="B1142" s="178" t="s">
        <v>1050</v>
      </c>
      <c r="C1142" s="177" t="s">
        <v>68</v>
      </c>
      <c r="D1142" s="185">
        <v>1</v>
      </c>
      <c r="E1142" s="16">
        <v>0.89733333333333332</v>
      </c>
      <c r="F1142" s="48"/>
      <c r="G1142" s="48"/>
      <c r="H1142" s="12">
        <f>SUM(E1142*100,F1142:G1142)</f>
        <v>89.733333333333334</v>
      </c>
      <c r="I1142" s="48"/>
      <c r="J1142" s="78"/>
      <c r="K1142" s="13">
        <f>SUM(I1142:J1142)</f>
        <v>0</v>
      </c>
      <c r="L1142" s="48"/>
      <c r="M1142" s="78"/>
      <c r="N1142" s="78"/>
      <c r="O1142" s="13">
        <f>SUM(L1142:N1142)</f>
        <v>0</v>
      </c>
      <c r="P1142" s="78"/>
      <c r="Q1142" s="78"/>
      <c r="R1142" s="78"/>
      <c r="S1142" s="78"/>
      <c r="T1142" s="13">
        <f>SUM(P1142:S1142)</f>
        <v>0</v>
      </c>
      <c r="U1142" s="48"/>
      <c r="V1142" s="48"/>
      <c r="W1142" s="48"/>
      <c r="X1142" s="48"/>
      <c r="Y1142" s="48"/>
      <c r="Z1142" s="48"/>
      <c r="AA1142" s="13">
        <f>SUM(U1142:Z1142)</f>
        <v>0</v>
      </c>
      <c r="AB1142" s="48"/>
      <c r="AC1142" s="48"/>
      <c r="AD1142" s="86">
        <f>H1142+K1142+O1142+T1142+AA1142+AB1142-AC1142</f>
        <v>89.733333333333334</v>
      </c>
    </row>
    <row r="1143" spans="1:30" ht="21" customHeight="1" x14ac:dyDescent="0.2">
      <c r="A1143" s="9">
        <v>1139</v>
      </c>
      <c r="B1143" s="180" t="s">
        <v>1051</v>
      </c>
      <c r="C1143" s="101" t="s">
        <v>68</v>
      </c>
      <c r="D1143" s="177">
        <v>2</v>
      </c>
      <c r="E1143" s="13">
        <v>0.89733333333333332</v>
      </c>
      <c r="F1143" s="48"/>
      <c r="G1143" s="48"/>
      <c r="H1143" s="12">
        <f>SUM(E1143*100,F1143:G1143)</f>
        <v>89.733333333333334</v>
      </c>
      <c r="I1143" s="48"/>
      <c r="J1143" s="78"/>
      <c r="K1143" s="13">
        <f>SUM(I1143:J1143)</f>
        <v>0</v>
      </c>
      <c r="L1143" s="48"/>
      <c r="M1143" s="78"/>
      <c r="N1143" s="78"/>
      <c r="O1143" s="13">
        <f>SUM(L1143:N1143)</f>
        <v>0</v>
      </c>
      <c r="P1143" s="78"/>
      <c r="Q1143" s="78"/>
      <c r="R1143" s="78"/>
      <c r="S1143" s="78"/>
      <c r="T1143" s="13">
        <f>SUM(P1143:S1143)</f>
        <v>0</v>
      </c>
      <c r="U1143" s="48"/>
      <c r="V1143" s="48"/>
      <c r="W1143" s="48"/>
      <c r="X1143" s="48"/>
      <c r="Y1143" s="48"/>
      <c r="Z1143" s="48"/>
      <c r="AA1143" s="13">
        <f>SUM(U1143:Z1143)</f>
        <v>0</v>
      </c>
      <c r="AB1143" s="48"/>
      <c r="AC1143" s="48"/>
      <c r="AD1143" s="86">
        <f>H1143+K1143+O1143+T1143+AA1143+AB1143-AC1143</f>
        <v>89.733333333333334</v>
      </c>
    </row>
    <row r="1144" spans="1:30" ht="21" customHeight="1" x14ac:dyDescent="0.2">
      <c r="A1144" s="10">
        <v>1140</v>
      </c>
      <c r="B1144" s="188" t="s">
        <v>1052</v>
      </c>
      <c r="C1144" s="101" t="s">
        <v>68</v>
      </c>
      <c r="D1144" s="177">
        <v>4</v>
      </c>
      <c r="E1144" s="13">
        <v>0.89733333333333332</v>
      </c>
      <c r="F1144" s="48"/>
      <c r="G1144" s="48"/>
      <c r="H1144" s="12">
        <f>SUM(E1144*100,F1144:G1144)</f>
        <v>89.733333333333334</v>
      </c>
      <c r="I1144" s="48"/>
      <c r="J1144" s="78"/>
      <c r="K1144" s="13">
        <f>SUM(I1144:J1144)</f>
        <v>0</v>
      </c>
      <c r="L1144" s="48"/>
      <c r="M1144" s="78"/>
      <c r="N1144" s="78"/>
      <c r="O1144" s="13">
        <f>SUM(L1144:N1144)</f>
        <v>0</v>
      </c>
      <c r="P1144" s="78"/>
      <c r="Q1144" s="78"/>
      <c r="R1144" s="78"/>
      <c r="S1144" s="78"/>
      <c r="T1144" s="13">
        <f>SUM(P1144:S1144)</f>
        <v>0</v>
      </c>
      <c r="U1144" s="48"/>
      <c r="V1144" s="48"/>
      <c r="W1144" s="48"/>
      <c r="X1144" s="48"/>
      <c r="Y1144" s="48"/>
      <c r="Z1144" s="48"/>
      <c r="AA1144" s="13">
        <f>SUM(U1144:Z1144)</f>
        <v>0</v>
      </c>
      <c r="AB1144" s="48"/>
      <c r="AC1144" s="48"/>
      <c r="AD1144" s="86">
        <f>H1144+K1144+O1144+T1144+AA1144+AB1144-AC1144</f>
        <v>89.733333333333334</v>
      </c>
    </row>
    <row r="1145" spans="1:30" ht="21" customHeight="1" x14ac:dyDescent="0.2">
      <c r="A1145" s="8">
        <v>1141</v>
      </c>
      <c r="B1145" s="189" t="s">
        <v>1053</v>
      </c>
      <c r="C1145" s="104" t="s">
        <v>70</v>
      </c>
      <c r="D1145" s="174">
        <v>1</v>
      </c>
      <c r="E1145" s="14">
        <f>H1145/100</f>
        <v>0.89727272727272733</v>
      </c>
      <c r="F1145" s="49"/>
      <c r="G1145" s="49"/>
      <c r="H1145" s="12">
        <v>89.727272727272734</v>
      </c>
      <c r="I1145" s="49"/>
      <c r="J1145" s="106"/>
      <c r="K1145" s="14">
        <f>SUM(I1145:J1145)</f>
        <v>0</v>
      </c>
      <c r="L1145" s="49"/>
      <c r="M1145" s="106"/>
      <c r="N1145" s="106"/>
      <c r="O1145" s="14">
        <f>SUM(L1145:N1145)</f>
        <v>0</v>
      </c>
      <c r="P1145" s="106"/>
      <c r="Q1145" s="106"/>
      <c r="R1145" s="106"/>
      <c r="S1145" s="106"/>
      <c r="T1145" s="14">
        <f>SUM(P1145:S1145)</f>
        <v>0</v>
      </c>
      <c r="U1145" s="49"/>
      <c r="V1145" s="49"/>
      <c r="W1145" s="49"/>
      <c r="X1145" s="49"/>
      <c r="Y1145" s="49"/>
      <c r="Z1145" s="49"/>
      <c r="AA1145" s="14">
        <f>SUM(U1145:Z1145)</f>
        <v>0</v>
      </c>
      <c r="AB1145" s="49"/>
      <c r="AC1145" s="49"/>
      <c r="AD1145" s="86">
        <f>H1145+K1145+O1145+T1145+AA1145+AB1145-AC1145</f>
        <v>89.727272727272734</v>
      </c>
    </row>
    <row r="1146" spans="1:30" ht="21" customHeight="1" x14ac:dyDescent="0.2">
      <c r="A1146" s="9">
        <v>1142</v>
      </c>
      <c r="B1146" s="175" t="s">
        <v>1054</v>
      </c>
      <c r="C1146" s="170" t="s">
        <v>64</v>
      </c>
      <c r="D1146" s="171">
        <v>1</v>
      </c>
      <c r="E1146" s="12">
        <v>0.89724137931034487</v>
      </c>
      <c r="F1146" s="53"/>
      <c r="G1146" s="46"/>
      <c r="H1146" s="12">
        <f>SUM(E1146*100,F1146:G1146)</f>
        <v>89.724137931034491</v>
      </c>
      <c r="I1146" s="94"/>
      <c r="J1146" s="95"/>
      <c r="K1146" s="12">
        <f>SUM(I1146:J1146)</f>
        <v>0</v>
      </c>
      <c r="L1146" s="95"/>
      <c r="M1146" s="95"/>
      <c r="N1146" s="95"/>
      <c r="O1146" s="12">
        <f>SUM(L1146:N1146)</f>
        <v>0</v>
      </c>
      <c r="P1146" s="95"/>
      <c r="Q1146" s="95"/>
      <c r="R1146" s="95"/>
      <c r="S1146" s="95"/>
      <c r="T1146" s="12">
        <f>SUM(P1146:S1146)</f>
        <v>0</v>
      </c>
      <c r="U1146" s="95"/>
      <c r="V1146" s="94"/>
      <c r="W1146" s="94"/>
      <c r="X1146" s="94"/>
      <c r="Y1146" s="85"/>
      <c r="Z1146" s="85"/>
      <c r="AA1146" s="14">
        <f>SUM(U1146:Z1146)</f>
        <v>0</v>
      </c>
      <c r="AB1146" s="85"/>
      <c r="AC1146" s="85"/>
      <c r="AD1146" s="87">
        <f>H1146+K1146+O1146+T1146+AA1146+AB1146-AC1146</f>
        <v>89.724137931034491</v>
      </c>
    </row>
    <row r="1147" spans="1:30" ht="21" customHeight="1" x14ac:dyDescent="0.2">
      <c r="A1147" s="10">
        <v>1143</v>
      </c>
      <c r="B1147" s="174" t="s">
        <v>1055</v>
      </c>
      <c r="C1147" s="173" t="s">
        <v>70</v>
      </c>
      <c r="D1147" s="174">
        <v>4</v>
      </c>
      <c r="E1147" s="14">
        <f>H1147/100</f>
        <v>0.89714285714285713</v>
      </c>
      <c r="F1147" s="49"/>
      <c r="G1147" s="49"/>
      <c r="H1147" s="12">
        <v>89.714285714285708</v>
      </c>
      <c r="I1147" s="49"/>
      <c r="J1147" s="106"/>
      <c r="K1147" s="14">
        <f>SUM(I1147:J1147)</f>
        <v>0</v>
      </c>
      <c r="L1147" s="49"/>
      <c r="M1147" s="106"/>
      <c r="N1147" s="106"/>
      <c r="O1147" s="14">
        <f>SUM(L1147:N1147)</f>
        <v>0</v>
      </c>
      <c r="P1147" s="106"/>
      <c r="Q1147" s="106"/>
      <c r="R1147" s="106"/>
      <c r="S1147" s="106"/>
      <c r="T1147" s="14">
        <f>SUM(P1147:S1147)</f>
        <v>0</v>
      </c>
      <c r="U1147" s="49"/>
      <c r="V1147" s="49"/>
      <c r="W1147" s="49"/>
      <c r="X1147" s="49"/>
      <c r="Y1147" s="49"/>
      <c r="Z1147" s="49"/>
      <c r="AA1147" s="14">
        <f>SUM(U1147:Z1147)</f>
        <v>0</v>
      </c>
      <c r="AB1147" s="49"/>
      <c r="AC1147" s="49"/>
      <c r="AD1147" s="86">
        <f>H1147+K1147+O1147+T1147+AA1147+AB1147-AC1147</f>
        <v>89.714285714285708</v>
      </c>
    </row>
    <row r="1148" spans="1:30" ht="21" customHeight="1" x14ac:dyDescent="0.2">
      <c r="A1148" s="8">
        <v>1144</v>
      </c>
      <c r="B1148" s="174" t="s">
        <v>1056</v>
      </c>
      <c r="C1148" s="173" t="s">
        <v>70</v>
      </c>
      <c r="D1148" s="174">
        <v>4</v>
      </c>
      <c r="E1148" s="14">
        <f>H1148/100</f>
        <v>0.89714285714285713</v>
      </c>
      <c r="F1148" s="49"/>
      <c r="G1148" s="49"/>
      <c r="H1148" s="12">
        <v>89.714285714285708</v>
      </c>
      <c r="I1148" s="49"/>
      <c r="J1148" s="106"/>
      <c r="K1148" s="14">
        <f>SUM(I1148:J1148)</f>
        <v>0</v>
      </c>
      <c r="L1148" s="49"/>
      <c r="M1148" s="106"/>
      <c r="N1148" s="106"/>
      <c r="O1148" s="14">
        <f>SUM(L1148:N1148)</f>
        <v>0</v>
      </c>
      <c r="P1148" s="106"/>
      <c r="Q1148" s="106"/>
      <c r="R1148" s="106"/>
      <c r="S1148" s="106"/>
      <c r="T1148" s="14">
        <f>SUM(P1148:S1148)</f>
        <v>0</v>
      </c>
      <c r="U1148" s="49"/>
      <c r="V1148" s="49"/>
      <c r="W1148" s="49"/>
      <c r="X1148" s="49"/>
      <c r="Y1148" s="49"/>
      <c r="Z1148" s="49"/>
      <c r="AA1148" s="14">
        <f>SUM(U1148:Z1148)</f>
        <v>0</v>
      </c>
      <c r="AB1148" s="49"/>
      <c r="AC1148" s="49"/>
      <c r="AD1148" s="86">
        <f>H1148+K1148+O1148+T1148+AA1148+AB1148-AC1148</f>
        <v>89.714285714285708</v>
      </c>
    </row>
    <row r="1149" spans="1:30" ht="21" customHeight="1" x14ac:dyDescent="0.2">
      <c r="A1149" s="9">
        <v>1145</v>
      </c>
      <c r="B1149" s="172">
        <v>182770</v>
      </c>
      <c r="C1149" s="173" t="s">
        <v>70</v>
      </c>
      <c r="D1149" s="173">
        <v>3</v>
      </c>
      <c r="E1149" s="14">
        <f>'[1]3-18-01.'!AD22</f>
        <v>0.89700000000000002</v>
      </c>
      <c r="F1149" s="49"/>
      <c r="G1149" s="49"/>
      <c r="H1149" s="12">
        <f>SUM(E1149*100,F1149:G1149)</f>
        <v>89.7</v>
      </c>
      <c r="I1149" s="49"/>
      <c r="J1149" s="106"/>
      <c r="K1149" s="14">
        <f>SUM(I1149:J1149)</f>
        <v>0</v>
      </c>
      <c r="L1149" s="49"/>
      <c r="M1149" s="106"/>
      <c r="N1149" s="106"/>
      <c r="O1149" s="14">
        <f>SUM(L1149:N1149)</f>
        <v>0</v>
      </c>
      <c r="P1149" s="106"/>
      <c r="Q1149" s="106"/>
      <c r="R1149" s="106"/>
      <c r="S1149" s="106"/>
      <c r="T1149" s="14">
        <f>SUM(P1149:S1149)</f>
        <v>0</v>
      </c>
      <c r="U1149" s="49"/>
      <c r="V1149" s="49"/>
      <c r="W1149" s="49"/>
      <c r="X1149" s="49"/>
      <c r="Y1149" s="49"/>
      <c r="Z1149" s="49"/>
      <c r="AA1149" s="14">
        <f>SUM(U1149:Z1149)</f>
        <v>0</v>
      </c>
      <c r="AB1149" s="49"/>
      <c r="AC1149" s="49"/>
      <c r="AD1149" s="87">
        <f>H1149+K1149+O1149+T1149+AA1149+AB1149-AC1149</f>
        <v>89.7</v>
      </c>
    </row>
    <row r="1150" spans="1:30" ht="21" customHeight="1" x14ac:dyDescent="0.2">
      <c r="A1150" s="10">
        <v>1146</v>
      </c>
      <c r="B1150" s="184" t="s">
        <v>1057</v>
      </c>
      <c r="C1150" s="184" t="s">
        <v>66</v>
      </c>
      <c r="D1150" s="184">
        <v>1</v>
      </c>
      <c r="E1150" s="13">
        <v>0.89700000000000002</v>
      </c>
      <c r="F1150" s="47"/>
      <c r="G1150" s="47"/>
      <c r="H1150" s="12">
        <f>SUM(E1150*100,F1150:G1150)</f>
        <v>89.7</v>
      </c>
      <c r="I1150" s="47"/>
      <c r="J1150" s="77"/>
      <c r="K1150" s="13">
        <f>SUM(I1150:J1150)</f>
        <v>0</v>
      </c>
      <c r="L1150" s="47"/>
      <c r="M1150" s="77"/>
      <c r="N1150" s="77"/>
      <c r="O1150" s="13">
        <f>SUM(L1150:N1150)</f>
        <v>0</v>
      </c>
      <c r="P1150" s="77"/>
      <c r="Q1150" s="77"/>
      <c r="R1150" s="77"/>
      <c r="S1150" s="77"/>
      <c r="T1150" s="13">
        <f>SUM(P1150:S1150)</f>
        <v>0</v>
      </c>
      <c r="U1150" s="47"/>
      <c r="V1150" s="47"/>
      <c r="W1150" s="47"/>
      <c r="X1150" s="47"/>
      <c r="Y1150" s="47"/>
      <c r="Z1150" s="47"/>
      <c r="AA1150" s="13">
        <f>SUM(U1150:Z1150)</f>
        <v>0</v>
      </c>
      <c r="AB1150" s="47"/>
      <c r="AC1150" s="47"/>
      <c r="AD1150" s="86">
        <f>H1150+K1150+O1150+T1150+AA1150+AB1150-AC1150</f>
        <v>89.7</v>
      </c>
    </row>
    <row r="1151" spans="1:30" ht="21" customHeight="1" x14ac:dyDescent="0.2">
      <c r="A1151" s="8">
        <v>1147</v>
      </c>
      <c r="B1151" s="172" t="s">
        <v>1058</v>
      </c>
      <c r="C1151" s="173" t="s">
        <v>70</v>
      </c>
      <c r="D1151" s="173">
        <v>2</v>
      </c>
      <c r="E1151" s="14">
        <f>H1151/100</f>
        <v>0.89688333333333337</v>
      </c>
      <c r="F1151" s="49"/>
      <c r="G1151" s="49"/>
      <c r="H1151" s="12">
        <v>89.688333333333333</v>
      </c>
      <c r="I1151" s="49"/>
      <c r="J1151" s="106"/>
      <c r="K1151" s="14">
        <f>SUM(I1151:J1151)</f>
        <v>0</v>
      </c>
      <c r="L1151" s="49"/>
      <c r="M1151" s="106"/>
      <c r="N1151" s="106"/>
      <c r="O1151" s="14">
        <f>SUM(L1151:N1151)</f>
        <v>0</v>
      </c>
      <c r="P1151" s="106"/>
      <c r="Q1151" s="106"/>
      <c r="R1151" s="106"/>
      <c r="S1151" s="106"/>
      <c r="T1151" s="14">
        <f>SUM(P1151:S1151)</f>
        <v>0</v>
      </c>
      <c r="U1151" s="49"/>
      <c r="V1151" s="49"/>
      <c r="W1151" s="49"/>
      <c r="X1151" s="49"/>
      <c r="Y1151" s="49"/>
      <c r="Z1151" s="49"/>
      <c r="AA1151" s="14">
        <f>SUM(U1151:Z1151)</f>
        <v>0</v>
      </c>
      <c r="AB1151" s="49"/>
      <c r="AC1151" s="49"/>
      <c r="AD1151" s="87">
        <f>H1151+K1151+O1151+T1151+AA1151+AB1151-AC1151</f>
        <v>89.688333333333333</v>
      </c>
    </row>
    <row r="1152" spans="1:30" ht="21" customHeight="1" x14ac:dyDescent="0.2">
      <c r="A1152" s="9">
        <v>1148</v>
      </c>
      <c r="B1152" s="167">
        <v>204083</v>
      </c>
      <c r="C1152" s="168" t="s">
        <v>78</v>
      </c>
      <c r="D1152" s="168">
        <v>1</v>
      </c>
      <c r="E1152" s="14">
        <v>0.89687499999999998</v>
      </c>
      <c r="F1152" s="51"/>
      <c r="G1152" s="51"/>
      <c r="H1152" s="12">
        <f>SUM(E1152*100,F1152:G1152)</f>
        <v>89.6875</v>
      </c>
      <c r="I1152" s="51"/>
      <c r="J1152" s="121"/>
      <c r="K1152" s="14">
        <f>SUM(I1152:J1152)</f>
        <v>0</v>
      </c>
      <c r="L1152" s="51"/>
      <c r="M1152" s="121"/>
      <c r="N1152" s="121"/>
      <c r="O1152" s="14">
        <f>SUM(L1152:N1152)</f>
        <v>0</v>
      </c>
      <c r="P1152" s="121"/>
      <c r="Q1152" s="121"/>
      <c r="R1152" s="121"/>
      <c r="S1152" s="121"/>
      <c r="T1152" s="14">
        <f>SUM(P1152:S1152)</f>
        <v>0</v>
      </c>
      <c r="U1152" s="51"/>
      <c r="V1152" s="51"/>
      <c r="W1152" s="51"/>
      <c r="X1152" s="51"/>
      <c r="Y1152" s="51"/>
      <c r="Z1152" s="51"/>
      <c r="AA1152" s="14">
        <f>SUM(U1152:Z1152)</f>
        <v>0</v>
      </c>
      <c r="AB1152" s="51"/>
      <c r="AC1152" s="51"/>
      <c r="AD1152" s="87">
        <f>H1152+K1152+O1152+T1152+AA1152+AB1152-AC1152</f>
        <v>89.6875</v>
      </c>
    </row>
    <row r="1153" spans="1:30" ht="21" customHeight="1" x14ac:dyDescent="0.2">
      <c r="A1153" s="10">
        <v>1149</v>
      </c>
      <c r="B1153" s="183" t="s">
        <v>1059</v>
      </c>
      <c r="C1153" s="101" t="s">
        <v>68</v>
      </c>
      <c r="D1153" s="177">
        <v>1</v>
      </c>
      <c r="E1153" s="13">
        <v>0.8967857142857143</v>
      </c>
      <c r="F1153" s="48"/>
      <c r="G1153" s="48"/>
      <c r="H1153" s="12">
        <f>SUM(E1153*100,F1153:G1153)</f>
        <v>89.678571428571431</v>
      </c>
      <c r="I1153" s="48"/>
      <c r="J1153" s="78"/>
      <c r="K1153" s="13">
        <f>SUM(I1153:J1153)</f>
        <v>0</v>
      </c>
      <c r="L1153" s="48"/>
      <c r="M1153" s="78"/>
      <c r="N1153" s="78"/>
      <c r="O1153" s="13">
        <f>SUM(L1153:N1153)</f>
        <v>0</v>
      </c>
      <c r="P1153" s="78"/>
      <c r="Q1153" s="81"/>
      <c r="R1153" s="78"/>
      <c r="S1153" s="78"/>
      <c r="T1153" s="13">
        <f>SUM(P1153:S1153)</f>
        <v>0</v>
      </c>
      <c r="U1153" s="48"/>
      <c r="V1153" s="48"/>
      <c r="W1153" s="48"/>
      <c r="X1153" s="48"/>
      <c r="Y1153" s="48"/>
      <c r="Z1153" s="48"/>
      <c r="AA1153" s="13">
        <f>SUM(U1153:Z1153)</f>
        <v>0</v>
      </c>
      <c r="AB1153" s="48"/>
      <c r="AC1153" s="48"/>
      <c r="AD1153" s="87">
        <f>H1153+K1153+O1153+T1153+AA1153+AB1153-AC1153</f>
        <v>89.678571428571431</v>
      </c>
    </row>
    <row r="1154" spans="1:30" ht="21" customHeight="1" x14ac:dyDescent="0.2">
      <c r="A1154" s="8">
        <v>1150</v>
      </c>
      <c r="B1154" s="190">
        <v>164305</v>
      </c>
      <c r="C1154" s="92" t="s">
        <v>64</v>
      </c>
      <c r="D1154" s="171">
        <v>5</v>
      </c>
      <c r="E1154" s="12">
        <v>0.74370354926780835</v>
      </c>
      <c r="F1154" s="54"/>
      <c r="G1154" s="54"/>
      <c r="H1154" s="12">
        <f>SUM(E1154*100,F1154:G1154)</f>
        <v>74.370354926780834</v>
      </c>
      <c r="I1154" s="85"/>
      <c r="J1154" s="126"/>
      <c r="K1154" s="12">
        <f>SUM(I1154:J1154)</f>
        <v>0</v>
      </c>
      <c r="L1154" s="95"/>
      <c r="M1154" s="95"/>
      <c r="N1154" s="95"/>
      <c r="O1154" s="12">
        <f>SUM(L1154:N1154)</f>
        <v>0</v>
      </c>
      <c r="P1154" s="95"/>
      <c r="Q1154" s="95"/>
      <c r="R1154" s="95"/>
      <c r="S1154" s="95"/>
      <c r="T1154" s="12">
        <f>SUM(P1154:S1154)</f>
        <v>0</v>
      </c>
      <c r="U1154" s="95">
        <v>1.5</v>
      </c>
      <c r="V1154" s="94">
        <v>11.8</v>
      </c>
      <c r="W1154" s="94"/>
      <c r="X1154" s="94"/>
      <c r="Y1154" s="85">
        <v>1</v>
      </c>
      <c r="Z1154" s="85"/>
      <c r="AA1154" s="14">
        <f>SUM(U1154:Z1154)</f>
        <v>14.3</v>
      </c>
      <c r="AB1154" s="85">
        <v>1</v>
      </c>
      <c r="AC1154" s="85"/>
      <c r="AD1154" s="86">
        <f>H1154+K1154+O1154+T1154+AA1154+AB1154-AC1154</f>
        <v>89.670354926780831</v>
      </c>
    </row>
    <row r="1155" spans="1:30" ht="21" customHeight="1" x14ac:dyDescent="0.2">
      <c r="A1155" s="9">
        <v>1151</v>
      </c>
      <c r="B1155" s="184" t="s">
        <v>1060</v>
      </c>
      <c r="C1155" s="184" t="s">
        <v>66</v>
      </c>
      <c r="D1155" s="184">
        <v>2</v>
      </c>
      <c r="E1155" s="13">
        <v>0.89666666666666661</v>
      </c>
      <c r="F1155" s="47"/>
      <c r="G1155" s="47"/>
      <c r="H1155" s="12">
        <f>SUM(E1155*100,F1155:G1155)</f>
        <v>89.666666666666657</v>
      </c>
      <c r="I1155" s="47"/>
      <c r="J1155" s="77"/>
      <c r="K1155" s="13">
        <f>SUM(I1155:J1155)</f>
        <v>0</v>
      </c>
      <c r="L1155" s="47"/>
      <c r="M1155" s="77"/>
      <c r="N1155" s="77"/>
      <c r="O1155" s="13">
        <f>SUM(L1155:N1155)</f>
        <v>0</v>
      </c>
      <c r="P1155" s="77"/>
      <c r="Q1155" s="77"/>
      <c r="R1155" s="77"/>
      <c r="S1155" s="77"/>
      <c r="T1155" s="13">
        <f>SUM(P1155:S1155)</f>
        <v>0</v>
      </c>
      <c r="U1155" s="47"/>
      <c r="V1155" s="47"/>
      <c r="W1155" s="47"/>
      <c r="X1155" s="47"/>
      <c r="Y1155" s="47"/>
      <c r="Z1155" s="47"/>
      <c r="AA1155" s="13">
        <f>SUM(U1155:Z1155)</f>
        <v>0</v>
      </c>
      <c r="AB1155" s="47"/>
      <c r="AC1155" s="47"/>
      <c r="AD1155" s="87">
        <f>H1155+K1155+O1155+T1155+AA1155+AB1155-AC1155</f>
        <v>89.666666666666657</v>
      </c>
    </row>
    <row r="1156" spans="1:30" ht="21" customHeight="1" x14ac:dyDescent="0.2">
      <c r="A1156" s="10">
        <v>1152</v>
      </c>
      <c r="B1156" s="178" t="s">
        <v>1061</v>
      </c>
      <c r="C1156" s="177" t="s">
        <v>68</v>
      </c>
      <c r="D1156" s="185">
        <v>1</v>
      </c>
      <c r="E1156" s="16">
        <v>0.89666666666666661</v>
      </c>
      <c r="F1156" s="48"/>
      <c r="G1156" s="48"/>
      <c r="H1156" s="12">
        <f>SUM(E1156*100,F1156:G1156)</f>
        <v>89.666666666666657</v>
      </c>
      <c r="I1156" s="48"/>
      <c r="J1156" s="78"/>
      <c r="K1156" s="13">
        <f>SUM(I1156:J1156)</f>
        <v>0</v>
      </c>
      <c r="L1156" s="48"/>
      <c r="M1156" s="78"/>
      <c r="N1156" s="78"/>
      <c r="O1156" s="13">
        <f>SUM(L1156:N1156)</f>
        <v>0</v>
      </c>
      <c r="P1156" s="78"/>
      <c r="Q1156" s="81"/>
      <c r="R1156" s="78"/>
      <c r="S1156" s="78"/>
      <c r="T1156" s="13">
        <f>SUM(P1156:S1156)</f>
        <v>0</v>
      </c>
      <c r="U1156" s="48"/>
      <c r="V1156" s="48"/>
      <c r="W1156" s="48"/>
      <c r="X1156" s="48"/>
      <c r="Y1156" s="48"/>
      <c r="Z1156" s="48"/>
      <c r="AA1156" s="13">
        <f>SUM(U1156:Z1156)</f>
        <v>0</v>
      </c>
      <c r="AB1156" s="48"/>
      <c r="AC1156" s="48"/>
      <c r="AD1156" s="87">
        <f>H1156+K1156+O1156+T1156+AA1156+AB1156-AC1156</f>
        <v>89.666666666666657</v>
      </c>
    </row>
    <row r="1157" spans="1:30" ht="21" customHeight="1" x14ac:dyDescent="0.2">
      <c r="A1157" s="8">
        <v>1153</v>
      </c>
      <c r="B1157" s="178" t="s">
        <v>1062</v>
      </c>
      <c r="C1157" s="101" t="s">
        <v>68</v>
      </c>
      <c r="D1157" s="177">
        <v>3</v>
      </c>
      <c r="E1157" s="13">
        <v>0.89666666666666661</v>
      </c>
      <c r="F1157" s="48"/>
      <c r="G1157" s="48"/>
      <c r="H1157" s="12">
        <f>SUM(E1157*100,F1157:G1157)</f>
        <v>89.666666666666657</v>
      </c>
      <c r="I1157" s="48"/>
      <c r="J1157" s="78"/>
      <c r="K1157" s="13">
        <f>SUM(I1157:J1157)</f>
        <v>0</v>
      </c>
      <c r="L1157" s="48"/>
      <c r="M1157" s="78"/>
      <c r="N1157" s="78"/>
      <c r="O1157" s="13">
        <f>SUM(L1157:N1157)</f>
        <v>0</v>
      </c>
      <c r="P1157" s="78"/>
      <c r="Q1157" s="78"/>
      <c r="R1157" s="78"/>
      <c r="S1157" s="78"/>
      <c r="T1157" s="13">
        <f>SUM(P1157:S1157)</f>
        <v>0</v>
      </c>
      <c r="U1157" s="48"/>
      <c r="V1157" s="48"/>
      <c r="W1157" s="48"/>
      <c r="X1157" s="48"/>
      <c r="Y1157" s="48"/>
      <c r="Z1157" s="48"/>
      <c r="AA1157" s="13">
        <f>SUM(U1157:Z1157)</f>
        <v>0</v>
      </c>
      <c r="AB1157" s="48"/>
      <c r="AC1157" s="48"/>
      <c r="AD1157" s="87">
        <f>H1157+K1157+O1157+T1157+AA1157+AB1157-AC1157</f>
        <v>89.666666666666657</v>
      </c>
    </row>
    <row r="1158" spans="1:30" ht="21" customHeight="1" x14ac:dyDescent="0.2">
      <c r="A1158" s="9">
        <v>1154</v>
      </c>
      <c r="B1158" s="167">
        <v>174060</v>
      </c>
      <c r="C1158" s="119" t="s">
        <v>78</v>
      </c>
      <c r="D1158" s="168">
        <v>4</v>
      </c>
      <c r="E1158" s="14">
        <v>0.8964102564102564</v>
      </c>
      <c r="F1158" s="51"/>
      <c r="G1158" s="51"/>
      <c r="H1158" s="12">
        <f>SUM(E1158*100,F1158:G1158)</f>
        <v>89.641025641025635</v>
      </c>
      <c r="I1158" s="51"/>
      <c r="J1158" s="121"/>
      <c r="K1158" s="14">
        <f>SUM(I1158:J1158)</f>
        <v>0</v>
      </c>
      <c r="L1158" s="51"/>
      <c r="M1158" s="121"/>
      <c r="N1158" s="121"/>
      <c r="O1158" s="14">
        <f>SUM(L1158:N1158)</f>
        <v>0</v>
      </c>
      <c r="P1158" s="121"/>
      <c r="Q1158" s="121"/>
      <c r="R1158" s="121"/>
      <c r="S1158" s="121"/>
      <c r="T1158" s="14">
        <f>SUM(P1158:S1158)</f>
        <v>0</v>
      </c>
      <c r="U1158" s="51"/>
      <c r="V1158" s="51"/>
      <c r="W1158" s="51"/>
      <c r="X1158" s="51"/>
      <c r="Y1158" s="51"/>
      <c r="Z1158" s="51"/>
      <c r="AA1158" s="14">
        <f>SUM(U1158:Z1158)</f>
        <v>0</v>
      </c>
      <c r="AB1158" s="51"/>
      <c r="AC1158" s="51"/>
      <c r="AD1158" s="87">
        <f>H1158+K1158+O1158+T1158+AA1158+AB1158-AC1158</f>
        <v>89.641025641025635</v>
      </c>
    </row>
    <row r="1159" spans="1:30" ht="21" customHeight="1" x14ac:dyDescent="0.2">
      <c r="A1159" s="10">
        <v>1155</v>
      </c>
      <c r="B1159" s="178" t="s">
        <v>1063</v>
      </c>
      <c r="C1159" s="101" t="s">
        <v>68</v>
      </c>
      <c r="D1159" s="180">
        <v>1</v>
      </c>
      <c r="E1159" s="13">
        <v>0.85612903225806447</v>
      </c>
      <c r="F1159" s="48"/>
      <c r="G1159" s="48"/>
      <c r="H1159" s="12">
        <f>SUM(E1159*100,F1159:G1159)</f>
        <v>85.612903225806448</v>
      </c>
      <c r="I1159" s="48"/>
      <c r="J1159" s="78"/>
      <c r="K1159" s="13">
        <f>SUM(I1159:J1159)</f>
        <v>0</v>
      </c>
      <c r="L1159" s="48"/>
      <c r="M1159" s="78"/>
      <c r="N1159" s="78"/>
      <c r="O1159" s="13">
        <f>SUM(L1159:N1159)</f>
        <v>0</v>
      </c>
      <c r="P1159" s="78"/>
      <c r="Q1159" s="78"/>
      <c r="R1159" s="78"/>
      <c r="S1159" s="78"/>
      <c r="T1159" s="13">
        <f>SUM(P1159:S1159)</f>
        <v>0</v>
      </c>
      <c r="U1159" s="48">
        <f>1+1</f>
        <v>2</v>
      </c>
      <c r="V1159" s="48"/>
      <c r="W1159" s="48"/>
      <c r="X1159" s="48">
        <f>1.1+0.4</f>
        <v>1.5</v>
      </c>
      <c r="Y1159" s="48"/>
      <c r="Z1159" s="48">
        <v>0.5</v>
      </c>
      <c r="AA1159" s="13">
        <f>SUM(U1159:Z1159)</f>
        <v>4</v>
      </c>
      <c r="AB1159" s="48"/>
      <c r="AC1159" s="48"/>
      <c r="AD1159" s="87">
        <f>H1159+K1159+O1159+T1159+AA1159+AB1159-AC1159</f>
        <v>89.612903225806448</v>
      </c>
    </row>
    <row r="1160" spans="1:30" ht="21" customHeight="1" x14ac:dyDescent="0.2">
      <c r="A1160" s="8">
        <v>1156</v>
      </c>
      <c r="B1160" s="178" t="s">
        <v>1064</v>
      </c>
      <c r="C1160" s="101" t="s">
        <v>68</v>
      </c>
      <c r="D1160" s="185">
        <v>1</v>
      </c>
      <c r="E1160" s="16">
        <v>0.81100000000000005</v>
      </c>
      <c r="F1160" s="48"/>
      <c r="G1160" s="48"/>
      <c r="H1160" s="12">
        <f>SUM(E1160*100,F1160:G1160)</f>
        <v>81.100000000000009</v>
      </c>
      <c r="I1160" s="48"/>
      <c r="J1160" s="78"/>
      <c r="K1160" s="13">
        <f>SUM(I1160:J1160)</f>
        <v>0</v>
      </c>
      <c r="L1160" s="48">
        <v>1</v>
      </c>
      <c r="M1160" s="78">
        <v>5</v>
      </c>
      <c r="N1160" s="78"/>
      <c r="O1160" s="13">
        <f>SUM(L1160:N1160)</f>
        <v>6</v>
      </c>
      <c r="P1160" s="78"/>
      <c r="Q1160" s="78">
        <v>1</v>
      </c>
      <c r="R1160" s="78"/>
      <c r="S1160" s="78"/>
      <c r="T1160" s="13">
        <f>SUM(P1160:S1160)</f>
        <v>1</v>
      </c>
      <c r="U1160" s="48"/>
      <c r="V1160" s="48"/>
      <c r="W1160" s="48">
        <v>1.5</v>
      </c>
      <c r="X1160" s="48"/>
      <c r="Y1160" s="48"/>
      <c r="Z1160" s="48"/>
      <c r="AA1160" s="13">
        <f>SUM(U1160:Z1160)</f>
        <v>1.5</v>
      </c>
      <c r="AB1160" s="48"/>
      <c r="AC1160" s="48"/>
      <c r="AD1160" s="87">
        <f>H1160+K1160+O1160+T1160+AA1160+AB1160-AC1160</f>
        <v>89.600000000000009</v>
      </c>
    </row>
    <row r="1161" spans="1:30" ht="21" customHeight="1" x14ac:dyDescent="0.2">
      <c r="A1161" s="9">
        <v>1157</v>
      </c>
      <c r="B1161" s="178" t="s">
        <v>1065</v>
      </c>
      <c r="C1161" s="101" t="s">
        <v>68</v>
      </c>
      <c r="D1161" s="185">
        <v>1</v>
      </c>
      <c r="E1161" s="16">
        <v>0.89600000000000002</v>
      </c>
      <c r="F1161" s="48"/>
      <c r="G1161" s="48"/>
      <c r="H1161" s="12">
        <f>SUM(E1161*100,F1161:G1161)</f>
        <v>89.600000000000009</v>
      </c>
      <c r="I1161" s="48"/>
      <c r="J1161" s="78"/>
      <c r="K1161" s="13">
        <f>SUM(I1161:J1161)</f>
        <v>0</v>
      </c>
      <c r="L1161" s="48"/>
      <c r="M1161" s="78"/>
      <c r="N1161" s="78"/>
      <c r="O1161" s="13">
        <f>SUM(L1161:N1161)</f>
        <v>0</v>
      </c>
      <c r="P1161" s="78"/>
      <c r="Q1161" s="78"/>
      <c r="R1161" s="78"/>
      <c r="S1161" s="78"/>
      <c r="T1161" s="13">
        <f>SUM(P1161:S1161)</f>
        <v>0</v>
      </c>
      <c r="U1161" s="48"/>
      <c r="V1161" s="48"/>
      <c r="W1161" s="48"/>
      <c r="X1161" s="48"/>
      <c r="Y1161" s="48"/>
      <c r="Z1161" s="48"/>
      <c r="AA1161" s="13">
        <f>SUM(U1161:Z1161)</f>
        <v>0</v>
      </c>
      <c r="AB1161" s="48"/>
      <c r="AC1161" s="48"/>
      <c r="AD1161" s="87">
        <f>H1161+K1161+O1161+T1161+AA1161+AB1161-AC1161</f>
        <v>89.600000000000009</v>
      </c>
    </row>
    <row r="1162" spans="1:30" ht="21" customHeight="1" x14ac:dyDescent="0.2">
      <c r="A1162" s="10">
        <v>1158</v>
      </c>
      <c r="B1162" s="180" t="s">
        <v>1066</v>
      </c>
      <c r="C1162" s="101" t="s">
        <v>68</v>
      </c>
      <c r="D1162" s="177">
        <v>4</v>
      </c>
      <c r="E1162" s="13">
        <v>0.89586206896551723</v>
      </c>
      <c r="F1162" s="48"/>
      <c r="G1162" s="48"/>
      <c r="H1162" s="12">
        <f>SUM(E1162*100,F1162:G1162)</f>
        <v>89.58620689655173</v>
      </c>
      <c r="I1162" s="48"/>
      <c r="J1162" s="78"/>
      <c r="K1162" s="13">
        <f>SUM(I1162:J1162)</f>
        <v>0</v>
      </c>
      <c r="L1162" s="48"/>
      <c r="M1162" s="78"/>
      <c r="N1162" s="78"/>
      <c r="O1162" s="13">
        <f>SUM(L1162:N1162)</f>
        <v>0</v>
      </c>
      <c r="P1162" s="78"/>
      <c r="Q1162" s="78"/>
      <c r="R1162" s="78"/>
      <c r="S1162" s="78"/>
      <c r="T1162" s="13">
        <f>SUM(P1162:S1162)</f>
        <v>0</v>
      </c>
      <c r="U1162" s="48"/>
      <c r="V1162" s="48"/>
      <c r="W1162" s="48"/>
      <c r="X1162" s="48"/>
      <c r="Y1162" s="48"/>
      <c r="Z1162" s="48"/>
      <c r="AA1162" s="13">
        <f>SUM(U1162:Z1162)</f>
        <v>0</v>
      </c>
      <c r="AB1162" s="48"/>
      <c r="AC1162" s="48"/>
      <c r="AD1162" s="86">
        <f>H1162+K1162+O1162+T1162+AA1162+AB1162-AC1162</f>
        <v>89.58620689655173</v>
      </c>
    </row>
    <row r="1163" spans="1:30" ht="21" customHeight="1" x14ac:dyDescent="0.2">
      <c r="A1163" s="8">
        <v>1159</v>
      </c>
      <c r="B1163" s="176" t="s">
        <v>1067</v>
      </c>
      <c r="C1163" s="101" t="s">
        <v>68</v>
      </c>
      <c r="D1163" s="177">
        <v>3</v>
      </c>
      <c r="E1163" s="13">
        <v>0.89580645161290318</v>
      </c>
      <c r="F1163" s="48"/>
      <c r="G1163" s="48"/>
      <c r="H1163" s="12">
        <f>SUM(E1163*100,F1163:G1163)</f>
        <v>89.58064516129032</v>
      </c>
      <c r="I1163" s="48"/>
      <c r="J1163" s="78"/>
      <c r="K1163" s="13">
        <f>SUM(I1163:J1163)</f>
        <v>0</v>
      </c>
      <c r="L1163" s="48"/>
      <c r="M1163" s="78"/>
      <c r="N1163" s="78"/>
      <c r="O1163" s="13">
        <f>SUM(L1163:N1163)</f>
        <v>0</v>
      </c>
      <c r="P1163" s="78"/>
      <c r="Q1163" s="78"/>
      <c r="R1163" s="78"/>
      <c r="S1163" s="78"/>
      <c r="T1163" s="13">
        <f>SUM(P1163:S1163)</f>
        <v>0</v>
      </c>
      <c r="U1163" s="48"/>
      <c r="V1163" s="48"/>
      <c r="W1163" s="48"/>
      <c r="X1163" s="48"/>
      <c r="Y1163" s="48"/>
      <c r="Z1163" s="48"/>
      <c r="AA1163" s="13">
        <f>SUM(U1163:Z1163)</f>
        <v>0</v>
      </c>
      <c r="AB1163" s="48"/>
      <c r="AC1163" s="48"/>
      <c r="AD1163" s="86">
        <f>H1163+K1163+O1163+T1163+AA1163+AB1163-AC1163</f>
        <v>89.58064516129032</v>
      </c>
    </row>
    <row r="1164" spans="1:30" ht="21" customHeight="1" x14ac:dyDescent="0.2">
      <c r="A1164" s="9">
        <v>1160</v>
      </c>
      <c r="B1164" s="178" t="s">
        <v>1068</v>
      </c>
      <c r="C1164" s="101" t="s">
        <v>68</v>
      </c>
      <c r="D1164" s="185">
        <v>1</v>
      </c>
      <c r="E1164" s="16">
        <v>0.89566666666666672</v>
      </c>
      <c r="F1164" s="48"/>
      <c r="G1164" s="48"/>
      <c r="H1164" s="12">
        <f>SUM(E1164*100,F1164:G1164)</f>
        <v>89.566666666666677</v>
      </c>
      <c r="I1164" s="48"/>
      <c r="J1164" s="78"/>
      <c r="K1164" s="13">
        <f>SUM(I1164:J1164)</f>
        <v>0</v>
      </c>
      <c r="L1164" s="48"/>
      <c r="M1164" s="78"/>
      <c r="N1164" s="78"/>
      <c r="O1164" s="13">
        <f>SUM(L1164:N1164)</f>
        <v>0</v>
      </c>
      <c r="P1164" s="78"/>
      <c r="Q1164" s="78"/>
      <c r="R1164" s="78"/>
      <c r="S1164" s="78"/>
      <c r="T1164" s="13">
        <f>SUM(P1164:S1164)</f>
        <v>0</v>
      </c>
      <c r="U1164" s="48"/>
      <c r="V1164" s="48"/>
      <c r="W1164" s="48"/>
      <c r="X1164" s="48"/>
      <c r="Y1164" s="48"/>
      <c r="Z1164" s="48"/>
      <c r="AA1164" s="13">
        <f>SUM(U1164:Z1164)</f>
        <v>0</v>
      </c>
      <c r="AB1164" s="48"/>
      <c r="AC1164" s="48"/>
      <c r="AD1164" s="87">
        <f>H1164+K1164+O1164+T1164+AA1164+AB1164-AC1164</f>
        <v>89.566666666666677</v>
      </c>
    </row>
    <row r="1165" spans="1:30" ht="21" customHeight="1" x14ac:dyDescent="0.2">
      <c r="A1165" s="10">
        <v>1161</v>
      </c>
      <c r="B1165" s="178" t="s">
        <v>1069</v>
      </c>
      <c r="C1165" s="101" t="s">
        <v>68</v>
      </c>
      <c r="D1165" s="177">
        <v>2</v>
      </c>
      <c r="E1165" s="13">
        <v>0.88066666666666671</v>
      </c>
      <c r="F1165" s="48"/>
      <c r="G1165" s="48"/>
      <c r="H1165" s="12">
        <f>SUM(E1165*100,F1165:G1165)</f>
        <v>88.066666666666677</v>
      </c>
      <c r="I1165" s="48"/>
      <c r="J1165" s="78"/>
      <c r="K1165" s="13">
        <f>SUM(I1165:J1165)</f>
        <v>0</v>
      </c>
      <c r="L1165" s="48"/>
      <c r="M1165" s="78"/>
      <c r="N1165" s="78"/>
      <c r="O1165" s="13">
        <f>SUM(L1165:N1165)</f>
        <v>0</v>
      </c>
      <c r="P1165" s="78"/>
      <c r="Q1165" s="78"/>
      <c r="R1165" s="78"/>
      <c r="S1165" s="78"/>
      <c r="T1165" s="13">
        <f>SUM(P1165:S1165)</f>
        <v>0</v>
      </c>
      <c r="U1165" s="48"/>
      <c r="V1165" s="48"/>
      <c r="W1165" s="48"/>
      <c r="X1165" s="48"/>
      <c r="Y1165" s="48"/>
      <c r="Z1165" s="48">
        <v>1.5</v>
      </c>
      <c r="AA1165" s="13">
        <f>SUM(U1165:Z1165)</f>
        <v>1.5</v>
      </c>
      <c r="AB1165" s="48"/>
      <c r="AC1165" s="48"/>
      <c r="AD1165" s="87">
        <f>H1165+K1165+O1165+T1165+AA1165+AB1165-AC1165</f>
        <v>89.566666666666677</v>
      </c>
    </row>
    <row r="1166" spans="1:30" ht="21" customHeight="1" x14ac:dyDescent="0.2">
      <c r="A1166" s="8">
        <v>1162</v>
      </c>
      <c r="B1166" s="182" t="s">
        <v>1070</v>
      </c>
      <c r="C1166" s="110" t="s">
        <v>73</v>
      </c>
      <c r="D1166" s="166">
        <v>2</v>
      </c>
      <c r="E1166" s="14">
        <v>0.8954545454545455</v>
      </c>
      <c r="F1166" s="50"/>
      <c r="G1166" s="50"/>
      <c r="H1166" s="12">
        <f>SUM(E1166*100,F1166:G1166)</f>
        <v>89.545454545454547</v>
      </c>
      <c r="I1166" s="50"/>
      <c r="J1166" s="112"/>
      <c r="K1166" s="14">
        <f>SUM(I1166:J1166)</f>
        <v>0</v>
      </c>
      <c r="L1166" s="50"/>
      <c r="M1166" s="112"/>
      <c r="N1166" s="112"/>
      <c r="O1166" s="14">
        <f>SUM(L1166:N1166)</f>
        <v>0</v>
      </c>
      <c r="P1166" s="112"/>
      <c r="Q1166" s="112"/>
      <c r="R1166" s="112"/>
      <c r="S1166" s="112"/>
      <c r="T1166" s="14">
        <f>SUM(P1166:S1166)</f>
        <v>0</v>
      </c>
      <c r="U1166" s="50"/>
      <c r="V1166" s="50"/>
      <c r="W1166" s="50"/>
      <c r="X1166" s="50"/>
      <c r="Y1166" s="50"/>
      <c r="Z1166" s="50"/>
      <c r="AA1166" s="14">
        <f>SUM(U1166:Z1166)</f>
        <v>0</v>
      </c>
      <c r="AB1166" s="50"/>
      <c r="AC1166" s="50"/>
      <c r="AD1166" s="86">
        <f>H1166+K1166+O1166+T1166+AA1166+AB1166-AC1166</f>
        <v>89.545454545454547</v>
      </c>
    </row>
    <row r="1167" spans="1:30" ht="21" customHeight="1" x14ac:dyDescent="0.2">
      <c r="A1167" s="9">
        <v>1163</v>
      </c>
      <c r="B1167" s="167">
        <v>174088</v>
      </c>
      <c r="C1167" s="168" t="s">
        <v>78</v>
      </c>
      <c r="D1167" s="168">
        <v>4</v>
      </c>
      <c r="E1167" s="14">
        <v>0.89538461538461533</v>
      </c>
      <c r="F1167" s="51"/>
      <c r="G1167" s="51"/>
      <c r="H1167" s="12">
        <f>SUM(E1167*100,F1167:G1167)</f>
        <v>89.538461538461533</v>
      </c>
      <c r="I1167" s="51"/>
      <c r="J1167" s="121"/>
      <c r="K1167" s="14">
        <f>SUM(I1167:J1167)</f>
        <v>0</v>
      </c>
      <c r="L1167" s="51"/>
      <c r="M1167" s="121"/>
      <c r="N1167" s="121"/>
      <c r="O1167" s="14">
        <f>SUM(L1167:N1167)</f>
        <v>0</v>
      </c>
      <c r="P1167" s="121"/>
      <c r="Q1167" s="121"/>
      <c r="R1167" s="121"/>
      <c r="S1167" s="121"/>
      <c r="T1167" s="14">
        <f>SUM(P1167:S1167)</f>
        <v>0</v>
      </c>
      <c r="U1167" s="51"/>
      <c r="V1167" s="51"/>
      <c r="W1167" s="51"/>
      <c r="X1167" s="51"/>
      <c r="Y1167" s="51"/>
      <c r="Z1167" s="51"/>
      <c r="AA1167" s="14">
        <f>SUM(U1167:Z1167)</f>
        <v>0</v>
      </c>
      <c r="AB1167" s="51"/>
      <c r="AC1167" s="51"/>
      <c r="AD1167" s="87">
        <f>H1167+K1167+O1167+T1167+AA1167+AB1167-AC1167</f>
        <v>89.538461538461533</v>
      </c>
    </row>
    <row r="1168" spans="1:30" ht="21" customHeight="1" x14ac:dyDescent="0.2">
      <c r="A1168" s="10">
        <v>1164</v>
      </c>
      <c r="B1168" s="183" t="s">
        <v>1071</v>
      </c>
      <c r="C1168" s="101" t="s">
        <v>68</v>
      </c>
      <c r="D1168" s="177">
        <v>1</v>
      </c>
      <c r="E1168" s="13">
        <v>0.89535714285714285</v>
      </c>
      <c r="F1168" s="48"/>
      <c r="G1168" s="48"/>
      <c r="H1168" s="12">
        <f>SUM(E1168*100,F1168:G1168)</f>
        <v>89.535714285714292</v>
      </c>
      <c r="I1168" s="48"/>
      <c r="J1168" s="78"/>
      <c r="K1168" s="13">
        <f>SUM(I1168:J1168)</f>
        <v>0</v>
      </c>
      <c r="L1168" s="48"/>
      <c r="M1168" s="78"/>
      <c r="N1168" s="78"/>
      <c r="O1168" s="13">
        <f>SUM(L1168:N1168)</f>
        <v>0</v>
      </c>
      <c r="P1168" s="78"/>
      <c r="Q1168" s="78"/>
      <c r="R1168" s="78"/>
      <c r="S1168" s="78"/>
      <c r="T1168" s="13">
        <f>SUM(P1168:S1168)</f>
        <v>0</v>
      </c>
      <c r="U1168" s="48"/>
      <c r="V1168" s="48"/>
      <c r="W1168" s="48"/>
      <c r="X1168" s="48"/>
      <c r="Y1168" s="48"/>
      <c r="Z1168" s="48"/>
      <c r="AA1168" s="13">
        <f>SUM(U1168:Z1168)</f>
        <v>0</v>
      </c>
      <c r="AB1168" s="48"/>
      <c r="AC1168" s="48"/>
      <c r="AD1168" s="86">
        <f>H1168+K1168+O1168+T1168+AA1168+AB1168-AC1168</f>
        <v>89.535714285714292</v>
      </c>
    </row>
    <row r="1169" spans="1:30" ht="21" customHeight="1" x14ac:dyDescent="0.2">
      <c r="A1169" s="8">
        <v>1165</v>
      </c>
      <c r="B1169" s="176" t="s">
        <v>1072</v>
      </c>
      <c r="C1169" s="101" t="s">
        <v>68</v>
      </c>
      <c r="D1169" s="177">
        <v>2</v>
      </c>
      <c r="E1169" s="13">
        <v>0.89533333333333331</v>
      </c>
      <c r="F1169" s="48"/>
      <c r="G1169" s="48"/>
      <c r="H1169" s="12">
        <f>SUM(E1169*100,F1169:G1169)</f>
        <v>89.533333333333331</v>
      </c>
      <c r="I1169" s="48"/>
      <c r="J1169" s="78"/>
      <c r="K1169" s="13">
        <f>SUM(I1169:J1169)</f>
        <v>0</v>
      </c>
      <c r="L1169" s="48"/>
      <c r="M1169" s="78"/>
      <c r="N1169" s="78"/>
      <c r="O1169" s="13">
        <f>SUM(L1169:N1169)</f>
        <v>0</v>
      </c>
      <c r="P1169" s="78"/>
      <c r="Q1169" s="78"/>
      <c r="R1169" s="78"/>
      <c r="S1169" s="78"/>
      <c r="T1169" s="13">
        <f>SUM(P1169:S1169)</f>
        <v>0</v>
      </c>
      <c r="U1169" s="48"/>
      <c r="V1169" s="48"/>
      <c r="W1169" s="48"/>
      <c r="X1169" s="48"/>
      <c r="Y1169" s="48"/>
      <c r="Z1169" s="48"/>
      <c r="AA1169" s="13">
        <f>SUM(U1169:Z1169)</f>
        <v>0</v>
      </c>
      <c r="AB1169" s="48"/>
      <c r="AC1169" s="48"/>
      <c r="AD1169" s="87">
        <f>H1169+K1169+O1169+T1169+AA1169+AB1169-AC1169</f>
        <v>89.533333333333331</v>
      </c>
    </row>
    <row r="1170" spans="1:30" ht="21" customHeight="1" x14ac:dyDescent="0.2">
      <c r="A1170" s="9">
        <v>1166</v>
      </c>
      <c r="B1170" s="182" t="s">
        <v>1073</v>
      </c>
      <c r="C1170" s="110" t="s">
        <v>73</v>
      </c>
      <c r="D1170" s="166">
        <v>2</v>
      </c>
      <c r="E1170" s="14">
        <v>0.89531249999999996</v>
      </c>
      <c r="F1170" s="50"/>
      <c r="G1170" s="50"/>
      <c r="H1170" s="12">
        <f>SUM(E1170*100,F1170:G1170)</f>
        <v>89.53125</v>
      </c>
      <c r="I1170" s="50"/>
      <c r="J1170" s="112"/>
      <c r="K1170" s="14">
        <f>SUM(I1170:J1170)</f>
        <v>0</v>
      </c>
      <c r="L1170" s="50"/>
      <c r="M1170" s="112"/>
      <c r="N1170" s="112"/>
      <c r="O1170" s="14">
        <f>SUM(L1170:N1170)</f>
        <v>0</v>
      </c>
      <c r="P1170" s="112"/>
      <c r="Q1170" s="194"/>
      <c r="R1170" s="112"/>
      <c r="S1170" s="112"/>
      <c r="T1170" s="14">
        <f>SUM(P1170:S1170)</f>
        <v>0</v>
      </c>
      <c r="U1170" s="50"/>
      <c r="V1170" s="50"/>
      <c r="W1170" s="50"/>
      <c r="X1170" s="50"/>
      <c r="Y1170" s="50"/>
      <c r="Z1170" s="50"/>
      <c r="AA1170" s="14">
        <f>SUM(U1170:Z1170)</f>
        <v>0</v>
      </c>
      <c r="AB1170" s="50"/>
      <c r="AC1170" s="50"/>
      <c r="AD1170" s="87">
        <f>H1170+K1170+O1170+T1170+AA1170+AB1170-AC1170</f>
        <v>89.53125</v>
      </c>
    </row>
    <row r="1171" spans="1:30" ht="21" customHeight="1" x14ac:dyDescent="0.2">
      <c r="A1171" s="10">
        <v>1167</v>
      </c>
      <c r="B1171" s="184" t="s">
        <v>1074</v>
      </c>
      <c r="C1171" s="184" t="s">
        <v>66</v>
      </c>
      <c r="D1171" s="184">
        <v>4</v>
      </c>
      <c r="E1171" s="13">
        <v>0.88724137931034486</v>
      </c>
      <c r="F1171" s="47"/>
      <c r="G1171" s="47"/>
      <c r="H1171" s="12">
        <f>SUM(E1171*100,F1171:G1171)</f>
        <v>88.724137931034491</v>
      </c>
      <c r="I1171" s="47"/>
      <c r="J1171" s="77"/>
      <c r="K1171" s="13">
        <f>SUM(I1171:J1171)</f>
        <v>0</v>
      </c>
      <c r="L1171" s="47"/>
      <c r="M1171" s="77"/>
      <c r="N1171" s="77"/>
      <c r="O1171" s="13">
        <f>SUM(L1171:N1171)</f>
        <v>0</v>
      </c>
      <c r="P1171" s="77"/>
      <c r="Q1171" s="77"/>
      <c r="R1171" s="77"/>
      <c r="S1171" s="77"/>
      <c r="T1171" s="13">
        <f>SUM(P1171:S1171)</f>
        <v>0</v>
      </c>
      <c r="U1171" s="47"/>
      <c r="V1171" s="47"/>
      <c r="W1171" s="47"/>
      <c r="X1171" s="47"/>
      <c r="Y1171" s="47">
        <v>0.8</v>
      </c>
      <c r="Z1171" s="47"/>
      <c r="AA1171" s="13">
        <f>SUM(U1171:Z1171)</f>
        <v>0.8</v>
      </c>
      <c r="AB1171" s="47"/>
      <c r="AC1171" s="47"/>
      <c r="AD1171" s="87">
        <f>H1171+K1171+O1171+T1171+AA1171+AB1171-AC1171</f>
        <v>89.524137931034488</v>
      </c>
    </row>
    <row r="1172" spans="1:30" ht="21" customHeight="1" x14ac:dyDescent="0.2">
      <c r="A1172" s="8">
        <v>1168</v>
      </c>
      <c r="B1172" s="167">
        <v>204026</v>
      </c>
      <c r="C1172" s="168" t="s">
        <v>78</v>
      </c>
      <c r="D1172" s="168">
        <v>1</v>
      </c>
      <c r="E1172" s="14">
        <v>0.87718750000000001</v>
      </c>
      <c r="F1172" s="51"/>
      <c r="G1172" s="51"/>
      <c r="H1172" s="12">
        <f>SUM(E1172*100,F1172:G1172)</f>
        <v>87.71875</v>
      </c>
      <c r="I1172" s="51"/>
      <c r="J1172" s="121"/>
      <c r="K1172" s="14">
        <f>SUM(I1172:J1172)</f>
        <v>0</v>
      </c>
      <c r="L1172" s="51"/>
      <c r="M1172" s="121"/>
      <c r="N1172" s="121"/>
      <c r="O1172" s="14">
        <f>SUM(L1172:N1172)</f>
        <v>0</v>
      </c>
      <c r="P1172" s="121"/>
      <c r="Q1172" s="121"/>
      <c r="R1172" s="121"/>
      <c r="S1172" s="121"/>
      <c r="T1172" s="14">
        <f>SUM(P1172:S1172)</f>
        <v>0</v>
      </c>
      <c r="U1172" s="51"/>
      <c r="V1172" s="51">
        <v>1</v>
      </c>
      <c r="W1172" s="51"/>
      <c r="X1172" s="51">
        <v>0.8</v>
      </c>
      <c r="Y1172" s="51"/>
      <c r="Z1172" s="51"/>
      <c r="AA1172" s="14">
        <f>SUM(U1172:Z1172)</f>
        <v>1.8</v>
      </c>
      <c r="AB1172" s="51"/>
      <c r="AC1172" s="51"/>
      <c r="AD1172" s="87">
        <f>H1172+K1172+O1172+T1172+AA1172+AB1172-AC1172</f>
        <v>89.518749999999997</v>
      </c>
    </row>
    <row r="1173" spans="1:30" ht="21" customHeight="1" x14ac:dyDescent="0.2">
      <c r="A1173" s="9">
        <v>1169</v>
      </c>
      <c r="B1173" s="187" t="s">
        <v>1075</v>
      </c>
      <c r="C1173" s="101" t="s">
        <v>68</v>
      </c>
      <c r="D1173" s="177">
        <v>3</v>
      </c>
      <c r="E1173" s="13">
        <v>0.89516129032258063</v>
      </c>
      <c r="F1173" s="48"/>
      <c r="G1173" s="48"/>
      <c r="H1173" s="12">
        <f>SUM(E1173*100,F1173:G1173)</f>
        <v>89.516129032258064</v>
      </c>
      <c r="I1173" s="48"/>
      <c r="J1173" s="78"/>
      <c r="K1173" s="13">
        <f>SUM(I1173:J1173)</f>
        <v>0</v>
      </c>
      <c r="L1173" s="48"/>
      <c r="M1173" s="78"/>
      <c r="N1173" s="78"/>
      <c r="O1173" s="13">
        <f>SUM(L1173:N1173)</f>
        <v>0</v>
      </c>
      <c r="P1173" s="78"/>
      <c r="Q1173" s="78"/>
      <c r="R1173" s="78"/>
      <c r="S1173" s="78"/>
      <c r="T1173" s="13">
        <f>SUM(P1173:S1173)</f>
        <v>0</v>
      </c>
      <c r="U1173" s="48"/>
      <c r="V1173" s="48"/>
      <c r="W1173" s="48"/>
      <c r="X1173" s="48"/>
      <c r="Y1173" s="48"/>
      <c r="Z1173" s="48"/>
      <c r="AA1173" s="13">
        <f>SUM(U1173:Z1173)</f>
        <v>0</v>
      </c>
      <c r="AB1173" s="48"/>
      <c r="AC1173" s="48"/>
      <c r="AD1173" s="86">
        <f>H1173+K1173+O1173+T1173+AA1173+AB1173-AC1173</f>
        <v>89.516129032258064</v>
      </c>
    </row>
    <row r="1174" spans="1:30" ht="21" customHeight="1" x14ac:dyDescent="0.2">
      <c r="A1174" s="10">
        <v>1170</v>
      </c>
      <c r="B1174" s="184" t="s">
        <v>1076</v>
      </c>
      <c r="C1174" s="96" t="s">
        <v>66</v>
      </c>
      <c r="D1174" s="184">
        <v>4</v>
      </c>
      <c r="E1174" s="13">
        <v>0.89500000000000002</v>
      </c>
      <c r="F1174" s="47"/>
      <c r="G1174" s="47"/>
      <c r="H1174" s="12">
        <f>SUM(E1174*100,F1174:G1174)</f>
        <v>89.5</v>
      </c>
      <c r="I1174" s="47"/>
      <c r="J1174" s="77"/>
      <c r="K1174" s="13">
        <f>SUM(I1174:J1174)</f>
        <v>0</v>
      </c>
      <c r="L1174" s="47"/>
      <c r="M1174" s="77"/>
      <c r="N1174" s="77"/>
      <c r="O1174" s="13">
        <f>SUM(L1174:N1174)</f>
        <v>0</v>
      </c>
      <c r="P1174" s="77"/>
      <c r="Q1174" s="77"/>
      <c r="R1174" s="77"/>
      <c r="S1174" s="77"/>
      <c r="T1174" s="13">
        <f>SUM(P1174:S1174)</f>
        <v>0</v>
      </c>
      <c r="U1174" s="47"/>
      <c r="V1174" s="47"/>
      <c r="W1174" s="47"/>
      <c r="X1174" s="47"/>
      <c r="Y1174" s="47"/>
      <c r="Z1174" s="47"/>
      <c r="AA1174" s="13">
        <f>SUM(U1174:Z1174)</f>
        <v>0</v>
      </c>
      <c r="AB1174" s="47"/>
      <c r="AC1174" s="47"/>
      <c r="AD1174" s="86">
        <f>H1174+K1174+O1174+T1174+AA1174+AB1174-AC1174</f>
        <v>89.5</v>
      </c>
    </row>
    <row r="1175" spans="1:30" ht="21" customHeight="1" x14ac:dyDescent="0.2">
      <c r="A1175" s="8">
        <v>1171</v>
      </c>
      <c r="B1175" s="184" t="s">
        <v>1077</v>
      </c>
      <c r="C1175" s="184" t="s">
        <v>66</v>
      </c>
      <c r="D1175" s="184">
        <v>1</v>
      </c>
      <c r="E1175" s="13">
        <v>0.85499999999999998</v>
      </c>
      <c r="F1175" s="47"/>
      <c r="G1175" s="47">
        <v>4</v>
      </c>
      <c r="H1175" s="12">
        <f>SUM(E1175*100,F1175:G1175)</f>
        <v>89.5</v>
      </c>
      <c r="I1175" s="47"/>
      <c r="J1175" s="77"/>
      <c r="K1175" s="13">
        <f>SUM(I1175:J1175)</f>
        <v>0</v>
      </c>
      <c r="L1175" s="47"/>
      <c r="M1175" s="77"/>
      <c r="N1175" s="77"/>
      <c r="O1175" s="13">
        <f>SUM(L1175:N1175)</f>
        <v>0</v>
      </c>
      <c r="P1175" s="77"/>
      <c r="Q1175" s="77"/>
      <c r="R1175" s="77"/>
      <c r="S1175" s="77"/>
      <c r="T1175" s="13">
        <f>SUM(P1175:S1175)</f>
        <v>0</v>
      </c>
      <c r="U1175" s="47"/>
      <c r="V1175" s="47"/>
      <c r="W1175" s="47"/>
      <c r="X1175" s="47"/>
      <c r="Y1175" s="47"/>
      <c r="Z1175" s="47"/>
      <c r="AA1175" s="13">
        <f>SUM(U1175:Z1175)</f>
        <v>0</v>
      </c>
      <c r="AB1175" s="47"/>
      <c r="AC1175" s="47"/>
      <c r="AD1175" s="86">
        <f>H1175+K1175+O1175+T1175+AA1175+AB1175-AC1175</f>
        <v>89.5</v>
      </c>
    </row>
    <row r="1176" spans="1:30" ht="21" customHeight="1" x14ac:dyDescent="0.2">
      <c r="A1176" s="9">
        <v>1172</v>
      </c>
      <c r="B1176" s="184" t="s">
        <v>1078</v>
      </c>
      <c r="C1176" s="184" t="s">
        <v>66</v>
      </c>
      <c r="D1176" s="184">
        <v>2</v>
      </c>
      <c r="E1176" s="13">
        <v>0.89500000000000002</v>
      </c>
      <c r="F1176" s="47"/>
      <c r="G1176" s="47"/>
      <c r="H1176" s="12">
        <f>SUM(E1176*100,F1176:G1176)</f>
        <v>89.5</v>
      </c>
      <c r="I1176" s="47"/>
      <c r="J1176" s="77"/>
      <c r="K1176" s="13">
        <f>SUM(I1176:J1176)</f>
        <v>0</v>
      </c>
      <c r="L1176" s="47"/>
      <c r="M1176" s="77"/>
      <c r="N1176" s="77"/>
      <c r="O1176" s="13">
        <f>SUM(L1176:N1176)</f>
        <v>0</v>
      </c>
      <c r="P1176" s="77"/>
      <c r="Q1176" s="77"/>
      <c r="R1176" s="77"/>
      <c r="S1176" s="77"/>
      <c r="T1176" s="13">
        <f>SUM(P1176:S1176)</f>
        <v>0</v>
      </c>
      <c r="U1176" s="47"/>
      <c r="V1176" s="47"/>
      <c r="W1176" s="47"/>
      <c r="X1176" s="47"/>
      <c r="Y1176" s="47"/>
      <c r="Z1176" s="47"/>
      <c r="AA1176" s="13">
        <f>SUM(U1176:Z1176)</f>
        <v>0</v>
      </c>
      <c r="AB1176" s="47"/>
      <c r="AC1176" s="47"/>
      <c r="AD1176" s="87">
        <f>H1176+K1176+O1176+T1176+AA1176+AB1176-AC1176</f>
        <v>89.5</v>
      </c>
    </row>
    <row r="1177" spans="1:30" ht="21" customHeight="1" x14ac:dyDescent="0.2">
      <c r="A1177" s="10">
        <v>1173</v>
      </c>
      <c r="B1177" s="195" t="s">
        <v>1079</v>
      </c>
      <c r="C1177" s="170" t="s">
        <v>64</v>
      </c>
      <c r="D1177" s="171">
        <v>3</v>
      </c>
      <c r="E1177" s="12">
        <v>0.88475609756097562</v>
      </c>
      <c r="F1177" s="46"/>
      <c r="G1177" s="46"/>
      <c r="H1177" s="12">
        <f>SUM(E1177*100,F1177:G1177)</f>
        <v>88.475609756097555</v>
      </c>
      <c r="I1177" s="94"/>
      <c r="J1177" s="95"/>
      <c r="K1177" s="12">
        <f>SUM(I1177:J1177)</f>
        <v>0</v>
      </c>
      <c r="L1177" s="95"/>
      <c r="M1177" s="95"/>
      <c r="N1177" s="95"/>
      <c r="O1177" s="12">
        <f>SUM(L1177:N1177)</f>
        <v>0</v>
      </c>
      <c r="P1177" s="95"/>
      <c r="Q1177" s="196"/>
      <c r="R1177" s="95"/>
      <c r="S1177" s="95"/>
      <c r="T1177" s="12">
        <f>SUM(P1177:S1177)</f>
        <v>0</v>
      </c>
      <c r="U1177" s="95">
        <v>1</v>
      </c>
      <c r="V1177" s="94"/>
      <c r="W1177" s="94"/>
      <c r="X1177" s="94"/>
      <c r="Y1177" s="85"/>
      <c r="Z1177" s="85"/>
      <c r="AA1177" s="14">
        <f>SUM(U1177:Z1177)</f>
        <v>1</v>
      </c>
      <c r="AB1177" s="85"/>
      <c r="AC1177" s="85"/>
      <c r="AD1177" s="86">
        <f>H1177+K1177+O1177+T1177+AA1177+AB1177-AC1177</f>
        <v>89.475609756097555</v>
      </c>
    </row>
    <row r="1178" spans="1:30" ht="21" customHeight="1" x14ac:dyDescent="0.2">
      <c r="A1178" s="8">
        <v>1174</v>
      </c>
      <c r="B1178" s="189" t="s">
        <v>1080</v>
      </c>
      <c r="C1178" s="173" t="s">
        <v>70</v>
      </c>
      <c r="D1178" s="174">
        <v>1</v>
      </c>
      <c r="E1178" s="14">
        <f>H1178/100</f>
        <v>0.89454545454545453</v>
      </c>
      <c r="F1178" s="49"/>
      <c r="G1178" s="49">
        <v>1</v>
      </c>
      <c r="H1178" s="12">
        <v>89.454545454545453</v>
      </c>
      <c r="I1178" s="49"/>
      <c r="J1178" s="106"/>
      <c r="K1178" s="14">
        <f>SUM(I1178:J1178)</f>
        <v>0</v>
      </c>
      <c r="L1178" s="49"/>
      <c r="M1178" s="106"/>
      <c r="N1178" s="106"/>
      <c r="O1178" s="14">
        <f>SUM(L1178:N1178)</f>
        <v>0</v>
      </c>
      <c r="P1178" s="106"/>
      <c r="Q1178" s="106"/>
      <c r="R1178" s="106"/>
      <c r="S1178" s="106"/>
      <c r="T1178" s="14">
        <f>SUM(P1178:S1178)</f>
        <v>0</v>
      </c>
      <c r="U1178" s="49"/>
      <c r="V1178" s="49"/>
      <c r="W1178" s="49"/>
      <c r="X1178" s="49"/>
      <c r="Y1178" s="49"/>
      <c r="Z1178" s="49"/>
      <c r="AA1178" s="14">
        <f>SUM(U1178:Z1178)</f>
        <v>0</v>
      </c>
      <c r="AB1178" s="49"/>
      <c r="AC1178" s="49"/>
      <c r="AD1178" s="86">
        <f>H1178+K1178+O1178+T1178+AA1178+AB1178-AC1178</f>
        <v>89.454545454545453</v>
      </c>
    </row>
    <row r="1179" spans="1:30" ht="21" customHeight="1" x14ac:dyDescent="0.2">
      <c r="A1179" s="9">
        <v>1175</v>
      </c>
      <c r="B1179" s="175" t="s">
        <v>1081</v>
      </c>
      <c r="C1179" s="170" t="s">
        <v>64</v>
      </c>
      <c r="D1179" s="171">
        <v>1</v>
      </c>
      <c r="E1179" s="12">
        <v>0.88241379310344825</v>
      </c>
      <c r="F1179" s="46"/>
      <c r="G1179" s="46">
        <v>1</v>
      </c>
      <c r="H1179" s="12">
        <f>SUM(E1179*100,F1179:G1179)</f>
        <v>89.241379310344826</v>
      </c>
      <c r="I1179" s="53"/>
      <c r="J1179" s="113"/>
      <c r="K1179" s="12">
        <f>SUM(I1179:J1179)</f>
        <v>0</v>
      </c>
      <c r="L1179" s="95"/>
      <c r="M1179" s="95"/>
      <c r="N1179" s="95"/>
      <c r="O1179" s="12">
        <f>SUM(L1179:N1179)</f>
        <v>0</v>
      </c>
      <c r="P1179" s="95"/>
      <c r="Q1179" s="95"/>
      <c r="R1179" s="95"/>
      <c r="S1179" s="95"/>
      <c r="T1179" s="12">
        <f>SUM(P1179:S1179)</f>
        <v>0</v>
      </c>
      <c r="U1179" s="95"/>
      <c r="V1179" s="94">
        <v>0.2</v>
      </c>
      <c r="W1179" s="94"/>
      <c r="X1179" s="94"/>
      <c r="Y1179" s="85"/>
      <c r="Z1179" s="85"/>
      <c r="AA1179" s="14">
        <f>SUM(U1179:Z1179)</f>
        <v>0.2</v>
      </c>
      <c r="AB1179" s="58"/>
      <c r="AC1179" s="58"/>
      <c r="AD1179" s="86">
        <f>H1179+K1179+O1179+T1179+AA1179+AB1179-AC1179</f>
        <v>89.441379310344828</v>
      </c>
    </row>
    <row r="1180" spans="1:30" ht="21" customHeight="1" x14ac:dyDescent="0.2">
      <c r="A1180" s="10">
        <v>1176</v>
      </c>
      <c r="B1180" s="186" t="s">
        <v>1082</v>
      </c>
      <c r="C1180" s="177" t="s">
        <v>68</v>
      </c>
      <c r="D1180" s="177">
        <v>3</v>
      </c>
      <c r="E1180" s="13">
        <v>0.88935483870967746</v>
      </c>
      <c r="F1180" s="48"/>
      <c r="G1180" s="48"/>
      <c r="H1180" s="12">
        <f>SUM(E1180*100,F1180:G1180)</f>
        <v>88.935483870967744</v>
      </c>
      <c r="I1180" s="48"/>
      <c r="J1180" s="78"/>
      <c r="K1180" s="13">
        <f>SUM(I1180:J1180)</f>
        <v>0</v>
      </c>
      <c r="L1180" s="48"/>
      <c r="M1180" s="78"/>
      <c r="N1180" s="78"/>
      <c r="O1180" s="13">
        <f>SUM(L1180:N1180)</f>
        <v>0</v>
      </c>
      <c r="P1180" s="78"/>
      <c r="Q1180" s="130"/>
      <c r="R1180" s="78">
        <v>0.5</v>
      </c>
      <c r="S1180" s="78"/>
      <c r="T1180" s="13">
        <f>SUM(P1180:S1180)</f>
        <v>0.5</v>
      </c>
      <c r="U1180" s="48"/>
      <c r="V1180" s="48"/>
      <c r="W1180" s="48"/>
      <c r="X1180" s="48"/>
      <c r="Y1180" s="48"/>
      <c r="Z1180" s="48"/>
      <c r="AA1180" s="13">
        <f>SUM(U1180:Z1180)</f>
        <v>0</v>
      </c>
      <c r="AB1180" s="48"/>
      <c r="AC1180" s="48"/>
      <c r="AD1180" s="86">
        <f>H1180+K1180+O1180+T1180+AA1180+AB1180-AC1180</f>
        <v>89.435483870967744</v>
      </c>
    </row>
    <row r="1181" spans="1:30" ht="21" customHeight="1" x14ac:dyDescent="0.2">
      <c r="A1181" s="8">
        <v>1177</v>
      </c>
      <c r="B1181" s="175" t="s">
        <v>1083</v>
      </c>
      <c r="C1181" s="92" t="s">
        <v>64</v>
      </c>
      <c r="D1181" s="170">
        <v>1</v>
      </c>
      <c r="E1181" s="12">
        <v>0.89433333333333331</v>
      </c>
      <c r="F1181" s="46"/>
      <c r="G1181" s="46"/>
      <c r="H1181" s="12">
        <f>SUM(E1181*100,F1181:G1181)</f>
        <v>89.433333333333337</v>
      </c>
      <c r="I1181" s="94"/>
      <c r="J1181" s="95"/>
      <c r="K1181" s="12">
        <f>SUM(I1181:J1181)</f>
        <v>0</v>
      </c>
      <c r="L1181" s="95"/>
      <c r="M1181" s="95"/>
      <c r="N1181" s="95"/>
      <c r="O1181" s="12">
        <f>SUM(L1181:N1181)</f>
        <v>0</v>
      </c>
      <c r="P1181" s="95"/>
      <c r="Q1181" s="95"/>
      <c r="R1181" s="95"/>
      <c r="S1181" s="95"/>
      <c r="T1181" s="12">
        <f>SUM(P1181:S1181)</f>
        <v>0</v>
      </c>
      <c r="U1181" s="95"/>
      <c r="V1181" s="94"/>
      <c r="W1181" s="94"/>
      <c r="X1181" s="94"/>
      <c r="Y1181" s="85"/>
      <c r="Z1181" s="85"/>
      <c r="AA1181" s="14">
        <f>SUM(U1181:Z1181)</f>
        <v>0</v>
      </c>
      <c r="AB1181" s="85"/>
      <c r="AC1181" s="85"/>
      <c r="AD1181" s="86">
        <f>H1181+K1181+O1181+T1181+AA1181+AB1181-AC1181</f>
        <v>89.433333333333337</v>
      </c>
    </row>
    <row r="1182" spans="1:30" ht="21" customHeight="1" x14ac:dyDescent="0.2">
      <c r="A1182" s="9">
        <v>1178</v>
      </c>
      <c r="B1182" s="174" t="s">
        <v>1084</v>
      </c>
      <c r="C1182" s="173" t="s">
        <v>70</v>
      </c>
      <c r="D1182" s="174">
        <v>4</v>
      </c>
      <c r="E1182" s="14">
        <f>H1182/100</f>
        <v>0.89428571428571435</v>
      </c>
      <c r="F1182" s="49"/>
      <c r="G1182" s="49"/>
      <c r="H1182" s="12">
        <v>89.428571428571431</v>
      </c>
      <c r="I1182" s="49"/>
      <c r="J1182" s="106"/>
      <c r="K1182" s="14">
        <f>SUM(I1182:J1182)</f>
        <v>0</v>
      </c>
      <c r="L1182" s="49"/>
      <c r="M1182" s="106"/>
      <c r="N1182" s="106"/>
      <c r="O1182" s="14">
        <f>SUM(L1182:N1182)</f>
        <v>0</v>
      </c>
      <c r="P1182" s="106"/>
      <c r="Q1182" s="106"/>
      <c r="R1182" s="106"/>
      <c r="S1182" s="106"/>
      <c r="T1182" s="14">
        <f>SUM(P1182:S1182)</f>
        <v>0</v>
      </c>
      <c r="U1182" s="49"/>
      <c r="V1182" s="49"/>
      <c r="W1182" s="49"/>
      <c r="X1182" s="49"/>
      <c r="Y1182" s="49"/>
      <c r="Z1182" s="49"/>
      <c r="AA1182" s="14">
        <f>SUM(U1182:Z1182)</f>
        <v>0</v>
      </c>
      <c r="AB1182" s="49"/>
      <c r="AC1182" s="49"/>
      <c r="AD1182" s="86">
        <f>H1182+K1182+O1182+T1182+AA1182+AB1182-AC1182</f>
        <v>89.428571428571431</v>
      </c>
    </row>
    <row r="1183" spans="1:30" ht="21" customHeight="1" x14ac:dyDescent="0.2">
      <c r="A1183" s="10">
        <v>1179</v>
      </c>
      <c r="B1183" s="190">
        <v>164251</v>
      </c>
      <c r="C1183" s="170" t="s">
        <v>64</v>
      </c>
      <c r="D1183" s="171">
        <v>5</v>
      </c>
      <c r="E1183" s="12">
        <v>0.89422965641952989</v>
      </c>
      <c r="F1183" s="54"/>
      <c r="G1183" s="54"/>
      <c r="H1183" s="12">
        <f>SUM(E1183*100,F1183:G1183)</f>
        <v>89.422965641952985</v>
      </c>
      <c r="I1183" s="85"/>
      <c r="J1183" s="126"/>
      <c r="K1183" s="12">
        <f>SUM(I1183:J1183)</f>
        <v>0</v>
      </c>
      <c r="L1183" s="95"/>
      <c r="M1183" s="95"/>
      <c r="N1183" s="95"/>
      <c r="O1183" s="12">
        <f>SUM(L1183:N1183)</f>
        <v>0</v>
      </c>
      <c r="P1183" s="95"/>
      <c r="Q1183" s="95"/>
      <c r="R1183" s="95"/>
      <c r="S1183" s="95"/>
      <c r="T1183" s="12">
        <f>SUM(P1183:S1183)</f>
        <v>0</v>
      </c>
      <c r="U1183" s="95"/>
      <c r="V1183" s="94"/>
      <c r="W1183" s="94"/>
      <c r="X1183" s="94"/>
      <c r="Y1183" s="85"/>
      <c r="Z1183" s="85"/>
      <c r="AA1183" s="14">
        <f>SUM(U1183:Z1183)</f>
        <v>0</v>
      </c>
      <c r="AB1183" s="85"/>
      <c r="AC1183" s="85"/>
      <c r="AD1183" s="86">
        <f>H1183+K1183+O1183+T1183+AA1183+AB1183-AC1183</f>
        <v>89.422965641952985</v>
      </c>
    </row>
    <row r="1184" spans="1:30" ht="21" customHeight="1" x14ac:dyDescent="0.2">
      <c r="A1184" s="8">
        <v>1180</v>
      </c>
      <c r="B1184" s="167">
        <v>174013</v>
      </c>
      <c r="C1184" s="168" t="s">
        <v>78</v>
      </c>
      <c r="D1184" s="168">
        <v>4</v>
      </c>
      <c r="E1184" s="14">
        <v>0.89410256410256406</v>
      </c>
      <c r="F1184" s="51"/>
      <c r="G1184" s="51"/>
      <c r="H1184" s="12">
        <f>SUM(E1184*100,F1184:G1184)</f>
        <v>89.410256410256409</v>
      </c>
      <c r="I1184" s="51"/>
      <c r="J1184" s="121"/>
      <c r="K1184" s="14">
        <f>SUM(I1184:J1184)</f>
        <v>0</v>
      </c>
      <c r="L1184" s="51"/>
      <c r="M1184" s="121"/>
      <c r="N1184" s="121"/>
      <c r="O1184" s="14">
        <f>SUM(L1184:N1184)</f>
        <v>0</v>
      </c>
      <c r="P1184" s="121"/>
      <c r="Q1184" s="121"/>
      <c r="R1184" s="121"/>
      <c r="S1184" s="121"/>
      <c r="T1184" s="14">
        <f>SUM(P1184:S1184)</f>
        <v>0</v>
      </c>
      <c r="U1184" s="51"/>
      <c r="V1184" s="51"/>
      <c r="W1184" s="51"/>
      <c r="X1184" s="51"/>
      <c r="Y1184" s="51"/>
      <c r="Z1184" s="51"/>
      <c r="AA1184" s="14">
        <f>SUM(U1184:Z1184)</f>
        <v>0</v>
      </c>
      <c r="AB1184" s="51"/>
      <c r="AC1184" s="51"/>
      <c r="AD1184" s="86">
        <f>H1184+K1184+O1184+T1184+AA1184+AB1184-AC1184</f>
        <v>89.410256410256409</v>
      </c>
    </row>
    <row r="1185" spans="1:30" ht="21" customHeight="1" x14ac:dyDescent="0.2">
      <c r="A1185" s="9">
        <v>1181</v>
      </c>
      <c r="B1185" s="189" t="s">
        <v>1085</v>
      </c>
      <c r="C1185" s="104" t="s">
        <v>70</v>
      </c>
      <c r="D1185" s="174">
        <v>1</v>
      </c>
      <c r="E1185" s="14">
        <f>H1185/100</f>
        <v>0.88909090909090904</v>
      </c>
      <c r="F1185" s="49"/>
      <c r="G1185" s="49"/>
      <c r="H1185" s="12">
        <v>88.909090909090907</v>
      </c>
      <c r="I1185" s="49"/>
      <c r="J1185" s="106"/>
      <c r="K1185" s="14">
        <f>SUM(I1185:J1185)</f>
        <v>0</v>
      </c>
      <c r="L1185" s="49"/>
      <c r="M1185" s="106"/>
      <c r="N1185" s="106"/>
      <c r="O1185" s="14">
        <f>SUM(L1185:N1185)</f>
        <v>0</v>
      </c>
      <c r="P1185" s="106"/>
      <c r="Q1185" s="106">
        <v>0.5</v>
      </c>
      <c r="R1185" s="106"/>
      <c r="S1185" s="106"/>
      <c r="T1185" s="14">
        <f>SUM(P1185:S1185)</f>
        <v>0.5</v>
      </c>
      <c r="U1185" s="49"/>
      <c r="V1185" s="49"/>
      <c r="W1185" s="49"/>
      <c r="X1185" s="49"/>
      <c r="Y1185" s="49"/>
      <c r="Z1185" s="49"/>
      <c r="AA1185" s="14">
        <f>SUM(U1185:Z1185)</f>
        <v>0</v>
      </c>
      <c r="AB1185" s="49"/>
      <c r="AC1185" s="49"/>
      <c r="AD1185" s="86">
        <f>H1185+K1185+O1185+T1185+AA1185+AB1185-AC1185</f>
        <v>89.409090909090907</v>
      </c>
    </row>
    <row r="1186" spans="1:30" ht="21" customHeight="1" x14ac:dyDescent="0.2">
      <c r="A1186" s="10">
        <v>1182</v>
      </c>
      <c r="B1186" s="172">
        <v>182881</v>
      </c>
      <c r="C1186" s="173" t="s">
        <v>70</v>
      </c>
      <c r="D1186" s="173">
        <v>3</v>
      </c>
      <c r="E1186" s="14">
        <f>'[1]3-18-02.'!AD22</f>
        <v>0.89400000000000002</v>
      </c>
      <c r="F1186" s="49"/>
      <c r="G1186" s="49"/>
      <c r="H1186" s="12">
        <f>SUM(E1186*100,F1186:G1186)</f>
        <v>89.4</v>
      </c>
      <c r="I1186" s="49"/>
      <c r="J1186" s="106"/>
      <c r="K1186" s="14">
        <f>SUM(I1186:J1186)</f>
        <v>0</v>
      </c>
      <c r="L1186" s="49"/>
      <c r="M1186" s="106"/>
      <c r="N1186" s="106"/>
      <c r="O1186" s="14">
        <f>SUM(L1186:N1186)</f>
        <v>0</v>
      </c>
      <c r="P1186" s="106"/>
      <c r="Q1186" s="106"/>
      <c r="R1186" s="106"/>
      <c r="S1186" s="106"/>
      <c r="T1186" s="14">
        <f>SUM(P1186:S1186)</f>
        <v>0</v>
      </c>
      <c r="U1186" s="49"/>
      <c r="V1186" s="49"/>
      <c r="W1186" s="49"/>
      <c r="X1186" s="49"/>
      <c r="Y1186" s="49"/>
      <c r="Z1186" s="49"/>
      <c r="AA1186" s="14">
        <f>SUM(U1186:Z1186)</f>
        <v>0</v>
      </c>
      <c r="AB1186" s="49"/>
      <c r="AC1186" s="49"/>
      <c r="AD1186" s="86">
        <f>H1186+K1186+O1186+T1186+AA1186+AB1186-AC1186</f>
        <v>89.4</v>
      </c>
    </row>
    <row r="1187" spans="1:30" ht="21" customHeight="1" x14ac:dyDescent="0.2">
      <c r="A1187" s="8">
        <v>1183</v>
      </c>
      <c r="B1187" s="182" t="s">
        <v>1086</v>
      </c>
      <c r="C1187" s="166" t="s">
        <v>73</v>
      </c>
      <c r="D1187" s="166">
        <v>4</v>
      </c>
      <c r="E1187" s="14">
        <v>0.89366666666666672</v>
      </c>
      <c r="F1187" s="50"/>
      <c r="G1187" s="50"/>
      <c r="H1187" s="12">
        <f>SUM(E1187*100,F1187:G1187)</f>
        <v>89.366666666666674</v>
      </c>
      <c r="I1187" s="50"/>
      <c r="J1187" s="112"/>
      <c r="K1187" s="14">
        <f>SUM(I1187:J1187)</f>
        <v>0</v>
      </c>
      <c r="L1187" s="50"/>
      <c r="M1187" s="112"/>
      <c r="N1187" s="112"/>
      <c r="O1187" s="14">
        <f>SUM(L1187:N1187)</f>
        <v>0</v>
      </c>
      <c r="P1187" s="112"/>
      <c r="Q1187" s="112"/>
      <c r="R1187" s="112"/>
      <c r="S1187" s="112"/>
      <c r="T1187" s="14">
        <f>SUM(P1187:S1187)</f>
        <v>0</v>
      </c>
      <c r="U1187" s="50"/>
      <c r="V1187" s="50"/>
      <c r="W1187" s="50"/>
      <c r="X1187" s="50"/>
      <c r="Y1187" s="50"/>
      <c r="Z1187" s="50"/>
      <c r="AA1187" s="14">
        <f>SUM(U1187:Z1187)</f>
        <v>0</v>
      </c>
      <c r="AB1187" s="50"/>
      <c r="AC1187" s="50"/>
      <c r="AD1187" s="87">
        <f>H1187+K1187+O1187+T1187+AA1187+AB1187-AC1187</f>
        <v>89.366666666666674</v>
      </c>
    </row>
    <row r="1188" spans="1:30" ht="21" customHeight="1" x14ac:dyDescent="0.2">
      <c r="A1188" s="9">
        <v>1184</v>
      </c>
      <c r="B1188" s="189" t="s">
        <v>1087</v>
      </c>
      <c r="C1188" s="173" t="s">
        <v>70</v>
      </c>
      <c r="D1188" s="174">
        <v>1</v>
      </c>
      <c r="E1188" s="14">
        <f>H1188/100</f>
        <v>0.89363636363636356</v>
      </c>
      <c r="F1188" s="49"/>
      <c r="G1188" s="49">
        <v>1</v>
      </c>
      <c r="H1188" s="12">
        <v>89.36363636363636</v>
      </c>
      <c r="I1188" s="49"/>
      <c r="J1188" s="106"/>
      <c r="K1188" s="14">
        <f>SUM(I1188:J1188)</f>
        <v>0</v>
      </c>
      <c r="L1188" s="49"/>
      <c r="M1188" s="106"/>
      <c r="N1188" s="106"/>
      <c r="O1188" s="14">
        <f>SUM(L1188:N1188)</f>
        <v>0</v>
      </c>
      <c r="P1188" s="106"/>
      <c r="Q1188" s="106"/>
      <c r="R1188" s="106"/>
      <c r="S1188" s="106"/>
      <c r="T1188" s="14">
        <f>SUM(P1188:S1188)</f>
        <v>0</v>
      </c>
      <c r="U1188" s="49"/>
      <c r="V1188" s="49"/>
      <c r="W1188" s="49"/>
      <c r="X1188" s="49"/>
      <c r="Y1188" s="49"/>
      <c r="Z1188" s="49"/>
      <c r="AA1188" s="14">
        <f>SUM(U1188:Z1188)</f>
        <v>0</v>
      </c>
      <c r="AB1188" s="49"/>
      <c r="AC1188" s="49"/>
      <c r="AD1188" s="86">
        <f>H1188+K1188+O1188+T1188+AA1188+AB1188-AC1188</f>
        <v>89.36363636363636</v>
      </c>
    </row>
    <row r="1189" spans="1:30" ht="21" customHeight="1" x14ac:dyDescent="0.2">
      <c r="A1189" s="10">
        <v>1185</v>
      </c>
      <c r="B1189" s="174" t="s">
        <v>1088</v>
      </c>
      <c r="C1189" s="173" t="s">
        <v>70</v>
      </c>
      <c r="D1189" s="174">
        <v>4</v>
      </c>
      <c r="E1189" s="14">
        <f>H1189/100</f>
        <v>0.89357142857142857</v>
      </c>
      <c r="F1189" s="49"/>
      <c r="G1189" s="49"/>
      <c r="H1189" s="12">
        <v>89.357142857142861</v>
      </c>
      <c r="I1189" s="49"/>
      <c r="J1189" s="106"/>
      <c r="K1189" s="14">
        <f>SUM(I1189:J1189)</f>
        <v>0</v>
      </c>
      <c r="L1189" s="49"/>
      <c r="M1189" s="106"/>
      <c r="N1189" s="106"/>
      <c r="O1189" s="14">
        <f>SUM(L1189:N1189)</f>
        <v>0</v>
      </c>
      <c r="P1189" s="106"/>
      <c r="Q1189" s="106"/>
      <c r="R1189" s="106"/>
      <c r="S1189" s="106"/>
      <c r="T1189" s="14">
        <f>SUM(P1189:S1189)</f>
        <v>0</v>
      </c>
      <c r="U1189" s="49"/>
      <c r="V1189" s="49"/>
      <c r="W1189" s="49"/>
      <c r="X1189" s="49"/>
      <c r="Y1189" s="49"/>
      <c r="Z1189" s="49"/>
      <c r="AA1189" s="14">
        <f>SUM(U1189:Z1189)</f>
        <v>0</v>
      </c>
      <c r="AB1189" s="49"/>
      <c r="AC1189" s="49"/>
      <c r="AD1189" s="86">
        <f>H1189+K1189+O1189+T1189+AA1189+AB1189-AC1189</f>
        <v>89.357142857142861</v>
      </c>
    </row>
    <row r="1190" spans="1:30" ht="21" customHeight="1" x14ac:dyDescent="0.2">
      <c r="A1190" s="8">
        <v>1186</v>
      </c>
      <c r="B1190" s="167">
        <v>184133</v>
      </c>
      <c r="C1190" s="168" t="s">
        <v>78</v>
      </c>
      <c r="D1190" s="168">
        <v>3</v>
      </c>
      <c r="E1190" s="14">
        <v>0.89340909090909093</v>
      </c>
      <c r="F1190" s="51"/>
      <c r="G1190" s="51"/>
      <c r="H1190" s="12">
        <f>SUM(E1190*100,F1190:G1190)</f>
        <v>89.340909090909093</v>
      </c>
      <c r="I1190" s="51"/>
      <c r="J1190" s="121"/>
      <c r="K1190" s="14">
        <f>SUM(I1190:J1190)</f>
        <v>0</v>
      </c>
      <c r="L1190" s="51"/>
      <c r="M1190" s="121"/>
      <c r="N1190" s="121"/>
      <c r="O1190" s="14">
        <f>SUM(L1190:N1190)</f>
        <v>0</v>
      </c>
      <c r="P1190" s="121"/>
      <c r="Q1190" s="121"/>
      <c r="R1190" s="121"/>
      <c r="S1190" s="121"/>
      <c r="T1190" s="14">
        <f>SUM(P1190:S1190)</f>
        <v>0</v>
      </c>
      <c r="U1190" s="51"/>
      <c r="V1190" s="51"/>
      <c r="W1190" s="51"/>
      <c r="X1190" s="51"/>
      <c r="Y1190" s="51"/>
      <c r="Z1190" s="51"/>
      <c r="AA1190" s="14">
        <f>SUM(U1190:Z1190)</f>
        <v>0</v>
      </c>
      <c r="AB1190" s="51"/>
      <c r="AC1190" s="51"/>
      <c r="AD1190" s="86">
        <f>H1190+K1190+O1190+T1190+AA1190+AB1190-AC1190</f>
        <v>89.340909090909093</v>
      </c>
    </row>
    <row r="1191" spans="1:30" ht="21" customHeight="1" x14ac:dyDescent="0.2">
      <c r="A1191" s="9">
        <v>1187</v>
      </c>
      <c r="B1191" s="178" t="s">
        <v>1089</v>
      </c>
      <c r="C1191" s="101" t="s">
        <v>68</v>
      </c>
      <c r="D1191" s="177">
        <v>2</v>
      </c>
      <c r="E1191" s="13">
        <v>0.89333333333333331</v>
      </c>
      <c r="F1191" s="48"/>
      <c r="G1191" s="48"/>
      <c r="H1191" s="12">
        <f>SUM(E1191*100,F1191:G1191)</f>
        <v>89.333333333333329</v>
      </c>
      <c r="I1191" s="48"/>
      <c r="J1191" s="78"/>
      <c r="K1191" s="13">
        <f>SUM(I1191:J1191)</f>
        <v>0</v>
      </c>
      <c r="L1191" s="48"/>
      <c r="M1191" s="78"/>
      <c r="N1191" s="78"/>
      <c r="O1191" s="13">
        <f>SUM(L1191:N1191)</f>
        <v>0</v>
      </c>
      <c r="P1191" s="78"/>
      <c r="Q1191" s="78"/>
      <c r="R1191" s="78"/>
      <c r="S1191" s="78"/>
      <c r="T1191" s="13">
        <f>SUM(P1191:S1191)</f>
        <v>0</v>
      </c>
      <c r="U1191" s="48"/>
      <c r="V1191" s="48"/>
      <c r="W1191" s="48"/>
      <c r="X1191" s="48"/>
      <c r="Y1191" s="48"/>
      <c r="Z1191" s="48"/>
      <c r="AA1191" s="13">
        <f>SUM(U1191:Z1191)</f>
        <v>0</v>
      </c>
      <c r="AB1191" s="48"/>
      <c r="AC1191" s="48"/>
      <c r="AD1191" s="87">
        <f>H1191+K1191+O1191+T1191+AA1191+AB1191-AC1191</f>
        <v>89.333333333333329</v>
      </c>
    </row>
    <row r="1192" spans="1:30" ht="21" customHeight="1" x14ac:dyDescent="0.2">
      <c r="A1192" s="10">
        <v>1188</v>
      </c>
      <c r="B1192" s="172" t="s">
        <v>1090</v>
      </c>
      <c r="C1192" s="104" t="s">
        <v>70</v>
      </c>
      <c r="D1192" s="173">
        <v>2</v>
      </c>
      <c r="E1192" s="14">
        <f>H1192/100</f>
        <v>0.89315833333333328</v>
      </c>
      <c r="F1192" s="49"/>
      <c r="G1192" s="49"/>
      <c r="H1192" s="12">
        <v>89.31583333333333</v>
      </c>
      <c r="I1192" s="49"/>
      <c r="J1192" s="106"/>
      <c r="K1192" s="14">
        <f>SUM(I1192:J1192)</f>
        <v>0</v>
      </c>
      <c r="L1192" s="49"/>
      <c r="M1192" s="106"/>
      <c r="N1192" s="106"/>
      <c r="O1192" s="14">
        <f>SUM(L1192:N1192)</f>
        <v>0</v>
      </c>
      <c r="P1192" s="106"/>
      <c r="Q1192" s="106"/>
      <c r="R1192" s="106"/>
      <c r="S1192" s="106"/>
      <c r="T1192" s="14">
        <f>SUM(P1192:S1192)</f>
        <v>0</v>
      </c>
      <c r="U1192" s="49"/>
      <c r="V1192" s="49"/>
      <c r="W1192" s="49"/>
      <c r="X1192" s="49"/>
      <c r="Y1192" s="49"/>
      <c r="Z1192" s="49"/>
      <c r="AA1192" s="14">
        <f>SUM(U1192:Z1192)</f>
        <v>0</v>
      </c>
      <c r="AB1192" s="49"/>
      <c r="AC1192" s="49"/>
      <c r="AD1192" s="87">
        <f>H1192+K1192+O1192+T1192+AA1192+AB1192-AC1192</f>
        <v>89.31583333333333</v>
      </c>
    </row>
    <row r="1193" spans="1:30" ht="21" customHeight="1" x14ac:dyDescent="0.2">
      <c r="A1193" s="8">
        <v>1189</v>
      </c>
      <c r="B1193" s="182" t="s">
        <v>1091</v>
      </c>
      <c r="C1193" s="166" t="s">
        <v>73</v>
      </c>
      <c r="D1193" s="166">
        <v>2</v>
      </c>
      <c r="E1193" s="14">
        <v>0.89312499999999995</v>
      </c>
      <c r="F1193" s="50"/>
      <c r="G1193" s="50"/>
      <c r="H1193" s="12">
        <f>SUM(E1193*100,F1193:G1193)</f>
        <v>89.3125</v>
      </c>
      <c r="I1193" s="50"/>
      <c r="J1193" s="112"/>
      <c r="K1193" s="14">
        <f>SUM(I1193:J1193)</f>
        <v>0</v>
      </c>
      <c r="L1193" s="50"/>
      <c r="M1193" s="112"/>
      <c r="N1193" s="112"/>
      <c r="O1193" s="14">
        <f>SUM(L1193:N1193)</f>
        <v>0</v>
      </c>
      <c r="P1193" s="112"/>
      <c r="Q1193" s="112"/>
      <c r="R1193" s="112"/>
      <c r="S1193" s="112"/>
      <c r="T1193" s="14">
        <f>SUM(P1193:S1193)</f>
        <v>0</v>
      </c>
      <c r="U1193" s="50"/>
      <c r="V1193" s="50"/>
      <c r="W1193" s="50"/>
      <c r="X1193" s="50"/>
      <c r="Y1193" s="50"/>
      <c r="Z1193" s="50"/>
      <c r="AA1193" s="14">
        <f>SUM(U1193:Z1193)</f>
        <v>0</v>
      </c>
      <c r="AB1193" s="50"/>
      <c r="AC1193" s="50"/>
      <c r="AD1193" s="86">
        <f>H1193+K1193+O1193+T1193+AA1193+AB1193-AC1193</f>
        <v>89.3125</v>
      </c>
    </row>
    <row r="1194" spans="1:30" ht="21" customHeight="1" x14ac:dyDescent="0.2">
      <c r="A1194" s="9">
        <v>1190</v>
      </c>
      <c r="B1194" s="172" t="s">
        <v>1092</v>
      </c>
      <c r="C1194" s="173" t="s">
        <v>70</v>
      </c>
      <c r="D1194" s="173">
        <v>2</v>
      </c>
      <c r="E1194" s="14">
        <f>H1194/100</f>
        <v>0.89300000000000002</v>
      </c>
      <c r="F1194" s="49"/>
      <c r="G1194" s="49"/>
      <c r="H1194" s="12">
        <v>89.3</v>
      </c>
      <c r="I1194" s="49"/>
      <c r="J1194" s="106"/>
      <c r="K1194" s="14">
        <f>SUM(I1194:J1194)</f>
        <v>0</v>
      </c>
      <c r="L1194" s="49"/>
      <c r="M1194" s="106"/>
      <c r="N1194" s="106"/>
      <c r="O1194" s="14">
        <f>SUM(L1194:N1194)</f>
        <v>0</v>
      </c>
      <c r="P1194" s="106"/>
      <c r="Q1194" s="106"/>
      <c r="R1194" s="106"/>
      <c r="S1194" s="106"/>
      <c r="T1194" s="14">
        <f>SUM(P1194:S1194)</f>
        <v>0</v>
      </c>
      <c r="U1194" s="49"/>
      <c r="V1194" s="49"/>
      <c r="W1194" s="49"/>
      <c r="X1194" s="49"/>
      <c r="Y1194" s="49"/>
      <c r="Z1194" s="49"/>
      <c r="AA1194" s="14">
        <f>SUM(U1194:Z1194)</f>
        <v>0</v>
      </c>
      <c r="AB1194" s="49"/>
      <c r="AC1194" s="49"/>
      <c r="AD1194" s="86">
        <f>H1194+K1194+O1194+T1194+AA1194+AB1194-AC1194</f>
        <v>89.3</v>
      </c>
    </row>
    <row r="1195" spans="1:30" ht="21" customHeight="1" x14ac:dyDescent="0.2">
      <c r="A1195" s="10">
        <v>1191</v>
      </c>
      <c r="B1195" s="184" t="s">
        <v>1093</v>
      </c>
      <c r="C1195" s="184" t="s">
        <v>66</v>
      </c>
      <c r="D1195" s="184">
        <v>1</v>
      </c>
      <c r="E1195" s="13">
        <v>0.89300000000000002</v>
      </c>
      <c r="F1195" s="47"/>
      <c r="G1195" s="47"/>
      <c r="H1195" s="12">
        <f>SUM(E1195*100,F1195:G1195)</f>
        <v>89.3</v>
      </c>
      <c r="I1195" s="47"/>
      <c r="J1195" s="77"/>
      <c r="K1195" s="13">
        <f>SUM(I1195:J1195)</f>
        <v>0</v>
      </c>
      <c r="L1195" s="47"/>
      <c r="M1195" s="77"/>
      <c r="N1195" s="77"/>
      <c r="O1195" s="13">
        <f>SUM(L1195:N1195)</f>
        <v>0</v>
      </c>
      <c r="P1195" s="77"/>
      <c r="Q1195" s="77"/>
      <c r="R1195" s="77"/>
      <c r="S1195" s="77"/>
      <c r="T1195" s="13">
        <f>SUM(P1195:S1195)</f>
        <v>0</v>
      </c>
      <c r="U1195" s="47"/>
      <c r="V1195" s="47"/>
      <c r="W1195" s="47"/>
      <c r="X1195" s="47"/>
      <c r="Y1195" s="47"/>
      <c r="Z1195" s="47"/>
      <c r="AA1195" s="13">
        <f>SUM(U1195:Z1195)</f>
        <v>0</v>
      </c>
      <c r="AB1195" s="47"/>
      <c r="AC1195" s="47"/>
      <c r="AD1195" s="86">
        <f>H1195+K1195+O1195+T1195+AA1195+AB1195-AC1195</f>
        <v>89.3</v>
      </c>
    </row>
    <row r="1196" spans="1:30" ht="21" customHeight="1" x14ac:dyDescent="0.2">
      <c r="A1196" s="8">
        <v>1192</v>
      </c>
      <c r="B1196" s="201" t="s">
        <v>1094</v>
      </c>
      <c r="C1196" s="177" t="s">
        <v>68</v>
      </c>
      <c r="D1196" s="177">
        <v>2</v>
      </c>
      <c r="E1196" s="13">
        <v>0.86799999999999999</v>
      </c>
      <c r="F1196" s="48"/>
      <c r="G1196" s="48"/>
      <c r="H1196" s="12">
        <f>SUM(E1196*100,F1196:G1196)</f>
        <v>86.8</v>
      </c>
      <c r="I1196" s="48"/>
      <c r="J1196" s="78"/>
      <c r="K1196" s="13">
        <f>SUM(I1196:J1196)</f>
        <v>0</v>
      </c>
      <c r="L1196" s="48"/>
      <c r="M1196" s="78"/>
      <c r="N1196" s="78"/>
      <c r="O1196" s="13">
        <f>SUM(L1196:N1196)</f>
        <v>0</v>
      </c>
      <c r="P1196" s="78"/>
      <c r="Q1196" s="78"/>
      <c r="R1196" s="78"/>
      <c r="S1196" s="78"/>
      <c r="T1196" s="13">
        <f>SUM(P1196:S1196)</f>
        <v>0</v>
      </c>
      <c r="U1196" s="48">
        <v>1</v>
      </c>
      <c r="V1196" s="48"/>
      <c r="W1196" s="48"/>
      <c r="X1196" s="48">
        <v>1.5</v>
      </c>
      <c r="Y1196" s="48"/>
      <c r="Z1196" s="48"/>
      <c r="AA1196" s="13">
        <f>SUM(U1196:Z1196)</f>
        <v>2.5</v>
      </c>
      <c r="AB1196" s="48"/>
      <c r="AC1196" s="48"/>
      <c r="AD1196" s="86">
        <f>H1196+K1196+O1196+T1196+AA1196+AB1196-AC1196</f>
        <v>89.3</v>
      </c>
    </row>
    <row r="1197" spans="1:30" ht="21" customHeight="1" x14ac:dyDescent="0.2">
      <c r="A1197" s="9">
        <v>1193</v>
      </c>
      <c r="B1197" s="181" t="s">
        <v>1095</v>
      </c>
      <c r="C1197" s="92" t="s">
        <v>64</v>
      </c>
      <c r="D1197" s="171">
        <v>2</v>
      </c>
      <c r="E1197" s="12">
        <v>0.8928571428571429</v>
      </c>
      <c r="F1197" s="46"/>
      <c r="G1197" s="46"/>
      <c r="H1197" s="12">
        <f>SUM(E1197*100,F1197:G1197)</f>
        <v>89.285714285714292</v>
      </c>
      <c r="I1197" s="94"/>
      <c r="J1197" s="95"/>
      <c r="K1197" s="12">
        <f>SUM(I1197:J1197)</f>
        <v>0</v>
      </c>
      <c r="L1197" s="95"/>
      <c r="M1197" s="95"/>
      <c r="N1197" s="95"/>
      <c r="O1197" s="12">
        <f>SUM(L1197:N1197)</f>
        <v>0</v>
      </c>
      <c r="P1197" s="95"/>
      <c r="Q1197" s="95"/>
      <c r="R1197" s="95"/>
      <c r="S1197" s="95"/>
      <c r="T1197" s="12">
        <f>SUM(P1197:S1197)</f>
        <v>0</v>
      </c>
      <c r="U1197" s="95"/>
      <c r="V1197" s="94"/>
      <c r="W1197" s="94"/>
      <c r="X1197" s="94"/>
      <c r="Y1197" s="85"/>
      <c r="Z1197" s="85"/>
      <c r="AA1197" s="14">
        <f>SUM(U1197:Z1197)</f>
        <v>0</v>
      </c>
      <c r="AB1197" s="85"/>
      <c r="AC1197" s="85"/>
      <c r="AD1197" s="87">
        <f>H1197+K1197+O1197+T1197+AA1197+AB1197-AC1197</f>
        <v>89.285714285714292</v>
      </c>
    </row>
    <row r="1198" spans="1:30" ht="21" customHeight="1" x14ac:dyDescent="0.2">
      <c r="A1198" s="10">
        <v>1194</v>
      </c>
      <c r="B1198" s="175" t="s">
        <v>1096</v>
      </c>
      <c r="C1198" s="170" t="s">
        <v>64</v>
      </c>
      <c r="D1198" s="171">
        <v>1</v>
      </c>
      <c r="E1198" s="12">
        <v>0.88884137931034479</v>
      </c>
      <c r="F1198" s="46"/>
      <c r="G1198" s="46"/>
      <c r="H1198" s="12">
        <f>SUM(E1198*100,F1198:G1198)</f>
        <v>88.884137931034473</v>
      </c>
      <c r="I1198" s="53"/>
      <c r="J1198" s="113"/>
      <c r="K1198" s="12">
        <f>SUM(I1198:J1198)</f>
        <v>0</v>
      </c>
      <c r="L1198" s="53"/>
      <c r="M1198" s="113"/>
      <c r="N1198" s="113"/>
      <c r="O1198" s="12">
        <f>SUM(L1198:N1198)</f>
        <v>0</v>
      </c>
      <c r="P1198" s="113"/>
      <c r="Q1198" s="274"/>
      <c r="R1198" s="113"/>
      <c r="S1198" s="113"/>
      <c r="T1198" s="12">
        <f>SUM(P1198:S1198)</f>
        <v>0</v>
      </c>
      <c r="U1198" s="53"/>
      <c r="V1198" s="53">
        <v>0.4</v>
      </c>
      <c r="W1198" s="53"/>
      <c r="X1198" s="53"/>
      <c r="Y1198" s="58"/>
      <c r="Z1198" s="58"/>
      <c r="AA1198" s="14">
        <f>SUM(U1198:Z1198)</f>
        <v>0.4</v>
      </c>
      <c r="AB1198" s="58"/>
      <c r="AC1198" s="58"/>
      <c r="AD1198" s="86">
        <f>H1198+K1198+O1198+T1198+AA1198+AB1198-AC1198</f>
        <v>89.284137931034479</v>
      </c>
    </row>
    <row r="1199" spans="1:30" ht="21" customHeight="1" x14ac:dyDescent="0.2">
      <c r="A1199" s="8">
        <v>1195</v>
      </c>
      <c r="B1199" s="167">
        <v>174164</v>
      </c>
      <c r="C1199" s="168" t="s">
        <v>78</v>
      </c>
      <c r="D1199" s="168">
        <v>4</v>
      </c>
      <c r="E1199" s="14">
        <v>0.89282051282051278</v>
      </c>
      <c r="F1199" s="51"/>
      <c r="G1199" s="51"/>
      <c r="H1199" s="12">
        <f>SUM(E1199*100,F1199:G1199)</f>
        <v>89.282051282051285</v>
      </c>
      <c r="I1199" s="51"/>
      <c r="J1199" s="121"/>
      <c r="K1199" s="14">
        <f>SUM(I1199:J1199)</f>
        <v>0</v>
      </c>
      <c r="L1199" s="51"/>
      <c r="M1199" s="121"/>
      <c r="N1199" s="121"/>
      <c r="O1199" s="14">
        <f>SUM(L1199:N1199)</f>
        <v>0</v>
      </c>
      <c r="P1199" s="121"/>
      <c r="Q1199" s="121"/>
      <c r="R1199" s="121"/>
      <c r="S1199" s="121"/>
      <c r="T1199" s="14">
        <f>SUM(P1199:S1199)</f>
        <v>0</v>
      </c>
      <c r="U1199" s="51"/>
      <c r="V1199" s="51"/>
      <c r="W1199" s="51"/>
      <c r="X1199" s="51"/>
      <c r="Y1199" s="51"/>
      <c r="Z1199" s="51"/>
      <c r="AA1199" s="14">
        <f>SUM(U1199:Z1199)</f>
        <v>0</v>
      </c>
      <c r="AB1199" s="51"/>
      <c r="AC1199" s="51"/>
      <c r="AD1199" s="87">
        <f>H1199+K1199+O1199+T1199+AA1199+AB1199-AC1199</f>
        <v>89.282051282051285</v>
      </c>
    </row>
    <row r="1200" spans="1:30" ht="21" customHeight="1" x14ac:dyDescent="0.2">
      <c r="A1200" s="9">
        <v>1196</v>
      </c>
      <c r="B1200" s="202" t="s">
        <v>1097</v>
      </c>
      <c r="C1200" s="92" t="s">
        <v>64</v>
      </c>
      <c r="D1200" s="171">
        <v>4</v>
      </c>
      <c r="E1200" s="12">
        <v>0.82278212805158901</v>
      </c>
      <c r="F1200" s="46"/>
      <c r="G1200" s="46"/>
      <c r="H1200" s="12">
        <f>SUM(E1200*100,F1200:G1200)</f>
        <v>82.278212805158901</v>
      </c>
      <c r="I1200" s="53">
        <v>4</v>
      </c>
      <c r="J1200" s="113"/>
      <c r="K1200" s="12">
        <f>SUM(I1200:J1200)</f>
        <v>4</v>
      </c>
      <c r="L1200" s="95"/>
      <c r="M1200" s="95"/>
      <c r="N1200" s="95"/>
      <c r="O1200" s="12">
        <f>SUM(L1200:N1200)</f>
        <v>0</v>
      </c>
      <c r="P1200" s="95"/>
      <c r="Q1200" s="95"/>
      <c r="R1200" s="95"/>
      <c r="S1200" s="95"/>
      <c r="T1200" s="12">
        <f>SUM(P1200:S1200)</f>
        <v>0</v>
      </c>
      <c r="U1200" s="95"/>
      <c r="V1200" s="94"/>
      <c r="W1200" s="94"/>
      <c r="X1200" s="94"/>
      <c r="Y1200" s="85"/>
      <c r="Z1200" s="85">
        <v>3</v>
      </c>
      <c r="AA1200" s="14">
        <f>SUM(U1200:Z1200)</f>
        <v>3</v>
      </c>
      <c r="AB1200" s="58"/>
      <c r="AC1200" s="58"/>
      <c r="AD1200" s="86">
        <f>H1200+K1200+O1200+T1200+AA1200+AB1200-AC1200</f>
        <v>89.278212805158901</v>
      </c>
    </row>
    <row r="1201" spans="1:30" ht="21" customHeight="1" x14ac:dyDescent="0.2">
      <c r="A1201" s="10">
        <v>1197</v>
      </c>
      <c r="B1201" s="187" t="s">
        <v>1098</v>
      </c>
      <c r="C1201" s="177" t="s">
        <v>68</v>
      </c>
      <c r="D1201" s="188">
        <v>3</v>
      </c>
      <c r="E1201" s="13">
        <v>0.89275862068965517</v>
      </c>
      <c r="F1201" s="48"/>
      <c r="G1201" s="48"/>
      <c r="H1201" s="12">
        <f>SUM(E1201*100,F1201:G1201)</f>
        <v>89.275862068965523</v>
      </c>
      <c r="I1201" s="48"/>
      <c r="J1201" s="78"/>
      <c r="K1201" s="13">
        <f>SUM(I1201:J1201)</f>
        <v>0</v>
      </c>
      <c r="L1201" s="48"/>
      <c r="M1201" s="78"/>
      <c r="N1201" s="78"/>
      <c r="O1201" s="13">
        <f>SUM(L1201:N1201)</f>
        <v>0</v>
      </c>
      <c r="P1201" s="78"/>
      <c r="Q1201" s="78"/>
      <c r="R1201" s="78"/>
      <c r="S1201" s="78"/>
      <c r="T1201" s="13">
        <f>SUM(P1201:S1201)</f>
        <v>0</v>
      </c>
      <c r="U1201" s="48"/>
      <c r="V1201" s="48"/>
      <c r="W1201" s="48"/>
      <c r="X1201" s="48"/>
      <c r="Y1201" s="48"/>
      <c r="Z1201" s="48"/>
      <c r="AA1201" s="13">
        <f>SUM(U1201:Z1201)</f>
        <v>0</v>
      </c>
      <c r="AB1201" s="48"/>
      <c r="AC1201" s="48"/>
      <c r="AD1201" s="86">
        <f>H1201+K1201+O1201+T1201+AA1201+AB1201-AC1201</f>
        <v>89.275862068965523</v>
      </c>
    </row>
    <row r="1202" spans="1:30" ht="21" customHeight="1" x14ac:dyDescent="0.2">
      <c r="A1202" s="8">
        <v>1198</v>
      </c>
      <c r="B1202" s="189" t="s">
        <v>1099</v>
      </c>
      <c r="C1202" s="104" t="s">
        <v>70</v>
      </c>
      <c r="D1202" s="174">
        <v>1</v>
      </c>
      <c r="E1202" s="14">
        <f>H1202/100</f>
        <v>0.8927272727272727</v>
      </c>
      <c r="F1202" s="49"/>
      <c r="G1202" s="49">
        <v>1</v>
      </c>
      <c r="H1202" s="12">
        <v>89.272727272727266</v>
      </c>
      <c r="I1202" s="49"/>
      <c r="J1202" s="106"/>
      <c r="K1202" s="14">
        <f>SUM(I1202:J1202)</f>
        <v>0</v>
      </c>
      <c r="L1202" s="49"/>
      <c r="M1202" s="106"/>
      <c r="N1202" s="106"/>
      <c r="O1202" s="14">
        <f>SUM(L1202:N1202)</f>
        <v>0</v>
      </c>
      <c r="P1202" s="106"/>
      <c r="Q1202" s="106"/>
      <c r="R1202" s="106"/>
      <c r="S1202" s="106"/>
      <c r="T1202" s="14">
        <f>SUM(P1202:S1202)</f>
        <v>0</v>
      </c>
      <c r="U1202" s="49"/>
      <c r="V1202" s="49"/>
      <c r="W1202" s="49"/>
      <c r="X1202" s="49"/>
      <c r="Y1202" s="49"/>
      <c r="Z1202" s="49"/>
      <c r="AA1202" s="14">
        <f>SUM(U1202:Z1202)</f>
        <v>0</v>
      </c>
      <c r="AB1202" s="49"/>
      <c r="AC1202" s="49"/>
      <c r="AD1202" s="86">
        <f>H1202+K1202+O1202+T1202+AA1202+AB1202-AC1202</f>
        <v>89.272727272727266</v>
      </c>
    </row>
    <row r="1203" spans="1:30" ht="21" customHeight="1" x14ac:dyDescent="0.2">
      <c r="A1203" s="9">
        <v>1199</v>
      </c>
      <c r="B1203" s="180" t="s">
        <v>1100</v>
      </c>
      <c r="C1203" s="177" t="s">
        <v>68</v>
      </c>
      <c r="D1203" s="177">
        <v>2</v>
      </c>
      <c r="E1203" s="13">
        <v>0.89266666666666672</v>
      </c>
      <c r="F1203" s="48"/>
      <c r="G1203" s="48"/>
      <c r="H1203" s="12">
        <f>SUM(E1203*100,F1203:G1203)</f>
        <v>89.266666666666666</v>
      </c>
      <c r="I1203" s="48"/>
      <c r="J1203" s="78"/>
      <c r="K1203" s="13">
        <f>SUM(I1203:J1203)</f>
        <v>0</v>
      </c>
      <c r="L1203" s="48"/>
      <c r="M1203" s="78"/>
      <c r="N1203" s="78"/>
      <c r="O1203" s="13">
        <f>SUM(L1203:N1203)</f>
        <v>0</v>
      </c>
      <c r="P1203" s="78"/>
      <c r="Q1203" s="78"/>
      <c r="R1203" s="78"/>
      <c r="S1203" s="78"/>
      <c r="T1203" s="13">
        <f>SUM(P1203:S1203)</f>
        <v>0</v>
      </c>
      <c r="U1203" s="48"/>
      <c r="V1203" s="48"/>
      <c r="W1203" s="48"/>
      <c r="X1203" s="48"/>
      <c r="Y1203" s="48"/>
      <c r="Z1203" s="48"/>
      <c r="AA1203" s="13">
        <f>SUM(U1203:Z1203)</f>
        <v>0</v>
      </c>
      <c r="AB1203" s="48"/>
      <c r="AC1203" s="48"/>
      <c r="AD1203" s="86">
        <f>H1203+K1203+O1203+T1203+AA1203+AB1203-AC1203</f>
        <v>89.266666666666666</v>
      </c>
    </row>
    <row r="1204" spans="1:30" ht="21" customHeight="1" x14ac:dyDescent="0.2">
      <c r="A1204" s="10">
        <v>1200</v>
      </c>
      <c r="B1204" s="182" t="s">
        <v>1101</v>
      </c>
      <c r="C1204" s="110" t="s">
        <v>73</v>
      </c>
      <c r="D1204" s="166">
        <v>3</v>
      </c>
      <c r="E1204" s="14">
        <v>0.89249999999999996</v>
      </c>
      <c r="F1204" s="50"/>
      <c r="G1204" s="50"/>
      <c r="H1204" s="12">
        <f>SUM(E1204*100,F1204:G1204)</f>
        <v>89.25</v>
      </c>
      <c r="I1204" s="50"/>
      <c r="J1204" s="112"/>
      <c r="K1204" s="14">
        <f>SUM(I1204:J1204)</f>
        <v>0</v>
      </c>
      <c r="L1204" s="50"/>
      <c r="M1204" s="50"/>
      <c r="N1204" s="112"/>
      <c r="O1204" s="14">
        <f>SUM(L1204:N1204)</f>
        <v>0</v>
      </c>
      <c r="P1204" s="112"/>
      <c r="Q1204" s="112"/>
      <c r="R1204" s="112"/>
      <c r="S1204" s="112"/>
      <c r="T1204" s="14">
        <f>SUM(P1204:S1204)</f>
        <v>0</v>
      </c>
      <c r="U1204" s="50"/>
      <c r="V1204" s="50"/>
      <c r="W1204" s="50"/>
      <c r="X1204" s="50"/>
      <c r="Y1204" s="50"/>
      <c r="Z1204" s="50"/>
      <c r="AA1204" s="14">
        <f>SUM(U1204:Z1204)</f>
        <v>0</v>
      </c>
      <c r="AB1204" s="50"/>
      <c r="AC1204" s="50"/>
      <c r="AD1204" s="86">
        <f>H1204+K1204+O1204+T1204+AA1204+AB1204-AC1204</f>
        <v>89.25</v>
      </c>
    </row>
    <row r="1205" spans="1:30" ht="21" customHeight="1" x14ac:dyDescent="0.2">
      <c r="A1205" s="8">
        <v>1201</v>
      </c>
      <c r="B1205" s="167">
        <v>194136</v>
      </c>
      <c r="C1205" s="168" t="s">
        <v>78</v>
      </c>
      <c r="D1205" s="168">
        <v>2</v>
      </c>
      <c r="E1205" s="14">
        <v>0.89249999999999996</v>
      </c>
      <c r="F1205" s="51"/>
      <c r="G1205" s="51"/>
      <c r="H1205" s="12">
        <f>SUM(E1205*100,F1205:G1205)</f>
        <v>89.25</v>
      </c>
      <c r="I1205" s="51"/>
      <c r="J1205" s="121"/>
      <c r="K1205" s="14">
        <f>SUM(I1205:J1205)</f>
        <v>0</v>
      </c>
      <c r="L1205" s="51"/>
      <c r="M1205" s="121"/>
      <c r="N1205" s="121"/>
      <c r="O1205" s="14">
        <f>SUM(L1205:N1205)</f>
        <v>0</v>
      </c>
      <c r="P1205" s="121"/>
      <c r="Q1205" s="121"/>
      <c r="R1205" s="121"/>
      <c r="S1205" s="121"/>
      <c r="T1205" s="14">
        <f>SUM(P1205:S1205)</f>
        <v>0</v>
      </c>
      <c r="U1205" s="51"/>
      <c r="V1205" s="51"/>
      <c r="W1205" s="51"/>
      <c r="X1205" s="51"/>
      <c r="Y1205" s="51"/>
      <c r="Z1205" s="51"/>
      <c r="AA1205" s="14">
        <f>SUM(U1205:Z1205)</f>
        <v>0</v>
      </c>
      <c r="AB1205" s="51"/>
      <c r="AC1205" s="51"/>
      <c r="AD1205" s="86">
        <f>H1205+K1205+O1205+T1205+AA1205+AB1205-AC1205</f>
        <v>89.25</v>
      </c>
    </row>
    <row r="1206" spans="1:30" ht="21" customHeight="1" x14ac:dyDescent="0.2">
      <c r="A1206" s="9">
        <v>1202</v>
      </c>
      <c r="B1206" s="174" t="s">
        <v>1102</v>
      </c>
      <c r="C1206" s="104" t="s">
        <v>70</v>
      </c>
      <c r="D1206" s="174">
        <v>4</v>
      </c>
      <c r="E1206" s="14">
        <f>H1206/100</f>
        <v>0.89230769230769225</v>
      </c>
      <c r="F1206" s="49"/>
      <c r="G1206" s="49"/>
      <c r="H1206" s="12">
        <v>89.230769230769226</v>
      </c>
      <c r="I1206" s="49"/>
      <c r="J1206" s="106"/>
      <c r="K1206" s="14">
        <f>SUM(I1206:J1206)</f>
        <v>0</v>
      </c>
      <c r="L1206" s="49"/>
      <c r="M1206" s="106"/>
      <c r="N1206" s="106"/>
      <c r="O1206" s="14">
        <f>SUM(L1206:N1206)</f>
        <v>0</v>
      </c>
      <c r="P1206" s="106"/>
      <c r="Q1206" s="106"/>
      <c r="R1206" s="106"/>
      <c r="S1206" s="106"/>
      <c r="T1206" s="14">
        <f>SUM(P1206:S1206)</f>
        <v>0</v>
      </c>
      <c r="U1206" s="49"/>
      <c r="V1206" s="49"/>
      <c r="W1206" s="49"/>
      <c r="X1206" s="49"/>
      <c r="Y1206" s="49"/>
      <c r="Z1206" s="49"/>
      <c r="AA1206" s="14">
        <f>SUM(U1206:Z1206)</f>
        <v>0</v>
      </c>
      <c r="AB1206" s="49"/>
      <c r="AC1206" s="49"/>
      <c r="AD1206" s="86">
        <f>H1206+K1206+O1206+T1206+AA1206+AB1206-AC1206</f>
        <v>89.230769230769226</v>
      </c>
    </row>
    <row r="1207" spans="1:30" ht="21" customHeight="1" x14ac:dyDescent="0.2">
      <c r="A1207" s="10">
        <v>1203</v>
      </c>
      <c r="B1207" s="182" t="s">
        <v>1103</v>
      </c>
      <c r="C1207" s="166" t="s">
        <v>73</v>
      </c>
      <c r="D1207" s="166">
        <v>3</v>
      </c>
      <c r="E1207" s="14">
        <v>0.89218750000000002</v>
      </c>
      <c r="F1207" s="50"/>
      <c r="G1207" s="50"/>
      <c r="H1207" s="12">
        <f>SUM(E1207*100,F1207:G1207)</f>
        <v>89.21875</v>
      </c>
      <c r="I1207" s="50"/>
      <c r="J1207" s="112"/>
      <c r="K1207" s="14">
        <f>SUM(I1207:J1207)</f>
        <v>0</v>
      </c>
      <c r="L1207" s="50"/>
      <c r="M1207" s="112"/>
      <c r="N1207" s="112"/>
      <c r="O1207" s="14">
        <f>SUM(L1207:N1207)</f>
        <v>0</v>
      </c>
      <c r="P1207" s="112"/>
      <c r="Q1207" s="112"/>
      <c r="R1207" s="112"/>
      <c r="S1207" s="112"/>
      <c r="T1207" s="14">
        <f>SUM(P1207:S1207)</f>
        <v>0</v>
      </c>
      <c r="U1207" s="50"/>
      <c r="V1207" s="50"/>
      <c r="W1207" s="50"/>
      <c r="X1207" s="50"/>
      <c r="Y1207" s="50"/>
      <c r="Z1207" s="50"/>
      <c r="AA1207" s="14">
        <f>SUM(U1207:Z1207)</f>
        <v>0</v>
      </c>
      <c r="AB1207" s="50"/>
      <c r="AC1207" s="50"/>
      <c r="AD1207" s="86">
        <f>H1207+K1207+O1207+T1207+AA1207+AB1207-AC1207</f>
        <v>89.21875</v>
      </c>
    </row>
    <row r="1208" spans="1:30" ht="21" customHeight="1" x14ac:dyDescent="0.2">
      <c r="A1208" s="8">
        <v>1204</v>
      </c>
      <c r="B1208" s="172" t="s">
        <v>1104</v>
      </c>
      <c r="C1208" s="173" t="s">
        <v>70</v>
      </c>
      <c r="D1208" s="173">
        <v>2</v>
      </c>
      <c r="E1208" s="14">
        <f>H1208/100</f>
        <v>0.89218333333333322</v>
      </c>
      <c r="F1208" s="49"/>
      <c r="G1208" s="49"/>
      <c r="H1208" s="12">
        <v>89.21833333333332</v>
      </c>
      <c r="I1208" s="49"/>
      <c r="J1208" s="106"/>
      <c r="K1208" s="14">
        <f>SUM(I1208:J1208)</f>
        <v>0</v>
      </c>
      <c r="L1208" s="49"/>
      <c r="M1208" s="106"/>
      <c r="N1208" s="106"/>
      <c r="O1208" s="14">
        <f>SUM(L1208:N1208)</f>
        <v>0</v>
      </c>
      <c r="P1208" s="106"/>
      <c r="Q1208" s="197"/>
      <c r="R1208" s="106"/>
      <c r="S1208" s="106"/>
      <c r="T1208" s="14">
        <f>SUM(P1208:S1208)</f>
        <v>0</v>
      </c>
      <c r="U1208" s="49"/>
      <c r="V1208" s="49"/>
      <c r="W1208" s="49"/>
      <c r="X1208" s="49"/>
      <c r="Y1208" s="49"/>
      <c r="Z1208" s="49"/>
      <c r="AA1208" s="14">
        <f>SUM(U1208:Z1208)</f>
        <v>0</v>
      </c>
      <c r="AB1208" s="49"/>
      <c r="AC1208" s="49"/>
      <c r="AD1208" s="87">
        <f>H1208+K1208+O1208+T1208+AA1208+AB1208-AC1208</f>
        <v>89.21833333333332</v>
      </c>
    </row>
    <row r="1209" spans="1:30" ht="21" customHeight="1" x14ac:dyDescent="0.2">
      <c r="A1209" s="9">
        <v>1205</v>
      </c>
      <c r="B1209" s="182" t="s">
        <v>1105</v>
      </c>
      <c r="C1209" s="166" t="s">
        <v>73</v>
      </c>
      <c r="D1209" s="166">
        <v>2</v>
      </c>
      <c r="E1209" s="14">
        <v>0.89181818181818184</v>
      </c>
      <c r="F1209" s="50"/>
      <c r="G1209" s="50"/>
      <c r="H1209" s="12">
        <f>SUM(E1209*100,F1209:G1209)</f>
        <v>89.181818181818187</v>
      </c>
      <c r="I1209" s="50"/>
      <c r="J1209" s="112"/>
      <c r="K1209" s="14">
        <f>SUM(I1209:J1209)</f>
        <v>0</v>
      </c>
      <c r="L1209" s="50"/>
      <c r="M1209" s="112"/>
      <c r="N1209" s="112"/>
      <c r="O1209" s="14">
        <f>SUM(L1209:N1209)</f>
        <v>0</v>
      </c>
      <c r="P1209" s="112"/>
      <c r="Q1209" s="112"/>
      <c r="R1209" s="112"/>
      <c r="S1209" s="112"/>
      <c r="T1209" s="14">
        <f>SUM(P1209:S1209)</f>
        <v>0</v>
      </c>
      <c r="U1209" s="50"/>
      <c r="V1209" s="50"/>
      <c r="W1209" s="50"/>
      <c r="X1209" s="50"/>
      <c r="Y1209" s="50"/>
      <c r="Z1209" s="50"/>
      <c r="AA1209" s="14">
        <f>SUM(U1209:Z1209)</f>
        <v>0</v>
      </c>
      <c r="AB1209" s="50"/>
      <c r="AC1209" s="50"/>
      <c r="AD1209" s="87">
        <f>H1209+K1209+O1209+T1209+AA1209+AB1209-AC1209</f>
        <v>89.181818181818187</v>
      </c>
    </row>
    <row r="1210" spans="1:30" ht="21" customHeight="1" x14ac:dyDescent="0.2">
      <c r="A1210" s="10">
        <v>1206</v>
      </c>
      <c r="B1210" s="166" t="s">
        <v>1106</v>
      </c>
      <c r="C1210" s="166" t="s">
        <v>73</v>
      </c>
      <c r="D1210" s="166">
        <v>3</v>
      </c>
      <c r="E1210" s="14">
        <v>0.89173913043478259</v>
      </c>
      <c r="F1210" s="50"/>
      <c r="G1210" s="50"/>
      <c r="H1210" s="12">
        <f>SUM(E1210*100,F1210:G1210)</f>
        <v>89.173913043478265</v>
      </c>
      <c r="I1210" s="50"/>
      <c r="J1210" s="112"/>
      <c r="K1210" s="14">
        <f>SUM(I1210:J1210)</f>
        <v>0</v>
      </c>
      <c r="L1210" s="50"/>
      <c r="M1210" s="112"/>
      <c r="N1210" s="112"/>
      <c r="O1210" s="14">
        <f>SUM(L1210:N1210)</f>
        <v>0</v>
      </c>
      <c r="P1210" s="112"/>
      <c r="Q1210" s="112"/>
      <c r="R1210" s="112"/>
      <c r="S1210" s="112"/>
      <c r="T1210" s="14">
        <f>SUM(P1210:S1210)</f>
        <v>0</v>
      </c>
      <c r="U1210" s="50"/>
      <c r="V1210" s="50"/>
      <c r="W1210" s="50"/>
      <c r="X1210" s="50"/>
      <c r="Y1210" s="50"/>
      <c r="Z1210" s="50"/>
      <c r="AA1210" s="14">
        <f>SUM(U1210:Z1210)</f>
        <v>0</v>
      </c>
      <c r="AB1210" s="50"/>
      <c r="AC1210" s="50"/>
      <c r="AD1210" s="86">
        <f>H1210+K1210+O1210+T1210+AA1210+AB1210-AC1210</f>
        <v>89.173913043478265</v>
      </c>
    </row>
    <row r="1211" spans="1:30" ht="21" customHeight="1" x14ac:dyDescent="0.2">
      <c r="A1211" s="8">
        <v>1207</v>
      </c>
      <c r="B1211" s="166" t="s">
        <v>1107</v>
      </c>
      <c r="C1211" s="166" t="s">
        <v>73</v>
      </c>
      <c r="D1211" s="166">
        <v>2</v>
      </c>
      <c r="E1211" s="14">
        <v>0.89171328671328676</v>
      </c>
      <c r="F1211" s="50"/>
      <c r="G1211" s="50"/>
      <c r="H1211" s="12">
        <f>SUM(E1211*100,F1211:G1211)</f>
        <v>89.171328671328681</v>
      </c>
      <c r="I1211" s="50"/>
      <c r="J1211" s="112"/>
      <c r="K1211" s="14">
        <f>SUM(I1211:J1211)</f>
        <v>0</v>
      </c>
      <c r="L1211" s="50"/>
      <c r="M1211" s="112"/>
      <c r="N1211" s="112"/>
      <c r="O1211" s="14">
        <f>SUM(L1211:N1211)</f>
        <v>0</v>
      </c>
      <c r="P1211" s="112"/>
      <c r="Q1211" s="112"/>
      <c r="R1211" s="112"/>
      <c r="S1211" s="112"/>
      <c r="T1211" s="14">
        <f>SUM(P1211:S1211)</f>
        <v>0</v>
      </c>
      <c r="U1211" s="50"/>
      <c r="V1211" s="50"/>
      <c r="W1211" s="50"/>
      <c r="X1211" s="50"/>
      <c r="Y1211" s="50"/>
      <c r="Z1211" s="50"/>
      <c r="AA1211" s="14">
        <f>SUM(U1211:Z1211)</f>
        <v>0</v>
      </c>
      <c r="AB1211" s="50"/>
      <c r="AC1211" s="50"/>
      <c r="AD1211" s="87">
        <f>H1211+K1211+O1211+T1211+AA1211+AB1211-AC1211</f>
        <v>89.171328671328681</v>
      </c>
    </row>
    <row r="1212" spans="1:30" ht="21" customHeight="1" x14ac:dyDescent="0.2">
      <c r="A1212" s="9">
        <v>1208</v>
      </c>
      <c r="B1212" s="184" t="s">
        <v>1108</v>
      </c>
      <c r="C1212" s="184" t="s">
        <v>66</v>
      </c>
      <c r="D1212" s="184">
        <v>2</v>
      </c>
      <c r="E1212" s="13">
        <v>0.88366666666666671</v>
      </c>
      <c r="F1212" s="47"/>
      <c r="G1212" s="47"/>
      <c r="H1212" s="12">
        <f>SUM(E1212*100,F1212:G1212)</f>
        <v>88.366666666666674</v>
      </c>
      <c r="I1212" s="47"/>
      <c r="J1212" s="77"/>
      <c r="K1212" s="13">
        <f>SUM(I1212:J1212)</f>
        <v>0</v>
      </c>
      <c r="L1212" s="47"/>
      <c r="M1212" s="77"/>
      <c r="N1212" s="77"/>
      <c r="O1212" s="13">
        <f>SUM(L1212:N1212)</f>
        <v>0</v>
      </c>
      <c r="P1212" s="77"/>
      <c r="Q1212" s="77"/>
      <c r="R1212" s="77"/>
      <c r="S1212" s="77"/>
      <c r="T1212" s="13">
        <f>SUM(P1212:S1212)</f>
        <v>0</v>
      </c>
      <c r="U1212" s="47"/>
      <c r="V1212" s="47">
        <v>0.8</v>
      </c>
      <c r="W1212" s="47"/>
      <c r="X1212" s="47"/>
      <c r="Y1212" s="47"/>
      <c r="Z1212" s="47"/>
      <c r="AA1212" s="13">
        <f>SUM(U1212:Z1212)</f>
        <v>0.8</v>
      </c>
      <c r="AB1212" s="47"/>
      <c r="AC1212" s="47"/>
      <c r="AD1212" s="86">
        <f>H1212+K1212+O1212+T1212+AA1212+AB1212-AC1212</f>
        <v>89.166666666666671</v>
      </c>
    </row>
    <row r="1213" spans="1:30" ht="21" customHeight="1" x14ac:dyDescent="0.2">
      <c r="A1213" s="10">
        <v>1209</v>
      </c>
      <c r="B1213" s="184" t="s">
        <v>1109</v>
      </c>
      <c r="C1213" s="184" t="s">
        <v>66</v>
      </c>
      <c r="D1213" s="184">
        <v>1</v>
      </c>
      <c r="E1213" s="13">
        <v>0.89166666666666672</v>
      </c>
      <c r="F1213" s="47"/>
      <c r="G1213" s="47"/>
      <c r="H1213" s="12">
        <f>SUM(E1213*100,F1213:G1213)</f>
        <v>89.166666666666671</v>
      </c>
      <c r="I1213" s="47"/>
      <c r="J1213" s="77"/>
      <c r="K1213" s="13">
        <f>SUM(I1213:J1213)</f>
        <v>0</v>
      </c>
      <c r="L1213" s="47"/>
      <c r="M1213" s="77"/>
      <c r="N1213" s="77"/>
      <c r="O1213" s="13">
        <f>SUM(L1213:N1213)</f>
        <v>0</v>
      </c>
      <c r="P1213" s="77"/>
      <c r="Q1213" s="77"/>
      <c r="R1213" s="77"/>
      <c r="S1213" s="77"/>
      <c r="T1213" s="13">
        <f>SUM(P1213:S1213)</f>
        <v>0</v>
      </c>
      <c r="U1213" s="47"/>
      <c r="V1213" s="47"/>
      <c r="W1213" s="47"/>
      <c r="X1213" s="47"/>
      <c r="Y1213" s="47"/>
      <c r="Z1213" s="47"/>
      <c r="AA1213" s="13">
        <f>SUM(U1213:Z1213)</f>
        <v>0</v>
      </c>
      <c r="AB1213" s="47"/>
      <c r="AC1213" s="47"/>
      <c r="AD1213" s="86">
        <f>H1213+K1213+O1213+T1213+AA1213+AB1213-AC1213</f>
        <v>89.166666666666671</v>
      </c>
    </row>
    <row r="1214" spans="1:30" ht="21" customHeight="1" x14ac:dyDescent="0.2">
      <c r="A1214" s="8">
        <v>1210</v>
      </c>
      <c r="B1214" s="175" t="s">
        <v>1110</v>
      </c>
      <c r="C1214" s="170" t="s">
        <v>64</v>
      </c>
      <c r="D1214" s="170">
        <v>1</v>
      </c>
      <c r="E1214" s="12">
        <v>0.85266666666666668</v>
      </c>
      <c r="F1214" s="46"/>
      <c r="G1214" s="46"/>
      <c r="H1214" s="12">
        <f>SUM(E1214*100,F1214:G1214)</f>
        <v>85.266666666666666</v>
      </c>
      <c r="I1214" s="94"/>
      <c r="J1214" s="95"/>
      <c r="K1214" s="12">
        <f>SUM(I1214:J1214)</f>
        <v>0</v>
      </c>
      <c r="L1214" s="95"/>
      <c r="M1214" s="95"/>
      <c r="N1214" s="95"/>
      <c r="O1214" s="12">
        <f>SUM(L1214:N1214)</f>
        <v>0</v>
      </c>
      <c r="P1214" s="95"/>
      <c r="Q1214" s="126"/>
      <c r="R1214" s="95">
        <v>0.5</v>
      </c>
      <c r="S1214" s="95"/>
      <c r="T1214" s="12">
        <f>SUM(P1214:S1214)</f>
        <v>0.5</v>
      </c>
      <c r="U1214" s="95">
        <v>1</v>
      </c>
      <c r="V1214" s="94">
        <v>0.9</v>
      </c>
      <c r="W1214" s="94">
        <v>1.5</v>
      </c>
      <c r="X1214" s="94"/>
      <c r="Y1214" s="85"/>
      <c r="Z1214" s="85"/>
      <c r="AA1214" s="14">
        <f>SUM(U1214:Z1214)</f>
        <v>3.4</v>
      </c>
      <c r="AB1214" s="85"/>
      <c r="AC1214" s="85"/>
      <c r="AD1214" s="86">
        <f>H1214+K1214+O1214+T1214+AA1214+AB1214-AC1214</f>
        <v>89.166666666666671</v>
      </c>
    </row>
    <row r="1215" spans="1:30" ht="21" customHeight="1" x14ac:dyDescent="0.2">
      <c r="A1215" s="9">
        <v>1211</v>
      </c>
      <c r="B1215" s="186" t="s">
        <v>1111</v>
      </c>
      <c r="C1215" s="177" t="s">
        <v>68</v>
      </c>
      <c r="D1215" s="177">
        <v>3</v>
      </c>
      <c r="E1215" s="13">
        <v>0.89129032258064511</v>
      </c>
      <c r="F1215" s="48"/>
      <c r="G1215" s="48"/>
      <c r="H1215" s="12">
        <f>SUM(E1215*100,F1215:G1215)</f>
        <v>89.129032258064512</v>
      </c>
      <c r="I1215" s="48"/>
      <c r="J1215" s="78"/>
      <c r="K1215" s="13">
        <f>SUM(I1215:J1215)</f>
        <v>0</v>
      </c>
      <c r="L1215" s="48"/>
      <c r="M1215" s="78"/>
      <c r="N1215" s="78"/>
      <c r="O1215" s="13">
        <f>SUM(L1215:N1215)</f>
        <v>0</v>
      </c>
      <c r="P1215" s="78"/>
      <c r="Q1215" s="78"/>
      <c r="R1215" s="78"/>
      <c r="S1215" s="78"/>
      <c r="T1215" s="13">
        <f>SUM(P1215:S1215)</f>
        <v>0</v>
      </c>
      <c r="U1215" s="48"/>
      <c r="V1215" s="48"/>
      <c r="W1215" s="48"/>
      <c r="X1215" s="48"/>
      <c r="Y1215" s="48"/>
      <c r="Z1215" s="48"/>
      <c r="AA1215" s="13">
        <f>SUM(U1215:Z1215)</f>
        <v>0</v>
      </c>
      <c r="AB1215" s="48"/>
      <c r="AC1215" s="48"/>
      <c r="AD1215" s="86">
        <f>H1215+K1215+O1215+T1215+AA1215+AB1215-AC1215</f>
        <v>89.129032258064512</v>
      </c>
    </row>
    <row r="1216" spans="1:30" ht="21" customHeight="1" x14ac:dyDescent="0.2">
      <c r="A1216" s="10">
        <v>1212</v>
      </c>
      <c r="B1216" s="169" t="s">
        <v>1112</v>
      </c>
      <c r="C1216" s="92" t="s">
        <v>64</v>
      </c>
      <c r="D1216" s="171">
        <v>3</v>
      </c>
      <c r="E1216" s="12">
        <v>0.881280487804878</v>
      </c>
      <c r="F1216" s="46"/>
      <c r="G1216" s="46"/>
      <c r="H1216" s="12">
        <f>SUM(E1216*100,F1216:G1216)</f>
        <v>88.128048780487802</v>
      </c>
      <c r="I1216" s="94"/>
      <c r="J1216" s="95"/>
      <c r="K1216" s="12">
        <f>SUM(I1216:J1216)</f>
        <v>0</v>
      </c>
      <c r="L1216" s="95"/>
      <c r="M1216" s="95"/>
      <c r="N1216" s="95"/>
      <c r="O1216" s="12">
        <f>SUM(L1216:N1216)</f>
        <v>0</v>
      </c>
      <c r="P1216" s="95"/>
      <c r="Q1216" s="95"/>
      <c r="R1216" s="95"/>
      <c r="S1216" s="95"/>
      <c r="T1216" s="12">
        <f>SUM(P1216:S1216)</f>
        <v>0</v>
      </c>
      <c r="U1216" s="95">
        <v>1</v>
      </c>
      <c r="V1216" s="94"/>
      <c r="W1216" s="94"/>
      <c r="X1216" s="94"/>
      <c r="Y1216" s="85"/>
      <c r="Z1216" s="85"/>
      <c r="AA1216" s="14">
        <f>SUM(U1216:Z1216)</f>
        <v>1</v>
      </c>
      <c r="AB1216" s="85"/>
      <c r="AC1216" s="85"/>
      <c r="AD1216" s="87">
        <f>H1216+K1216+O1216+T1216+AA1216+AB1216-AC1216</f>
        <v>89.128048780487802</v>
      </c>
    </row>
    <row r="1217" spans="1:30" ht="21" customHeight="1" x14ac:dyDescent="0.2">
      <c r="A1217" s="8">
        <v>1213</v>
      </c>
      <c r="B1217" s="166" t="s">
        <v>1113</v>
      </c>
      <c r="C1217" s="166" t="s">
        <v>73</v>
      </c>
      <c r="D1217" s="166">
        <v>2</v>
      </c>
      <c r="E1217" s="14">
        <v>0.89122377622377624</v>
      </c>
      <c r="F1217" s="50"/>
      <c r="G1217" s="50"/>
      <c r="H1217" s="12">
        <f>SUM(E1217*100,F1217:G1217)</f>
        <v>89.122377622377627</v>
      </c>
      <c r="I1217" s="50"/>
      <c r="J1217" s="112"/>
      <c r="K1217" s="14">
        <f>SUM(I1217:J1217)</f>
        <v>0</v>
      </c>
      <c r="L1217" s="50"/>
      <c r="M1217" s="112"/>
      <c r="N1217" s="112"/>
      <c r="O1217" s="14">
        <f>SUM(L1217:N1217)</f>
        <v>0</v>
      </c>
      <c r="P1217" s="112"/>
      <c r="Q1217" s="112"/>
      <c r="R1217" s="112"/>
      <c r="S1217" s="112"/>
      <c r="T1217" s="14">
        <f>SUM(P1217:S1217)</f>
        <v>0</v>
      </c>
      <c r="U1217" s="50"/>
      <c r="V1217" s="50"/>
      <c r="W1217" s="50"/>
      <c r="X1217" s="50"/>
      <c r="Y1217" s="50"/>
      <c r="Z1217" s="50"/>
      <c r="AA1217" s="14">
        <f>SUM(U1217:Z1217)</f>
        <v>0</v>
      </c>
      <c r="AB1217" s="50"/>
      <c r="AC1217" s="50"/>
      <c r="AD1217" s="87">
        <f>H1217+K1217+O1217+T1217+AA1217+AB1217-AC1217</f>
        <v>89.122377622377627</v>
      </c>
    </row>
    <row r="1218" spans="1:30" ht="21" customHeight="1" x14ac:dyDescent="0.2">
      <c r="A1218" s="9">
        <v>1214</v>
      </c>
      <c r="B1218" s="172" t="s">
        <v>1114</v>
      </c>
      <c r="C1218" s="173" t="s">
        <v>70</v>
      </c>
      <c r="D1218" s="173">
        <v>2</v>
      </c>
      <c r="E1218" s="14">
        <f>H1218/100</f>
        <v>0.89115000000000011</v>
      </c>
      <c r="F1218" s="49"/>
      <c r="G1218" s="49"/>
      <c r="H1218" s="12">
        <v>89.115000000000009</v>
      </c>
      <c r="I1218" s="49"/>
      <c r="J1218" s="106"/>
      <c r="K1218" s="14">
        <f>SUM(I1218:J1218)</f>
        <v>0</v>
      </c>
      <c r="L1218" s="49"/>
      <c r="M1218" s="106"/>
      <c r="N1218" s="106"/>
      <c r="O1218" s="14">
        <f>SUM(L1218:N1218)</f>
        <v>0</v>
      </c>
      <c r="P1218" s="106"/>
      <c r="Q1218" s="106"/>
      <c r="R1218" s="106"/>
      <c r="S1218" s="106"/>
      <c r="T1218" s="14">
        <f>SUM(P1218:S1218)</f>
        <v>0</v>
      </c>
      <c r="U1218" s="49"/>
      <c r="V1218" s="49"/>
      <c r="W1218" s="49"/>
      <c r="X1218" s="49"/>
      <c r="Y1218" s="49"/>
      <c r="Z1218" s="49"/>
      <c r="AA1218" s="14">
        <f>SUM(U1218:Z1218)</f>
        <v>0</v>
      </c>
      <c r="AB1218" s="49"/>
      <c r="AC1218" s="49"/>
      <c r="AD1218" s="86">
        <f>H1218+K1218+O1218+T1218+AA1218+AB1218-AC1218</f>
        <v>89.115000000000009</v>
      </c>
    </row>
    <row r="1219" spans="1:30" ht="21" customHeight="1" x14ac:dyDescent="0.2">
      <c r="A1219" s="10">
        <v>1215</v>
      </c>
      <c r="B1219" s="167">
        <v>184147</v>
      </c>
      <c r="C1219" s="168" t="s">
        <v>78</v>
      </c>
      <c r="D1219" s="168">
        <v>3</v>
      </c>
      <c r="E1219" s="14">
        <v>0.89113636363636362</v>
      </c>
      <c r="F1219" s="51"/>
      <c r="G1219" s="51"/>
      <c r="H1219" s="12">
        <f>SUM(E1219*100,F1219:G1219)</f>
        <v>89.11363636363636</v>
      </c>
      <c r="I1219" s="51"/>
      <c r="J1219" s="121"/>
      <c r="K1219" s="14">
        <f>SUM(I1219:J1219)</f>
        <v>0</v>
      </c>
      <c r="L1219" s="51"/>
      <c r="M1219" s="121"/>
      <c r="N1219" s="121"/>
      <c r="O1219" s="14">
        <f>SUM(L1219:N1219)</f>
        <v>0</v>
      </c>
      <c r="P1219" s="121"/>
      <c r="Q1219" s="121"/>
      <c r="R1219" s="121"/>
      <c r="S1219" s="121"/>
      <c r="T1219" s="14">
        <f>SUM(P1219:S1219)</f>
        <v>0</v>
      </c>
      <c r="U1219" s="51"/>
      <c r="V1219" s="51"/>
      <c r="W1219" s="51"/>
      <c r="X1219" s="51"/>
      <c r="Y1219" s="51"/>
      <c r="Z1219" s="51"/>
      <c r="AA1219" s="14">
        <f>SUM(U1219:Z1219)</f>
        <v>0</v>
      </c>
      <c r="AB1219" s="51"/>
      <c r="AC1219" s="51"/>
      <c r="AD1219" s="87">
        <f>H1219+K1219+O1219+T1219+AA1219+AB1219-AC1219</f>
        <v>89.11363636363636</v>
      </c>
    </row>
    <row r="1220" spans="1:30" ht="21" customHeight="1" x14ac:dyDescent="0.2">
      <c r="A1220" s="8">
        <v>1216</v>
      </c>
      <c r="B1220" s="176" t="s">
        <v>1115</v>
      </c>
      <c r="C1220" s="101" t="s">
        <v>68</v>
      </c>
      <c r="D1220" s="177">
        <v>2</v>
      </c>
      <c r="E1220" s="13">
        <v>0.89100000000000001</v>
      </c>
      <c r="F1220" s="48"/>
      <c r="G1220" s="48"/>
      <c r="H1220" s="12">
        <f>SUM(E1220*100,F1220:G1220)</f>
        <v>89.1</v>
      </c>
      <c r="I1220" s="48"/>
      <c r="J1220" s="78"/>
      <c r="K1220" s="13">
        <f>SUM(I1220:J1220)</f>
        <v>0</v>
      </c>
      <c r="L1220" s="48"/>
      <c r="M1220" s="78"/>
      <c r="N1220" s="78"/>
      <c r="O1220" s="13">
        <f>SUM(L1220:N1220)</f>
        <v>0</v>
      </c>
      <c r="P1220" s="78"/>
      <c r="Q1220" s="78"/>
      <c r="R1220" s="78"/>
      <c r="S1220" s="78"/>
      <c r="T1220" s="13">
        <f>SUM(P1220:S1220)</f>
        <v>0</v>
      </c>
      <c r="U1220" s="48"/>
      <c r="V1220" s="48"/>
      <c r="W1220" s="48"/>
      <c r="X1220" s="48"/>
      <c r="Y1220" s="48"/>
      <c r="Z1220" s="48"/>
      <c r="AA1220" s="13">
        <f>SUM(U1220:Z1220)</f>
        <v>0</v>
      </c>
      <c r="AB1220" s="48"/>
      <c r="AC1220" s="48"/>
      <c r="AD1220" s="86">
        <f>H1220+K1220+O1220+T1220+AA1220+AB1220-AC1220</f>
        <v>89.1</v>
      </c>
    </row>
    <row r="1221" spans="1:30" ht="21" customHeight="1" x14ac:dyDescent="0.2">
      <c r="A1221" s="9">
        <v>1217</v>
      </c>
      <c r="B1221" s="186" t="s">
        <v>1116</v>
      </c>
      <c r="C1221" s="101" t="s">
        <v>68</v>
      </c>
      <c r="D1221" s="177">
        <v>3</v>
      </c>
      <c r="E1221" s="13">
        <v>0.89096774193548389</v>
      </c>
      <c r="F1221" s="48"/>
      <c r="G1221" s="48"/>
      <c r="H1221" s="12">
        <f>SUM(E1221*100,F1221:G1221)</f>
        <v>89.096774193548384</v>
      </c>
      <c r="I1221" s="48"/>
      <c r="J1221" s="78"/>
      <c r="K1221" s="13">
        <f>SUM(I1221:J1221)</f>
        <v>0</v>
      </c>
      <c r="L1221" s="48"/>
      <c r="M1221" s="78"/>
      <c r="N1221" s="78"/>
      <c r="O1221" s="13">
        <f>SUM(L1221:N1221)</f>
        <v>0</v>
      </c>
      <c r="P1221" s="78"/>
      <c r="Q1221" s="78"/>
      <c r="R1221" s="78"/>
      <c r="S1221" s="78"/>
      <c r="T1221" s="13">
        <f>SUM(P1221:S1221)</f>
        <v>0</v>
      </c>
      <c r="U1221" s="48"/>
      <c r="V1221" s="48"/>
      <c r="W1221" s="48"/>
      <c r="X1221" s="48"/>
      <c r="Y1221" s="48"/>
      <c r="Z1221" s="48"/>
      <c r="AA1221" s="13">
        <f>SUM(U1221:Z1221)</f>
        <v>0</v>
      </c>
      <c r="AB1221" s="48"/>
      <c r="AC1221" s="48"/>
      <c r="AD1221" s="87">
        <f>H1221+K1221+O1221+T1221+AA1221+AB1221-AC1221</f>
        <v>89.096774193548384</v>
      </c>
    </row>
    <row r="1222" spans="1:30" ht="21" customHeight="1" x14ac:dyDescent="0.2">
      <c r="A1222" s="10">
        <v>1218</v>
      </c>
      <c r="B1222" s="172" t="s">
        <v>1117</v>
      </c>
      <c r="C1222" s="104" t="s">
        <v>70</v>
      </c>
      <c r="D1222" s="173">
        <v>2</v>
      </c>
      <c r="E1222" s="14">
        <f>H1222/100</f>
        <v>0.89094166666666685</v>
      </c>
      <c r="F1222" s="49"/>
      <c r="G1222" s="49"/>
      <c r="H1222" s="12">
        <v>89.09416666666668</v>
      </c>
      <c r="I1222" s="49"/>
      <c r="J1222" s="106"/>
      <c r="K1222" s="14">
        <f>SUM(I1222:J1222)</f>
        <v>0</v>
      </c>
      <c r="L1222" s="49"/>
      <c r="M1222" s="106"/>
      <c r="N1222" s="106"/>
      <c r="O1222" s="14">
        <f>SUM(L1222:N1222)</f>
        <v>0</v>
      </c>
      <c r="P1222" s="106"/>
      <c r="Q1222" s="106"/>
      <c r="R1222" s="106"/>
      <c r="S1222" s="106"/>
      <c r="T1222" s="14">
        <f>SUM(P1222:S1222)</f>
        <v>0</v>
      </c>
      <c r="U1222" s="49"/>
      <c r="V1222" s="49"/>
      <c r="W1222" s="49"/>
      <c r="X1222" s="49"/>
      <c r="Y1222" s="49"/>
      <c r="Z1222" s="49"/>
      <c r="AA1222" s="14">
        <f>SUM(U1222:Z1222)</f>
        <v>0</v>
      </c>
      <c r="AB1222" s="49"/>
      <c r="AC1222" s="49"/>
      <c r="AD1222" s="87">
        <f>H1222+K1222+O1222+T1222+AA1222+AB1222-AC1222</f>
        <v>89.09416666666668</v>
      </c>
    </row>
    <row r="1223" spans="1:30" ht="21" customHeight="1" x14ac:dyDescent="0.2">
      <c r="A1223" s="8">
        <v>1219</v>
      </c>
      <c r="B1223" s="184" t="s">
        <v>1118</v>
      </c>
      <c r="C1223" s="184" t="s">
        <v>66</v>
      </c>
      <c r="D1223" s="184">
        <v>1</v>
      </c>
      <c r="E1223" s="13">
        <v>0.88875000000000004</v>
      </c>
      <c r="F1223" s="47"/>
      <c r="G1223" s="47"/>
      <c r="H1223" s="12">
        <f>SUM(E1223*100,F1223:G1223)</f>
        <v>88.875</v>
      </c>
      <c r="I1223" s="47"/>
      <c r="J1223" s="77"/>
      <c r="K1223" s="13">
        <f>SUM(I1223:J1223)</f>
        <v>0</v>
      </c>
      <c r="L1223" s="47"/>
      <c r="M1223" s="77"/>
      <c r="N1223" s="77"/>
      <c r="O1223" s="13">
        <f>SUM(L1223:N1223)</f>
        <v>0</v>
      </c>
      <c r="P1223" s="77"/>
      <c r="Q1223" s="77"/>
      <c r="R1223" s="77"/>
      <c r="S1223" s="77"/>
      <c r="T1223" s="13">
        <f>SUM(P1223:S1223)</f>
        <v>0</v>
      </c>
      <c r="U1223" s="47"/>
      <c r="V1223" s="47">
        <v>0.2</v>
      </c>
      <c r="W1223" s="47"/>
      <c r="X1223" s="47"/>
      <c r="Y1223" s="47"/>
      <c r="Z1223" s="47"/>
      <c r="AA1223" s="13">
        <f>SUM(U1223:Z1223)</f>
        <v>0.2</v>
      </c>
      <c r="AB1223" s="47"/>
      <c r="AC1223" s="47"/>
      <c r="AD1223" s="87">
        <f>H1223+K1223+O1223+T1223+AA1223+AB1223-AC1223</f>
        <v>89.075000000000003</v>
      </c>
    </row>
    <row r="1224" spans="1:30" ht="21" customHeight="1" x14ac:dyDescent="0.2">
      <c r="A1224" s="9">
        <v>1220</v>
      </c>
      <c r="B1224" s="182" t="s">
        <v>1119</v>
      </c>
      <c r="C1224" s="166" t="s">
        <v>73</v>
      </c>
      <c r="D1224" s="166">
        <v>1</v>
      </c>
      <c r="E1224" s="14">
        <v>0.88071428571428567</v>
      </c>
      <c r="F1224" s="50"/>
      <c r="G1224" s="50">
        <v>1</v>
      </c>
      <c r="H1224" s="12">
        <f>SUM(E1224*100,F1224:G1224)</f>
        <v>89.071428571428569</v>
      </c>
      <c r="I1224" s="50"/>
      <c r="J1224" s="112"/>
      <c r="K1224" s="14">
        <f>SUM(I1224:J1224)</f>
        <v>0</v>
      </c>
      <c r="L1224" s="50"/>
      <c r="M1224" s="112"/>
      <c r="N1224" s="112"/>
      <c r="O1224" s="14">
        <f>SUM(L1224:N1224)</f>
        <v>0</v>
      </c>
      <c r="P1224" s="112"/>
      <c r="Q1224" s="112"/>
      <c r="R1224" s="112"/>
      <c r="S1224" s="112"/>
      <c r="T1224" s="14">
        <f>SUM(P1224:S1224)</f>
        <v>0</v>
      </c>
      <c r="U1224" s="50"/>
      <c r="V1224" s="50"/>
      <c r="W1224" s="50"/>
      <c r="X1224" s="50"/>
      <c r="Y1224" s="50"/>
      <c r="Z1224" s="50"/>
      <c r="AA1224" s="14">
        <f>SUM(U1224:Z1224)</f>
        <v>0</v>
      </c>
      <c r="AB1224" s="50"/>
      <c r="AC1224" s="50"/>
      <c r="AD1224" s="87">
        <f>H1224+K1224+O1224+T1224+AA1224+AB1224-AC1224</f>
        <v>89.071428571428569</v>
      </c>
    </row>
    <row r="1225" spans="1:30" ht="21" customHeight="1" x14ac:dyDescent="0.2">
      <c r="A1225" s="10">
        <v>1221</v>
      </c>
      <c r="B1225" s="178" t="s">
        <v>1120</v>
      </c>
      <c r="C1225" s="177" t="s">
        <v>68</v>
      </c>
      <c r="D1225" s="185">
        <v>1</v>
      </c>
      <c r="E1225" s="16">
        <v>0.89066666666666672</v>
      </c>
      <c r="F1225" s="48"/>
      <c r="G1225" s="48"/>
      <c r="H1225" s="12">
        <f>SUM(E1225*100,F1225:G1225)</f>
        <v>89.066666666666677</v>
      </c>
      <c r="I1225" s="48"/>
      <c r="J1225" s="78"/>
      <c r="K1225" s="13">
        <f>SUM(I1225:J1225)</f>
        <v>0</v>
      </c>
      <c r="L1225" s="48"/>
      <c r="M1225" s="78"/>
      <c r="N1225" s="78"/>
      <c r="O1225" s="13">
        <f>SUM(L1225:N1225)</f>
        <v>0</v>
      </c>
      <c r="P1225" s="78"/>
      <c r="Q1225" s="78"/>
      <c r="R1225" s="78"/>
      <c r="S1225" s="78"/>
      <c r="T1225" s="13">
        <f>SUM(P1225:S1225)</f>
        <v>0</v>
      </c>
      <c r="U1225" s="48"/>
      <c r="V1225" s="48"/>
      <c r="W1225" s="48"/>
      <c r="X1225" s="48"/>
      <c r="Y1225" s="48"/>
      <c r="Z1225" s="48"/>
      <c r="AA1225" s="13">
        <f>SUM(U1225:Z1225)</f>
        <v>0</v>
      </c>
      <c r="AB1225" s="48"/>
      <c r="AC1225" s="48"/>
      <c r="AD1225" s="86">
        <f>H1225+K1225+O1225+T1225+AA1225+AB1225-AC1225</f>
        <v>89.066666666666677</v>
      </c>
    </row>
    <row r="1226" spans="1:30" ht="21" customHeight="1" x14ac:dyDescent="0.2">
      <c r="A1226" s="8">
        <v>1222</v>
      </c>
      <c r="B1226" s="178" t="s">
        <v>1121</v>
      </c>
      <c r="C1226" s="101" t="s">
        <v>68</v>
      </c>
      <c r="D1226" s="177">
        <v>2</v>
      </c>
      <c r="E1226" s="13">
        <v>0.89066666666666672</v>
      </c>
      <c r="F1226" s="48"/>
      <c r="G1226" s="48"/>
      <c r="H1226" s="12">
        <f>SUM(E1226*100,F1226:G1226)</f>
        <v>89.066666666666677</v>
      </c>
      <c r="I1226" s="48"/>
      <c r="J1226" s="78"/>
      <c r="K1226" s="13">
        <f>SUM(I1226:J1226)</f>
        <v>0</v>
      </c>
      <c r="L1226" s="48"/>
      <c r="M1226" s="78"/>
      <c r="N1226" s="78"/>
      <c r="O1226" s="13">
        <f>SUM(L1226:N1226)</f>
        <v>0</v>
      </c>
      <c r="P1226" s="78"/>
      <c r="Q1226" s="81"/>
      <c r="R1226" s="78"/>
      <c r="S1226" s="78"/>
      <c r="T1226" s="13">
        <f>SUM(P1226:S1226)</f>
        <v>0</v>
      </c>
      <c r="U1226" s="48"/>
      <c r="V1226" s="48"/>
      <c r="W1226" s="48"/>
      <c r="X1226" s="48"/>
      <c r="Y1226" s="48"/>
      <c r="Z1226" s="48"/>
      <c r="AA1226" s="13">
        <f>SUM(U1226:Z1226)</f>
        <v>0</v>
      </c>
      <c r="AB1226" s="48"/>
      <c r="AC1226" s="48"/>
      <c r="AD1226" s="86">
        <f>H1226+K1226+O1226+T1226+AA1226+AB1226-AC1226</f>
        <v>89.066666666666677</v>
      </c>
    </row>
    <row r="1227" spans="1:30" ht="21" customHeight="1" x14ac:dyDescent="0.2">
      <c r="A1227" s="9">
        <v>1223</v>
      </c>
      <c r="B1227" s="180" t="s">
        <v>1122</v>
      </c>
      <c r="C1227" s="101" t="s">
        <v>68</v>
      </c>
      <c r="D1227" s="177">
        <v>4</v>
      </c>
      <c r="E1227" s="13">
        <v>0.89066666666666672</v>
      </c>
      <c r="F1227" s="48"/>
      <c r="G1227" s="48"/>
      <c r="H1227" s="12">
        <f>SUM(E1227*100,F1227:G1227)</f>
        <v>89.066666666666677</v>
      </c>
      <c r="I1227" s="48"/>
      <c r="J1227" s="78"/>
      <c r="K1227" s="13">
        <f>SUM(I1227:J1227)</f>
        <v>0</v>
      </c>
      <c r="L1227" s="48"/>
      <c r="M1227" s="78"/>
      <c r="N1227" s="78"/>
      <c r="O1227" s="13">
        <f>SUM(L1227:N1227)</f>
        <v>0</v>
      </c>
      <c r="P1227" s="78"/>
      <c r="Q1227" s="78"/>
      <c r="R1227" s="78"/>
      <c r="S1227" s="78"/>
      <c r="T1227" s="13">
        <f>SUM(P1227:S1227)</f>
        <v>0</v>
      </c>
      <c r="U1227" s="48"/>
      <c r="V1227" s="48"/>
      <c r="W1227" s="48"/>
      <c r="X1227" s="48"/>
      <c r="Y1227" s="48"/>
      <c r="Z1227" s="48"/>
      <c r="AA1227" s="13">
        <f>SUM(U1227:Z1227)</f>
        <v>0</v>
      </c>
      <c r="AB1227" s="48"/>
      <c r="AC1227" s="48"/>
      <c r="AD1227" s="87">
        <f>H1227+K1227+O1227+T1227+AA1227+AB1227-AC1227</f>
        <v>89.066666666666677</v>
      </c>
    </row>
    <row r="1228" spans="1:30" ht="21" customHeight="1" x14ac:dyDescent="0.2">
      <c r="A1228" s="10">
        <v>1224</v>
      </c>
      <c r="B1228" s="178" t="s">
        <v>1123</v>
      </c>
      <c r="C1228" s="101" t="s">
        <v>68</v>
      </c>
      <c r="D1228" s="185">
        <v>1</v>
      </c>
      <c r="E1228" s="16">
        <v>0.83066666666666666</v>
      </c>
      <c r="F1228" s="48"/>
      <c r="G1228" s="48"/>
      <c r="H1228" s="12">
        <f>SUM(E1228*100,F1228:G1228)</f>
        <v>83.066666666666663</v>
      </c>
      <c r="I1228" s="48"/>
      <c r="J1228" s="78"/>
      <c r="K1228" s="13">
        <f>SUM(I1228:J1228)</f>
        <v>0</v>
      </c>
      <c r="L1228" s="48">
        <v>1</v>
      </c>
      <c r="M1228" s="78">
        <v>5</v>
      </c>
      <c r="N1228" s="78"/>
      <c r="O1228" s="13">
        <f>SUM(L1228:N1228)</f>
        <v>6</v>
      </c>
      <c r="P1228" s="78"/>
      <c r="Q1228" s="78"/>
      <c r="R1228" s="78"/>
      <c r="S1228" s="78"/>
      <c r="T1228" s="13">
        <f>SUM(P1228:S1228)</f>
        <v>0</v>
      </c>
      <c r="U1228" s="48"/>
      <c r="V1228" s="48"/>
      <c r="W1228" s="48"/>
      <c r="X1228" s="48"/>
      <c r="Y1228" s="48"/>
      <c r="Z1228" s="48"/>
      <c r="AA1228" s="13">
        <f>SUM(U1228:Z1228)</f>
        <v>0</v>
      </c>
      <c r="AB1228" s="48"/>
      <c r="AC1228" s="48"/>
      <c r="AD1228" s="87">
        <f>H1228+K1228+O1228+T1228+AA1228+AB1228-AC1228</f>
        <v>89.066666666666663</v>
      </c>
    </row>
    <row r="1229" spans="1:30" ht="21" customHeight="1" x14ac:dyDescent="0.2">
      <c r="A1229" s="8">
        <v>1225</v>
      </c>
      <c r="B1229" s="166" t="s">
        <v>1124</v>
      </c>
      <c r="C1229" s="110" t="s">
        <v>73</v>
      </c>
      <c r="D1229" s="166">
        <v>2</v>
      </c>
      <c r="E1229" s="14">
        <v>0.89055944055944058</v>
      </c>
      <c r="F1229" s="50"/>
      <c r="G1229" s="50"/>
      <c r="H1229" s="12">
        <f>SUM(E1229*100,F1229:G1229)</f>
        <v>89.055944055944053</v>
      </c>
      <c r="I1229" s="50"/>
      <c r="J1229" s="112"/>
      <c r="K1229" s="14">
        <f>SUM(I1229:J1229)</f>
        <v>0</v>
      </c>
      <c r="L1229" s="50"/>
      <c r="M1229" s="112"/>
      <c r="N1229" s="112"/>
      <c r="O1229" s="14">
        <f>SUM(L1229:N1229)</f>
        <v>0</v>
      </c>
      <c r="P1229" s="112"/>
      <c r="Q1229" s="112"/>
      <c r="R1229" s="112"/>
      <c r="S1229" s="112"/>
      <c r="T1229" s="14">
        <f>SUM(P1229:S1229)</f>
        <v>0</v>
      </c>
      <c r="U1229" s="50"/>
      <c r="V1229" s="50"/>
      <c r="W1229" s="50"/>
      <c r="X1229" s="50"/>
      <c r="Y1229" s="50"/>
      <c r="Z1229" s="50"/>
      <c r="AA1229" s="14">
        <f>SUM(U1229:Z1229)</f>
        <v>0</v>
      </c>
      <c r="AB1229" s="50"/>
      <c r="AC1229" s="50"/>
      <c r="AD1229" s="86">
        <f>H1229+K1229+O1229+T1229+AA1229+AB1229-AC1229</f>
        <v>89.055944055944053</v>
      </c>
    </row>
    <row r="1230" spans="1:30" ht="21" customHeight="1" x14ac:dyDescent="0.2">
      <c r="A1230" s="9">
        <v>1226</v>
      </c>
      <c r="B1230" s="175" t="s">
        <v>1125</v>
      </c>
      <c r="C1230" s="170" t="s">
        <v>64</v>
      </c>
      <c r="D1230" s="171">
        <v>1</v>
      </c>
      <c r="E1230" s="15">
        <v>0.88137931034482764</v>
      </c>
      <c r="F1230" s="52"/>
      <c r="G1230" s="46"/>
      <c r="H1230" s="12">
        <f>SUM(E1230*100,F1230:G1230)</f>
        <v>88.137931034482762</v>
      </c>
      <c r="I1230" s="94"/>
      <c r="J1230" s="95"/>
      <c r="K1230" s="12">
        <f>SUM(I1230:J1230)</f>
        <v>0</v>
      </c>
      <c r="L1230" s="95"/>
      <c r="M1230" s="95"/>
      <c r="N1230" s="95"/>
      <c r="O1230" s="12">
        <f>SUM(L1230:N1230)</f>
        <v>0</v>
      </c>
      <c r="P1230" s="95"/>
      <c r="Q1230" s="126"/>
      <c r="R1230" s="95">
        <v>0.5</v>
      </c>
      <c r="S1230" s="95"/>
      <c r="T1230" s="12">
        <f>SUM(P1230:S1230)</f>
        <v>0.5</v>
      </c>
      <c r="U1230" s="95"/>
      <c r="V1230" s="94">
        <v>0.4</v>
      </c>
      <c r="W1230" s="94"/>
      <c r="X1230" s="94"/>
      <c r="Y1230" s="85"/>
      <c r="Z1230" s="85"/>
      <c r="AA1230" s="14">
        <f>SUM(U1230:Z1230)</f>
        <v>0.4</v>
      </c>
      <c r="AB1230" s="85"/>
      <c r="AC1230" s="85"/>
      <c r="AD1230" s="86">
        <f>H1230+K1230+O1230+T1230+AA1230+AB1230-AC1230</f>
        <v>89.037931034482767</v>
      </c>
    </row>
    <row r="1231" spans="1:30" ht="21" customHeight="1" x14ac:dyDescent="0.2">
      <c r="A1231" s="10">
        <v>1227</v>
      </c>
      <c r="B1231" s="187" t="s">
        <v>1126</v>
      </c>
      <c r="C1231" s="177" t="s">
        <v>68</v>
      </c>
      <c r="D1231" s="188">
        <v>3</v>
      </c>
      <c r="E1231" s="13">
        <v>0.89034482758620692</v>
      </c>
      <c r="F1231" s="48"/>
      <c r="G1231" s="48"/>
      <c r="H1231" s="12">
        <f>SUM(E1231*100,F1231:G1231)</f>
        <v>89.034482758620697</v>
      </c>
      <c r="I1231" s="48"/>
      <c r="J1231" s="78"/>
      <c r="K1231" s="13">
        <f>SUM(I1231:J1231)</f>
        <v>0</v>
      </c>
      <c r="L1231" s="48"/>
      <c r="M1231" s="78"/>
      <c r="N1231" s="78"/>
      <c r="O1231" s="13">
        <f>SUM(L1231:N1231)</f>
        <v>0</v>
      </c>
      <c r="P1231" s="78"/>
      <c r="Q1231" s="78"/>
      <c r="R1231" s="78"/>
      <c r="S1231" s="78"/>
      <c r="T1231" s="13">
        <f>SUM(P1231:S1231)</f>
        <v>0</v>
      </c>
      <c r="U1231" s="48"/>
      <c r="V1231" s="48"/>
      <c r="W1231" s="48"/>
      <c r="X1231" s="48"/>
      <c r="Y1231" s="48"/>
      <c r="Z1231" s="48"/>
      <c r="AA1231" s="13">
        <f>SUM(U1231:Z1231)</f>
        <v>0</v>
      </c>
      <c r="AB1231" s="48"/>
      <c r="AC1231" s="48"/>
      <c r="AD1231" s="86">
        <f>H1231+K1231+O1231+T1231+AA1231+AB1231-AC1231</f>
        <v>89.034482758620697</v>
      </c>
    </row>
    <row r="1232" spans="1:30" ht="21" customHeight="1" x14ac:dyDescent="0.2">
      <c r="A1232" s="8">
        <v>1228</v>
      </c>
      <c r="B1232" s="180" t="s">
        <v>1127</v>
      </c>
      <c r="C1232" s="101" t="s">
        <v>68</v>
      </c>
      <c r="D1232" s="177">
        <v>4</v>
      </c>
      <c r="E1232" s="13">
        <v>0.89034482758620692</v>
      </c>
      <c r="F1232" s="48"/>
      <c r="G1232" s="48"/>
      <c r="H1232" s="12">
        <f>SUM(E1232*100,F1232:G1232)</f>
        <v>89.034482758620697</v>
      </c>
      <c r="I1232" s="48"/>
      <c r="J1232" s="78"/>
      <c r="K1232" s="13">
        <f>SUM(I1232:J1232)</f>
        <v>0</v>
      </c>
      <c r="L1232" s="48"/>
      <c r="M1232" s="78"/>
      <c r="N1232" s="78"/>
      <c r="O1232" s="13">
        <f>SUM(L1232:N1232)</f>
        <v>0</v>
      </c>
      <c r="P1232" s="78"/>
      <c r="Q1232" s="78"/>
      <c r="R1232" s="78"/>
      <c r="S1232" s="78"/>
      <c r="T1232" s="13">
        <f>SUM(P1232:S1232)</f>
        <v>0</v>
      </c>
      <c r="U1232" s="48"/>
      <c r="V1232" s="48"/>
      <c r="W1232" s="48"/>
      <c r="X1232" s="48"/>
      <c r="Y1232" s="48"/>
      <c r="Z1232" s="48"/>
      <c r="AA1232" s="13">
        <f>SUM(U1232:Z1232)</f>
        <v>0</v>
      </c>
      <c r="AB1232" s="48"/>
      <c r="AC1232" s="48"/>
      <c r="AD1232" s="86">
        <f>H1232+K1232+O1232+T1232+AA1232+AB1232-AC1232</f>
        <v>89.034482758620697</v>
      </c>
    </row>
    <row r="1233" spans="1:30" ht="21" customHeight="1" x14ac:dyDescent="0.2">
      <c r="A1233" s="9">
        <v>1229</v>
      </c>
      <c r="B1233" s="166" t="s">
        <v>1128</v>
      </c>
      <c r="C1233" s="110" t="s">
        <v>73</v>
      </c>
      <c r="D1233" s="166">
        <v>3</v>
      </c>
      <c r="E1233" s="14">
        <v>0.89014492753623187</v>
      </c>
      <c r="F1233" s="50"/>
      <c r="G1233" s="50"/>
      <c r="H1233" s="12">
        <f>SUM(E1233*100,F1233:G1233)</f>
        <v>89.014492753623188</v>
      </c>
      <c r="I1233" s="50"/>
      <c r="J1233" s="112"/>
      <c r="K1233" s="14">
        <f>SUM(I1233:J1233)</f>
        <v>0</v>
      </c>
      <c r="L1233" s="50"/>
      <c r="M1233" s="112"/>
      <c r="N1233" s="112"/>
      <c r="O1233" s="14">
        <f>SUM(L1233:N1233)</f>
        <v>0</v>
      </c>
      <c r="P1233" s="112"/>
      <c r="Q1233" s="112"/>
      <c r="R1233" s="112"/>
      <c r="S1233" s="112"/>
      <c r="T1233" s="14">
        <f>SUM(P1233:S1233)</f>
        <v>0</v>
      </c>
      <c r="U1233" s="50"/>
      <c r="V1233" s="50"/>
      <c r="W1233" s="50"/>
      <c r="X1233" s="50"/>
      <c r="Y1233" s="50"/>
      <c r="Z1233" s="50"/>
      <c r="AA1233" s="14">
        <f>SUM(U1233:Z1233)</f>
        <v>0</v>
      </c>
      <c r="AB1233" s="50"/>
      <c r="AC1233" s="50"/>
      <c r="AD1233" s="87">
        <f>H1233+K1233+O1233+T1233+AA1233+AB1233-AC1233</f>
        <v>89.014492753623188</v>
      </c>
    </row>
    <row r="1234" spans="1:30" ht="21" customHeight="1" x14ac:dyDescent="0.2">
      <c r="A1234" s="10">
        <v>1230</v>
      </c>
      <c r="B1234" s="189" t="s">
        <v>1129</v>
      </c>
      <c r="C1234" s="173" t="s">
        <v>70</v>
      </c>
      <c r="D1234" s="174">
        <v>1</v>
      </c>
      <c r="E1234" s="14">
        <f>H1234/100</f>
        <v>0.89</v>
      </c>
      <c r="F1234" s="49"/>
      <c r="G1234" s="49"/>
      <c r="H1234" s="12">
        <v>89</v>
      </c>
      <c r="I1234" s="49"/>
      <c r="J1234" s="106"/>
      <c r="K1234" s="14">
        <f>SUM(I1234:J1234)</f>
        <v>0</v>
      </c>
      <c r="L1234" s="49"/>
      <c r="M1234" s="106"/>
      <c r="N1234" s="106"/>
      <c r="O1234" s="14">
        <f>SUM(L1234:N1234)</f>
        <v>0</v>
      </c>
      <c r="P1234" s="106"/>
      <c r="Q1234" s="106"/>
      <c r="R1234" s="106"/>
      <c r="S1234" s="106"/>
      <c r="T1234" s="14">
        <f>SUM(P1234:S1234)</f>
        <v>0</v>
      </c>
      <c r="U1234" s="49"/>
      <c r="V1234" s="49"/>
      <c r="W1234" s="49"/>
      <c r="X1234" s="49"/>
      <c r="Y1234" s="49"/>
      <c r="Z1234" s="49"/>
      <c r="AA1234" s="14">
        <f>SUM(U1234:Z1234)</f>
        <v>0</v>
      </c>
      <c r="AB1234" s="49"/>
      <c r="AC1234" s="49"/>
      <c r="AD1234" s="86">
        <f>H1234+K1234+O1234+T1234+AA1234+AB1234-AC1234</f>
        <v>89</v>
      </c>
    </row>
    <row r="1235" spans="1:30" ht="21" customHeight="1" x14ac:dyDescent="0.2">
      <c r="A1235" s="8">
        <v>1231</v>
      </c>
      <c r="B1235" s="174" t="s">
        <v>1130</v>
      </c>
      <c r="C1235" s="173" t="s">
        <v>70</v>
      </c>
      <c r="D1235" s="174">
        <v>4</v>
      </c>
      <c r="E1235" s="14">
        <f>H1235/100</f>
        <v>0.89</v>
      </c>
      <c r="F1235" s="49"/>
      <c r="G1235" s="49"/>
      <c r="H1235" s="12">
        <v>89</v>
      </c>
      <c r="I1235" s="49"/>
      <c r="J1235" s="106"/>
      <c r="K1235" s="14">
        <f>SUM(I1235:J1235)</f>
        <v>0</v>
      </c>
      <c r="L1235" s="49"/>
      <c r="M1235" s="106"/>
      <c r="N1235" s="106"/>
      <c r="O1235" s="14">
        <f>SUM(L1235:N1235)</f>
        <v>0</v>
      </c>
      <c r="P1235" s="106"/>
      <c r="Q1235" s="106"/>
      <c r="R1235" s="106"/>
      <c r="S1235" s="106"/>
      <c r="T1235" s="14">
        <f>SUM(P1235:S1235)</f>
        <v>0</v>
      </c>
      <c r="U1235" s="49"/>
      <c r="V1235" s="49"/>
      <c r="W1235" s="49"/>
      <c r="X1235" s="49"/>
      <c r="Y1235" s="49"/>
      <c r="Z1235" s="49"/>
      <c r="AA1235" s="14">
        <f>SUM(U1235:Z1235)</f>
        <v>0</v>
      </c>
      <c r="AB1235" s="49"/>
      <c r="AC1235" s="49"/>
      <c r="AD1235" s="86">
        <f>H1235+K1235+O1235+T1235+AA1235+AB1235-AC1235</f>
        <v>89</v>
      </c>
    </row>
    <row r="1236" spans="1:30" ht="21" customHeight="1" x14ac:dyDescent="0.2">
      <c r="A1236" s="9">
        <v>1232</v>
      </c>
      <c r="B1236" s="182" t="s">
        <v>1131</v>
      </c>
      <c r="C1236" s="166" t="s">
        <v>73</v>
      </c>
      <c r="D1236" s="166">
        <v>1</v>
      </c>
      <c r="E1236" s="14">
        <v>0.87</v>
      </c>
      <c r="F1236" s="50"/>
      <c r="G1236" s="50">
        <v>1</v>
      </c>
      <c r="H1236" s="12">
        <f>SUM(E1236*100,F1236:G1236)</f>
        <v>88</v>
      </c>
      <c r="I1236" s="50"/>
      <c r="J1236" s="112"/>
      <c r="K1236" s="14">
        <f>SUM(I1236:J1236)</f>
        <v>0</v>
      </c>
      <c r="L1236" s="50"/>
      <c r="M1236" s="112"/>
      <c r="N1236" s="112"/>
      <c r="O1236" s="14">
        <f>SUM(L1236:N1236)</f>
        <v>0</v>
      </c>
      <c r="P1236" s="112"/>
      <c r="Q1236" s="112"/>
      <c r="R1236" s="112"/>
      <c r="S1236" s="112"/>
      <c r="T1236" s="14">
        <f>SUM(P1236:S1236)</f>
        <v>0</v>
      </c>
      <c r="U1236" s="50"/>
      <c r="V1236" s="50"/>
      <c r="W1236" s="50"/>
      <c r="X1236" s="50"/>
      <c r="Y1236" s="50">
        <v>1</v>
      </c>
      <c r="Z1236" s="50"/>
      <c r="AA1236" s="14">
        <f>SUM(U1236:Z1236)</f>
        <v>1</v>
      </c>
      <c r="AB1236" s="50"/>
      <c r="AC1236" s="50"/>
      <c r="AD1236" s="87">
        <f>H1236+K1236+O1236+T1236+AA1236+AB1236-AC1236</f>
        <v>89</v>
      </c>
    </row>
    <row r="1237" spans="1:30" ht="21" customHeight="1" x14ac:dyDescent="0.2">
      <c r="A1237" s="10">
        <v>1233</v>
      </c>
      <c r="B1237" s="186" t="s">
        <v>1132</v>
      </c>
      <c r="C1237" s="177" t="s">
        <v>68</v>
      </c>
      <c r="D1237" s="177">
        <v>3</v>
      </c>
      <c r="E1237" s="13">
        <v>0.89</v>
      </c>
      <c r="F1237" s="48"/>
      <c r="G1237" s="48"/>
      <c r="H1237" s="12">
        <f>SUM(E1237*100,F1237:G1237)</f>
        <v>89</v>
      </c>
      <c r="I1237" s="48"/>
      <c r="J1237" s="78"/>
      <c r="K1237" s="13">
        <f>SUM(I1237:J1237)</f>
        <v>0</v>
      </c>
      <c r="L1237" s="48"/>
      <c r="M1237" s="78"/>
      <c r="N1237" s="78"/>
      <c r="O1237" s="13">
        <f>SUM(L1237:N1237)</f>
        <v>0</v>
      </c>
      <c r="P1237" s="78"/>
      <c r="Q1237" s="78"/>
      <c r="R1237" s="78"/>
      <c r="S1237" s="78"/>
      <c r="T1237" s="13">
        <f>SUM(P1237:S1237)</f>
        <v>0</v>
      </c>
      <c r="U1237" s="48"/>
      <c r="V1237" s="48"/>
      <c r="W1237" s="48"/>
      <c r="X1237" s="48"/>
      <c r="Y1237" s="48"/>
      <c r="Z1237" s="48"/>
      <c r="AA1237" s="13">
        <f>SUM(U1237:Z1237)</f>
        <v>0</v>
      </c>
      <c r="AB1237" s="48"/>
      <c r="AC1237" s="48"/>
      <c r="AD1237" s="86">
        <f>H1237+K1237+O1237+T1237+AA1237+AB1237-AC1237</f>
        <v>89</v>
      </c>
    </row>
    <row r="1238" spans="1:30" ht="21" customHeight="1" x14ac:dyDescent="0.2">
      <c r="A1238" s="8">
        <v>1234</v>
      </c>
      <c r="B1238" s="175" t="s">
        <v>1133</v>
      </c>
      <c r="C1238" s="92" t="s">
        <v>64</v>
      </c>
      <c r="D1238" s="170">
        <v>1</v>
      </c>
      <c r="E1238" s="12">
        <v>0.89</v>
      </c>
      <c r="F1238" s="55"/>
      <c r="G1238" s="46"/>
      <c r="H1238" s="12">
        <f>SUM(E1238*100,F1238:G1238)</f>
        <v>89</v>
      </c>
      <c r="I1238" s="94"/>
      <c r="J1238" s="95"/>
      <c r="K1238" s="12">
        <f>SUM(I1238:J1238)</f>
        <v>0</v>
      </c>
      <c r="L1238" s="95"/>
      <c r="M1238" s="95"/>
      <c r="N1238" s="95"/>
      <c r="O1238" s="12">
        <f>SUM(L1238:N1238)</f>
        <v>0</v>
      </c>
      <c r="P1238" s="95"/>
      <c r="Q1238" s="196"/>
      <c r="R1238" s="95"/>
      <c r="S1238" s="95"/>
      <c r="T1238" s="12">
        <f>SUM(P1238:S1238)</f>
        <v>0</v>
      </c>
      <c r="U1238" s="95"/>
      <c r="V1238" s="94"/>
      <c r="W1238" s="94"/>
      <c r="X1238" s="94"/>
      <c r="Y1238" s="85"/>
      <c r="Z1238" s="85"/>
      <c r="AA1238" s="14">
        <f>SUM(U1238:Z1238)</f>
        <v>0</v>
      </c>
      <c r="AB1238" s="85"/>
      <c r="AC1238" s="85"/>
      <c r="AD1238" s="86">
        <f>H1238+K1238+O1238+T1238+AA1238+AB1238-AC1238</f>
        <v>89</v>
      </c>
    </row>
    <row r="1239" spans="1:30" ht="21" customHeight="1" x14ac:dyDescent="0.2">
      <c r="A1239" s="9">
        <v>1235</v>
      </c>
      <c r="B1239" s="195" t="s">
        <v>1134</v>
      </c>
      <c r="C1239" s="170" t="s">
        <v>64</v>
      </c>
      <c r="D1239" s="170">
        <v>3</v>
      </c>
      <c r="E1239" s="12">
        <v>0.87990853658536583</v>
      </c>
      <c r="F1239" s="46"/>
      <c r="G1239" s="46"/>
      <c r="H1239" s="12">
        <f>SUM(E1239*100,F1239:G1239)</f>
        <v>87.990853658536579</v>
      </c>
      <c r="I1239" s="94"/>
      <c r="J1239" s="95"/>
      <c r="K1239" s="12">
        <f>SUM(I1239:J1239)</f>
        <v>0</v>
      </c>
      <c r="L1239" s="95"/>
      <c r="M1239" s="95"/>
      <c r="N1239" s="95"/>
      <c r="O1239" s="12">
        <f>SUM(L1239:N1239)</f>
        <v>0</v>
      </c>
      <c r="P1239" s="95"/>
      <c r="Q1239" s="196"/>
      <c r="R1239" s="95"/>
      <c r="S1239" s="95"/>
      <c r="T1239" s="12">
        <f>SUM(P1239:S1239)</f>
        <v>0</v>
      </c>
      <c r="U1239" s="95">
        <v>1</v>
      </c>
      <c r="V1239" s="94"/>
      <c r="W1239" s="94"/>
      <c r="X1239" s="94"/>
      <c r="Y1239" s="85"/>
      <c r="Z1239" s="85"/>
      <c r="AA1239" s="14">
        <f>SUM(U1239:Z1239)</f>
        <v>1</v>
      </c>
      <c r="AB1239" s="85"/>
      <c r="AC1239" s="85"/>
      <c r="AD1239" s="86">
        <f>H1239+K1239+O1239+T1239+AA1239+AB1239-AC1239</f>
        <v>88.990853658536579</v>
      </c>
    </row>
    <row r="1240" spans="1:30" ht="21" customHeight="1" x14ac:dyDescent="0.2">
      <c r="A1240" s="10">
        <v>1236</v>
      </c>
      <c r="B1240" s="183" t="s">
        <v>1135</v>
      </c>
      <c r="C1240" s="177" t="s">
        <v>68</v>
      </c>
      <c r="D1240" s="177">
        <v>1</v>
      </c>
      <c r="E1240" s="13">
        <v>0.78975000000000006</v>
      </c>
      <c r="F1240" s="48"/>
      <c r="G1240" s="48"/>
      <c r="H1240" s="12">
        <f>SUM(E1240*100,F1240:G1240)</f>
        <v>78.975000000000009</v>
      </c>
      <c r="I1240" s="48"/>
      <c r="J1240" s="78"/>
      <c r="K1240" s="13">
        <f>SUM(I1240:J1240)</f>
        <v>0</v>
      </c>
      <c r="L1240" s="48"/>
      <c r="M1240" s="78"/>
      <c r="N1240" s="78"/>
      <c r="O1240" s="13">
        <f>SUM(L1240:N1240)</f>
        <v>0</v>
      </c>
      <c r="P1240" s="78"/>
      <c r="Q1240" s="78"/>
      <c r="R1240" s="78"/>
      <c r="S1240" s="78"/>
      <c r="T1240" s="13">
        <f>SUM(P1240:S1240)</f>
        <v>0</v>
      </c>
      <c r="U1240" s="48">
        <v>10</v>
      </c>
      <c r="V1240" s="48"/>
      <c r="W1240" s="48"/>
      <c r="X1240" s="48"/>
      <c r="Y1240" s="48"/>
      <c r="Z1240" s="48"/>
      <c r="AA1240" s="13">
        <f>SUM(U1240:Z1240)</f>
        <v>10</v>
      </c>
      <c r="AB1240" s="48"/>
      <c r="AC1240" s="48"/>
      <c r="AD1240" s="87">
        <f>H1240+K1240+O1240+T1240+AA1240+AB1240-AC1240</f>
        <v>88.975000000000009</v>
      </c>
    </row>
    <row r="1241" spans="1:30" ht="21" customHeight="1" x14ac:dyDescent="0.2">
      <c r="A1241" s="8">
        <v>1237</v>
      </c>
      <c r="B1241" s="169" t="s">
        <v>1136</v>
      </c>
      <c r="C1241" s="92" t="s">
        <v>64</v>
      </c>
      <c r="D1241" s="171">
        <v>3</v>
      </c>
      <c r="E1241" s="12">
        <v>0.88974276527331186</v>
      </c>
      <c r="F1241" s="53"/>
      <c r="G1241" s="46"/>
      <c r="H1241" s="12">
        <f>SUM(E1241*100,F1241:G1241)</f>
        <v>88.974276527331185</v>
      </c>
      <c r="I1241" s="94"/>
      <c r="J1241" s="95"/>
      <c r="K1241" s="12">
        <f>SUM(I1241:J1241)</f>
        <v>0</v>
      </c>
      <c r="L1241" s="95"/>
      <c r="M1241" s="95"/>
      <c r="N1241" s="95"/>
      <c r="O1241" s="12">
        <f>SUM(L1241:N1241)</f>
        <v>0</v>
      </c>
      <c r="P1241" s="95"/>
      <c r="Q1241" s="95"/>
      <c r="R1241" s="95"/>
      <c r="S1241" s="95"/>
      <c r="T1241" s="12">
        <f>SUM(P1241:S1241)</f>
        <v>0</v>
      </c>
      <c r="U1241" s="95"/>
      <c r="V1241" s="94"/>
      <c r="W1241" s="94"/>
      <c r="X1241" s="94"/>
      <c r="Y1241" s="85"/>
      <c r="Z1241" s="85"/>
      <c r="AA1241" s="14">
        <f>SUM(U1241:Z1241)</f>
        <v>0</v>
      </c>
      <c r="AB1241" s="85"/>
      <c r="AC1241" s="85"/>
      <c r="AD1241" s="87">
        <f>H1241+K1241+O1241+T1241+AA1241+AB1241-AC1241</f>
        <v>88.974276527331185</v>
      </c>
    </row>
    <row r="1242" spans="1:30" ht="21" customHeight="1" x14ac:dyDescent="0.2">
      <c r="A1242" s="9">
        <v>1238</v>
      </c>
      <c r="B1242" s="189" t="s">
        <v>1137</v>
      </c>
      <c r="C1242" s="173" t="s">
        <v>70</v>
      </c>
      <c r="D1242" s="174">
        <v>1</v>
      </c>
      <c r="E1242" s="14">
        <f>H1242/100</f>
        <v>0.87454545454545451</v>
      </c>
      <c r="F1242" s="49"/>
      <c r="G1242" s="49"/>
      <c r="H1242" s="12">
        <v>87.454545454545453</v>
      </c>
      <c r="I1242" s="49"/>
      <c r="J1242" s="106"/>
      <c r="K1242" s="14">
        <f>SUM(I1242:J1242)</f>
        <v>0</v>
      </c>
      <c r="L1242" s="49"/>
      <c r="M1242" s="106"/>
      <c r="N1242" s="106"/>
      <c r="O1242" s="14">
        <f>SUM(L1242:N1242)</f>
        <v>0</v>
      </c>
      <c r="P1242" s="106"/>
      <c r="Q1242" s="106"/>
      <c r="R1242" s="106"/>
      <c r="S1242" s="106"/>
      <c r="T1242" s="14">
        <f>SUM(P1242:S1242)</f>
        <v>0</v>
      </c>
      <c r="U1242" s="49">
        <v>0.5</v>
      </c>
      <c r="V1242" s="49"/>
      <c r="W1242" s="49"/>
      <c r="X1242" s="49">
        <v>1</v>
      </c>
      <c r="Y1242" s="49"/>
      <c r="Z1242" s="49"/>
      <c r="AA1242" s="14">
        <f>SUM(U1242:Z1242)</f>
        <v>1.5</v>
      </c>
      <c r="AB1242" s="49"/>
      <c r="AC1242" s="49"/>
      <c r="AD1242" s="86">
        <f>H1242+K1242+O1242+T1242+AA1242+AB1242-AC1242</f>
        <v>88.954545454545453</v>
      </c>
    </row>
    <row r="1243" spans="1:30" ht="21" customHeight="1" x14ac:dyDescent="0.2">
      <c r="A1243" s="10">
        <v>1239</v>
      </c>
      <c r="B1243" s="166" t="s">
        <v>1138</v>
      </c>
      <c r="C1243" s="166" t="s">
        <v>73</v>
      </c>
      <c r="D1243" s="166">
        <v>1</v>
      </c>
      <c r="E1243" s="14">
        <v>0.8564516129032258</v>
      </c>
      <c r="F1243" s="50"/>
      <c r="G1243" s="50"/>
      <c r="H1243" s="12">
        <f>SUM(E1243*100,F1243:G1243)</f>
        <v>85.645161290322577</v>
      </c>
      <c r="I1243" s="50"/>
      <c r="J1243" s="112"/>
      <c r="K1243" s="14">
        <f>SUM(I1243:J1243)</f>
        <v>0</v>
      </c>
      <c r="L1243" s="50"/>
      <c r="M1243" s="112"/>
      <c r="N1243" s="112"/>
      <c r="O1243" s="14">
        <f>SUM(L1243:N1243)</f>
        <v>0</v>
      </c>
      <c r="P1243" s="112"/>
      <c r="Q1243" s="112"/>
      <c r="R1243" s="112"/>
      <c r="S1243" s="112"/>
      <c r="T1243" s="14">
        <f>SUM(P1243:S1243)</f>
        <v>0</v>
      </c>
      <c r="U1243" s="50">
        <v>1</v>
      </c>
      <c r="V1243" s="50"/>
      <c r="W1243" s="50"/>
      <c r="X1243" s="50">
        <v>0.8</v>
      </c>
      <c r="Y1243" s="50">
        <v>1</v>
      </c>
      <c r="Z1243" s="50">
        <v>0.5</v>
      </c>
      <c r="AA1243" s="14">
        <f>SUM(U1243:Z1243)</f>
        <v>3.3</v>
      </c>
      <c r="AB1243" s="50"/>
      <c r="AC1243" s="50"/>
      <c r="AD1243" s="86">
        <f>H1243+K1243+O1243+T1243+AA1243+AB1243-AC1243</f>
        <v>88.945161290322574</v>
      </c>
    </row>
    <row r="1244" spans="1:30" ht="21" customHeight="1" x14ac:dyDescent="0.2">
      <c r="A1244" s="8">
        <v>1240</v>
      </c>
      <c r="B1244" s="178" t="s">
        <v>1139</v>
      </c>
      <c r="C1244" s="177" t="s">
        <v>68</v>
      </c>
      <c r="D1244" s="177">
        <v>2</v>
      </c>
      <c r="E1244" s="13">
        <v>0.88933333333333331</v>
      </c>
      <c r="F1244" s="48"/>
      <c r="G1244" s="48"/>
      <c r="H1244" s="12">
        <f>SUM(E1244*100,F1244:G1244)</f>
        <v>88.933333333333337</v>
      </c>
      <c r="I1244" s="48"/>
      <c r="J1244" s="78"/>
      <c r="K1244" s="13">
        <f>SUM(I1244:J1244)</f>
        <v>0</v>
      </c>
      <c r="L1244" s="48"/>
      <c r="M1244" s="78"/>
      <c r="N1244" s="78"/>
      <c r="O1244" s="13">
        <f>SUM(L1244:N1244)</f>
        <v>0</v>
      </c>
      <c r="P1244" s="78"/>
      <c r="Q1244" s="78"/>
      <c r="R1244" s="78"/>
      <c r="S1244" s="78"/>
      <c r="T1244" s="13">
        <f>SUM(P1244:S1244)</f>
        <v>0</v>
      </c>
      <c r="U1244" s="48"/>
      <c r="V1244" s="48"/>
      <c r="W1244" s="48"/>
      <c r="X1244" s="48"/>
      <c r="Y1244" s="48"/>
      <c r="Z1244" s="48"/>
      <c r="AA1244" s="13">
        <f>SUM(U1244:Z1244)</f>
        <v>0</v>
      </c>
      <c r="AB1244" s="48"/>
      <c r="AC1244" s="48"/>
      <c r="AD1244" s="87">
        <f>H1244+K1244+O1244+T1244+AA1244+AB1244-AC1244</f>
        <v>88.933333333333337</v>
      </c>
    </row>
    <row r="1245" spans="1:30" ht="21" customHeight="1" x14ac:dyDescent="0.2">
      <c r="A1245" s="9">
        <v>1241</v>
      </c>
      <c r="B1245" s="176" t="s">
        <v>1140</v>
      </c>
      <c r="C1245" s="101" t="s">
        <v>68</v>
      </c>
      <c r="D1245" s="177">
        <v>2</v>
      </c>
      <c r="E1245" s="13">
        <v>0.88933333333333331</v>
      </c>
      <c r="F1245" s="48"/>
      <c r="G1245" s="48"/>
      <c r="H1245" s="12">
        <f>SUM(E1245*100,F1245:G1245)</f>
        <v>88.933333333333337</v>
      </c>
      <c r="I1245" s="48"/>
      <c r="J1245" s="78"/>
      <c r="K1245" s="13">
        <f>SUM(I1245:J1245)</f>
        <v>0</v>
      </c>
      <c r="L1245" s="48"/>
      <c r="M1245" s="78"/>
      <c r="N1245" s="78"/>
      <c r="O1245" s="13">
        <f>SUM(L1245:N1245)</f>
        <v>0</v>
      </c>
      <c r="P1245" s="78"/>
      <c r="Q1245" s="78"/>
      <c r="R1245" s="78"/>
      <c r="S1245" s="78"/>
      <c r="T1245" s="13">
        <f>SUM(P1245:S1245)</f>
        <v>0</v>
      </c>
      <c r="U1245" s="48"/>
      <c r="V1245" s="48"/>
      <c r="W1245" s="48"/>
      <c r="X1245" s="48"/>
      <c r="Y1245" s="48"/>
      <c r="Z1245" s="48"/>
      <c r="AA1245" s="13">
        <f>SUM(U1245:Z1245)</f>
        <v>0</v>
      </c>
      <c r="AB1245" s="48"/>
      <c r="AC1245" s="48"/>
      <c r="AD1245" s="86">
        <f>H1245+K1245+O1245+T1245+AA1245+AB1245-AC1245</f>
        <v>88.933333333333337</v>
      </c>
    </row>
    <row r="1246" spans="1:30" ht="21" customHeight="1" x14ac:dyDescent="0.2">
      <c r="A1246" s="10">
        <v>1242</v>
      </c>
      <c r="B1246" s="172" t="s">
        <v>1141</v>
      </c>
      <c r="C1246" s="104" t="s">
        <v>70</v>
      </c>
      <c r="D1246" s="173">
        <v>2</v>
      </c>
      <c r="E1246" s="14">
        <f>H1246/100</f>
        <v>0.88903333333333345</v>
      </c>
      <c r="F1246" s="49"/>
      <c r="G1246" s="49"/>
      <c r="H1246" s="12">
        <v>88.90333333333335</v>
      </c>
      <c r="I1246" s="49"/>
      <c r="J1246" s="106"/>
      <c r="K1246" s="14">
        <f>SUM(I1246:J1246)</f>
        <v>0</v>
      </c>
      <c r="L1246" s="49"/>
      <c r="M1246" s="106"/>
      <c r="N1246" s="106"/>
      <c r="O1246" s="14">
        <f>SUM(L1246:N1246)</f>
        <v>0</v>
      </c>
      <c r="P1246" s="106"/>
      <c r="Q1246" s="106"/>
      <c r="R1246" s="106"/>
      <c r="S1246" s="106"/>
      <c r="T1246" s="14">
        <f>SUM(P1246:S1246)</f>
        <v>0</v>
      </c>
      <c r="U1246" s="49"/>
      <c r="V1246" s="49"/>
      <c r="W1246" s="49"/>
      <c r="X1246" s="49"/>
      <c r="Y1246" s="49"/>
      <c r="Z1246" s="49"/>
      <c r="AA1246" s="14">
        <f>SUM(U1246:Z1246)</f>
        <v>0</v>
      </c>
      <c r="AB1246" s="49"/>
      <c r="AC1246" s="49"/>
      <c r="AD1246" s="86">
        <f>H1246+K1246+O1246+T1246+AA1246+AB1246-AC1246</f>
        <v>88.90333333333335</v>
      </c>
    </row>
    <row r="1247" spans="1:30" ht="21" customHeight="1" x14ac:dyDescent="0.2">
      <c r="A1247" s="8">
        <v>1243</v>
      </c>
      <c r="B1247" s="167">
        <v>204035</v>
      </c>
      <c r="C1247" s="168" t="s">
        <v>78</v>
      </c>
      <c r="D1247" s="168">
        <v>1</v>
      </c>
      <c r="E1247" s="14">
        <v>0.83387187499999993</v>
      </c>
      <c r="F1247" s="51"/>
      <c r="G1247" s="51"/>
      <c r="H1247" s="12">
        <f>SUM(E1247*100,F1247:G1247)</f>
        <v>83.387187499999996</v>
      </c>
      <c r="I1247" s="51"/>
      <c r="J1247" s="121"/>
      <c r="K1247" s="14">
        <f>SUM(I1247:J1247)</f>
        <v>0</v>
      </c>
      <c r="L1247" s="51"/>
      <c r="M1247" s="121"/>
      <c r="N1247" s="121"/>
      <c r="O1247" s="14">
        <f>SUM(L1247:N1247)</f>
        <v>0</v>
      </c>
      <c r="P1247" s="121"/>
      <c r="Q1247" s="121"/>
      <c r="R1247" s="121"/>
      <c r="S1247" s="121"/>
      <c r="T1247" s="14">
        <f>SUM(P1247:S1247)</f>
        <v>0</v>
      </c>
      <c r="U1247" s="51"/>
      <c r="V1247" s="51">
        <v>5.5</v>
      </c>
      <c r="W1247" s="51"/>
      <c r="X1247" s="51"/>
      <c r="Y1247" s="51"/>
      <c r="Z1247" s="51"/>
      <c r="AA1247" s="14">
        <f>SUM(U1247:Z1247)</f>
        <v>5.5</v>
      </c>
      <c r="AB1247" s="51"/>
      <c r="AC1247" s="51"/>
      <c r="AD1247" s="86">
        <f>H1247+K1247+O1247+T1247+AA1247+AB1247-AC1247</f>
        <v>88.887187499999996</v>
      </c>
    </row>
    <row r="1248" spans="1:30" ht="21" customHeight="1" x14ac:dyDescent="0.2">
      <c r="A1248" s="9">
        <v>1244</v>
      </c>
      <c r="B1248" s="184" t="s">
        <v>1142</v>
      </c>
      <c r="C1248" s="96" t="s">
        <v>66</v>
      </c>
      <c r="D1248" s="184">
        <v>1</v>
      </c>
      <c r="E1248" s="13">
        <v>0.88375000000000004</v>
      </c>
      <c r="F1248" s="47"/>
      <c r="G1248" s="47"/>
      <c r="H1248" s="12">
        <f>SUM(E1248*100,F1248:G1248)</f>
        <v>88.375</v>
      </c>
      <c r="I1248" s="47"/>
      <c r="J1248" s="77"/>
      <c r="K1248" s="13">
        <f>SUM(I1248:J1248)</f>
        <v>0</v>
      </c>
      <c r="L1248" s="47"/>
      <c r="M1248" s="77"/>
      <c r="N1248" s="77"/>
      <c r="O1248" s="13">
        <f>SUM(L1248:N1248)</f>
        <v>0</v>
      </c>
      <c r="P1248" s="77"/>
      <c r="Q1248" s="77"/>
      <c r="R1248" s="77"/>
      <c r="S1248" s="77"/>
      <c r="T1248" s="13">
        <f>SUM(P1248:S1248)</f>
        <v>0</v>
      </c>
      <c r="U1248" s="47"/>
      <c r="V1248" s="47">
        <v>0.5</v>
      </c>
      <c r="W1248" s="47"/>
      <c r="X1248" s="47"/>
      <c r="Y1248" s="47"/>
      <c r="Z1248" s="47"/>
      <c r="AA1248" s="13">
        <f>SUM(U1248:Z1248)</f>
        <v>0.5</v>
      </c>
      <c r="AB1248" s="47"/>
      <c r="AC1248" s="47"/>
      <c r="AD1248" s="87">
        <f>H1248+K1248+O1248+T1248+AA1248+AB1248-AC1248</f>
        <v>88.875</v>
      </c>
    </row>
    <row r="1249" spans="1:30" ht="21" customHeight="1" x14ac:dyDescent="0.2">
      <c r="A1249" s="10">
        <v>1245</v>
      </c>
      <c r="B1249" s="182" t="s">
        <v>1143</v>
      </c>
      <c r="C1249" s="166" t="s">
        <v>73</v>
      </c>
      <c r="D1249" s="166">
        <v>1</v>
      </c>
      <c r="E1249" s="14">
        <v>0.88874074074074072</v>
      </c>
      <c r="F1249" s="50"/>
      <c r="G1249" s="50"/>
      <c r="H1249" s="12">
        <f>SUM(E1249*100,F1249:G1249)</f>
        <v>88.874074074074073</v>
      </c>
      <c r="I1249" s="50"/>
      <c r="J1249" s="112"/>
      <c r="K1249" s="14">
        <f>SUM(I1249:J1249)</f>
        <v>0</v>
      </c>
      <c r="L1249" s="50"/>
      <c r="M1249" s="112"/>
      <c r="N1249" s="112"/>
      <c r="O1249" s="14">
        <f>SUM(L1249:N1249)</f>
        <v>0</v>
      </c>
      <c r="P1249" s="112"/>
      <c r="Q1249" s="112"/>
      <c r="R1249" s="112"/>
      <c r="S1249" s="112"/>
      <c r="T1249" s="14">
        <f>SUM(P1249:S1249)</f>
        <v>0</v>
      </c>
      <c r="U1249" s="50"/>
      <c r="V1249" s="50"/>
      <c r="W1249" s="50"/>
      <c r="X1249" s="50"/>
      <c r="Y1249" s="50"/>
      <c r="Z1249" s="50"/>
      <c r="AA1249" s="14">
        <f>SUM(U1249:Z1249)</f>
        <v>0</v>
      </c>
      <c r="AB1249" s="50"/>
      <c r="AC1249" s="50"/>
      <c r="AD1249" s="87">
        <f>H1249+K1249+O1249+T1249+AA1249+AB1249-AC1249</f>
        <v>88.874074074074073</v>
      </c>
    </row>
    <row r="1250" spans="1:30" ht="21" customHeight="1" x14ac:dyDescent="0.2">
      <c r="A1250" s="8">
        <v>1246</v>
      </c>
      <c r="B1250" s="174" t="s">
        <v>1144</v>
      </c>
      <c r="C1250" s="173" t="s">
        <v>70</v>
      </c>
      <c r="D1250" s="174">
        <v>4</v>
      </c>
      <c r="E1250" s="14">
        <f>H1250/100</f>
        <v>0.88857142857142857</v>
      </c>
      <c r="F1250" s="49"/>
      <c r="G1250" s="49"/>
      <c r="H1250" s="12">
        <v>88.857142857142861</v>
      </c>
      <c r="I1250" s="49"/>
      <c r="J1250" s="106"/>
      <c r="K1250" s="14">
        <f>SUM(I1250:J1250)</f>
        <v>0</v>
      </c>
      <c r="L1250" s="49"/>
      <c r="M1250" s="106"/>
      <c r="N1250" s="106"/>
      <c r="O1250" s="14">
        <f>SUM(L1250:N1250)</f>
        <v>0</v>
      </c>
      <c r="P1250" s="106"/>
      <c r="Q1250" s="106"/>
      <c r="R1250" s="106"/>
      <c r="S1250" s="106"/>
      <c r="T1250" s="14">
        <f>SUM(P1250:S1250)</f>
        <v>0</v>
      </c>
      <c r="U1250" s="49"/>
      <c r="V1250" s="49"/>
      <c r="W1250" s="49"/>
      <c r="X1250" s="49"/>
      <c r="Y1250" s="49"/>
      <c r="Z1250" s="49"/>
      <c r="AA1250" s="14">
        <f>SUM(U1250:Z1250)</f>
        <v>0</v>
      </c>
      <c r="AB1250" s="49"/>
      <c r="AC1250" s="49"/>
      <c r="AD1250" s="86">
        <f>H1250+K1250+O1250+T1250+AA1250+AB1250-AC1250</f>
        <v>88.857142857142861</v>
      </c>
    </row>
    <row r="1251" spans="1:30" ht="21" customHeight="1" x14ac:dyDescent="0.2">
      <c r="A1251" s="9">
        <v>1247</v>
      </c>
      <c r="B1251" s="167">
        <v>194124</v>
      </c>
      <c r="C1251" s="168" t="s">
        <v>78</v>
      </c>
      <c r="D1251" s="168">
        <v>2</v>
      </c>
      <c r="E1251" s="14">
        <v>0.88854166666666667</v>
      </c>
      <c r="F1251" s="51"/>
      <c r="G1251" s="51"/>
      <c r="H1251" s="12">
        <f>SUM(E1251*100,F1251:G1251)</f>
        <v>88.854166666666671</v>
      </c>
      <c r="I1251" s="51"/>
      <c r="J1251" s="121"/>
      <c r="K1251" s="14">
        <f>SUM(I1251:J1251)</f>
        <v>0</v>
      </c>
      <c r="L1251" s="51"/>
      <c r="M1251" s="121"/>
      <c r="N1251" s="121"/>
      <c r="O1251" s="14">
        <f>SUM(L1251:N1251)</f>
        <v>0</v>
      </c>
      <c r="P1251" s="121"/>
      <c r="Q1251" s="121"/>
      <c r="R1251" s="121"/>
      <c r="S1251" s="121"/>
      <c r="T1251" s="14">
        <f>SUM(P1251:S1251)</f>
        <v>0</v>
      </c>
      <c r="U1251" s="51"/>
      <c r="V1251" s="51"/>
      <c r="W1251" s="51"/>
      <c r="X1251" s="51"/>
      <c r="Y1251" s="51"/>
      <c r="Z1251" s="51"/>
      <c r="AA1251" s="14">
        <f>SUM(U1251:Z1251)</f>
        <v>0</v>
      </c>
      <c r="AB1251" s="51"/>
      <c r="AC1251" s="51"/>
      <c r="AD1251" s="87">
        <f>H1251+K1251+O1251+T1251+AA1251+AB1251-AC1251</f>
        <v>88.854166666666671</v>
      </c>
    </row>
    <row r="1252" spans="1:30" ht="21" customHeight="1" x14ac:dyDescent="0.2">
      <c r="A1252" s="10">
        <v>1248</v>
      </c>
      <c r="B1252" s="187" t="s">
        <v>1145</v>
      </c>
      <c r="C1252" s="101" t="s">
        <v>68</v>
      </c>
      <c r="D1252" s="188">
        <v>3</v>
      </c>
      <c r="E1252" s="13">
        <v>0.87344827586206897</v>
      </c>
      <c r="F1252" s="48"/>
      <c r="G1252" s="48"/>
      <c r="H1252" s="12">
        <f>SUM(E1252*100,F1252:G1252)</f>
        <v>87.34482758620689</v>
      </c>
      <c r="I1252" s="48"/>
      <c r="J1252" s="78"/>
      <c r="K1252" s="13">
        <f>SUM(I1252:J1252)</f>
        <v>0</v>
      </c>
      <c r="L1252" s="48"/>
      <c r="M1252" s="78"/>
      <c r="N1252" s="78"/>
      <c r="O1252" s="13">
        <f>SUM(L1252:N1252)</f>
        <v>0</v>
      </c>
      <c r="P1252" s="78"/>
      <c r="Q1252" s="78"/>
      <c r="R1252" s="78"/>
      <c r="S1252" s="78"/>
      <c r="T1252" s="13">
        <f>SUM(P1252:S1252)</f>
        <v>0</v>
      </c>
      <c r="U1252" s="48">
        <v>1</v>
      </c>
      <c r="V1252" s="48"/>
      <c r="W1252" s="48"/>
      <c r="X1252" s="48">
        <v>0.5</v>
      </c>
      <c r="Y1252" s="48"/>
      <c r="Z1252" s="48"/>
      <c r="AA1252" s="13">
        <f>SUM(U1252:Z1252)</f>
        <v>1.5</v>
      </c>
      <c r="AB1252" s="48"/>
      <c r="AC1252" s="48"/>
      <c r="AD1252" s="86">
        <f>H1252+K1252+O1252+T1252+AA1252+AB1252-AC1252</f>
        <v>88.84482758620689</v>
      </c>
    </row>
    <row r="1253" spans="1:30" ht="21" customHeight="1" x14ac:dyDescent="0.2">
      <c r="A1253" s="8">
        <v>1249</v>
      </c>
      <c r="B1253" s="176" t="s">
        <v>1146</v>
      </c>
      <c r="C1253" s="101" t="s">
        <v>68</v>
      </c>
      <c r="D1253" s="177">
        <v>3</v>
      </c>
      <c r="E1253" s="13">
        <v>0.88838709677419359</v>
      </c>
      <c r="F1253" s="48"/>
      <c r="G1253" s="48"/>
      <c r="H1253" s="12">
        <f>SUM(E1253*100,F1253:G1253)</f>
        <v>88.838709677419359</v>
      </c>
      <c r="I1253" s="48"/>
      <c r="J1253" s="78"/>
      <c r="K1253" s="13">
        <f>SUM(I1253:J1253)</f>
        <v>0</v>
      </c>
      <c r="L1253" s="48"/>
      <c r="M1253" s="78"/>
      <c r="N1253" s="78"/>
      <c r="O1253" s="13">
        <f>SUM(L1253:N1253)</f>
        <v>0</v>
      </c>
      <c r="P1253" s="78"/>
      <c r="Q1253" s="81"/>
      <c r="R1253" s="78"/>
      <c r="S1253" s="78"/>
      <c r="T1253" s="13">
        <f>SUM(P1253:S1253)</f>
        <v>0</v>
      </c>
      <c r="U1253" s="48"/>
      <c r="V1253" s="48"/>
      <c r="W1253" s="48"/>
      <c r="X1253" s="48"/>
      <c r="Y1253" s="48"/>
      <c r="Z1253" s="48"/>
      <c r="AA1253" s="13">
        <f>SUM(U1253:Z1253)</f>
        <v>0</v>
      </c>
      <c r="AB1253" s="48"/>
      <c r="AC1253" s="48"/>
      <c r="AD1253" s="86">
        <f>H1253+K1253+O1253+T1253+AA1253+AB1253-AC1253</f>
        <v>88.838709677419359</v>
      </c>
    </row>
    <row r="1254" spans="1:30" ht="21" customHeight="1" x14ac:dyDescent="0.2">
      <c r="A1254" s="9">
        <v>1250</v>
      </c>
      <c r="B1254" s="182" t="s">
        <v>1147</v>
      </c>
      <c r="C1254" s="110" t="s">
        <v>73</v>
      </c>
      <c r="D1254" s="166">
        <v>4</v>
      </c>
      <c r="E1254" s="14">
        <v>0.88830882352941176</v>
      </c>
      <c r="F1254" s="50"/>
      <c r="G1254" s="50"/>
      <c r="H1254" s="12">
        <f>SUM(E1254*100,F1254:G1254)</f>
        <v>88.830882352941174</v>
      </c>
      <c r="I1254" s="50"/>
      <c r="J1254" s="112"/>
      <c r="K1254" s="14">
        <f>SUM(I1254:J1254)</f>
        <v>0</v>
      </c>
      <c r="L1254" s="50"/>
      <c r="M1254" s="112"/>
      <c r="N1254" s="112"/>
      <c r="O1254" s="14">
        <f>SUM(L1254:N1254)</f>
        <v>0</v>
      </c>
      <c r="P1254" s="112"/>
      <c r="Q1254" s="112"/>
      <c r="R1254" s="112"/>
      <c r="S1254" s="112"/>
      <c r="T1254" s="14">
        <f>SUM(P1254:S1254)</f>
        <v>0</v>
      </c>
      <c r="U1254" s="50"/>
      <c r="V1254" s="50"/>
      <c r="W1254" s="50"/>
      <c r="X1254" s="50"/>
      <c r="Y1254" s="50"/>
      <c r="Z1254" s="50"/>
      <c r="AA1254" s="14">
        <f>SUM(U1254:Z1254)</f>
        <v>0</v>
      </c>
      <c r="AB1254" s="50"/>
      <c r="AC1254" s="50"/>
      <c r="AD1254" s="86">
        <f>H1254+K1254+O1254+T1254+AA1254+AB1254-AC1254</f>
        <v>88.830882352941174</v>
      </c>
    </row>
    <row r="1255" spans="1:30" ht="21" customHeight="1" x14ac:dyDescent="0.2">
      <c r="A1255" s="10">
        <v>1251</v>
      </c>
      <c r="B1255" s="183" t="s">
        <v>1148</v>
      </c>
      <c r="C1255" s="177" t="s">
        <v>68</v>
      </c>
      <c r="D1255" s="177">
        <v>1</v>
      </c>
      <c r="E1255" s="13">
        <v>0.88821428571428573</v>
      </c>
      <c r="F1255" s="48"/>
      <c r="G1255" s="48"/>
      <c r="H1255" s="12">
        <f>SUM(E1255*100,F1255:G1255)</f>
        <v>88.821428571428569</v>
      </c>
      <c r="I1255" s="48"/>
      <c r="J1255" s="78"/>
      <c r="K1255" s="13">
        <f>SUM(I1255:J1255)</f>
        <v>0</v>
      </c>
      <c r="L1255" s="48"/>
      <c r="M1255" s="78"/>
      <c r="N1255" s="78"/>
      <c r="O1255" s="13">
        <f>SUM(L1255:N1255)</f>
        <v>0</v>
      </c>
      <c r="P1255" s="78"/>
      <c r="Q1255" s="78"/>
      <c r="R1255" s="78"/>
      <c r="S1255" s="78"/>
      <c r="T1255" s="13">
        <f>SUM(P1255:S1255)</f>
        <v>0</v>
      </c>
      <c r="U1255" s="48"/>
      <c r="V1255" s="48"/>
      <c r="W1255" s="48"/>
      <c r="X1255" s="48"/>
      <c r="Y1255" s="48"/>
      <c r="Z1255" s="48"/>
      <c r="AA1255" s="13">
        <f>SUM(U1255:Z1255)</f>
        <v>0</v>
      </c>
      <c r="AB1255" s="48"/>
      <c r="AC1255" s="48"/>
      <c r="AD1255" s="87">
        <f>H1255+K1255+O1255+T1255+AA1255+AB1255-AC1255</f>
        <v>88.821428571428569</v>
      </c>
    </row>
    <row r="1256" spans="1:30" ht="21" customHeight="1" x14ac:dyDescent="0.2">
      <c r="A1256" s="8">
        <v>1252</v>
      </c>
      <c r="B1256" s="182" t="s">
        <v>1149</v>
      </c>
      <c r="C1256" s="110" t="s">
        <v>73</v>
      </c>
      <c r="D1256" s="166">
        <v>1</v>
      </c>
      <c r="E1256" s="14">
        <v>0.85513333333333341</v>
      </c>
      <c r="F1256" s="50"/>
      <c r="G1256" s="50"/>
      <c r="H1256" s="12">
        <f>SUM(E1256*100,F1256:G1256)</f>
        <v>85.513333333333335</v>
      </c>
      <c r="I1256" s="50"/>
      <c r="J1256" s="112"/>
      <c r="K1256" s="14">
        <f>SUM(I1256:J1256)</f>
        <v>0</v>
      </c>
      <c r="L1256" s="50"/>
      <c r="M1256" s="112"/>
      <c r="N1256" s="112"/>
      <c r="O1256" s="14">
        <f>SUM(L1256:N1256)</f>
        <v>0</v>
      </c>
      <c r="P1256" s="112"/>
      <c r="Q1256" s="112"/>
      <c r="R1256" s="112"/>
      <c r="S1256" s="112"/>
      <c r="T1256" s="14">
        <f>SUM(P1256:S1256)</f>
        <v>0</v>
      </c>
      <c r="U1256" s="50">
        <v>1</v>
      </c>
      <c r="V1256" s="50"/>
      <c r="W1256" s="50"/>
      <c r="X1256" s="50">
        <v>2.2999999999999998</v>
      </c>
      <c r="Y1256" s="50"/>
      <c r="Z1256" s="50"/>
      <c r="AA1256" s="14">
        <f>SUM(U1256:Z1256)</f>
        <v>3.3</v>
      </c>
      <c r="AB1256" s="50"/>
      <c r="AC1256" s="50"/>
      <c r="AD1256" s="86">
        <f>H1256+K1256+O1256+T1256+AA1256+AB1256-AC1256</f>
        <v>88.813333333333333</v>
      </c>
    </row>
    <row r="1257" spans="1:30" ht="21" customHeight="1" x14ac:dyDescent="0.2">
      <c r="A1257" s="9">
        <v>1253</v>
      </c>
      <c r="B1257" s="169" t="s">
        <v>1150</v>
      </c>
      <c r="C1257" s="170" t="s">
        <v>64</v>
      </c>
      <c r="D1257" s="171">
        <v>3</v>
      </c>
      <c r="E1257" s="12">
        <v>0.88800643086816722</v>
      </c>
      <c r="F1257" s="46"/>
      <c r="G1257" s="46"/>
      <c r="H1257" s="12">
        <f>SUM(E1257*100,F1257:G1257)</f>
        <v>88.80064308681672</v>
      </c>
      <c r="I1257" s="94"/>
      <c r="J1257" s="95"/>
      <c r="K1257" s="12">
        <f>SUM(I1257:J1257)</f>
        <v>0</v>
      </c>
      <c r="L1257" s="95"/>
      <c r="M1257" s="95"/>
      <c r="N1257" s="95"/>
      <c r="O1257" s="12">
        <f>SUM(L1257:N1257)</f>
        <v>0</v>
      </c>
      <c r="P1257" s="95"/>
      <c r="Q1257" s="95"/>
      <c r="R1257" s="95"/>
      <c r="S1257" s="95"/>
      <c r="T1257" s="12">
        <f>SUM(P1257:S1257)</f>
        <v>0</v>
      </c>
      <c r="U1257" s="95"/>
      <c r="V1257" s="94"/>
      <c r="W1257" s="94"/>
      <c r="X1257" s="94"/>
      <c r="Y1257" s="85"/>
      <c r="Z1257" s="85"/>
      <c r="AA1257" s="14">
        <f>SUM(U1257:Z1257)</f>
        <v>0</v>
      </c>
      <c r="AB1257" s="85"/>
      <c r="AC1257" s="85"/>
      <c r="AD1257" s="87">
        <f>H1257+K1257+O1257+T1257+AA1257+AB1257-AC1257</f>
        <v>88.80064308681672</v>
      </c>
    </row>
    <row r="1258" spans="1:30" ht="21" customHeight="1" x14ac:dyDescent="0.2">
      <c r="A1258" s="10">
        <v>1254</v>
      </c>
      <c r="B1258" s="172">
        <v>182767</v>
      </c>
      <c r="C1258" s="173" t="s">
        <v>70</v>
      </c>
      <c r="D1258" s="173">
        <v>3</v>
      </c>
      <c r="E1258" s="14">
        <f>'[1]3-18-01.'!AD17</f>
        <v>0.88800000000000001</v>
      </c>
      <c r="F1258" s="49"/>
      <c r="G1258" s="49"/>
      <c r="H1258" s="12">
        <f>SUM(E1258*100,F1258:G1258)</f>
        <v>88.8</v>
      </c>
      <c r="I1258" s="49"/>
      <c r="J1258" s="106"/>
      <c r="K1258" s="14">
        <f>SUM(I1258:J1258)</f>
        <v>0</v>
      </c>
      <c r="L1258" s="49"/>
      <c r="M1258" s="106"/>
      <c r="N1258" s="106"/>
      <c r="O1258" s="14">
        <f>SUM(L1258:N1258)</f>
        <v>0</v>
      </c>
      <c r="P1258" s="106"/>
      <c r="Q1258" s="106"/>
      <c r="R1258" s="106"/>
      <c r="S1258" s="106"/>
      <c r="T1258" s="14">
        <f>SUM(P1258:S1258)</f>
        <v>0</v>
      </c>
      <c r="U1258" s="49"/>
      <c r="V1258" s="49"/>
      <c r="W1258" s="49"/>
      <c r="X1258" s="49"/>
      <c r="Y1258" s="49"/>
      <c r="Z1258" s="49"/>
      <c r="AA1258" s="14">
        <f>SUM(U1258:Z1258)</f>
        <v>0</v>
      </c>
      <c r="AB1258" s="49"/>
      <c r="AC1258" s="49"/>
      <c r="AD1258" s="87">
        <f>H1258+K1258+O1258+T1258+AA1258+AB1258-AC1258</f>
        <v>88.8</v>
      </c>
    </row>
    <row r="1259" spans="1:30" ht="21" customHeight="1" x14ac:dyDescent="0.2">
      <c r="A1259" s="8">
        <v>1255</v>
      </c>
      <c r="B1259" s="178" t="s">
        <v>1151</v>
      </c>
      <c r="C1259" s="177" t="s">
        <v>68</v>
      </c>
      <c r="D1259" s="185">
        <v>1</v>
      </c>
      <c r="E1259" s="16">
        <v>0.88800000000000001</v>
      </c>
      <c r="F1259" s="48"/>
      <c r="G1259" s="48"/>
      <c r="H1259" s="12">
        <f>SUM(E1259*100,F1259:G1259)</f>
        <v>88.8</v>
      </c>
      <c r="I1259" s="48"/>
      <c r="J1259" s="78"/>
      <c r="K1259" s="13">
        <f>SUM(I1259:J1259)</f>
        <v>0</v>
      </c>
      <c r="L1259" s="48"/>
      <c r="M1259" s="78"/>
      <c r="N1259" s="78"/>
      <c r="O1259" s="13">
        <f>SUM(L1259:N1259)</f>
        <v>0</v>
      </c>
      <c r="P1259" s="78"/>
      <c r="Q1259" s="78"/>
      <c r="R1259" s="78"/>
      <c r="S1259" s="78"/>
      <c r="T1259" s="13">
        <f>SUM(P1259:S1259)</f>
        <v>0</v>
      </c>
      <c r="U1259" s="48"/>
      <c r="V1259" s="48"/>
      <c r="W1259" s="48"/>
      <c r="X1259" s="48"/>
      <c r="Y1259" s="48"/>
      <c r="Z1259" s="48"/>
      <c r="AA1259" s="13">
        <f>SUM(U1259:Z1259)</f>
        <v>0</v>
      </c>
      <c r="AB1259" s="48"/>
      <c r="AC1259" s="48"/>
      <c r="AD1259" s="87">
        <f>H1259+K1259+O1259+T1259+AA1259+AB1259-AC1259</f>
        <v>88.8</v>
      </c>
    </row>
    <row r="1260" spans="1:30" ht="21" customHeight="1" x14ac:dyDescent="0.2">
      <c r="A1260" s="9">
        <v>1256</v>
      </c>
      <c r="B1260" s="174" t="s">
        <v>1152</v>
      </c>
      <c r="C1260" s="104" t="s">
        <v>70</v>
      </c>
      <c r="D1260" s="174">
        <v>4</v>
      </c>
      <c r="E1260" s="14">
        <f>H1260/100</f>
        <v>0.8878571428571429</v>
      </c>
      <c r="F1260" s="49"/>
      <c r="G1260" s="49"/>
      <c r="H1260" s="12">
        <v>88.785714285714292</v>
      </c>
      <c r="I1260" s="49"/>
      <c r="J1260" s="106"/>
      <c r="K1260" s="14">
        <f>SUM(I1260:J1260)</f>
        <v>0</v>
      </c>
      <c r="L1260" s="49"/>
      <c r="M1260" s="106"/>
      <c r="N1260" s="106"/>
      <c r="O1260" s="14">
        <f>SUM(L1260:N1260)</f>
        <v>0</v>
      </c>
      <c r="P1260" s="106"/>
      <c r="Q1260" s="197"/>
      <c r="R1260" s="106"/>
      <c r="S1260" s="106"/>
      <c r="T1260" s="14">
        <f>SUM(P1260:S1260)</f>
        <v>0</v>
      </c>
      <c r="U1260" s="49"/>
      <c r="V1260" s="49"/>
      <c r="W1260" s="49"/>
      <c r="X1260" s="49"/>
      <c r="Y1260" s="49"/>
      <c r="Z1260" s="49"/>
      <c r="AA1260" s="14">
        <f>SUM(U1260:Z1260)</f>
        <v>0</v>
      </c>
      <c r="AB1260" s="49"/>
      <c r="AC1260" s="49"/>
      <c r="AD1260" s="86">
        <f>H1260+K1260+O1260+T1260+AA1260+AB1260-AC1260</f>
        <v>88.785714285714292</v>
      </c>
    </row>
    <row r="1261" spans="1:30" ht="21" customHeight="1" x14ac:dyDescent="0.2">
      <c r="A1261" s="10">
        <v>1257</v>
      </c>
      <c r="B1261" s="183" t="s">
        <v>1153</v>
      </c>
      <c r="C1261" s="177" t="s">
        <v>68</v>
      </c>
      <c r="D1261" s="177">
        <v>1</v>
      </c>
      <c r="E1261" s="13">
        <v>0.8878571428571429</v>
      </c>
      <c r="F1261" s="48"/>
      <c r="G1261" s="48"/>
      <c r="H1261" s="12">
        <f>SUM(E1261*100,F1261:G1261)</f>
        <v>88.785714285714292</v>
      </c>
      <c r="I1261" s="48"/>
      <c r="J1261" s="78"/>
      <c r="K1261" s="13">
        <f>SUM(I1261:J1261)</f>
        <v>0</v>
      </c>
      <c r="L1261" s="48"/>
      <c r="M1261" s="78"/>
      <c r="N1261" s="78"/>
      <c r="O1261" s="13">
        <f>SUM(L1261:N1261)</f>
        <v>0</v>
      </c>
      <c r="P1261" s="78"/>
      <c r="Q1261" s="78"/>
      <c r="R1261" s="78"/>
      <c r="S1261" s="78"/>
      <c r="T1261" s="13">
        <f>SUM(P1261:S1261)</f>
        <v>0</v>
      </c>
      <c r="U1261" s="48"/>
      <c r="V1261" s="48"/>
      <c r="W1261" s="48"/>
      <c r="X1261" s="48"/>
      <c r="Y1261" s="48"/>
      <c r="Z1261" s="48"/>
      <c r="AA1261" s="13">
        <f>SUM(U1261:Z1261)</f>
        <v>0</v>
      </c>
      <c r="AB1261" s="48"/>
      <c r="AC1261" s="48"/>
      <c r="AD1261" s="86">
        <f>H1261+K1261+O1261+T1261+AA1261+AB1261-AC1261</f>
        <v>88.785714285714292</v>
      </c>
    </row>
    <row r="1262" spans="1:30" ht="21" customHeight="1" x14ac:dyDescent="0.2">
      <c r="A1262" s="8">
        <v>1258</v>
      </c>
      <c r="B1262" s="184" t="s">
        <v>1154</v>
      </c>
      <c r="C1262" s="96" t="s">
        <v>66</v>
      </c>
      <c r="D1262" s="184">
        <v>4</v>
      </c>
      <c r="E1262" s="13">
        <v>0.88083333333333336</v>
      </c>
      <c r="F1262" s="47"/>
      <c r="G1262" s="47"/>
      <c r="H1262" s="12">
        <f>SUM(E1262*100,F1262:G1262)</f>
        <v>88.083333333333343</v>
      </c>
      <c r="I1262" s="47"/>
      <c r="J1262" s="77"/>
      <c r="K1262" s="13">
        <f>SUM(I1262:J1262)</f>
        <v>0</v>
      </c>
      <c r="L1262" s="47"/>
      <c r="M1262" s="77"/>
      <c r="N1262" s="77"/>
      <c r="O1262" s="13">
        <f>SUM(L1262:N1262)</f>
        <v>0</v>
      </c>
      <c r="P1262" s="77"/>
      <c r="Q1262" s="77"/>
      <c r="R1262" s="77"/>
      <c r="S1262" s="77"/>
      <c r="T1262" s="13">
        <f>SUM(P1262:S1262)</f>
        <v>0</v>
      </c>
      <c r="U1262" s="47"/>
      <c r="V1262" s="47">
        <v>0.7</v>
      </c>
      <c r="W1262" s="47"/>
      <c r="X1262" s="47"/>
      <c r="Y1262" s="47"/>
      <c r="Z1262" s="47"/>
      <c r="AA1262" s="13">
        <f>SUM(U1262:Z1262)</f>
        <v>0.7</v>
      </c>
      <c r="AB1262" s="47"/>
      <c r="AC1262" s="47"/>
      <c r="AD1262" s="87">
        <f>H1262+K1262+O1262+T1262+AA1262+AB1262-AC1262</f>
        <v>88.783333333333346</v>
      </c>
    </row>
    <row r="1263" spans="1:30" ht="21" customHeight="1" x14ac:dyDescent="0.2">
      <c r="A1263" s="9">
        <v>1259</v>
      </c>
      <c r="B1263" s="184" t="s">
        <v>1155</v>
      </c>
      <c r="C1263" s="184" t="s">
        <v>66</v>
      </c>
      <c r="D1263" s="184">
        <v>1</v>
      </c>
      <c r="E1263" s="13">
        <v>0.8878125</v>
      </c>
      <c r="F1263" s="47"/>
      <c r="G1263" s="47"/>
      <c r="H1263" s="12">
        <f>SUM(E1263*100,F1263:G1263)</f>
        <v>88.78125</v>
      </c>
      <c r="I1263" s="47"/>
      <c r="J1263" s="77"/>
      <c r="K1263" s="13">
        <f>SUM(I1263:J1263)</f>
        <v>0</v>
      </c>
      <c r="L1263" s="47"/>
      <c r="M1263" s="77"/>
      <c r="N1263" s="77"/>
      <c r="O1263" s="13">
        <f>SUM(L1263:N1263)</f>
        <v>0</v>
      </c>
      <c r="P1263" s="77"/>
      <c r="Q1263" s="77"/>
      <c r="R1263" s="77"/>
      <c r="S1263" s="77"/>
      <c r="T1263" s="13">
        <f>SUM(P1263:S1263)</f>
        <v>0</v>
      </c>
      <c r="U1263" s="47"/>
      <c r="V1263" s="47"/>
      <c r="W1263" s="47"/>
      <c r="X1263" s="47"/>
      <c r="Y1263" s="47"/>
      <c r="Z1263" s="47"/>
      <c r="AA1263" s="13">
        <f>SUM(U1263:Z1263)</f>
        <v>0</v>
      </c>
      <c r="AB1263" s="47"/>
      <c r="AC1263" s="47"/>
      <c r="AD1263" s="86">
        <f>H1263+K1263+O1263+T1263+AA1263+AB1263-AC1263</f>
        <v>88.78125</v>
      </c>
    </row>
    <row r="1264" spans="1:30" ht="21" customHeight="1" x14ac:dyDescent="0.2">
      <c r="A1264" s="10">
        <v>1260</v>
      </c>
      <c r="B1264" s="167">
        <v>194249</v>
      </c>
      <c r="C1264" s="168" t="s">
        <v>78</v>
      </c>
      <c r="D1264" s="168">
        <v>2</v>
      </c>
      <c r="E1264" s="14">
        <v>0.88770833333333332</v>
      </c>
      <c r="F1264" s="51"/>
      <c r="G1264" s="51"/>
      <c r="H1264" s="12">
        <f>SUM(E1264*100,F1264:G1264)</f>
        <v>88.770833333333329</v>
      </c>
      <c r="I1264" s="51"/>
      <c r="J1264" s="121"/>
      <c r="K1264" s="14">
        <f>SUM(I1264:J1264)</f>
        <v>0</v>
      </c>
      <c r="L1264" s="51"/>
      <c r="M1264" s="121"/>
      <c r="N1264" s="121"/>
      <c r="O1264" s="14">
        <f>SUM(L1264:N1264)</f>
        <v>0</v>
      </c>
      <c r="P1264" s="121"/>
      <c r="Q1264" s="121"/>
      <c r="R1264" s="121"/>
      <c r="S1264" s="121"/>
      <c r="T1264" s="14">
        <f>SUM(P1264:S1264)</f>
        <v>0</v>
      </c>
      <c r="U1264" s="51"/>
      <c r="V1264" s="51"/>
      <c r="W1264" s="51"/>
      <c r="X1264" s="51"/>
      <c r="Y1264" s="51"/>
      <c r="Z1264" s="51"/>
      <c r="AA1264" s="14">
        <f>SUM(U1264:Z1264)</f>
        <v>0</v>
      </c>
      <c r="AB1264" s="51"/>
      <c r="AC1264" s="51"/>
      <c r="AD1264" s="87">
        <f>H1264+K1264+O1264+T1264+AA1264+AB1264-AC1264</f>
        <v>88.770833333333329</v>
      </c>
    </row>
    <row r="1265" spans="1:30" ht="21" customHeight="1" x14ac:dyDescent="0.2">
      <c r="A1265" s="8">
        <v>1261</v>
      </c>
      <c r="B1265" s="167">
        <v>174002</v>
      </c>
      <c r="C1265" s="119" t="s">
        <v>78</v>
      </c>
      <c r="D1265" s="168">
        <v>4</v>
      </c>
      <c r="E1265" s="14">
        <v>0.88769230769230767</v>
      </c>
      <c r="F1265" s="51"/>
      <c r="G1265" s="51"/>
      <c r="H1265" s="12">
        <f>SUM(E1265*100,F1265:G1265)</f>
        <v>88.769230769230774</v>
      </c>
      <c r="I1265" s="51"/>
      <c r="J1265" s="121"/>
      <c r="K1265" s="14">
        <f>SUM(I1265:J1265)</f>
        <v>0</v>
      </c>
      <c r="L1265" s="51"/>
      <c r="M1265" s="121"/>
      <c r="N1265" s="121"/>
      <c r="O1265" s="14">
        <f>SUM(L1265:N1265)</f>
        <v>0</v>
      </c>
      <c r="P1265" s="121"/>
      <c r="Q1265" s="121"/>
      <c r="R1265" s="121"/>
      <c r="S1265" s="121"/>
      <c r="T1265" s="14">
        <f>SUM(P1265:S1265)</f>
        <v>0</v>
      </c>
      <c r="U1265" s="51"/>
      <c r="V1265" s="51"/>
      <c r="W1265" s="51"/>
      <c r="X1265" s="51"/>
      <c r="Y1265" s="51"/>
      <c r="Z1265" s="51"/>
      <c r="AA1265" s="14">
        <f>SUM(U1265:Z1265)</f>
        <v>0</v>
      </c>
      <c r="AB1265" s="51"/>
      <c r="AC1265" s="51"/>
      <c r="AD1265" s="86">
        <f>H1265+K1265+O1265+T1265+AA1265+AB1265-AC1265</f>
        <v>88.769230769230774</v>
      </c>
    </row>
    <row r="1266" spans="1:30" ht="21" customHeight="1" x14ac:dyDescent="0.2">
      <c r="A1266" s="9">
        <v>1262</v>
      </c>
      <c r="B1266" s="184" t="s">
        <v>1156</v>
      </c>
      <c r="C1266" s="96" t="s">
        <v>66</v>
      </c>
      <c r="D1266" s="184">
        <v>2</v>
      </c>
      <c r="E1266" s="13">
        <v>0.86066666666666669</v>
      </c>
      <c r="F1266" s="47"/>
      <c r="G1266" s="47"/>
      <c r="H1266" s="12">
        <f>SUM(E1266*100,F1266:G1266)</f>
        <v>86.066666666666663</v>
      </c>
      <c r="I1266" s="47"/>
      <c r="J1266" s="77"/>
      <c r="K1266" s="13">
        <f>SUM(I1266:J1266)</f>
        <v>0</v>
      </c>
      <c r="L1266" s="47"/>
      <c r="M1266" s="77"/>
      <c r="N1266" s="77"/>
      <c r="O1266" s="13">
        <f>SUM(L1266:N1266)</f>
        <v>0</v>
      </c>
      <c r="P1266" s="77"/>
      <c r="Q1266" s="77"/>
      <c r="R1266" s="77"/>
      <c r="S1266" s="77"/>
      <c r="T1266" s="13">
        <f>SUM(P1266:S1266)</f>
        <v>0</v>
      </c>
      <c r="U1266" s="47">
        <v>1.5</v>
      </c>
      <c r="V1266" s="47"/>
      <c r="W1266" s="47"/>
      <c r="X1266" s="47"/>
      <c r="Y1266" s="47">
        <v>1.2</v>
      </c>
      <c r="Z1266" s="47"/>
      <c r="AA1266" s="13">
        <f>SUM(U1266:Z1266)</f>
        <v>2.7</v>
      </c>
      <c r="AB1266" s="47"/>
      <c r="AC1266" s="47"/>
      <c r="AD1266" s="87">
        <f>H1266+K1266+O1266+T1266+AA1266+AB1266-AC1266</f>
        <v>88.766666666666666</v>
      </c>
    </row>
    <row r="1267" spans="1:30" ht="21" customHeight="1" x14ac:dyDescent="0.2">
      <c r="A1267" s="10">
        <v>1263</v>
      </c>
      <c r="B1267" s="182" t="s">
        <v>1157</v>
      </c>
      <c r="C1267" s="166" t="s">
        <v>73</v>
      </c>
      <c r="D1267" s="166">
        <v>2</v>
      </c>
      <c r="E1267" s="14">
        <v>0.88727272727272732</v>
      </c>
      <c r="F1267" s="50"/>
      <c r="G1267" s="50"/>
      <c r="H1267" s="12">
        <f>SUM(E1267*100,F1267:G1267)</f>
        <v>88.727272727272734</v>
      </c>
      <c r="I1267" s="50"/>
      <c r="J1267" s="112"/>
      <c r="K1267" s="14">
        <f>SUM(I1267:J1267)</f>
        <v>0</v>
      </c>
      <c r="L1267" s="50"/>
      <c r="M1267" s="112"/>
      <c r="N1267" s="112"/>
      <c r="O1267" s="14">
        <f>SUM(L1267:N1267)</f>
        <v>0</v>
      </c>
      <c r="P1267" s="112"/>
      <c r="Q1267" s="112"/>
      <c r="R1267" s="112"/>
      <c r="S1267" s="112"/>
      <c r="T1267" s="14">
        <f>SUM(P1267:S1267)</f>
        <v>0</v>
      </c>
      <c r="U1267" s="50"/>
      <c r="V1267" s="50"/>
      <c r="W1267" s="50"/>
      <c r="X1267" s="50"/>
      <c r="Y1267" s="50"/>
      <c r="Z1267" s="50"/>
      <c r="AA1267" s="14">
        <f>SUM(U1267:Z1267)</f>
        <v>0</v>
      </c>
      <c r="AB1267" s="50"/>
      <c r="AC1267" s="50"/>
      <c r="AD1267" s="87">
        <f>H1267+K1267+O1267+T1267+AA1267+AB1267-AC1267</f>
        <v>88.727272727272734</v>
      </c>
    </row>
    <row r="1268" spans="1:30" ht="21" customHeight="1" x14ac:dyDescent="0.2">
      <c r="A1268" s="8">
        <v>1264</v>
      </c>
      <c r="B1268" s="184" t="s">
        <v>1158</v>
      </c>
      <c r="C1268" s="184" t="s">
        <v>66</v>
      </c>
      <c r="D1268" s="184">
        <v>1</v>
      </c>
      <c r="E1268" s="13">
        <v>0.88718750000000002</v>
      </c>
      <c r="F1268" s="47"/>
      <c r="G1268" s="47"/>
      <c r="H1268" s="12">
        <f>SUM(E1268*100,F1268:G1268)</f>
        <v>88.71875</v>
      </c>
      <c r="I1268" s="47"/>
      <c r="J1268" s="77"/>
      <c r="K1268" s="13">
        <f>SUM(I1268:J1268)</f>
        <v>0</v>
      </c>
      <c r="L1268" s="47"/>
      <c r="M1268" s="77"/>
      <c r="N1268" s="77"/>
      <c r="O1268" s="13">
        <f>SUM(L1268:N1268)</f>
        <v>0</v>
      </c>
      <c r="P1268" s="77"/>
      <c r="Q1268" s="77"/>
      <c r="R1268" s="77"/>
      <c r="S1268" s="77"/>
      <c r="T1268" s="13">
        <f>SUM(P1268:S1268)</f>
        <v>0</v>
      </c>
      <c r="U1268" s="47"/>
      <c r="V1268" s="47"/>
      <c r="W1268" s="47"/>
      <c r="X1268" s="47"/>
      <c r="Y1268" s="47"/>
      <c r="Z1268" s="47"/>
      <c r="AA1268" s="13">
        <f>SUM(U1268:Z1268)</f>
        <v>0</v>
      </c>
      <c r="AB1268" s="47"/>
      <c r="AC1268" s="47"/>
      <c r="AD1268" s="87">
        <f>H1268+K1268+O1268+T1268+AA1268+AB1268-AC1268</f>
        <v>88.71875</v>
      </c>
    </row>
    <row r="1269" spans="1:30" ht="21" customHeight="1" x14ac:dyDescent="0.2">
      <c r="A1269" s="9">
        <v>1265</v>
      </c>
      <c r="B1269" s="174" t="s">
        <v>1159</v>
      </c>
      <c r="C1269" s="173" t="s">
        <v>70</v>
      </c>
      <c r="D1269" s="174">
        <v>4</v>
      </c>
      <c r="E1269" s="14">
        <f>H1269/100</f>
        <v>0.88714285714285712</v>
      </c>
      <c r="F1269" s="49"/>
      <c r="G1269" s="49"/>
      <c r="H1269" s="12">
        <v>88.714285714285708</v>
      </c>
      <c r="I1269" s="49"/>
      <c r="J1269" s="106"/>
      <c r="K1269" s="14">
        <f>SUM(I1269:J1269)</f>
        <v>0</v>
      </c>
      <c r="L1269" s="49"/>
      <c r="M1269" s="106"/>
      <c r="N1269" s="106"/>
      <c r="O1269" s="14">
        <f>SUM(L1269:N1269)</f>
        <v>0</v>
      </c>
      <c r="P1269" s="106"/>
      <c r="Q1269" s="106"/>
      <c r="R1269" s="106"/>
      <c r="S1269" s="106"/>
      <c r="T1269" s="14">
        <f>SUM(P1269:S1269)</f>
        <v>0</v>
      </c>
      <c r="U1269" s="49"/>
      <c r="V1269" s="49"/>
      <c r="W1269" s="49"/>
      <c r="X1269" s="49"/>
      <c r="Y1269" s="49"/>
      <c r="Z1269" s="49"/>
      <c r="AA1269" s="14">
        <f>SUM(U1269:Z1269)</f>
        <v>0</v>
      </c>
      <c r="AB1269" s="49"/>
      <c r="AC1269" s="49"/>
      <c r="AD1269" s="86">
        <f>H1269+K1269+O1269+T1269+AA1269+AB1269-AC1269</f>
        <v>88.714285714285708</v>
      </c>
    </row>
    <row r="1270" spans="1:30" ht="21" customHeight="1" x14ac:dyDescent="0.2">
      <c r="A1270" s="10">
        <v>1266</v>
      </c>
      <c r="B1270" s="178" t="s">
        <v>1160</v>
      </c>
      <c r="C1270" s="177" t="s">
        <v>68</v>
      </c>
      <c r="D1270" s="185">
        <v>1</v>
      </c>
      <c r="E1270" s="16">
        <v>0.88700000000000001</v>
      </c>
      <c r="F1270" s="48"/>
      <c r="G1270" s="48"/>
      <c r="H1270" s="12">
        <f>SUM(E1270*100,F1270:G1270)</f>
        <v>88.7</v>
      </c>
      <c r="I1270" s="48"/>
      <c r="J1270" s="78"/>
      <c r="K1270" s="13">
        <f>SUM(I1270:J1270)</f>
        <v>0</v>
      </c>
      <c r="L1270" s="48"/>
      <c r="M1270" s="78"/>
      <c r="N1270" s="78"/>
      <c r="O1270" s="13">
        <f>SUM(L1270:N1270)</f>
        <v>0</v>
      </c>
      <c r="P1270" s="78"/>
      <c r="Q1270" s="78"/>
      <c r="R1270" s="78"/>
      <c r="S1270" s="78"/>
      <c r="T1270" s="13">
        <f>SUM(P1270:S1270)</f>
        <v>0</v>
      </c>
      <c r="U1270" s="48"/>
      <c r="V1270" s="48"/>
      <c r="W1270" s="48"/>
      <c r="X1270" s="48"/>
      <c r="Y1270" s="48"/>
      <c r="Z1270" s="48"/>
      <c r="AA1270" s="13">
        <f>SUM(U1270:Z1270)</f>
        <v>0</v>
      </c>
      <c r="AB1270" s="48"/>
      <c r="AC1270" s="48"/>
      <c r="AD1270" s="86">
        <f>H1270+K1270+O1270+T1270+AA1270+AB1270-AC1270</f>
        <v>88.7</v>
      </c>
    </row>
    <row r="1271" spans="1:30" ht="21" customHeight="1" x14ac:dyDescent="0.2">
      <c r="A1271" s="8">
        <v>1267</v>
      </c>
      <c r="B1271" s="180" t="s">
        <v>1161</v>
      </c>
      <c r="C1271" s="101" t="s">
        <v>68</v>
      </c>
      <c r="D1271" s="177">
        <v>4</v>
      </c>
      <c r="E1271" s="13">
        <v>0.88700000000000001</v>
      </c>
      <c r="F1271" s="48"/>
      <c r="G1271" s="48"/>
      <c r="H1271" s="12">
        <f>SUM(E1271*100,F1271:G1271)</f>
        <v>88.7</v>
      </c>
      <c r="I1271" s="48"/>
      <c r="J1271" s="78"/>
      <c r="K1271" s="13">
        <f>SUM(I1271:J1271)</f>
        <v>0</v>
      </c>
      <c r="L1271" s="48"/>
      <c r="M1271" s="78"/>
      <c r="N1271" s="78"/>
      <c r="O1271" s="13">
        <f>SUM(L1271:N1271)</f>
        <v>0</v>
      </c>
      <c r="P1271" s="78"/>
      <c r="Q1271" s="81"/>
      <c r="R1271" s="78"/>
      <c r="S1271" s="78"/>
      <c r="T1271" s="13">
        <f>SUM(P1271:S1271)</f>
        <v>0</v>
      </c>
      <c r="U1271" s="48"/>
      <c r="V1271" s="48"/>
      <c r="W1271" s="48"/>
      <c r="X1271" s="48"/>
      <c r="Y1271" s="48"/>
      <c r="Z1271" s="48"/>
      <c r="AA1271" s="13">
        <f>SUM(U1271:Z1271)</f>
        <v>0</v>
      </c>
      <c r="AB1271" s="48"/>
      <c r="AC1271" s="48"/>
      <c r="AD1271" s="86">
        <f>H1271+K1271+O1271+T1271+AA1271+AB1271-AC1271</f>
        <v>88.7</v>
      </c>
    </row>
    <row r="1272" spans="1:30" ht="21" customHeight="1" x14ac:dyDescent="0.2">
      <c r="A1272" s="9">
        <v>1268</v>
      </c>
      <c r="B1272" s="183" t="s">
        <v>1162</v>
      </c>
      <c r="C1272" s="101" t="s">
        <v>68</v>
      </c>
      <c r="D1272" s="177">
        <v>1</v>
      </c>
      <c r="E1272" s="13">
        <v>0.83192857142857146</v>
      </c>
      <c r="F1272" s="48"/>
      <c r="G1272" s="48"/>
      <c r="H1272" s="12">
        <f>SUM(E1272*100,F1272:G1272)</f>
        <v>83.19285714285715</v>
      </c>
      <c r="I1272" s="48"/>
      <c r="J1272" s="78"/>
      <c r="K1272" s="13">
        <f>SUM(I1272:J1272)</f>
        <v>0</v>
      </c>
      <c r="L1272" s="48"/>
      <c r="M1272" s="78"/>
      <c r="N1272" s="78"/>
      <c r="O1272" s="13">
        <f>SUM(L1272:N1272)</f>
        <v>0</v>
      </c>
      <c r="P1272" s="78"/>
      <c r="Q1272" s="78"/>
      <c r="R1272" s="78"/>
      <c r="S1272" s="78"/>
      <c r="T1272" s="13">
        <f>SUM(P1272:S1272)</f>
        <v>0</v>
      </c>
      <c r="U1272" s="48"/>
      <c r="V1272" s="48">
        <v>5.5</v>
      </c>
      <c r="W1272" s="48"/>
      <c r="X1272" s="48"/>
      <c r="Y1272" s="48"/>
      <c r="Z1272" s="48"/>
      <c r="AA1272" s="13">
        <f>SUM(U1272:Z1272)</f>
        <v>5.5</v>
      </c>
      <c r="AB1272" s="48"/>
      <c r="AC1272" s="48"/>
      <c r="AD1272" s="87">
        <f>H1272+K1272+O1272+T1272+AA1272+AB1272-AC1272</f>
        <v>88.69285714285715</v>
      </c>
    </row>
    <row r="1273" spans="1:30" ht="21" customHeight="1" x14ac:dyDescent="0.2">
      <c r="A1273" s="10">
        <v>1269</v>
      </c>
      <c r="B1273" s="166" t="s">
        <v>1163</v>
      </c>
      <c r="C1273" s="110" t="s">
        <v>73</v>
      </c>
      <c r="D1273" s="166">
        <v>1</v>
      </c>
      <c r="E1273" s="14">
        <v>0.83692</v>
      </c>
      <c r="F1273" s="50"/>
      <c r="G1273" s="50"/>
      <c r="H1273" s="12">
        <f>SUM(E1273*100,F1273:G1273)</f>
        <v>83.691999999999993</v>
      </c>
      <c r="I1273" s="50"/>
      <c r="J1273" s="112"/>
      <c r="K1273" s="14">
        <f>SUM(I1273:J1273)</f>
        <v>0</v>
      </c>
      <c r="L1273" s="50"/>
      <c r="M1273" s="112"/>
      <c r="N1273" s="112"/>
      <c r="O1273" s="14">
        <f>SUM(L1273:N1273)</f>
        <v>0</v>
      </c>
      <c r="P1273" s="112"/>
      <c r="Q1273" s="275"/>
      <c r="R1273" s="112">
        <v>5</v>
      </c>
      <c r="S1273" s="112"/>
      <c r="T1273" s="14">
        <f>SUM(P1273:S1273)</f>
        <v>5</v>
      </c>
      <c r="U1273" s="50"/>
      <c r="V1273" s="50"/>
      <c r="W1273" s="50"/>
      <c r="X1273" s="50"/>
      <c r="Y1273" s="50"/>
      <c r="Z1273" s="50"/>
      <c r="AA1273" s="14">
        <f>SUM(U1273:Z1273)</f>
        <v>0</v>
      </c>
      <c r="AB1273" s="50"/>
      <c r="AC1273" s="50"/>
      <c r="AD1273" s="87">
        <f>H1273+K1273+O1273+T1273+AA1273+AB1273-AC1273</f>
        <v>88.691999999999993</v>
      </c>
    </row>
    <row r="1274" spans="1:30" ht="21" customHeight="1" x14ac:dyDescent="0.2">
      <c r="A1274" s="8">
        <v>1270</v>
      </c>
      <c r="B1274" s="182" t="s">
        <v>1164</v>
      </c>
      <c r="C1274" s="166" t="s">
        <v>73</v>
      </c>
      <c r="D1274" s="166">
        <v>2</v>
      </c>
      <c r="E1274" s="14">
        <v>0.88687499999999997</v>
      </c>
      <c r="F1274" s="50"/>
      <c r="G1274" s="50"/>
      <c r="H1274" s="12">
        <f>SUM(E1274*100,F1274:G1274)</f>
        <v>88.6875</v>
      </c>
      <c r="I1274" s="50"/>
      <c r="J1274" s="112"/>
      <c r="K1274" s="14">
        <f>SUM(I1274:J1274)</f>
        <v>0</v>
      </c>
      <c r="L1274" s="50"/>
      <c r="M1274" s="112"/>
      <c r="N1274" s="112"/>
      <c r="O1274" s="14">
        <f>SUM(L1274:N1274)</f>
        <v>0</v>
      </c>
      <c r="P1274" s="112"/>
      <c r="Q1274" s="112"/>
      <c r="R1274" s="112"/>
      <c r="S1274" s="112"/>
      <c r="T1274" s="14">
        <f>SUM(P1274:S1274)</f>
        <v>0</v>
      </c>
      <c r="U1274" s="50"/>
      <c r="V1274" s="50"/>
      <c r="W1274" s="50"/>
      <c r="X1274" s="50"/>
      <c r="Y1274" s="50"/>
      <c r="Z1274" s="50"/>
      <c r="AA1274" s="14">
        <f>SUM(U1274:Z1274)</f>
        <v>0</v>
      </c>
      <c r="AB1274" s="50"/>
      <c r="AC1274" s="50"/>
      <c r="AD1274" s="87">
        <f>H1274+K1274+O1274+T1274+AA1274+AB1274-AC1274</f>
        <v>88.6875</v>
      </c>
    </row>
    <row r="1275" spans="1:30" ht="21" customHeight="1" x14ac:dyDescent="0.2">
      <c r="A1275" s="9">
        <v>1271</v>
      </c>
      <c r="B1275" s="167">
        <v>194213</v>
      </c>
      <c r="C1275" s="168" t="s">
        <v>78</v>
      </c>
      <c r="D1275" s="168">
        <v>2</v>
      </c>
      <c r="E1275" s="14">
        <v>0.88687499999999997</v>
      </c>
      <c r="F1275" s="51"/>
      <c r="G1275" s="51"/>
      <c r="H1275" s="12">
        <f>SUM(E1275*100,F1275:G1275)</f>
        <v>88.6875</v>
      </c>
      <c r="I1275" s="51"/>
      <c r="J1275" s="121"/>
      <c r="K1275" s="14">
        <f>SUM(I1275:J1275)</f>
        <v>0</v>
      </c>
      <c r="L1275" s="51"/>
      <c r="M1275" s="121"/>
      <c r="N1275" s="121"/>
      <c r="O1275" s="14">
        <f>SUM(L1275:N1275)</f>
        <v>0</v>
      </c>
      <c r="P1275" s="121"/>
      <c r="Q1275" s="121"/>
      <c r="R1275" s="121"/>
      <c r="S1275" s="121"/>
      <c r="T1275" s="14">
        <f>SUM(P1275:S1275)</f>
        <v>0</v>
      </c>
      <c r="U1275" s="51"/>
      <c r="V1275" s="51"/>
      <c r="W1275" s="51"/>
      <c r="X1275" s="51"/>
      <c r="Y1275" s="51"/>
      <c r="Z1275" s="51"/>
      <c r="AA1275" s="14">
        <f>SUM(U1275:Z1275)</f>
        <v>0</v>
      </c>
      <c r="AB1275" s="51"/>
      <c r="AC1275" s="51"/>
      <c r="AD1275" s="87">
        <f>H1275+K1275+O1275+T1275+AA1275+AB1275-AC1275</f>
        <v>88.6875</v>
      </c>
    </row>
    <row r="1276" spans="1:30" ht="21" customHeight="1" x14ac:dyDescent="0.2">
      <c r="A1276" s="10">
        <v>1272</v>
      </c>
      <c r="B1276" s="183" t="s">
        <v>1165</v>
      </c>
      <c r="C1276" s="101" t="s">
        <v>68</v>
      </c>
      <c r="D1276" s="177">
        <v>1</v>
      </c>
      <c r="E1276" s="13">
        <v>0.88678571428571429</v>
      </c>
      <c r="F1276" s="48"/>
      <c r="G1276" s="48"/>
      <c r="H1276" s="12">
        <f>SUM(E1276*100,F1276:G1276)</f>
        <v>88.678571428571431</v>
      </c>
      <c r="I1276" s="48"/>
      <c r="J1276" s="78"/>
      <c r="K1276" s="13">
        <f>SUM(I1276:J1276)</f>
        <v>0</v>
      </c>
      <c r="L1276" s="48"/>
      <c r="M1276" s="78"/>
      <c r="N1276" s="78"/>
      <c r="O1276" s="13">
        <f>SUM(L1276:N1276)</f>
        <v>0</v>
      </c>
      <c r="P1276" s="78"/>
      <c r="Q1276" s="78"/>
      <c r="R1276" s="78"/>
      <c r="S1276" s="78"/>
      <c r="T1276" s="13">
        <f>SUM(P1276:S1276)</f>
        <v>0</v>
      </c>
      <c r="U1276" s="48"/>
      <c r="V1276" s="48"/>
      <c r="W1276" s="48"/>
      <c r="X1276" s="48"/>
      <c r="Y1276" s="48"/>
      <c r="Z1276" s="48"/>
      <c r="AA1276" s="13">
        <f>SUM(U1276:Z1276)</f>
        <v>0</v>
      </c>
      <c r="AB1276" s="48"/>
      <c r="AC1276" s="48"/>
      <c r="AD1276" s="86">
        <f>H1276+K1276+O1276+T1276+AA1276+AB1276-AC1276</f>
        <v>88.678571428571431</v>
      </c>
    </row>
    <row r="1277" spans="1:30" ht="21" customHeight="1" x14ac:dyDescent="0.2">
      <c r="A1277" s="8">
        <v>1273</v>
      </c>
      <c r="B1277" s="183" t="s">
        <v>1166</v>
      </c>
      <c r="C1277" s="101" t="s">
        <v>68</v>
      </c>
      <c r="D1277" s="177">
        <v>1</v>
      </c>
      <c r="E1277" s="13">
        <v>0.88678571428571429</v>
      </c>
      <c r="F1277" s="48"/>
      <c r="G1277" s="48"/>
      <c r="H1277" s="12">
        <f>SUM(E1277*100,F1277:G1277)</f>
        <v>88.678571428571431</v>
      </c>
      <c r="I1277" s="48"/>
      <c r="J1277" s="78"/>
      <c r="K1277" s="13">
        <f>SUM(I1277:J1277)</f>
        <v>0</v>
      </c>
      <c r="L1277" s="48"/>
      <c r="M1277" s="78"/>
      <c r="N1277" s="78"/>
      <c r="O1277" s="13">
        <f>SUM(L1277:N1277)</f>
        <v>0</v>
      </c>
      <c r="P1277" s="78"/>
      <c r="Q1277" s="78"/>
      <c r="R1277" s="78"/>
      <c r="S1277" s="78"/>
      <c r="T1277" s="13">
        <f>SUM(P1277:S1277)</f>
        <v>0</v>
      </c>
      <c r="U1277" s="48"/>
      <c r="V1277" s="48"/>
      <c r="W1277" s="48"/>
      <c r="X1277" s="48"/>
      <c r="Y1277" s="48"/>
      <c r="Z1277" s="48"/>
      <c r="AA1277" s="13">
        <f>SUM(U1277:Z1277)</f>
        <v>0</v>
      </c>
      <c r="AB1277" s="48"/>
      <c r="AC1277" s="48"/>
      <c r="AD1277" s="86">
        <f>H1277+K1277+O1277+T1277+AA1277+AB1277-AC1277</f>
        <v>88.678571428571431</v>
      </c>
    </row>
    <row r="1278" spans="1:30" ht="21" customHeight="1" x14ac:dyDescent="0.2">
      <c r="A1278" s="9">
        <v>1274</v>
      </c>
      <c r="B1278" s="180" t="s">
        <v>1167</v>
      </c>
      <c r="C1278" s="101" t="s">
        <v>68</v>
      </c>
      <c r="D1278" s="177">
        <v>2</v>
      </c>
      <c r="E1278" s="13">
        <v>0.88666666666666671</v>
      </c>
      <c r="F1278" s="48"/>
      <c r="G1278" s="48"/>
      <c r="H1278" s="12">
        <f>SUM(E1278*100,F1278:G1278)</f>
        <v>88.666666666666671</v>
      </c>
      <c r="I1278" s="48"/>
      <c r="J1278" s="78"/>
      <c r="K1278" s="13">
        <f>SUM(I1278:J1278)</f>
        <v>0</v>
      </c>
      <c r="L1278" s="48"/>
      <c r="M1278" s="78"/>
      <c r="N1278" s="78"/>
      <c r="O1278" s="13">
        <f>SUM(L1278:N1278)</f>
        <v>0</v>
      </c>
      <c r="P1278" s="78"/>
      <c r="Q1278" s="78"/>
      <c r="R1278" s="78"/>
      <c r="S1278" s="78"/>
      <c r="T1278" s="13">
        <f>SUM(P1278:S1278)</f>
        <v>0</v>
      </c>
      <c r="U1278" s="48"/>
      <c r="V1278" s="48"/>
      <c r="W1278" s="48"/>
      <c r="X1278" s="48"/>
      <c r="Y1278" s="48"/>
      <c r="Z1278" s="48"/>
      <c r="AA1278" s="13">
        <f>SUM(U1278:Z1278)</f>
        <v>0</v>
      </c>
      <c r="AB1278" s="48"/>
      <c r="AC1278" s="48"/>
      <c r="AD1278" s="87">
        <f>H1278+K1278+O1278+T1278+AA1278+AB1278-AC1278</f>
        <v>88.666666666666671</v>
      </c>
    </row>
    <row r="1279" spans="1:30" ht="21" customHeight="1" x14ac:dyDescent="0.2">
      <c r="A1279" s="10">
        <v>1275</v>
      </c>
      <c r="B1279" s="180" t="s">
        <v>1168</v>
      </c>
      <c r="C1279" s="101" t="s">
        <v>68</v>
      </c>
      <c r="D1279" s="177">
        <v>4</v>
      </c>
      <c r="E1279" s="13">
        <v>0.88666666666666671</v>
      </c>
      <c r="F1279" s="48"/>
      <c r="G1279" s="48"/>
      <c r="H1279" s="12">
        <f>SUM(E1279*100,F1279:G1279)</f>
        <v>88.666666666666671</v>
      </c>
      <c r="I1279" s="48"/>
      <c r="J1279" s="78"/>
      <c r="K1279" s="13">
        <f>SUM(I1279:J1279)</f>
        <v>0</v>
      </c>
      <c r="L1279" s="48"/>
      <c r="M1279" s="78"/>
      <c r="N1279" s="78"/>
      <c r="O1279" s="13">
        <f>SUM(L1279:N1279)</f>
        <v>0</v>
      </c>
      <c r="P1279" s="78"/>
      <c r="Q1279" s="78"/>
      <c r="R1279" s="78"/>
      <c r="S1279" s="78"/>
      <c r="T1279" s="13">
        <f>SUM(P1279:S1279)</f>
        <v>0</v>
      </c>
      <c r="U1279" s="48"/>
      <c r="V1279" s="48"/>
      <c r="W1279" s="48"/>
      <c r="X1279" s="48"/>
      <c r="Y1279" s="48"/>
      <c r="Z1279" s="48"/>
      <c r="AA1279" s="13">
        <f>SUM(U1279:Z1279)</f>
        <v>0</v>
      </c>
      <c r="AB1279" s="48"/>
      <c r="AC1279" s="48"/>
      <c r="AD1279" s="87">
        <f>H1279+K1279+O1279+T1279+AA1279+AB1279-AC1279</f>
        <v>88.666666666666671</v>
      </c>
    </row>
    <row r="1280" spans="1:30" ht="21" customHeight="1" x14ac:dyDescent="0.2">
      <c r="A1280" s="8">
        <v>1276</v>
      </c>
      <c r="B1280" s="172" t="s">
        <v>1169</v>
      </c>
      <c r="C1280" s="104" t="s">
        <v>70</v>
      </c>
      <c r="D1280" s="173">
        <v>2</v>
      </c>
      <c r="E1280" s="14">
        <f>H1280/100</f>
        <v>0.88657499999999989</v>
      </c>
      <c r="F1280" s="49"/>
      <c r="G1280" s="49"/>
      <c r="H1280" s="12">
        <v>88.657499999999985</v>
      </c>
      <c r="I1280" s="49"/>
      <c r="J1280" s="106"/>
      <c r="K1280" s="14">
        <f>SUM(I1280:J1280)</f>
        <v>0</v>
      </c>
      <c r="L1280" s="49"/>
      <c r="M1280" s="106"/>
      <c r="N1280" s="106"/>
      <c r="O1280" s="14">
        <f>SUM(L1280:N1280)</f>
        <v>0</v>
      </c>
      <c r="P1280" s="106"/>
      <c r="Q1280" s="106"/>
      <c r="R1280" s="106"/>
      <c r="S1280" s="106"/>
      <c r="T1280" s="14">
        <f>SUM(P1280:S1280)</f>
        <v>0</v>
      </c>
      <c r="U1280" s="49"/>
      <c r="V1280" s="49"/>
      <c r="W1280" s="49"/>
      <c r="X1280" s="49"/>
      <c r="Y1280" s="49"/>
      <c r="Z1280" s="49"/>
      <c r="AA1280" s="14">
        <f>SUM(U1280:Z1280)</f>
        <v>0</v>
      </c>
      <c r="AB1280" s="49"/>
      <c r="AC1280" s="49"/>
      <c r="AD1280" s="86">
        <f>H1280+K1280+O1280+T1280+AA1280+AB1280-AC1280</f>
        <v>88.657499999999985</v>
      </c>
    </row>
    <row r="1281" spans="1:30" ht="21" customHeight="1" x14ac:dyDescent="0.2">
      <c r="A1281" s="9">
        <v>1277</v>
      </c>
      <c r="B1281" s="203" t="s">
        <v>1170</v>
      </c>
      <c r="C1281" s="170" t="s">
        <v>64</v>
      </c>
      <c r="D1281" s="171">
        <v>4</v>
      </c>
      <c r="E1281" s="12">
        <v>0.88654205607476633</v>
      </c>
      <c r="F1281" s="46"/>
      <c r="G1281" s="46"/>
      <c r="H1281" s="12">
        <f>SUM(E1281*100,F1281:G1281)</f>
        <v>88.654205607476626</v>
      </c>
      <c r="I1281" s="94"/>
      <c r="J1281" s="95"/>
      <c r="K1281" s="12">
        <f>SUM(I1281:J1281)</f>
        <v>0</v>
      </c>
      <c r="L1281" s="95"/>
      <c r="M1281" s="95"/>
      <c r="N1281" s="95"/>
      <c r="O1281" s="12">
        <f>SUM(L1281:N1281)</f>
        <v>0</v>
      </c>
      <c r="P1281" s="95"/>
      <c r="Q1281" s="95"/>
      <c r="R1281" s="95"/>
      <c r="S1281" s="95"/>
      <c r="T1281" s="12">
        <f>SUM(P1281:S1281)</f>
        <v>0</v>
      </c>
      <c r="U1281" s="95"/>
      <c r="V1281" s="94"/>
      <c r="W1281" s="94"/>
      <c r="X1281" s="94"/>
      <c r="Y1281" s="85"/>
      <c r="Z1281" s="85"/>
      <c r="AA1281" s="14">
        <f>SUM(U1281:Z1281)</f>
        <v>0</v>
      </c>
      <c r="AB1281" s="85"/>
      <c r="AC1281" s="85"/>
      <c r="AD1281" s="86">
        <f>H1281+K1281+O1281+T1281+AA1281+AB1281-AC1281</f>
        <v>88.654205607476626</v>
      </c>
    </row>
    <row r="1282" spans="1:30" ht="21" customHeight="1" x14ac:dyDescent="0.2">
      <c r="A1282" s="10">
        <v>1278</v>
      </c>
      <c r="B1282" s="176" t="s">
        <v>1171</v>
      </c>
      <c r="C1282" s="177" t="s">
        <v>68</v>
      </c>
      <c r="D1282" s="177">
        <v>3</v>
      </c>
      <c r="E1282" s="13">
        <v>0.88645161290322583</v>
      </c>
      <c r="F1282" s="48"/>
      <c r="G1282" s="48"/>
      <c r="H1282" s="12">
        <f>SUM(E1282*100,F1282:G1282)</f>
        <v>88.645161290322577</v>
      </c>
      <c r="I1282" s="48"/>
      <c r="J1282" s="78"/>
      <c r="K1282" s="13">
        <f>SUM(I1282:J1282)</f>
        <v>0</v>
      </c>
      <c r="L1282" s="48"/>
      <c r="M1282" s="78"/>
      <c r="N1282" s="78"/>
      <c r="O1282" s="13">
        <f>SUM(L1282:N1282)</f>
        <v>0</v>
      </c>
      <c r="P1282" s="78"/>
      <c r="Q1282" s="78"/>
      <c r="R1282" s="78"/>
      <c r="S1282" s="78"/>
      <c r="T1282" s="13">
        <f>SUM(P1282:S1282)</f>
        <v>0</v>
      </c>
      <c r="U1282" s="48"/>
      <c r="V1282" s="48"/>
      <c r="W1282" s="48"/>
      <c r="X1282" s="48"/>
      <c r="Y1282" s="48"/>
      <c r="Z1282" s="48"/>
      <c r="AA1282" s="13">
        <f>SUM(U1282:Z1282)</f>
        <v>0</v>
      </c>
      <c r="AB1282" s="48"/>
      <c r="AC1282" s="48"/>
      <c r="AD1282" s="86">
        <f>H1282+K1282+O1282+T1282+AA1282+AB1282-AC1282</f>
        <v>88.645161290322577</v>
      </c>
    </row>
    <row r="1283" spans="1:30" ht="21" customHeight="1" x14ac:dyDescent="0.2">
      <c r="A1283" s="8">
        <v>1279</v>
      </c>
      <c r="B1283" s="184" t="s">
        <v>1172</v>
      </c>
      <c r="C1283" s="96" t="s">
        <v>66</v>
      </c>
      <c r="D1283" s="184">
        <v>3</v>
      </c>
      <c r="E1283" s="13">
        <v>0.88644067796610171</v>
      </c>
      <c r="F1283" s="47"/>
      <c r="G1283" s="47"/>
      <c r="H1283" s="12">
        <f>SUM(E1283*100,F1283:G1283)</f>
        <v>88.644067796610173</v>
      </c>
      <c r="I1283" s="47"/>
      <c r="J1283" s="77"/>
      <c r="K1283" s="13">
        <f>SUM(I1283:J1283)</f>
        <v>0</v>
      </c>
      <c r="L1283" s="47"/>
      <c r="M1283" s="77"/>
      <c r="N1283" s="77"/>
      <c r="O1283" s="13">
        <f>SUM(L1283:N1283)</f>
        <v>0</v>
      </c>
      <c r="P1283" s="77"/>
      <c r="Q1283" s="77"/>
      <c r="R1283" s="77"/>
      <c r="S1283" s="77"/>
      <c r="T1283" s="13">
        <f>SUM(P1283:S1283)</f>
        <v>0</v>
      </c>
      <c r="U1283" s="47"/>
      <c r="V1283" s="47"/>
      <c r="W1283" s="47"/>
      <c r="X1283" s="47"/>
      <c r="Y1283" s="47"/>
      <c r="Z1283" s="47"/>
      <c r="AA1283" s="13">
        <f>SUM(U1283:Z1283)</f>
        <v>0</v>
      </c>
      <c r="AB1283" s="47"/>
      <c r="AC1283" s="47"/>
      <c r="AD1283" s="86">
        <f>H1283+K1283+O1283+T1283+AA1283+AB1283-AC1283</f>
        <v>88.644067796610173</v>
      </c>
    </row>
    <row r="1284" spans="1:30" ht="21" customHeight="1" x14ac:dyDescent="0.2">
      <c r="A1284" s="9">
        <v>1280</v>
      </c>
      <c r="B1284" s="189" t="s">
        <v>1173</v>
      </c>
      <c r="C1284" s="173" t="s">
        <v>70</v>
      </c>
      <c r="D1284" s="174">
        <v>1</v>
      </c>
      <c r="E1284" s="14">
        <f>H1284/100</f>
        <v>0.88636363636363635</v>
      </c>
      <c r="F1284" s="49"/>
      <c r="G1284" s="49"/>
      <c r="H1284" s="12">
        <v>88.63636363636364</v>
      </c>
      <c r="I1284" s="49"/>
      <c r="J1284" s="106"/>
      <c r="K1284" s="14">
        <f>SUM(I1284:J1284)</f>
        <v>0</v>
      </c>
      <c r="L1284" s="49"/>
      <c r="M1284" s="106"/>
      <c r="N1284" s="106"/>
      <c r="O1284" s="14">
        <f>SUM(L1284:N1284)</f>
        <v>0</v>
      </c>
      <c r="P1284" s="106"/>
      <c r="Q1284" s="106"/>
      <c r="R1284" s="106"/>
      <c r="S1284" s="106"/>
      <c r="T1284" s="14">
        <f>SUM(P1284:S1284)</f>
        <v>0</v>
      </c>
      <c r="U1284" s="49"/>
      <c r="V1284" s="49"/>
      <c r="W1284" s="49"/>
      <c r="X1284" s="49"/>
      <c r="Y1284" s="49"/>
      <c r="Z1284" s="49"/>
      <c r="AA1284" s="14">
        <f>SUM(U1284:Z1284)</f>
        <v>0</v>
      </c>
      <c r="AB1284" s="49"/>
      <c r="AC1284" s="49"/>
      <c r="AD1284" s="86">
        <f>H1284+K1284+O1284+T1284+AA1284+AB1284-AC1284</f>
        <v>88.63636363636364</v>
      </c>
    </row>
    <row r="1285" spans="1:30" ht="21" customHeight="1" x14ac:dyDescent="0.2">
      <c r="A1285" s="10">
        <v>1281</v>
      </c>
      <c r="B1285" s="189" t="s">
        <v>1174</v>
      </c>
      <c r="C1285" s="173" t="s">
        <v>70</v>
      </c>
      <c r="D1285" s="174">
        <v>1</v>
      </c>
      <c r="E1285" s="14">
        <f>H1285/100</f>
        <v>0.88636363636363635</v>
      </c>
      <c r="F1285" s="49"/>
      <c r="G1285" s="49"/>
      <c r="H1285" s="12">
        <v>88.63636363636364</v>
      </c>
      <c r="I1285" s="49"/>
      <c r="J1285" s="106"/>
      <c r="K1285" s="14">
        <f>SUM(I1285:J1285)</f>
        <v>0</v>
      </c>
      <c r="L1285" s="49"/>
      <c r="M1285" s="106"/>
      <c r="N1285" s="106"/>
      <c r="O1285" s="14">
        <f>SUM(L1285:N1285)</f>
        <v>0</v>
      </c>
      <c r="P1285" s="106"/>
      <c r="Q1285" s="106"/>
      <c r="R1285" s="106"/>
      <c r="S1285" s="106"/>
      <c r="T1285" s="14">
        <f>SUM(P1285:S1285)</f>
        <v>0</v>
      </c>
      <c r="U1285" s="49"/>
      <c r="V1285" s="49"/>
      <c r="W1285" s="49"/>
      <c r="X1285" s="49"/>
      <c r="Y1285" s="49"/>
      <c r="Z1285" s="49"/>
      <c r="AA1285" s="14">
        <f>SUM(U1285:Z1285)</f>
        <v>0</v>
      </c>
      <c r="AB1285" s="49"/>
      <c r="AC1285" s="49"/>
      <c r="AD1285" s="87">
        <f>H1285+K1285+O1285+T1285+AA1285+AB1285-AC1285</f>
        <v>88.63636363636364</v>
      </c>
    </row>
    <row r="1286" spans="1:30" ht="21" customHeight="1" x14ac:dyDescent="0.2">
      <c r="A1286" s="8">
        <v>1282</v>
      </c>
      <c r="B1286" s="182" t="s">
        <v>1175</v>
      </c>
      <c r="C1286" s="166" t="s">
        <v>73</v>
      </c>
      <c r="D1286" s="166">
        <v>2</v>
      </c>
      <c r="E1286" s="14">
        <v>0.88624999999999998</v>
      </c>
      <c r="F1286" s="50"/>
      <c r="G1286" s="50"/>
      <c r="H1286" s="12">
        <f>SUM(E1286*100,F1286:G1286)</f>
        <v>88.625</v>
      </c>
      <c r="I1286" s="50"/>
      <c r="J1286" s="112"/>
      <c r="K1286" s="14">
        <f>SUM(I1286:J1286)</f>
        <v>0</v>
      </c>
      <c r="L1286" s="50"/>
      <c r="M1286" s="112"/>
      <c r="N1286" s="112"/>
      <c r="O1286" s="14">
        <f>SUM(L1286:N1286)</f>
        <v>0</v>
      </c>
      <c r="P1286" s="112"/>
      <c r="Q1286" s="112"/>
      <c r="R1286" s="112"/>
      <c r="S1286" s="112"/>
      <c r="T1286" s="14">
        <f>SUM(P1286:S1286)</f>
        <v>0</v>
      </c>
      <c r="U1286" s="50"/>
      <c r="V1286" s="50"/>
      <c r="W1286" s="50"/>
      <c r="X1286" s="50"/>
      <c r="Y1286" s="50"/>
      <c r="Z1286" s="50"/>
      <c r="AA1286" s="14">
        <f>SUM(U1286:Z1286)</f>
        <v>0</v>
      </c>
      <c r="AB1286" s="50"/>
      <c r="AC1286" s="50"/>
      <c r="AD1286" s="87">
        <f>H1286+K1286+O1286+T1286+AA1286+AB1286-AC1286</f>
        <v>88.625</v>
      </c>
    </row>
    <row r="1287" spans="1:30" ht="21" customHeight="1" x14ac:dyDescent="0.2">
      <c r="A1287" s="9">
        <v>1283</v>
      </c>
      <c r="B1287" s="175" t="s">
        <v>1176</v>
      </c>
      <c r="C1287" s="170" t="s">
        <v>64</v>
      </c>
      <c r="D1287" s="171">
        <v>1</v>
      </c>
      <c r="E1287" s="12">
        <v>0.88620689655172413</v>
      </c>
      <c r="F1287" s="46"/>
      <c r="G1287" s="46"/>
      <c r="H1287" s="12">
        <f>SUM(E1287*100,F1287:G1287)</f>
        <v>88.620689655172413</v>
      </c>
      <c r="I1287" s="94"/>
      <c r="J1287" s="95"/>
      <c r="K1287" s="12">
        <f>SUM(I1287:J1287)</f>
        <v>0</v>
      </c>
      <c r="L1287" s="95"/>
      <c r="M1287" s="95"/>
      <c r="N1287" s="95"/>
      <c r="O1287" s="12">
        <f>SUM(L1287:N1287)</f>
        <v>0</v>
      </c>
      <c r="P1287" s="95"/>
      <c r="Q1287" s="95"/>
      <c r="R1287" s="95"/>
      <c r="S1287" s="95"/>
      <c r="T1287" s="12">
        <f>SUM(P1287:S1287)</f>
        <v>0</v>
      </c>
      <c r="U1287" s="95"/>
      <c r="V1287" s="94"/>
      <c r="W1287" s="94"/>
      <c r="X1287" s="94"/>
      <c r="Y1287" s="85"/>
      <c r="Z1287" s="85"/>
      <c r="AA1287" s="14">
        <f>SUM(U1287:Z1287)</f>
        <v>0</v>
      </c>
      <c r="AB1287" s="85"/>
      <c r="AC1287" s="85"/>
      <c r="AD1287" s="86">
        <f>H1287+K1287+O1287+T1287+AA1287+AB1287-AC1287</f>
        <v>88.620689655172413</v>
      </c>
    </row>
    <row r="1288" spans="1:30" ht="21" customHeight="1" x14ac:dyDescent="0.2">
      <c r="A1288" s="10">
        <v>1284</v>
      </c>
      <c r="B1288" s="167">
        <v>174120</v>
      </c>
      <c r="C1288" s="168" t="s">
        <v>78</v>
      </c>
      <c r="D1288" s="168">
        <v>4</v>
      </c>
      <c r="E1288" s="14">
        <v>0.88615384615384618</v>
      </c>
      <c r="F1288" s="51"/>
      <c r="G1288" s="51"/>
      <c r="H1288" s="12">
        <f>SUM(E1288*100,F1288:G1288)</f>
        <v>88.615384615384613</v>
      </c>
      <c r="I1288" s="51"/>
      <c r="J1288" s="121"/>
      <c r="K1288" s="14">
        <f>SUM(I1288:J1288)</f>
        <v>0</v>
      </c>
      <c r="L1288" s="51"/>
      <c r="M1288" s="121"/>
      <c r="N1288" s="121"/>
      <c r="O1288" s="14">
        <f>SUM(L1288:N1288)</f>
        <v>0</v>
      </c>
      <c r="P1288" s="121"/>
      <c r="Q1288" s="121"/>
      <c r="R1288" s="121"/>
      <c r="S1288" s="121"/>
      <c r="T1288" s="14">
        <f>SUM(P1288:S1288)</f>
        <v>0</v>
      </c>
      <c r="U1288" s="51"/>
      <c r="V1288" s="51"/>
      <c r="W1288" s="51"/>
      <c r="X1288" s="51"/>
      <c r="Y1288" s="51"/>
      <c r="Z1288" s="51"/>
      <c r="AA1288" s="14">
        <f>SUM(U1288:Z1288)</f>
        <v>0</v>
      </c>
      <c r="AB1288" s="51"/>
      <c r="AC1288" s="51"/>
      <c r="AD1288" s="86">
        <f>H1288+K1288+O1288+T1288+AA1288+AB1288-AC1288</f>
        <v>88.615384615384613</v>
      </c>
    </row>
    <row r="1289" spans="1:30" ht="21" customHeight="1" x14ac:dyDescent="0.2">
      <c r="A1289" s="8">
        <v>1285</v>
      </c>
      <c r="B1289" s="183" t="s">
        <v>1177</v>
      </c>
      <c r="C1289" s="101" t="s">
        <v>68</v>
      </c>
      <c r="D1289" s="177">
        <v>1</v>
      </c>
      <c r="E1289" s="13">
        <v>0.88607142857142862</v>
      </c>
      <c r="F1289" s="48"/>
      <c r="G1289" s="48"/>
      <c r="H1289" s="12">
        <f>SUM(E1289*100,F1289:G1289)</f>
        <v>88.607142857142861</v>
      </c>
      <c r="I1289" s="48"/>
      <c r="J1289" s="78"/>
      <c r="K1289" s="13">
        <f>SUM(I1289:J1289)</f>
        <v>0</v>
      </c>
      <c r="L1289" s="48"/>
      <c r="M1289" s="78"/>
      <c r="N1289" s="78"/>
      <c r="O1289" s="13">
        <f>SUM(L1289:N1289)</f>
        <v>0</v>
      </c>
      <c r="P1289" s="78"/>
      <c r="Q1289" s="78"/>
      <c r="R1289" s="78"/>
      <c r="S1289" s="78"/>
      <c r="T1289" s="13">
        <f>SUM(P1289:S1289)</f>
        <v>0</v>
      </c>
      <c r="U1289" s="48"/>
      <c r="V1289" s="48"/>
      <c r="W1289" s="48"/>
      <c r="X1289" s="48"/>
      <c r="Y1289" s="48"/>
      <c r="Z1289" s="48"/>
      <c r="AA1289" s="13">
        <f>SUM(U1289:Z1289)</f>
        <v>0</v>
      </c>
      <c r="AB1289" s="48"/>
      <c r="AC1289" s="48"/>
      <c r="AD1289" s="86">
        <f>H1289+K1289+O1289+T1289+AA1289+AB1289-AC1289</f>
        <v>88.607142857142861</v>
      </c>
    </row>
    <row r="1290" spans="1:30" ht="21" customHeight="1" x14ac:dyDescent="0.2">
      <c r="A1290" s="9">
        <v>1286</v>
      </c>
      <c r="B1290" s="183" t="s">
        <v>1178</v>
      </c>
      <c r="C1290" s="101" t="s">
        <v>68</v>
      </c>
      <c r="D1290" s="177">
        <v>1</v>
      </c>
      <c r="E1290" s="13">
        <v>0.88607142857142862</v>
      </c>
      <c r="F1290" s="48"/>
      <c r="G1290" s="48"/>
      <c r="H1290" s="12">
        <f>SUM(E1290*100,F1290:G1290)</f>
        <v>88.607142857142861</v>
      </c>
      <c r="I1290" s="48"/>
      <c r="J1290" s="78"/>
      <c r="K1290" s="13">
        <f>SUM(I1290:J1290)</f>
        <v>0</v>
      </c>
      <c r="L1290" s="48"/>
      <c r="M1290" s="78"/>
      <c r="N1290" s="78"/>
      <c r="O1290" s="13">
        <f>SUM(L1290:N1290)</f>
        <v>0</v>
      </c>
      <c r="P1290" s="78"/>
      <c r="Q1290" s="78"/>
      <c r="R1290" s="78"/>
      <c r="S1290" s="78"/>
      <c r="T1290" s="13">
        <f>SUM(P1290:S1290)</f>
        <v>0</v>
      </c>
      <c r="U1290" s="48"/>
      <c r="V1290" s="48"/>
      <c r="W1290" s="48"/>
      <c r="X1290" s="48"/>
      <c r="Y1290" s="48"/>
      <c r="Z1290" s="48"/>
      <c r="AA1290" s="13">
        <f>SUM(U1290:Z1290)</f>
        <v>0</v>
      </c>
      <c r="AB1290" s="48"/>
      <c r="AC1290" s="48"/>
      <c r="AD1290" s="86">
        <f>H1290+K1290+O1290+T1290+AA1290+AB1290-AC1290</f>
        <v>88.607142857142861</v>
      </c>
    </row>
    <row r="1291" spans="1:30" ht="21" customHeight="1" x14ac:dyDescent="0.2">
      <c r="A1291" s="10">
        <v>1287</v>
      </c>
      <c r="B1291" s="167">
        <v>203153</v>
      </c>
      <c r="C1291" s="119" t="s">
        <v>78</v>
      </c>
      <c r="D1291" s="168">
        <v>1</v>
      </c>
      <c r="E1291" s="14">
        <v>0.7940625</v>
      </c>
      <c r="F1291" s="51"/>
      <c r="G1291" s="51"/>
      <c r="H1291" s="12">
        <f>SUM(E1291*100,F1291:G1291)</f>
        <v>79.40625</v>
      </c>
      <c r="I1291" s="51"/>
      <c r="J1291" s="121"/>
      <c r="K1291" s="14">
        <f>SUM(I1291:J1291)</f>
        <v>0</v>
      </c>
      <c r="L1291" s="51"/>
      <c r="M1291" s="121"/>
      <c r="N1291" s="121"/>
      <c r="O1291" s="14">
        <f>SUM(L1291:N1291)</f>
        <v>0</v>
      </c>
      <c r="P1291" s="121">
        <v>2</v>
      </c>
      <c r="Q1291" s="121">
        <v>7.2</v>
      </c>
      <c r="R1291" s="121"/>
      <c r="S1291" s="121"/>
      <c r="T1291" s="14">
        <f>SUM(P1291:S1291)</f>
        <v>9.1999999999999993</v>
      </c>
      <c r="U1291" s="51"/>
      <c r="V1291" s="51"/>
      <c r="W1291" s="51"/>
      <c r="X1291" s="51"/>
      <c r="Y1291" s="51"/>
      <c r="Z1291" s="51"/>
      <c r="AA1291" s="14">
        <f>SUM(U1291:Z1291)</f>
        <v>0</v>
      </c>
      <c r="AB1291" s="51"/>
      <c r="AC1291" s="51"/>
      <c r="AD1291" s="86">
        <f>H1291+K1291+O1291+T1291+AA1291+AB1291-AC1291</f>
        <v>88.606250000000003</v>
      </c>
    </row>
    <row r="1292" spans="1:30" ht="21" customHeight="1" x14ac:dyDescent="0.2">
      <c r="A1292" s="8">
        <v>1288</v>
      </c>
      <c r="B1292" s="182" t="s">
        <v>1179</v>
      </c>
      <c r="C1292" s="110" t="s">
        <v>73</v>
      </c>
      <c r="D1292" s="166">
        <v>1</v>
      </c>
      <c r="E1292" s="14">
        <v>0.88603703703703707</v>
      </c>
      <c r="F1292" s="50"/>
      <c r="G1292" s="50"/>
      <c r="H1292" s="12">
        <f>SUM(E1292*100,F1292:G1292)</f>
        <v>88.603703703703701</v>
      </c>
      <c r="I1292" s="50"/>
      <c r="J1292" s="112"/>
      <c r="K1292" s="14">
        <f>SUM(I1292:J1292)</f>
        <v>0</v>
      </c>
      <c r="L1292" s="50"/>
      <c r="M1292" s="112"/>
      <c r="N1292" s="112"/>
      <c r="O1292" s="14">
        <f>SUM(L1292:N1292)</f>
        <v>0</v>
      </c>
      <c r="P1292" s="112"/>
      <c r="Q1292" s="112"/>
      <c r="R1292" s="112"/>
      <c r="S1292" s="112"/>
      <c r="T1292" s="14">
        <f>SUM(P1292:S1292)</f>
        <v>0</v>
      </c>
      <c r="U1292" s="50"/>
      <c r="V1292" s="50"/>
      <c r="W1292" s="50"/>
      <c r="X1292" s="50"/>
      <c r="Y1292" s="50"/>
      <c r="Z1292" s="50"/>
      <c r="AA1292" s="14">
        <f>SUM(U1292:Z1292)</f>
        <v>0</v>
      </c>
      <c r="AB1292" s="50"/>
      <c r="AC1292" s="50"/>
      <c r="AD1292" s="86">
        <f>H1292+K1292+O1292+T1292+AA1292+AB1292-AC1292</f>
        <v>88.603703703703701</v>
      </c>
    </row>
    <row r="1293" spans="1:30" ht="21" customHeight="1" x14ac:dyDescent="0.2">
      <c r="A1293" s="9">
        <v>1289</v>
      </c>
      <c r="B1293" s="172">
        <v>182815</v>
      </c>
      <c r="C1293" s="173" t="s">
        <v>70</v>
      </c>
      <c r="D1293" s="173">
        <v>3</v>
      </c>
      <c r="E1293" s="14">
        <f>'[1]3-18-03.'!AD19</f>
        <v>0.8859999999999999</v>
      </c>
      <c r="F1293" s="49"/>
      <c r="G1293" s="49"/>
      <c r="H1293" s="12">
        <f>SUM(E1293*100,F1293:G1293)</f>
        <v>88.6</v>
      </c>
      <c r="I1293" s="49"/>
      <c r="J1293" s="106"/>
      <c r="K1293" s="14">
        <f>SUM(I1293:J1293)</f>
        <v>0</v>
      </c>
      <c r="L1293" s="49"/>
      <c r="M1293" s="106"/>
      <c r="N1293" s="106"/>
      <c r="O1293" s="14">
        <f>SUM(L1293:N1293)</f>
        <v>0</v>
      </c>
      <c r="P1293" s="106"/>
      <c r="Q1293" s="106"/>
      <c r="R1293" s="106"/>
      <c r="S1293" s="106"/>
      <c r="T1293" s="14">
        <f>SUM(P1293:S1293)</f>
        <v>0</v>
      </c>
      <c r="U1293" s="49"/>
      <c r="V1293" s="49"/>
      <c r="W1293" s="49"/>
      <c r="X1293" s="49"/>
      <c r="Y1293" s="49"/>
      <c r="Z1293" s="49"/>
      <c r="AA1293" s="14">
        <f>SUM(U1293:Z1293)</f>
        <v>0</v>
      </c>
      <c r="AB1293" s="49"/>
      <c r="AC1293" s="49"/>
      <c r="AD1293" s="86">
        <f>H1293+K1293+O1293+T1293+AA1293+AB1293-AC1293</f>
        <v>88.6</v>
      </c>
    </row>
    <row r="1294" spans="1:30" ht="21" customHeight="1" x14ac:dyDescent="0.2">
      <c r="A1294" s="10">
        <v>1290</v>
      </c>
      <c r="B1294" s="172">
        <v>182907</v>
      </c>
      <c r="C1294" s="173" t="s">
        <v>70</v>
      </c>
      <c r="D1294" s="173">
        <v>3</v>
      </c>
      <c r="E1294" s="14">
        <f>'[1]3-18-07.'!AD29</f>
        <v>0.8859999999999999</v>
      </c>
      <c r="F1294" s="49"/>
      <c r="G1294" s="49"/>
      <c r="H1294" s="12">
        <f>SUM(E1294*100,F1294:G1294)</f>
        <v>88.6</v>
      </c>
      <c r="I1294" s="49"/>
      <c r="J1294" s="106"/>
      <c r="K1294" s="14">
        <f>SUM(I1294:J1294)</f>
        <v>0</v>
      </c>
      <c r="L1294" s="49"/>
      <c r="M1294" s="106"/>
      <c r="N1294" s="106"/>
      <c r="O1294" s="14">
        <f>SUM(L1294:N1294)</f>
        <v>0</v>
      </c>
      <c r="P1294" s="106"/>
      <c r="Q1294" s="106"/>
      <c r="R1294" s="106"/>
      <c r="S1294" s="106"/>
      <c r="T1294" s="14">
        <f>SUM(P1294:S1294)</f>
        <v>0</v>
      </c>
      <c r="U1294" s="49"/>
      <c r="V1294" s="49"/>
      <c r="W1294" s="49"/>
      <c r="X1294" s="49"/>
      <c r="Y1294" s="49"/>
      <c r="Z1294" s="49"/>
      <c r="AA1294" s="14">
        <f>SUM(U1294:Z1294)</f>
        <v>0</v>
      </c>
      <c r="AB1294" s="49"/>
      <c r="AC1294" s="49"/>
      <c r="AD1294" s="86">
        <f>H1294+K1294+O1294+T1294+AA1294+AB1294-AC1294</f>
        <v>88.6</v>
      </c>
    </row>
    <row r="1295" spans="1:30" ht="21" customHeight="1" x14ac:dyDescent="0.2">
      <c r="A1295" s="8">
        <v>1291</v>
      </c>
      <c r="B1295" s="175" t="s">
        <v>1180</v>
      </c>
      <c r="C1295" s="170" t="s">
        <v>64</v>
      </c>
      <c r="D1295" s="170">
        <v>1</v>
      </c>
      <c r="E1295" s="12">
        <v>0.83599999999999997</v>
      </c>
      <c r="F1295" s="46"/>
      <c r="G1295" s="46"/>
      <c r="H1295" s="12">
        <f>SUM(E1295*100,F1295:G1295)</f>
        <v>83.6</v>
      </c>
      <c r="I1295" s="94"/>
      <c r="J1295" s="95"/>
      <c r="K1295" s="12">
        <f>SUM(I1295:J1295)</f>
        <v>0</v>
      </c>
      <c r="L1295" s="95"/>
      <c r="M1295" s="95"/>
      <c r="N1295" s="95"/>
      <c r="O1295" s="12">
        <f>SUM(L1295:N1295)</f>
        <v>0</v>
      </c>
      <c r="P1295" s="95"/>
      <c r="Q1295" s="95"/>
      <c r="R1295" s="95"/>
      <c r="S1295" s="95"/>
      <c r="T1295" s="12">
        <f>SUM(P1295:S1295)</f>
        <v>0</v>
      </c>
      <c r="U1295" s="95">
        <v>1</v>
      </c>
      <c r="V1295" s="94">
        <v>2</v>
      </c>
      <c r="W1295" s="94">
        <v>1.5</v>
      </c>
      <c r="X1295" s="94"/>
      <c r="Y1295" s="85"/>
      <c r="Z1295" s="85">
        <v>0.5</v>
      </c>
      <c r="AA1295" s="14">
        <f>SUM(U1295:Z1295)</f>
        <v>5</v>
      </c>
      <c r="AB1295" s="85"/>
      <c r="AC1295" s="85"/>
      <c r="AD1295" s="86">
        <f>H1295+K1295+O1295+T1295+AA1295+AB1295-AC1295</f>
        <v>88.6</v>
      </c>
    </row>
    <row r="1296" spans="1:30" ht="21" customHeight="1" x14ac:dyDescent="0.2">
      <c r="A1296" s="9">
        <v>1292</v>
      </c>
      <c r="B1296" s="190">
        <v>164045</v>
      </c>
      <c r="C1296" s="170" t="s">
        <v>64</v>
      </c>
      <c r="D1296" s="171">
        <v>5</v>
      </c>
      <c r="E1296" s="12">
        <v>0.85297706093189951</v>
      </c>
      <c r="F1296" s="53"/>
      <c r="G1296" s="46"/>
      <c r="H1296" s="12">
        <f>SUM(E1296*100,F1296:G1296)</f>
        <v>85.297706093189944</v>
      </c>
      <c r="I1296" s="94"/>
      <c r="J1296" s="95"/>
      <c r="K1296" s="12">
        <f>SUM(I1296:J1296)</f>
        <v>0</v>
      </c>
      <c r="L1296" s="95"/>
      <c r="M1296" s="95"/>
      <c r="N1296" s="95"/>
      <c r="O1296" s="12">
        <f>SUM(L1296:N1296)</f>
        <v>0</v>
      </c>
      <c r="P1296" s="95"/>
      <c r="Q1296" s="126"/>
      <c r="R1296" s="95">
        <v>1.4</v>
      </c>
      <c r="S1296" s="95"/>
      <c r="T1296" s="12">
        <f>SUM(P1296:S1296)</f>
        <v>1.4</v>
      </c>
      <c r="U1296" s="95"/>
      <c r="V1296" s="94">
        <v>0.9</v>
      </c>
      <c r="W1296" s="94"/>
      <c r="X1296" s="94"/>
      <c r="Y1296" s="85"/>
      <c r="Z1296" s="85"/>
      <c r="AA1296" s="14">
        <f>SUM(U1296:Z1296)</f>
        <v>0.9</v>
      </c>
      <c r="AB1296" s="85">
        <v>1</v>
      </c>
      <c r="AC1296" s="85"/>
      <c r="AD1296" s="87">
        <f>H1296+K1296+O1296+T1296+AA1296+AB1296-AC1296</f>
        <v>88.597706093189956</v>
      </c>
    </row>
    <row r="1297" spans="1:30" ht="21" customHeight="1" x14ac:dyDescent="0.2">
      <c r="A1297" s="10">
        <v>1293</v>
      </c>
      <c r="B1297" s="167">
        <v>204224</v>
      </c>
      <c r="C1297" s="168" t="s">
        <v>78</v>
      </c>
      <c r="D1297" s="168">
        <v>1</v>
      </c>
      <c r="E1297" s="14">
        <v>0.86187499999999995</v>
      </c>
      <c r="F1297" s="51"/>
      <c r="G1297" s="51"/>
      <c r="H1297" s="12">
        <f>SUM(E1297*100,F1297:G1297)</f>
        <v>86.1875</v>
      </c>
      <c r="I1297" s="51"/>
      <c r="J1297" s="121"/>
      <c r="K1297" s="14">
        <f>SUM(I1297:J1297)</f>
        <v>0</v>
      </c>
      <c r="L1297" s="51"/>
      <c r="M1297" s="121"/>
      <c r="N1297" s="121"/>
      <c r="O1297" s="14">
        <f>SUM(L1297:N1297)</f>
        <v>0</v>
      </c>
      <c r="P1297" s="121"/>
      <c r="Q1297" s="121"/>
      <c r="R1297" s="121"/>
      <c r="S1297" s="121"/>
      <c r="T1297" s="14">
        <f>SUM(P1297:S1297)</f>
        <v>0</v>
      </c>
      <c r="U1297" s="51"/>
      <c r="V1297" s="51">
        <v>2.4</v>
      </c>
      <c r="W1297" s="51"/>
      <c r="X1297" s="51"/>
      <c r="Y1297" s="51"/>
      <c r="Z1297" s="51"/>
      <c r="AA1297" s="14">
        <f>SUM(U1297:Z1297)</f>
        <v>2.4</v>
      </c>
      <c r="AB1297" s="51"/>
      <c r="AC1297" s="51"/>
      <c r="AD1297" s="86">
        <f>H1297+K1297+O1297+T1297+AA1297+AB1297-AC1297</f>
        <v>88.587500000000006</v>
      </c>
    </row>
    <row r="1298" spans="1:30" ht="21" customHeight="1" x14ac:dyDescent="0.2">
      <c r="A1298" s="8">
        <v>1294</v>
      </c>
      <c r="B1298" s="175" t="s">
        <v>1181</v>
      </c>
      <c r="C1298" s="92" t="s">
        <v>64</v>
      </c>
      <c r="D1298" s="171">
        <v>1</v>
      </c>
      <c r="E1298" s="12">
        <v>0.87373793103448283</v>
      </c>
      <c r="F1298" s="46"/>
      <c r="G1298" s="46"/>
      <c r="H1298" s="12">
        <f>SUM(E1298*100,F1298:G1298)</f>
        <v>87.373793103448278</v>
      </c>
      <c r="I1298" s="94"/>
      <c r="J1298" s="95"/>
      <c r="K1298" s="12">
        <f>SUM(I1298:J1298)</f>
        <v>0</v>
      </c>
      <c r="L1298" s="95"/>
      <c r="M1298" s="95"/>
      <c r="N1298" s="95"/>
      <c r="O1298" s="12">
        <f>SUM(L1298:N1298)</f>
        <v>0</v>
      </c>
      <c r="P1298" s="95"/>
      <c r="Q1298" s="95"/>
      <c r="R1298" s="95"/>
      <c r="S1298" s="95"/>
      <c r="T1298" s="12">
        <f>SUM(P1298:S1298)</f>
        <v>0</v>
      </c>
      <c r="U1298" s="95"/>
      <c r="V1298" s="94">
        <v>0.2</v>
      </c>
      <c r="W1298" s="94"/>
      <c r="X1298" s="94">
        <v>1</v>
      </c>
      <c r="Y1298" s="85"/>
      <c r="Z1298" s="85"/>
      <c r="AA1298" s="14">
        <f>SUM(U1298:Z1298)</f>
        <v>1.2</v>
      </c>
      <c r="AB1298" s="85"/>
      <c r="AC1298" s="85"/>
      <c r="AD1298" s="86">
        <f>H1298+K1298+O1298+T1298+AA1298+AB1298-AC1298</f>
        <v>88.573793103448281</v>
      </c>
    </row>
    <row r="1299" spans="1:30" ht="21" customHeight="1" x14ac:dyDescent="0.2">
      <c r="A1299" s="9">
        <v>1295</v>
      </c>
      <c r="B1299" s="174" t="s">
        <v>1182</v>
      </c>
      <c r="C1299" s="173" t="s">
        <v>70</v>
      </c>
      <c r="D1299" s="174">
        <v>4</v>
      </c>
      <c r="E1299" s="14">
        <f>H1299/100</f>
        <v>0.88571428571428568</v>
      </c>
      <c r="F1299" s="49"/>
      <c r="G1299" s="49"/>
      <c r="H1299" s="12">
        <v>88.571428571428569</v>
      </c>
      <c r="I1299" s="49"/>
      <c r="J1299" s="106"/>
      <c r="K1299" s="14">
        <f>SUM(I1299:J1299)</f>
        <v>0</v>
      </c>
      <c r="L1299" s="49"/>
      <c r="M1299" s="106"/>
      <c r="N1299" s="106"/>
      <c r="O1299" s="14">
        <f>SUM(L1299:N1299)</f>
        <v>0</v>
      </c>
      <c r="P1299" s="106"/>
      <c r="Q1299" s="106"/>
      <c r="R1299" s="106"/>
      <c r="S1299" s="106"/>
      <c r="T1299" s="14">
        <f>SUM(P1299:S1299)</f>
        <v>0</v>
      </c>
      <c r="U1299" s="49"/>
      <c r="V1299" s="49"/>
      <c r="W1299" s="49"/>
      <c r="X1299" s="49"/>
      <c r="Y1299" s="49"/>
      <c r="Z1299" s="49"/>
      <c r="AA1299" s="14">
        <f>SUM(U1299:Z1299)</f>
        <v>0</v>
      </c>
      <c r="AB1299" s="49"/>
      <c r="AC1299" s="49"/>
      <c r="AD1299" s="86">
        <f>H1299+K1299+O1299+T1299+AA1299+AB1299-AC1299</f>
        <v>88.571428571428569</v>
      </c>
    </row>
    <row r="1300" spans="1:30" ht="21" customHeight="1" x14ac:dyDescent="0.2">
      <c r="A1300" s="10">
        <v>1296</v>
      </c>
      <c r="B1300" s="178" t="s">
        <v>1183</v>
      </c>
      <c r="C1300" s="177" t="s">
        <v>68</v>
      </c>
      <c r="D1300" s="185">
        <v>1</v>
      </c>
      <c r="E1300" s="16">
        <v>0.86066666666666669</v>
      </c>
      <c r="F1300" s="48"/>
      <c r="G1300" s="48"/>
      <c r="H1300" s="12">
        <f>SUM(E1300*100,F1300:G1300)</f>
        <v>86.066666666666663</v>
      </c>
      <c r="I1300" s="48"/>
      <c r="J1300" s="78"/>
      <c r="K1300" s="13">
        <f>SUM(I1300:J1300)</f>
        <v>0</v>
      </c>
      <c r="L1300" s="48"/>
      <c r="M1300" s="78"/>
      <c r="N1300" s="78"/>
      <c r="O1300" s="13">
        <f>SUM(L1300:N1300)</f>
        <v>0</v>
      </c>
      <c r="P1300" s="78"/>
      <c r="Q1300" s="78"/>
      <c r="R1300" s="78"/>
      <c r="S1300" s="78"/>
      <c r="T1300" s="13">
        <f>SUM(P1300:S1300)</f>
        <v>0</v>
      </c>
      <c r="U1300" s="48"/>
      <c r="V1300" s="48"/>
      <c r="W1300" s="48"/>
      <c r="X1300" s="48"/>
      <c r="Y1300" s="48">
        <v>2.5</v>
      </c>
      <c r="Z1300" s="48"/>
      <c r="AA1300" s="13">
        <f>SUM(U1300:Z1300)</f>
        <v>2.5</v>
      </c>
      <c r="AB1300" s="48"/>
      <c r="AC1300" s="48"/>
      <c r="AD1300" s="86">
        <f>H1300+K1300+O1300+T1300+AA1300+AB1300-AC1300</f>
        <v>88.566666666666663</v>
      </c>
    </row>
    <row r="1301" spans="1:30" ht="21" customHeight="1" x14ac:dyDescent="0.2">
      <c r="A1301" s="8">
        <v>1297</v>
      </c>
      <c r="B1301" s="166" t="s">
        <v>1184</v>
      </c>
      <c r="C1301" s="110" t="s">
        <v>73</v>
      </c>
      <c r="D1301" s="166">
        <v>3</v>
      </c>
      <c r="E1301" s="14">
        <v>0.88565217391304352</v>
      </c>
      <c r="F1301" s="50"/>
      <c r="G1301" s="50"/>
      <c r="H1301" s="12">
        <f>SUM(E1301*100,F1301:G1301)</f>
        <v>88.565217391304358</v>
      </c>
      <c r="I1301" s="50"/>
      <c r="J1301" s="112"/>
      <c r="K1301" s="14">
        <f>SUM(I1301:J1301)</f>
        <v>0</v>
      </c>
      <c r="L1301" s="50"/>
      <c r="M1301" s="112"/>
      <c r="N1301" s="112"/>
      <c r="O1301" s="14">
        <f>SUM(L1301:N1301)</f>
        <v>0</v>
      </c>
      <c r="P1301" s="112"/>
      <c r="Q1301" s="112"/>
      <c r="R1301" s="112"/>
      <c r="S1301" s="112"/>
      <c r="T1301" s="14">
        <f>SUM(P1301:S1301)</f>
        <v>0</v>
      </c>
      <c r="U1301" s="50"/>
      <c r="V1301" s="50"/>
      <c r="W1301" s="50"/>
      <c r="X1301" s="50"/>
      <c r="Y1301" s="50"/>
      <c r="Z1301" s="50"/>
      <c r="AA1301" s="14">
        <f>SUM(U1301:Z1301)</f>
        <v>0</v>
      </c>
      <c r="AB1301" s="50"/>
      <c r="AC1301" s="50"/>
      <c r="AD1301" s="87">
        <f>H1301+K1301+O1301+T1301+AA1301+AB1301-AC1301</f>
        <v>88.565217391304358</v>
      </c>
    </row>
    <row r="1302" spans="1:30" ht="21" customHeight="1" x14ac:dyDescent="0.2">
      <c r="A1302" s="9">
        <v>1298</v>
      </c>
      <c r="B1302" s="189" t="s">
        <v>1185</v>
      </c>
      <c r="C1302" s="173" t="s">
        <v>70</v>
      </c>
      <c r="D1302" s="174">
        <v>1</v>
      </c>
      <c r="E1302" s="14">
        <f>H1302/100</f>
        <v>0.88545454545454549</v>
      </c>
      <c r="F1302" s="49"/>
      <c r="G1302" s="49"/>
      <c r="H1302" s="12">
        <v>88.545454545454547</v>
      </c>
      <c r="I1302" s="49"/>
      <c r="J1302" s="106"/>
      <c r="K1302" s="14">
        <f>SUM(I1302:J1302)</f>
        <v>0</v>
      </c>
      <c r="L1302" s="49"/>
      <c r="M1302" s="106"/>
      <c r="N1302" s="106"/>
      <c r="O1302" s="14">
        <f>SUM(L1302:N1302)</f>
        <v>0</v>
      </c>
      <c r="P1302" s="106"/>
      <c r="Q1302" s="106"/>
      <c r="R1302" s="106"/>
      <c r="S1302" s="106"/>
      <c r="T1302" s="14">
        <f>SUM(P1302:S1302)</f>
        <v>0</v>
      </c>
      <c r="U1302" s="49"/>
      <c r="V1302" s="49"/>
      <c r="W1302" s="49"/>
      <c r="X1302" s="49"/>
      <c r="Y1302" s="49"/>
      <c r="Z1302" s="49"/>
      <c r="AA1302" s="14">
        <f>SUM(U1302:Z1302)</f>
        <v>0</v>
      </c>
      <c r="AB1302" s="49"/>
      <c r="AC1302" s="49"/>
      <c r="AD1302" s="87">
        <f>H1302+K1302+O1302+T1302+AA1302+AB1302-AC1302</f>
        <v>88.545454545454547</v>
      </c>
    </row>
    <row r="1303" spans="1:30" ht="21" customHeight="1" x14ac:dyDescent="0.2">
      <c r="A1303" s="10">
        <v>1299</v>
      </c>
      <c r="B1303" s="189" t="s">
        <v>1186</v>
      </c>
      <c r="C1303" s="173" t="s">
        <v>70</v>
      </c>
      <c r="D1303" s="174">
        <v>1</v>
      </c>
      <c r="E1303" s="14">
        <f>H1303/100</f>
        <v>0.88545454545454549</v>
      </c>
      <c r="F1303" s="49"/>
      <c r="G1303" s="49"/>
      <c r="H1303" s="12">
        <v>88.545454545454547</v>
      </c>
      <c r="I1303" s="49"/>
      <c r="J1303" s="106"/>
      <c r="K1303" s="14">
        <f>SUM(I1303:J1303)</f>
        <v>0</v>
      </c>
      <c r="L1303" s="49"/>
      <c r="M1303" s="106"/>
      <c r="N1303" s="106"/>
      <c r="O1303" s="14">
        <f>SUM(L1303:N1303)</f>
        <v>0</v>
      </c>
      <c r="P1303" s="106"/>
      <c r="Q1303" s="106"/>
      <c r="R1303" s="106"/>
      <c r="S1303" s="106"/>
      <c r="T1303" s="14">
        <f>SUM(P1303:S1303)</f>
        <v>0</v>
      </c>
      <c r="U1303" s="49"/>
      <c r="V1303" s="49"/>
      <c r="W1303" s="49"/>
      <c r="X1303" s="49"/>
      <c r="Y1303" s="49"/>
      <c r="Z1303" s="49"/>
      <c r="AA1303" s="14">
        <f>SUM(U1303:Z1303)</f>
        <v>0</v>
      </c>
      <c r="AB1303" s="49"/>
      <c r="AC1303" s="49"/>
      <c r="AD1303" s="86">
        <f>H1303+K1303+O1303+T1303+AA1303+AB1303-AC1303</f>
        <v>88.545454545454547</v>
      </c>
    </row>
    <row r="1304" spans="1:30" ht="21" customHeight="1" x14ac:dyDescent="0.2">
      <c r="A1304" s="8">
        <v>1300</v>
      </c>
      <c r="B1304" s="175" t="s">
        <v>1187</v>
      </c>
      <c r="C1304" s="170" t="s">
        <v>64</v>
      </c>
      <c r="D1304" s="171">
        <v>1</v>
      </c>
      <c r="E1304" s="12">
        <v>0.88517241379310341</v>
      </c>
      <c r="F1304" s="53"/>
      <c r="G1304" s="46"/>
      <c r="H1304" s="12">
        <f>SUM(E1304*100,F1304:G1304)</f>
        <v>88.517241379310335</v>
      </c>
      <c r="I1304" s="94"/>
      <c r="J1304" s="95"/>
      <c r="K1304" s="12">
        <f>SUM(I1304:J1304)</f>
        <v>0</v>
      </c>
      <c r="L1304" s="95"/>
      <c r="M1304" s="95"/>
      <c r="N1304" s="95"/>
      <c r="O1304" s="12">
        <f>SUM(L1304:N1304)</f>
        <v>0</v>
      </c>
      <c r="P1304" s="95"/>
      <c r="Q1304" s="95"/>
      <c r="R1304" s="95"/>
      <c r="S1304" s="95"/>
      <c r="T1304" s="12">
        <f>SUM(P1304:S1304)</f>
        <v>0</v>
      </c>
      <c r="U1304" s="95"/>
      <c r="V1304" s="94"/>
      <c r="W1304" s="94"/>
      <c r="X1304" s="94"/>
      <c r="Y1304" s="85"/>
      <c r="Z1304" s="85"/>
      <c r="AA1304" s="14">
        <f>SUM(U1304:Z1304)</f>
        <v>0</v>
      </c>
      <c r="AB1304" s="85"/>
      <c r="AC1304" s="85"/>
      <c r="AD1304" s="86">
        <f>H1304+K1304+O1304+T1304+AA1304+AB1304-AC1304</f>
        <v>88.517241379310335</v>
      </c>
    </row>
    <row r="1305" spans="1:30" ht="21" customHeight="1" x14ac:dyDescent="0.2">
      <c r="A1305" s="9">
        <v>1301</v>
      </c>
      <c r="B1305" s="178" t="s">
        <v>1188</v>
      </c>
      <c r="C1305" s="177" t="s">
        <v>68</v>
      </c>
      <c r="D1305" s="180">
        <v>1</v>
      </c>
      <c r="E1305" s="13">
        <v>0.88516129032258062</v>
      </c>
      <c r="F1305" s="48"/>
      <c r="G1305" s="48"/>
      <c r="H1305" s="12">
        <f>SUM(E1305*100,F1305:G1305)</f>
        <v>88.516129032258064</v>
      </c>
      <c r="I1305" s="48"/>
      <c r="J1305" s="78"/>
      <c r="K1305" s="13">
        <f>SUM(I1305:J1305)</f>
        <v>0</v>
      </c>
      <c r="L1305" s="48"/>
      <c r="M1305" s="78"/>
      <c r="N1305" s="78"/>
      <c r="O1305" s="13">
        <f>SUM(L1305:N1305)</f>
        <v>0</v>
      </c>
      <c r="P1305" s="78"/>
      <c r="Q1305" s="78"/>
      <c r="R1305" s="78"/>
      <c r="S1305" s="78"/>
      <c r="T1305" s="13">
        <f>SUM(P1305:S1305)</f>
        <v>0</v>
      </c>
      <c r="U1305" s="48"/>
      <c r="V1305" s="48"/>
      <c r="W1305" s="48"/>
      <c r="X1305" s="48"/>
      <c r="Y1305" s="48"/>
      <c r="Z1305" s="48"/>
      <c r="AA1305" s="13">
        <f>SUM(U1305:Z1305)</f>
        <v>0</v>
      </c>
      <c r="AB1305" s="48"/>
      <c r="AC1305" s="48"/>
      <c r="AD1305" s="87">
        <f>H1305+K1305+O1305+T1305+AA1305+AB1305-AC1305</f>
        <v>88.516129032258064</v>
      </c>
    </row>
    <row r="1306" spans="1:30" ht="21" customHeight="1" x14ac:dyDescent="0.2">
      <c r="A1306" s="10">
        <v>1302</v>
      </c>
      <c r="B1306" s="180" t="s">
        <v>1189</v>
      </c>
      <c r="C1306" s="101" t="s">
        <v>68</v>
      </c>
      <c r="D1306" s="177">
        <v>4</v>
      </c>
      <c r="E1306" s="13">
        <v>0.88515151515151513</v>
      </c>
      <c r="F1306" s="48"/>
      <c r="G1306" s="48"/>
      <c r="H1306" s="12">
        <f>SUM(E1306*100,F1306:G1306)</f>
        <v>88.515151515151516</v>
      </c>
      <c r="I1306" s="48"/>
      <c r="J1306" s="78"/>
      <c r="K1306" s="13">
        <f>SUM(I1306:J1306)</f>
        <v>0</v>
      </c>
      <c r="L1306" s="48"/>
      <c r="M1306" s="78"/>
      <c r="N1306" s="78"/>
      <c r="O1306" s="13">
        <f>SUM(L1306:N1306)</f>
        <v>0</v>
      </c>
      <c r="P1306" s="78"/>
      <c r="Q1306" s="81"/>
      <c r="R1306" s="81"/>
      <c r="S1306" s="78"/>
      <c r="T1306" s="13">
        <f>SUM(P1306:S1306)</f>
        <v>0</v>
      </c>
      <c r="U1306" s="48"/>
      <c r="V1306" s="48"/>
      <c r="W1306" s="48"/>
      <c r="X1306" s="48"/>
      <c r="Y1306" s="48"/>
      <c r="Z1306" s="48"/>
      <c r="AA1306" s="13">
        <f>SUM(U1306:Z1306)</f>
        <v>0</v>
      </c>
      <c r="AB1306" s="48"/>
      <c r="AC1306" s="48"/>
      <c r="AD1306" s="86">
        <f>H1306+K1306+O1306+T1306+AA1306+AB1306-AC1306</f>
        <v>88.515151515151516</v>
      </c>
    </row>
    <row r="1307" spans="1:30" ht="21" customHeight="1" x14ac:dyDescent="0.2">
      <c r="A1307" s="8">
        <v>1303</v>
      </c>
      <c r="B1307" s="166" t="s">
        <v>1190</v>
      </c>
      <c r="C1307" s="110" t="s">
        <v>73</v>
      </c>
      <c r="D1307" s="166">
        <v>2</v>
      </c>
      <c r="E1307" s="14">
        <v>0.88513986013986012</v>
      </c>
      <c r="F1307" s="50"/>
      <c r="G1307" s="50"/>
      <c r="H1307" s="12">
        <f>SUM(E1307*100,F1307:G1307)</f>
        <v>88.513986013986013</v>
      </c>
      <c r="I1307" s="50"/>
      <c r="J1307" s="112"/>
      <c r="K1307" s="14">
        <f>SUM(I1307:J1307)</f>
        <v>0</v>
      </c>
      <c r="L1307" s="50"/>
      <c r="M1307" s="112"/>
      <c r="N1307" s="112"/>
      <c r="O1307" s="14">
        <f>SUM(L1307:N1307)</f>
        <v>0</v>
      </c>
      <c r="P1307" s="112"/>
      <c r="Q1307" s="112"/>
      <c r="R1307" s="112"/>
      <c r="S1307" s="112"/>
      <c r="T1307" s="14">
        <f>SUM(P1307:S1307)</f>
        <v>0</v>
      </c>
      <c r="U1307" s="50"/>
      <c r="V1307" s="50"/>
      <c r="W1307" s="50"/>
      <c r="X1307" s="50"/>
      <c r="Y1307" s="50"/>
      <c r="Z1307" s="50"/>
      <c r="AA1307" s="14">
        <f>SUM(U1307:Z1307)</f>
        <v>0</v>
      </c>
      <c r="AB1307" s="50"/>
      <c r="AC1307" s="50"/>
      <c r="AD1307" s="86">
        <f>H1307+K1307+O1307+T1307+AA1307+AB1307-AC1307</f>
        <v>88.513986013986013</v>
      </c>
    </row>
    <row r="1308" spans="1:30" ht="21" customHeight="1" x14ac:dyDescent="0.2">
      <c r="A1308" s="9">
        <v>1304</v>
      </c>
      <c r="B1308" s="190">
        <v>164266</v>
      </c>
      <c r="C1308" s="170" t="s">
        <v>64</v>
      </c>
      <c r="D1308" s="171">
        <v>5</v>
      </c>
      <c r="E1308" s="12">
        <v>0.84512802893309225</v>
      </c>
      <c r="F1308" s="54"/>
      <c r="G1308" s="54"/>
      <c r="H1308" s="12">
        <f>SUM(E1308*100,F1308:G1308)</f>
        <v>84.512802893309228</v>
      </c>
      <c r="I1308" s="85"/>
      <c r="J1308" s="126"/>
      <c r="K1308" s="12">
        <f>SUM(I1308:J1308)</f>
        <v>0</v>
      </c>
      <c r="L1308" s="95"/>
      <c r="M1308" s="95"/>
      <c r="N1308" s="95"/>
      <c r="O1308" s="12">
        <f>SUM(L1308:N1308)</f>
        <v>0</v>
      </c>
      <c r="P1308" s="95"/>
      <c r="Q1308" s="95"/>
      <c r="R1308" s="95"/>
      <c r="S1308" s="95"/>
      <c r="T1308" s="12">
        <f>SUM(P1308:S1308)</f>
        <v>0</v>
      </c>
      <c r="U1308" s="95">
        <v>2.5</v>
      </c>
      <c r="V1308" s="94"/>
      <c r="W1308" s="94"/>
      <c r="X1308" s="94">
        <v>1.5</v>
      </c>
      <c r="Y1308" s="85"/>
      <c r="Z1308" s="85"/>
      <c r="AA1308" s="14">
        <f>SUM(U1308:Z1308)</f>
        <v>4</v>
      </c>
      <c r="AB1308" s="85"/>
      <c r="AC1308" s="85"/>
      <c r="AD1308" s="86">
        <f>H1308+K1308+O1308+T1308+AA1308+AB1308-AC1308</f>
        <v>88.512802893309228</v>
      </c>
    </row>
    <row r="1309" spans="1:30" ht="21" customHeight="1" x14ac:dyDescent="0.2">
      <c r="A1309" s="10">
        <v>1305</v>
      </c>
      <c r="B1309" s="184" t="s">
        <v>1191</v>
      </c>
      <c r="C1309" s="184" t="s">
        <v>66</v>
      </c>
      <c r="D1309" s="184">
        <v>4</v>
      </c>
      <c r="E1309" s="13">
        <v>0.87703703703703706</v>
      </c>
      <c r="F1309" s="47"/>
      <c r="G1309" s="47"/>
      <c r="H1309" s="12">
        <f>SUM(E1309*100,F1309:G1309)</f>
        <v>87.703703703703709</v>
      </c>
      <c r="I1309" s="47"/>
      <c r="J1309" s="77"/>
      <c r="K1309" s="13">
        <f>SUM(I1309:J1309)</f>
        <v>0</v>
      </c>
      <c r="L1309" s="47"/>
      <c r="M1309" s="77"/>
      <c r="N1309" s="77"/>
      <c r="O1309" s="13">
        <f>SUM(L1309:N1309)</f>
        <v>0</v>
      </c>
      <c r="P1309" s="77"/>
      <c r="Q1309" s="77"/>
      <c r="R1309" s="77"/>
      <c r="S1309" s="77"/>
      <c r="T1309" s="13">
        <f>SUM(P1309:S1309)</f>
        <v>0</v>
      </c>
      <c r="U1309" s="47"/>
      <c r="V1309" s="47"/>
      <c r="W1309" s="47"/>
      <c r="X1309" s="47"/>
      <c r="Y1309" s="47">
        <v>0.8</v>
      </c>
      <c r="Z1309" s="47"/>
      <c r="AA1309" s="13">
        <f>SUM(U1309:Z1309)</f>
        <v>0.8</v>
      </c>
      <c r="AB1309" s="47"/>
      <c r="AC1309" s="47"/>
      <c r="AD1309" s="86">
        <f>H1309+K1309+O1309+T1309+AA1309+AB1309-AC1309</f>
        <v>88.503703703703707</v>
      </c>
    </row>
    <row r="1310" spans="1:30" ht="21" customHeight="1" x14ac:dyDescent="0.2">
      <c r="A1310" s="8">
        <v>1306</v>
      </c>
      <c r="B1310" s="166" t="s">
        <v>1192</v>
      </c>
      <c r="C1310" s="166" t="s">
        <v>73</v>
      </c>
      <c r="D1310" s="166">
        <v>4</v>
      </c>
      <c r="E1310" s="14">
        <v>0.88500000000000001</v>
      </c>
      <c r="F1310" s="50"/>
      <c r="G1310" s="50"/>
      <c r="H1310" s="12">
        <f>SUM(E1310*100,F1310:G1310)</f>
        <v>88.5</v>
      </c>
      <c r="I1310" s="50"/>
      <c r="J1310" s="112"/>
      <c r="K1310" s="14">
        <f>SUM(I1310:J1310)</f>
        <v>0</v>
      </c>
      <c r="L1310" s="50"/>
      <c r="M1310" s="112"/>
      <c r="N1310" s="112"/>
      <c r="O1310" s="14">
        <f>SUM(L1310:N1310)</f>
        <v>0</v>
      </c>
      <c r="P1310" s="112"/>
      <c r="Q1310" s="112"/>
      <c r="R1310" s="112"/>
      <c r="S1310" s="112"/>
      <c r="T1310" s="14">
        <f>SUM(P1310:S1310)</f>
        <v>0</v>
      </c>
      <c r="U1310" s="50"/>
      <c r="V1310" s="50"/>
      <c r="W1310" s="50"/>
      <c r="X1310" s="50"/>
      <c r="Y1310" s="50"/>
      <c r="Z1310" s="50"/>
      <c r="AA1310" s="14">
        <f>SUM(U1310:Z1310)</f>
        <v>0</v>
      </c>
      <c r="AB1310" s="50"/>
      <c r="AC1310" s="50"/>
      <c r="AD1310" s="86">
        <f>H1310+K1310+O1310+T1310+AA1310+AB1310-AC1310</f>
        <v>88.5</v>
      </c>
    </row>
    <row r="1311" spans="1:30" ht="21" customHeight="1" x14ac:dyDescent="0.2">
      <c r="A1311" s="9">
        <v>1307</v>
      </c>
      <c r="B1311" s="166" t="s">
        <v>1193</v>
      </c>
      <c r="C1311" s="166" t="s">
        <v>73</v>
      </c>
      <c r="D1311" s="166">
        <v>1</v>
      </c>
      <c r="E1311" s="14">
        <v>0.8848387096774194</v>
      </c>
      <c r="F1311" s="50"/>
      <c r="G1311" s="50"/>
      <c r="H1311" s="12">
        <f>SUM(E1311*100,F1311:G1311)</f>
        <v>88.483870967741936</v>
      </c>
      <c r="I1311" s="50"/>
      <c r="J1311" s="112"/>
      <c r="K1311" s="14">
        <f>SUM(I1311:J1311)</f>
        <v>0</v>
      </c>
      <c r="L1311" s="50"/>
      <c r="M1311" s="112"/>
      <c r="N1311" s="112"/>
      <c r="O1311" s="14">
        <f>SUM(L1311:N1311)</f>
        <v>0</v>
      </c>
      <c r="P1311" s="112"/>
      <c r="Q1311" s="112"/>
      <c r="R1311" s="112"/>
      <c r="S1311" s="112"/>
      <c r="T1311" s="14">
        <f>SUM(P1311:S1311)</f>
        <v>0</v>
      </c>
      <c r="U1311" s="50"/>
      <c r="V1311" s="50"/>
      <c r="W1311" s="50"/>
      <c r="X1311" s="50"/>
      <c r="Y1311" s="50"/>
      <c r="Z1311" s="50"/>
      <c r="AA1311" s="14">
        <f>SUM(U1311:Z1311)</f>
        <v>0</v>
      </c>
      <c r="AB1311" s="50"/>
      <c r="AC1311" s="50"/>
      <c r="AD1311" s="86">
        <f>H1311+K1311+O1311+T1311+AA1311+AB1311-AC1311</f>
        <v>88.483870967741936</v>
      </c>
    </row>
    <row r="1312" spans="1:30" ht="21" customHeight="1" x14ac:dyDescent="0.2">
      <c r="A1312" s="10">
        <v>1308</v>
      </c>
      <c r="B1312" s="175" t="s">
        <v>1194</v>
      </c>
      <c r="C1312" s="170" t="s">
        <v>64</v>
      </c>
      <c r="D1312" s="170">
        <v>1</v>
      </c>
      <c r="E1312" s="12">
        <v>0.88066666666666671</v>
      </c>
      <c r="F1312" s="46"/>
      <c r="G1312" s="46"/>
      <c r="H1312" s="12">
        <f>SUM(E1312*100,F1312:G1312)</f>
        <v>88.066666666666677</v>
      </c>
      <c r="I1312" s="94"/>
      <c r="J1312" s="95"/>
      <c r="K1312" s="12">
        <f>SUM(I1312:J1312)</f>
        <v>0</v>
      </c>
      <c r="L1312" s="95"/>
      <c r="M1312" s="95"/>
      <c r="N1312" s="95"/>
      <c r="O1312" s="12">
        <f>SUM(L1312:N1312)</f>
        <v>0</v>
      </c>
      <c r="P1312" s="95"/>
      <c r="Q1312" s="95"/>
      <c r="R1312" s="95"/>
      <c r="S1312" s="95"/>
      <c r="T1312" s="12">
        <f>SUM(P1312:S1312)</f>
        <v>0</v>
      </c>
      <c r="U1312" s="95"/>
      <c r="V1312" s="94">
        <v>0.4</v>
      </c>
      <c r="W1312" s="94"/>
      <c r="X1312" s="94"/>
      <c r="Y1312" s="85"/>
      <c r="Z1312" s="85"/>
      <c r="AA1312" s="14">
        <f>SUM(U1312:Z1312)</f>
        <v>0.4</v>
      </c>
      <c r="AB1312" s="85"/>
      <c r="AC1312" s="85"/>
      <c r="AD1312" s="86">
        <f>H1312+K1312+O1312+T1312+AA1312+AB1312-AC1312</f>
        <v>88.466666666666683</v>
      </c>
    </row>
    <row r="1313" spans="1:30" ht="21" customHeight="1" x14ac:dyDescent="0.2">
      <c r="A1313" s="8">
        <v>1309</v>
      </c>
      <c r="B1313" s="182" t="s">
        <v>1195</v>
      </c>
      <c r="C1313" s="166" t="s">
        <v>73</v>
      </c>
      <c r="D1313" s="166">
        <v>1</v>
      </c>
      <c r="E1313" s="14">
        <v>0.81464285714285711</v>
      </c>
      <c r="F1313" s="50"/>
      <c r="G1313" s="50">
        <v>1</v>
      </c>
      <c r="H1313" s="12">
        <f>SUM(E1313*100,F1313:G1313)</f>
        <v>82.464285714285708</v>
      </c>
      <c r="I1313" s="50"/>
      <c r="J1313" s="112"/>
      <c r="K1313" s="14">
        <f>SUM(I1313:J1313)</f>
        <v>0</v>
      </c>
      <c r="L1313" s="50"/>
      <c r="M1313" s="112"/>
      <c r="N1313" s="112"/>
      <c r="O1313" s="14">
        <f>SUM(L1313:N1313)</f>
        <v>0</v>
      </c>
      <c r="P1313" s="112"/>
      <c r="Q1313" s="112"/>
      <c r="R1313" s="112"/>
      <c r="S1313" s="112"/>
      <c r="T1313" s="14">
        <f>SUM(P1313:S1313)</f>
        <v>0</v>
      </c>
      <c r="U1313" s="50">
        <v>1</v>
      </c>
      <c r="V1313" s="50"/>
      <c r="W1313" s="50"/>
      <c r="X1313" s="50">
        <v>3</v>
      </c>
      <c r="Y1313" s="50"/>
      <c r="Z1313" s="50"/>
      <c r="AA1313" s="14">
        <f>SUM(U1313:Z1313)</f>
        <v>4</v>
      </c>
      <c r="AB1313" s="50">
        <v>2</v>
      </c>
      <c r="AC1313" s="50"/>
      <c r="AD1313" s="86">
        <f>H1313+K1313+O1313+T1313+AA1313+AB1313-AC1313</f>
        <v>88.464285714285708</v>
      </c>
    </row>
    <row r="1314" spans="1:30" ht="21" customHeight="1" x14ac:dyDescent="0.2">
      <c r="A1314" s="9">
        <v>1310</v>
      </c>
      <c r="B1314" s="190">
        <v>164427</v>
      </c>
      <c r="C1314" s="170" t="s">
        <v>64</v>
      </c>
      <c r="D1314" s="171">
        <v>5</v>
      </c>
      <c r="E1314" s="12">
        <v>0.87955197132616492</v>
      </c>
      <c r="F1314" s="46"/>
      <c r="G1314" s="46"/>
      <c r="H1314" s="12">
        <f>SUM(E1314*100,F1314:G1314)</f>
        <v>87.95519713261649</v>
      </c>
      <c r="I1314" s="94"/>
      <c r="J1314" s="95"/>
      <c r="K1314" s="12">
        <f>SUM(I1314:J1314)</f>
        <v>0</v>
      </c>
      <c r="L1314" s="95"/>
      <c r="M1314" s="95"/>
      <c r="N1314" s="95"/>
      <c r="O1314" s="12">
        <f>SUM(L1314:N1314)</f>
        <v>0</v>
      </c>
      <c r="P1314" s="95"/>
      <c r="Q1314" s="95"/>
      <c r="R1314" s="95"/>
      <c r="S1314" s="95"/>
      <c r="T1314" s="12">
        <f>SUM(P1314:S1314)</f>
        <v>0</v>
      </c>
      <c r="U1314" s="95"/>
      <c r="V1314" s="94"/>
      <c r="W1314" s="94"/>
      <c r="X1314" s="94"/>
      <c r="Y1314" s="85"/>
      <c r="Z1314" s="85">
        <v>0.5</v>
      </c>
      <c r="AA1314" s="14">
        <f>SUM(U1314:Z1314)</f>
        <v>0.5</v>
      </c>
      <c r="AB1314" s="85"/>
      <c r="AC1314" s="85"/>
      <c r="AD1314" s="86">
        <f>H1314+K1314+O1314+T1314+AA1314+AB1314-AC1314</f>
        <v>88.45519713261649</v>
      </c>
    </row>
    <row r="1315" spans="1:30" ht="21" customHeight="1" x14ac:dyDescent="0.2">
      <c r="A1315" s="10">
        <v>1311</v>
      </c>
      <c r="B1315" s="182" t="s">
        <v>1196</v>
      </c>
      <c r="C1315" s="166" t="s">
        <v>73</v>
      </c>
      <c r="D1315" s="166">
        <v>2</v>
      </c>
      <c r="E1315" s="14">
        <v>0.88454545454545452</v>
      </c>
      <c r="F1315" s="50"/>
      <c r="G1315" s="50"/>
      <c r="H1315" s="12">
        <f>SUM(E1315*100,F1315:G1315)</f>
        <v>88.454545454545453</v>
      </c>
      <c r="I1315" s="50"/>
      <c r="J1315" s="112"/>
      <c r="K1315" s="14">
        <f>SUM(I1315:J1315)</f>
        <v>0</v>
      </c>
      <c r="L1315" s="50"/>
      <c r="M1315" s="112"/>
      <c r="N1315" s="112"/>
      <c r="O1315" s="14">
        <f>SUM(L1315:N1315)</f>
        <v>0</v>
      </c>
      <c r="P1315" s="112"/>
      <c r="Q1315" s="112"/>
      <c r="R1315" s="112"/>
      <c r="S1315" s="112"/>
      <c r="T1315" s="14">
        <f>SUM(P1315:S1315)</f>
        <v>0</v>
      </c>
      <c r="U1315" s="50"/>
      <c r="V1315" s="50"/>
      <c r="W1315" s="50"/>
      <c r="X1315" s="50"/>
      <c r="Y1315" s="50"/>
      <c r="Z1315" s="50"/>
      <c r="AA1315" s="14">
        <f>SUM(U1315:Z1315)</f>
        <v>0</v>
      </c>
      <c r="AB1315" s="50"/>
      <c r="AC1315" s="50"/>
      <c r="AD1315" s="87">
        <f>H1315+K1315+O1315+T1315+AA1315+AB1315-AC1315</f>
        <v>88.454545454545453</v>
      </c>
    </row>
    <row r="1316" spans="1:30" ht="21" customHeight="1" x14ac:dyDescent="0.2">
      <c r="A1316" s="8">
        <v>1312</v>
      </c>
      <c r="B1316" s="182" t="s">
        <v>1197</v>
      </c>
      <c r="C1316" s="166" t="s">
        <v>73</v>
      </c>
      <c r="D1316" s="166">
        <v>1</v>
      </c>
      <c r="E1316" s="14">
        <v>0.87452592592592604</v>
      </c>
      <c r="F1316" s="50"/>
      <c r="G1316" s="50">
        <v>1</v>
      </c>
      <c r="H1316" s="12">
        <f>SUM(E1316*100,F1316:G1316)</f>
        <v>88.452592592592609</v>
      </c>
      <c r="I1316" s="50"/>
      <c r="J1316" s="112"/>
      <c r="K1316" s="14">
        <f>SUM(I1316:J1316)</f>
        <v>0</v>
      </c>
      <c r="L1316" s="50"/>
      <c r="M1316" s="112"/>
      <c r="N1316" s="112"/>
      <c r="O1316" s="14">
        <f>SUM(L1316:N1316)</f>
        <v>0</v>
      </c>
      <c r="P1316" s="112"/>
      <c r="Q1316" s="112"/>
      <c r="R1316" s="112"/>
      <c r="S1316" s="112"/>
      <c r="T1316" s="14">
        <f>SUM(P1316:S1316)</f>
        <v>0</v>
      </c>
      <c r="U1316" s="50"/>
      <c r="V1316" s="50"/>
      <c r="W1316" s="50"/>
      <c r="X1316" s="50"/>
      <c r="Y1316" s="50"/>
      <c r="Z1316" s="50"/>
      <c r="AA1316" s="14">
        <f>SUM(U1316:Z1316)</f>
        <v>0</v>
      </c>
      <c r="AB1316" s="50"/>
      <c r="AC1316" s="50"/>
      <c r="AD1316" s="86">
        <f>H1316+K1316+O1316+T1316+AA1316+AB1316-AC1316</f>
        <v>88.452592592592609</v>
      </c>
    </row>
    <row r="1317" spans="1:30" ht="21" customHeight="1" x14ac:dyDescent="0.2">
      <c r="A1317" s="9">
        <v>1313</v>
      </c>
      <c r="B1317" s="166" t="s">
        <v>1198</v>
      </c>
      <c r="C1317" s="166" t="s">
        <v>73</v>
      </c>
      <c r="D1317" s="166">
        <v>1</v>
      </c>
      <c r="E1317" s="14">
        <v>0.87935483870967746</v>
      </c>
      <c r="F1317" s="50"/>
      <c r="G1317" s="50"/>
      <c r="H1317" s="12">
        <f>SUM(E1317*100,F1317:G1317)</f>
        <v>87.935483870967744</v>
      </c>
      <c r="I1317" s="50"/>
      <c r="J1317" s="112"/>
      <c r="K1317" s="14">
        <f>SUM(I1317:J1317)</f>
        <v>0</v>
      </c>
      <c r="L1317" s="50"/>
      <c r="M1317" s="112"/>
      <c r="N1317" s="112"/>
      <c r="O1317" s="14">
        <f>SUM(L1317:N1317)</f>
        <v>0</v>
      </c>
      <c r="P1317" s="112"/>
      <c r="Q1317" s="194"/>
      <c r="R1317" s="112"/>
      <c r="S1317" s="112"/>
      <c r="T1317" s="14">
        <f>SUM(P1317:S1317)</f>
        <v>0</v>
      </c>
      <c r="U1317" s="50"/>
      <c r="V1317" s="50">
        <v>0.5</v>
      </c>
      <c r="W1317" s="50"/>
      <c r="X1317" s="50"/>
      <c r="Y1317" s="50"/>
      <c r="Z1317" s="50"/>
      <c r="AA1317" s="14">
        <f>SUM(U1317:Z1317)</f>
        <v>0.5</v>
      </c>
      <c r="AB1317" s="50"/>
      <c r="AC1317" s="50"/>
      <c r="AD1317" s="86">
        <f>H1317+K1317+O1317+T1317+AA1317+AB1317-AC1317</f>
        <v>88.435483870967744</v>
      </c>
    </row>
    <row r="1318" spans="1:30" ht="21" customHeight="1" x14ac:dyDescent="0.2">
      <c r="A1318" s="10">
        <v>1314</v>
      </c>
      <c r="B1318" s="174" t="s">
        <v>1199</v>
      </c>
      <c r="C1318" s="173" t="s">
        <v>70</v>
      </c>
      <c r="D1318" s="174">
        <v>4</v>
      </c>
      <c r="E1318" s="14">
        <f>H1318/100</f>
        <v>0.88428571428571434</v>
      </c>
      <c r="F1318" s="49"/>
      <c r="G1318" s="49"/>
      <c r="H1318" s="12">
        <v>88.428571428571431</v>
      </c>
      <c r="I1318" s="49"/>
      <c r="J1318" s="106"/>
      <c r="K1318" s="14">
        <f>SUM(I1318:J1318)</f>
        <v>0</v>
      </c>
      <c r="L1318" s="49"/>
      <c r="M1318" s="106"/>
      <c r="N1318" s="106"/>
      <c r="O1318" s="14">
        <f>SUM(L1318:N1318)</f>
        <v>0</v>
      </c>
      <c r="P1318" s="106"/>
      <c r="Q1318" s="106"/>
      <c r="R1318" s="106"/>
      <c r="S1318" s="106"/>
      <c r="T1318" s="14">
        <f>SUM(P1318:S1318)</f>
        <v>0</v>
      </c>
      <c r="U1318" s="49"/>
      <c r="V1318" s="49"/>
      <c r="W1318" s="49"/>
      <c r="X1318" s="49"/>
      <c r="Y1318" s="49"/>
      <c r="Z1318" s="49"/>
      <c r="AA1318" s="14">
        <f>SUM(U1318:Z1318)</f>
        <v>0</v>
      </c>
      <c r="AB1318" s="49"/>
      <c r="AC1318" s="49"/>
      <c r="AD1318" s="86">
        <f>H1318+K1318+O1318+T1318+AA1318+AB1318-AC1318</f>
        <v>88.428571428571431</v>
      </c>
    </row>
    <row r="1319" spans="1:30" ht="21" customHeight="1" x14ac:dyDescent="0.2">
      <c r="A1319" s="8">
        <v>1315</v>
      </c>
      <c r="B1319" s="184" t="s">
        <v>1200</v>
      </c>
      <c r="C1319" s="184" t="s">
        <v>66</v>
      </c>
      <c r="D1319" s="184">
        <v>1</v>
      </c>
      <c r="E1319" s="13">
        <v>0.88218750000000001</v>
      </c>
      <c r="F1319" s="47"/>
      <c r="G1319" s="47"/>
      <c r="H1319" s="12">
        <f>SUM(E1319*100,F1319:G1319)</f>
        <v>88.21875</v>
      </c>
      <c r="I1319" s="47"/>
      <c r="J1319" s="77"/>
      <c r="K1319" s="13">
        <f>SUM(I1319:J1319)</f>
        <v>0</v>
      </c>
      <c r="L1319" s="47"/>
      <c r="M1319" s="77"/>
      <c r="N1319" s="77"/>
      <c r="O1319" s="13">
        <f>SUM(L1319:N1319)</f>
        <v>0</v>
      </c>
      <c r="P1319" s="77"/>
      <c r="Q1319" s="77"/>
      <c r="R1319" s="77"/>
      <c r="S1319" s="77"/>
      <c r="T1319" s="13">
        <f>SUM(P1319:S1319)</f>
        <v>0</v>
      </c>
      <c r="U1319" s="47"/>
      <c r="V1319" s="47">
        <v>0.2</v>
      </c>
      <c r="W1319" s="47"/>
      <c r="X1319" s="47"/>
      <c r="Y1319" s="47"/>
      <c r="Z1319" s="47"/>
      <c r="AA1319" s="13">
        <f>SUM(U1319:Z1319)</f>
        <v>0.2</v>
      </c>
      <c r="AB1319" s="47"/>
      <c r="AC1319" s="47"/>
      <c r="AD1319" s="87">
        <f>H1319+K1319+O1319+T1319+AA1319+AB1319-AC1319</f>
        <v>88.418750000000003</v>
      </c>
    </row>
    <row r="1320" spans="1:30" ht="21" customHeight="1" x14ac:dyDescent="0.2">
      <c r="A1320" s="9">
        <v>1316</v>
      </c>
      <c r="B1320" s="179" t="s">
        <v>1201</v>
      </c>
      <c r="C1320" s="170" t="s">
        <v>64</v>
      </c>
      <c r="D1320" s="170">
        <v>2</v>
      </c>
      <c r="E1320" s="12">
        <v>0.88414893617021273</v>
      </c>
      <c r="F1320" s="46"/>
      <c r="G1320" s="46"/>
      <c r="H1320" s="12">
        <f>SUM(E1320*100,F1320:G1320)</f>
        <v>88.414893617021278</v>
      </c>
      <c r="I1320" s="94"/>
      <c r="J1320" s="95"/>
      <c r="K1320" s="12">
        <f>SUM(I1320:J1320)</f>
        <v>0</v>
      </c>
      <c r="L1320" s="95"/>
      <c r="M1320" s="95"/>
      <c r="N1320" s="95"/>
      <c r="O1320" s="12">
        <f>SUM(L1320:N1320)</f>
        <v>0</v>
      </c>
      <c r="P1320" s="95"/>
      <c r="Q1320" s="95"/>
      <c r="R1320" s="95"/>
      <c r="S1320" s="95"/>
      <c r="T1320" s="12">
        <f>SUM(P1320:S1320)</f>
        <v>0</v>
      </c>
      <c r="U1320" s="95"/>
      <c r="V1320" s="94"/>
      <c r="W1320" s="94"/>
      <c r="X1320" s="94"/>
      <c r="Y1320" s="85"/>
      <c r="Z1320" s="85"/>
      <c r="AA1320" s="14">
        <f>SUM(U1320:Z1320)</f>
        <v>0</v>
      </c>
      <c r="AB1320" s="85"/>
      <c r="AC1320" s="85"/>
      <c r="AD1320" s="86">
        <f>H1320+K1320+O1320+T1320+AA1320+AB1320-AC1320</f>
        <v>88.414893617021278</v>
      </c>
    </row>
    <row r="1321" spans="1:30" ht="21" customHeight="1" x14ac:dyDescent="0.2">
      <c r="A1321" s="10">
        <v>1317</v>
      </c>
      <c r="B1321" s="179">
        <v>164307</v>
      </c>
      <c r="C1321" s="170" t="s">
        <v>64</v>
      </c>
      <c r="D1321" s="171">
        <v>5</v>
      </c>
      <c r="E1321" s="12">
        <v>0.88403148181653701</v>
      </c>
      <c r="F1321" s="54"/>
      <c r="G1321" s="54"/>
      <c r="H1321" s="12">
        <f>SUM(E1321*100,F1321:G1321)</f>
        <v>88.403148181653705</v>
      </c>
      <c r="I1321" s="85"/>
      <c r="J1321" s="126"/>
      <c r="K1321" s="12">
        <f>SUM(I1321:J1321)</f>
        <v>0</v>
      </c>
      <c r="L1321" s="95"/>
      <c r="M1321" s="95"/>
      <c r="N1321" s="95"/>
      <c r="O1321" s="12">
        <f>SUM(L1321:N1321)</f>
        <v>0</v>
      </c>
      <c r="P1321" s="95"/>
      <c r="Q1321" s="95"/>
      <c r="R1321" s="95"/>
      <c r="S1321" s="95"/>
      <c r="T1321" s="12">
        <f>SUM(P1321:S1321)</f>
        <v>0</v>
      </c>
      <c r="U1321" s="95"/>
      <c r="V1321" s="94"/>
      <c r="W1321" s="94"/>
      <c r="X1321" s="94"/>
      <c r="Y1321" s="85"/>
      <c r="Z1321" s="85"/>
      <c r="AA1321" s="14">
        <f>SUM(U1321:Z1321)</f>
        <v>0</v>
      </c>
      <c r="AB1321" s="85"/>
      <c r="AC1321" s="85"/>
      <c r="AD1321" s="86">
        <f>H1321+K1321+O1321+T1321+AA1321+AB1321-AC1321</f>
        <v>88.403148181653705</v>
      </c>
    </row>
    <row r="1322" spans="1:30" ht="21" customHeight="1" x14ac:dyDescent="0.2">
      <c r="A1322" s="8">
        <v>1318</v>
      </c>
      <c r="B1322" s="172">
        <v>182926</v>
      </c>
      <c r="C1322" s="173" t="s">
        <v>70</v>
      </c>
      <c r="D1322" s="173">
        <v>3</v>
      </c>
      <c r="E1322" s="14">
        <f>'[1]3-18-08.'!AD22</f>
        <v>0.879</v>
      </c>
      <c r="F1322" s="49"/>
      <c r="G1322" s="49"/>
      <c r="H1322" s="12">
        <f>SUM(E1322*100,F1322:G1322)</f>
        <v>87.9</v>
      </c>
      <c r="I1322" s="49"/>
      <c r="J1322" s="106"/>
      <c r="K1322" s="14">
        <f>SUM(I1322:J1322)</f>
        <v>0</v>
      </c>
      <c r="L1322" s="49"/>
      <c r="M1322" s="106"/>
      <c r="N1322" s="106"/>
      <c r="O1322" s="14">
        <f>SUM(L1322:N1322)</f>
        <v>0</v>
      </c>
      <c r="P1322" s="106"/>
      <c r="Q1322" s="106">
        <v>0.5</v>
      </c>
      <c r="R1322" s="106"/>
      <c r="S1322" s="106"/>
      <c r="T1322" s="14">
        <f>SUM(P1322:S1322)</f>
        <v>0.5</v>
      </c>
      <c r="U1322" s="49"/>
      <c r="V1322" s="49"/>
      <c r="W1322" s="49"/>
      <c r="X1322" s="49"/>
      <c r="Y1322" s="49"/>
      <c r="Z1322" s="49"/>
      <c r="AA1322" s="14">
        <f>SUM(U1322:Z1322)</f>
        <v>0</v>
      </c>
      <c r="AB1322" s="49"/>
      <c r="AC1322" s="49"/>
      <c r="AD1322" s="87">
        <f>H1322+K1322+O1322+T1322+AA1322+AB1322-AC1322</f>
        <v>88.4</v>
      </c>
    </row>
    <row r="1323" spans="1:30" ht="21" customHeight="1" x14ac:dyDescent="0.2">
      <c r="A1323" s="9">
        <v>1319</v>
      </c>
      <c r="B1323" s="176" t="s">
        <v>1202</v>
      </c>
      <c r="C1323" s="177" t="s">
        <v>68</v>
      </c>
      <c r="D1323" s="177">
        <v>2</v>
      </c>
      <c r="E1323" s="13">
        <v>0.88400000000000001</v>
      </c>
      <c r="F1323" s="48"/>
      <c r="G1323" s="48"/>
      <c r="H1323" s="12">
        <f>SUM(E1323*100,F1323:G1323)</f>
        <v>88.4</v>
      </c>
      <c r="I1323" s="48"/>
      <c r="J1323" s="78"/>
      <c r="K1323" s="13">
        <f>SUM(I1323:J1323)</f>
        <v>0</v>
      </c>
      <c r="L1323" s="48"/>
      <c r="M1323" s="78"/>
      <c r="N1323" s="78"/>
      <c r="O1323" s="13">
        <f>SUM(L1323:N1323)</f>
        <v>0</v>
      </c>
      <c r="P1323" s="78"/>
      <c r="Q1323" s="78"/>
      <c r="R1323" s="78"/>
      <c r="S1323" s="78"/>
      <c r="T1323" s="13">
        <f>SUM(P1323:S1323)</f>
        <v>0</v>
      </c>
      <c r="U1323" s="48"/>
      <c r="V1323" s="48"/>
      <c r="W1323" s="48"/>
      <c r="X1323" s="48"/>
      <c r="Y1323" s="48"/>
      <c r="Z1323" s="48"/>
      <c r="AA1323" s="13">
        <f>SUM(U1323:Z1323)</f>
        <v>0</v>
      </c>
      <c r="AB1323" s="48"/>
      <c r="AC1323" s="48"/>
      <c r="AD1323" s="86">
        <f>H1323+K1323+O1323+T1323+AA1323+AB1323-AC1323</f>
        <v>88.4</v>
      </c>
    </row>
    <row r="1324" spans="1:30" ht="21" customHeight="1" x14ac:dyDescent="0.2">
      <c r="A1324" s="10">
        <v>1320</v>
      </c>
      <c r="B1324" s="166" t="s">
        <v>1203</v>
      </c>
      <c r="C1324" s="110" t="s">
        <v>73</v>
      </c>
      <c r="D1324" s="166">
        <v>3</v>
      </c>
      <c r="E1324" s="14">
        <v>0.88391304347826083</v>
      </c>
      <c r="F1324" s="50"/>
      <c r="G1324" s="50"/>
      <c r="H1324" s="12">
        <f>SUM(E1324*100,F1324:G1324)</f>
        <v>88.391304347826079</v>
      </c>
      <c r="I1324" s="50"/>
      <c r="J1324" s="112"/>
      <c r="K1324" s="14">
        <f>SUM(I1324:J1324)</f>
        <v>0</v>
      </c>
      <c r="L1324" s="50"/>
      <c r="M1324" s="112"/>
      <c r="N1324" s="112"/>
      <c r="O1324" s="14">
        <f>SUM(L1324:N1324)</f>
        <v>0</v>
      </c>
      <c r="P1324" s="112"/>
      <c r="Q1324" s="112"/>
      <c r="R1324" s="112"/>
      <c r="S1324" s="112"/>
      <c r="T1324" s="14">
        <f>SUM(P1324:S1324)</f>
        <v>0</v>
      </c>
      <c r="U1324" s="50"/>
      <c r="V1324" s="50"/>
      <c r="W1324" s="50"/>
      <c r="X1324" s="50"/>
      <c r="Y1324" s="50"/>
      <c r="Z1324" s="50"/>
      <c r="AA1324" s="14">
        <f>SUM(U1324:Z1324)</f>
        <v>0</v>
      </c>
      <c r="AB1324" s="50"/>
      <c r="AC1324" s="50"/>
      <c r="AD1324" s="87">
        <f>H1324+K1324+O1324+T1324+AA1324+AB1324-AC1324</f>
        <v>88.391304347826079</v>
      </c>
    </row>
    <row r="1325" spans="1:30" ht="21" customHeight="1" x14ac:dyDescent="0.2">
      <c r="A1325" s="8">
        <v>1321</v>
      </c>
      <c r="B1325" s="203" t="s">
        <v>1204</v>
      </c>
      <c r="C1325" s="170" t="s">
        <v>64</v>
      </c>
      <c r="D1325" s="171">
        <v>4</v>
      </c>
      <c r="E1325" s="12">
        <v>0.88390186915887847</v>
      </c>
      <c r="F1325" s="53"/>
      <c r="G1325" s="46"/>
      <c r="H1325" s="12">
        <f>SUM(E1325*100,F1325:G1325)</f>
        <v>88.390186915887853</v>
      </c>
      <c r="I1325" s="94"/>
      <c r="J1325" s="95"/>
      <c r="K1325" s="12">
        <f>SUM(I1325:J1325)</f>
        <v>0</v>
      </c>
      <c r="L1325" s="95"/>
      <c r="M1325" s="95"/>
      <c r="N1325" s="95"/>
      <c r="O1325" s="12">
        <f>SUM(L1325:N1325)</f>
        <v>0</v>
      </c>
      <c r="P1325" s="95"/>
      <c r="Q1325" s="95"/>
      <c r="R1325" s="95"/>
      <c r="S1325" s="95"/>
      <c r="T1325" s="12">
        <f>SUM(P1325:S1325)</f>
        <v>0</v>
      </c>
      <c r="U1325" s="95"/>
      <c r="V1325" s="94"/>
      <c r="W1325" s="94"/>
      <c r="X1325" s="94"/>
      <c r="Y1325" s="85"/>
      <c r="Z1325" s="85"/>
      <c r="AA1325" s="14">
        <f>SUM(U1325:Z1325)</f>
        <v>0</v>
      </c>
      <c r="AB1325" s="85"/>
      <c r="AC1325" s="85"/>
      <c r="AD1325" s="87">
        <f>H1325+K1325+O1325+T1325+AA1325+AB1325-AC1325</f>
        <v>88.390186915887853</v>
      </c>
    </row>
    <row r="1326" spans="1:30" ht="21" customHeight="1" x14ac:dyDescent="0.2">
      <c r="A1326" s="9">
        <v>1322</v>
      </c>
      <c r="B1326" s="184" t="s">
        <v>1205</v>
      </c>
      <c r="C1326" s="184" t="s">
        <v>66</v>
      </c>
      <c r="D1326" s="184">
        <v>1</v>
      </c>
      <c r="E1326" s="13">
        <v>0.85375000000000001</v>
      </c>
      <c r="F1326" s="47"/>
      <c r="G1326" s="47"/>
      <c r="H1326" s="12">
        <f>SUM(E1326*100,F1326:G1326)</f>
        <v>85.375</v>
      </c>
      <c r="I1326" s="47"/>
      <c r="J1326" s="77"/>
      <c r="K1326" s="13">
        <f>SUM(I1326:J1326)</f>
        <v>0</v>
      </c>
      <c r="L1326" s="47"/>
      <c r="M1326" s="77"/>
      <c r="N1326" s="77"/>
      <c r="O1326" s="13">
        <f>SUM(L1326:N1326)</f>
        <v>0</v>
      </c>
      <c r="P1326" s="77"/>
      <c r="Q1326" s="77"/>
      <c r="R1326" s="77"/>
      <c r="S1326" s="77"/>
      <c r="T1326" s="13">
        <f>SUM(P1326:S1326)</f>
        <v>0</v>
      </c>
      <c r="U1326" s="47">
        <v>1</v>
      </c>
      <c r="V1326" s="47"/>
      <c r="W1326" s="47"/>
      <c r="X1326" s="47">
        <v>2</v>
      </c>
      <c r="Y1326" s="47"/>
      <c r="Z1326" s="47"/>
      <c r="AA1326" s="13">
        <f>SUM(U1326:Z1326)</f>
        <v>3</v>
      </c>
      <c r="AB1326" s="47"/>
      <c r="AC1326" s="47"/>
      <c r="AD1326" s="87">
        <f>H1326+K1326+O1326+T1326+AA1326+AB1326-AC1326</f>
        <v>88.375</v>
      </c>
    </row>
    <row r="1327" spans="1:30" ht="21" customHeight="1" x14ac:dyDescent="0.2">
      <c r="A1327" s="10">
        <v>1323</v>
      </c>
      <c r="B1327" s="169" t="s">
        <v>1206</v>
      </c>
      <c r="C1327" s="170" t="s">
        <v>64</v>
      </c>
      <c r="D1327" s="170">
        <v>3</v>
      </c>
      <c r="E1327" s="12">
        <v>0.87372865853658532</v>
      </c>
      <c r="F1327" s="46"/>
      <c r="G1327" s="46"/>
      <c r="H1327" s="12">
        <f>SUM(E1327*100,F1327:G1327)</f>
        <v>87.372865853658539</v>
      </c>
      <c r="I1327" s="94"/>
      <c r="J1327" s="95"/>
      <c r="K1327" s="12">
        <f>SUM(I1327:J1327)</f>
        <v>0</v>
      </c>
      <c r="L1327" s="95"/>
      <c r="M1327" s="95"/>
      <c r="N1327" s="95"/>
      <c r="O1327" s="12">
        <f>SUM(L1327:N1327)</f>
        <v>0</v>
      </c>
      <c r="P1327" s="95"/>
      <c r="Q1327" s="95"/>
      <c r="R1327" s="95"/>
      <c r="S1327" s="95"/>
      <c r="T1327" s="12">
        <f>SUM(P1327:S1327)</f>
        <v>0</v>
      </c>
      <c r="U1327" s="95">
        <v>1</v>
      </c>
      <c r="V1327" s="94"/>
      <c r="W1327" s="94"/>
      <c r="X1327" s="94"/>
      <c r="Y1327" s="85"/>
      <c r="Z1327" s="85"/>
      <c r="AA1327" s="14">
        <f>SUM(U1327:Z1327)</f>
        <v>1</v>
      </c>
      <c r="AB1327" s="85"/>
      <c r="AC1327" s="85"/>
      <c r="AD1327" s="86">
        <f>H1327+K1327+O1327+T1327+AA1327+AB1327-AC1327</f>
        <v>88.372865853658539</v>
      </c>
    </row>
    <row r="1328" spans="1:30" ht="21" customHeight="1" x14ac:dyDescent="0.2">
      <c r="A1328" s="8">
        <v>1324</v>
      </c>
      <c r="B1328" s="178" t="s">
        <v>1207</v>
      </c>
      <c r="C1328" s="177" t="s">
        <v>68</v>
      </c>
      <c r="D1328" s="185">
        <v>1</v>
      </c>
      <c r="E1328" s="16">
        <v>0.88366666666666671</v>
      </c>
      <c r="F1328" s="48"/>
      <c r="G1328" s="48"/>
      <c r="H1328" s="12">
        <f>SUM(E1328*100,F1328:G1328)</f>
        <v>88.366666666666674</v>
      </c>
      <c r="I1328" s="48"/>
      <c r="J1328" s="78"/>
      <c r="K1328" s="13">
        <f>SUM(I1328:J1328)</f>
        <v>0</v>
      </c>
      <c r="L1328" s="48"/>
      <c r="M1328" s="78"/>
      <c r="N1328" s="78"/>
      <c r="O1328" s="13">
        <f>SUM(L1328:N1328)</f>
        <v>0</v>
      </c>
      <c r="P1328" s="78"/>
      <c r="Q1328" s="78"/>
      <c r="R1328" s="78"/>
      <c r="S1328" s="78"/>
      <c r="T1328" s="13">
        <f>SUM(P1328:S1328)</f>
        <v>0</v>
      </c>
      <c r="U1328" s="48"/>
      <c r="V1328" s="48"/>
      <c r="W1328" s="48"/>
      <c r="X1328" s="48"/>
      <c r="Y1328" s="48"/>
      <c r="Z1328" s="48"/>
      <c r="AA1328" s="13">
        <f>SUM(U1328:Z1328)</f>
        <v>0</v>
      </c>
      <c r="AB1328" s="48"/>
      <c r="AC1328" s="48"/>
      <c r="AD1328" s="87">
        <f>H1328+K1328+O1328+T1328+AA1328+AB1328-AC1328</f>
        <v>88.366666666666674</v>
      </c>
    </row>
    <row r="1329" spans="1:30" ht="21" customHeight="1" x14ac:dyDescent="0.2">
      <c r="A1329" s="9">
        <v>1325</v>
      </c>
      <c r="B1329" s="178" t="s">
        <v>1208</v>
      </c>
      <c r="C1329" s="101" t="s">
        <v>68</v>
      </c>
      <c r="D1329" s="185">
        <v>1</v>
      </c>
      <c r="E1329" s="16">
        <v>0.88366666666666671</v>
      </c>
      <c r="F1329" s="48"/>
      <c r="G1329" s="48"/>
      <c r="H1329" s="12">
        <f>SUM(E1329*100,F1329:G1329)</f>
        <v>88.366666666666674</v>
      </c>
      <c r="I1329" s="48"/>
      <c r="J1329" s="78"/>
      <c r="K1329" s="13">
        <f>SUM(I1329:J1329)</f>
        <v>0</v>
      </c>
      <c r="L1329" s="48"/>
      <c r="M1329" s="78"/>
      <c r="N1329" s="78"/>
      <c r="O1329" s="13">
        <f>SUM(L1329:N1329)</f>
        <v>0</v>
      </c>
      <c r="P1329" s="78"/>
      <c r="Q1329" s="78"/>
      <c r="R1329" s="78"/>
      <c r="S1329" s="78"/>
      <c r="T1329" s="13">
        <f>SUM(P1329:S1329)</f>
        <v>0</v>
      </c>
      <c r="U1329" s="48"/>
      <c r="V1329" s="48"/>
      <c r="W1329" s="48"/>
      <c r="X1329" s="48"/>
      <c r="Y1329" s="48"/>
      <c r="Z1329" s="48"/>
      <c r="AA1329" s="13">
        <f>SUM(U1329:Z1329)</f>
        <v>0</v>
      </c>
      <c r="AB1329" s="48"/>
      <c r="AC1329" s="48"/>
      <c r="AD1329" s="86">
        <f>H1329+K1329+O1329+T1329+AA1329+AB1329-AC1329</f>
        <v>88.366666666666674</v>
      </c>
    </row>
    <row r="1330" spans="1:30" ht="21" customHeight="1" x14ac:dyDescent="0.2">
      <c r="A1330" s="10">
        <v>1326</v>
      </c>
      <c r="B1330" s="178" t="s">
        <v>1209</v>
      </c>
      <c r="C1330" s="101" t="s">
        <v>68</v>
      </c>
      <c r="D1330" s="177">
        <v>2</v>
      </c>
      <c r="E1330" s="13">
        <v>0.88366666666666671</v>
      </c>
      <c r="F1330" s="48"/>
      <c r="G1330" s="48"/>
      <c r="H1330" s="12">
        <f>SUM(E1330*100,F1330:G1330)</f>
        <v>88.366666666666674</v>
      </c>
      <c r="I1330" s="48"/>
      <c r="J1330" s="78"/>
      <c r="K1330" s="13">
        <f>SUM(I1330:J1330)</f>
        <v>0</v>
      </c>
      <c r="L1330" s="48"/>
      <c r="M1330" s="78"/>
      <c r="N1330" s="78"/>
      <c r="O1330" s="13">
        <f>SUM(L1330:N1330)</f>
        <v>0</v>
      </c>
      <c r="P1330" s="78"/>
      <c r="Q1330" s="78"/>
      <c r="R1330" s="78"/>
      <c r="S1330" s="78"/>
      <c r="T1330" s="13">
        <f>SUM(P1330:S1330)</f>
        <v>0</v>
      </c>
      <c r="U1330" s="48"/>
      <c r="V1330" s="48"/>
      <c r="W1330" s="48"/>
      <c r="X1330" s="48"/>
      <c r="Y1330" s="48"/>
      <c r="Z1330" s="48"/>
      <c r="AA1330" s="13">
        <f>SUM(U1330:Z1330)</f>
        <v>0</v>
      </c>
      <c r="AB1330" s="48"/>
      <c r="AC1330" s="48"/>
      <c r="AD1330" s="86">
        <f>H1330+K1330+O1330+T1330+AA1330+AB1330-AC1330</f>
        <v>88.366666666666674</v>
      </c>
    </row>
    <row r="1331" spans="1:30" ht="21" customHeight="1" x14ac:dyDescent="0.2">
      <c r="A1331" s="8">
        <v>1327</v>
      </c>
      <c r="B1331" s="167">
        <v>174053</v>
      </c>
      <c r="C1331" s="119" t="s">
        <v>78</v>
      </c>
      <c r="D1331" s="168">
        <v>4</v>
      </c>
      <c r="E1331" s="14">
        <v>0.88358974358974363</v>
      </c>
      <c r="F1331" s="51"/>
      <c r="G1331" s="51"/>
      <c r="H1331" s="12">
        <f>SUM(E1331*100,F1331:G1331)</f>
        <v>88.358974358974365</v>
      </c>
      <c r="I1331" s="51"/>
      <c r="J1331" s="121"/>
      <c r="K1331" s="14">
        <f>SUM(I1331:J1331)</f>
        <v>0</v>
      </c>
      <c r="L1331" s="51"/>
      <c r="M1331" s="121"/>
      <c r="N1331" s="121"/>
      <c r="O1331" s="14">
        <f>SUM(L1331:N1331)</f>
        <v>0</v>
      </c>
      <c r="P1331" s="121"/>
      <c r="Q1331" s="121"/>
      <c r="R1331" s="121"/>
      <c r="S1331" s="121"/>
      <c r="T1331" s="14">
        <f>SUM(P1331:S1331)</f>
        <v>0</v>
      </c>
      <c r="U1331" s="51"/>
      <c r="V1331" s="51"/>
      <c r="W1331" s="51"/>
      <c r="X1331" s="51"/>
      <c r="Y1331" s="51"/>
      <c r="Z1331" s="51"/>
      <c r="AA1331" s="14">
        <f>SUM(U1331:Z1331)</f>
        <v>0</v>
      </c>
      <c r="AB1331" s="51"/>
      <c r="AC1331" s="51"/>
      <c r="AD1331" s="86">
        <f>H1331+K1331+O1331+T1331+AA1331+AB1331-AC1331</f>
        <v>88.358974358974365</v>
      </c>
    </row>
    <row r="1332" spans="1:30" ht="21" customHeight="1" x14ac:dyDescent="0.2">
      <c r="A1332" s="9">
        <v>1328</v>
      </c>
      <c r="B1332" s="183" t="s">
        <v>1210</v>
      </c>
      <c r="C1332" s="101" t="s">
        <v>68</v>
      </c>
      <c r="D1332" s="177">
        <v>1</v>
      </c>
      <c r="E1332" s="13">
        <v>0.88357142857142856</v>
      </c>
      <c r="F1332" s="48"/>
      <c r="G1332" s="48"/>
      <c r="H1332" s="12">
        <f>SUM(E1332*100,F1332:G1332)</f>
        <v>88.357142857142861</v>
      </c>
      <c r="I1332" s="48"/>
      <c r="J1332" s="78"/>
      <c r="K1332" s="13">
        <f>SUM(I1332:J1332)</f>
        <v>0</v>
      </c>
      <c r="L1332" s="48"/>
      <c r="M1332" s="78"/>
      <c r="N1332" s="78"/>
      <c r="O1332" s="13">
        <f>SUM(L1332:N1332)</f>
        <v>0</v>
      </c>
      <c r="P1332" s="78"/>
      <c r="Q1332" s="78"/>
      <c r="R1332" s="78"/>
      <c r="S1332" s="78"/>
      <c r="T1332" s="13">
        <f>SUM(P1332:S1332)</f>
        <v>0</v>
      </c>
      <c r="U1332" s="48"/>
      <c r="V1332" s="48"/>
      <c r="W1332" s="48"/>
      <c r="X1332" s="48"/>
      <c r="Y1332" s="48"/>
      <c r="Z1332" s="48"/>
      <c r="AA1332" s="13">
        <f>SUM(U1332:Z1332)</f>
        <v>0</v>
      </c>
      <c r="AB1332" s="48"/>
      <c r="AC1332" s="48"/>
      <c r="AD1332" s="86">
        <f>H1332+K1332+O1332+T1332+AA1332+AB1332-AC1332</f>
        <v>88.357142857142861</v>
      </c>
    </row>
    <row r="1333" spans="1:30" ht="21" customHeight="1" x14ac:dyDescent="0.2">
      <c r="A1333" s="10">
        <v>1329</v>
      </c>
      <c r="B1333" s="167">
        <v>194250</v>
      </c>
      <c r="C1333" s="119" t="s">
        <v>78</v>
      </c>
      <c r="D1333" s="168">
        <v>2</v>
      </c>
      <c r="E1333" s="14">
        <v>0.88354166666666667</v>
      </c>
      <c r="F1333" s="51"/>
      <c r="G1333" s="51"/>
      <c r="H1333" s="12">
        <f>SUM(E1333*100,F1333:G1333)</f>
        <v>88.354166666666671</v>
      </c>
      <c r="I1333" s="51"/>
      <c r="J1333" s="121"/>
      <c r="K1333" s="14">
        <f>SUM(I1333:J1333)</f>
        <v>0</v>
      </c>
      <c r="L1333" s="51"/>
      <c r="M1333" s="121"/>
      <c r="N1333" s="121"/>
      <c r="O1333" s="14">
        <f>SUM(L1333:N1333)</f>
        <v>0</v>
      </c>
      <c r="P1333" s="121"/>
      <c r="Q1333" s="121"/>
      <c r="R1333" s="121"/>
      <c r="S1333" s="121"/>
      <c r="T1333" s="14">
        <f>SUM(P1333:S1333)</f>
        <v>0</v>
      </c>
      <c r="U1333" s="51"/>
      <c r="V1333" s="51"/>
      <c r="W1333" s="51"/>
      <c r="X1333" s="51"/>
      <c r="Y1333" s="51"/>
      <c r="Z1333" s="51"/>
      <c r="AA1333" s="14">
        <f>SUM(U1333:Z1333)</f>
        <v>0</v>
      </c>
      <c r="AB1333" s="51"/>
      <c r="AC1333" s="51"/>
      <c r="AD1333" s="86">
        <f>H1333+K1333+O1333+T1333+AA1333+AB1333-AC1333</f>
        <v>88.354166666666671</v>
      </c>
    </row>
    <row r="1334" spans="1:30" ht="21" customHeight="1" x14ac:dyDescent="0.2">
      <c r="A1334" s="8">
        <v>1330</v>
      </c>
      <c r="B1334" s="203" t="s">
        <v>1211</v>
      </c>
      <c r="C1334" s="92" t="s">
        <v>64</v>
      </c>
      <c r="D1334" s="171">
        <v>4</v>
      </c>
      <c r="E1334" s="12">
        <v>0.88350467289719625</v>
      </c>
      <c r="F1334" s="46"/>
      <c r="G1334" s="46"/>
      <c r="H1334" s="12">
        <f>SUM(E1334*100,F1334:G1334)</f>
        <v>88.350467289719631</v>
      </c>
      <c r="I1334" s="94"/>
      <c r="J1334" s="95"/>
      <c r="K1334" s="12">
        <f>SUM(I1334:J1334)</f>
        <v>0</v>
      </c>
      <c r="L1334" s="95"/>
      <c r="M1334" s="95"/>
      <c r="N1334" s="95"/>
      <c r="O1334" s="12">
        <f>SUM(L1334:N1334)</f>
        <v>0</v>
      </c>
      <c r="P1334" s="95"/>
      <c r="Q1334" s="95"/>
      <c r="R1334" s="95"/>
      <c r="S1334" s="95"/>
      <c r="T1334" s="12">
        <f>SUM(P1334:S1334)</f>
        <v>0</v>
      </c>
      <c r="U1334" s="95"/>
      <c r="V1334" s="94"/>
      <c r="W1334" s="94"/>
      <c r="X1334" s="94"/>
      <c r="Y1334" s="85"/>
      <c r="Z1334" s="85"/>
      <c r="AA1334" s="14">
        <f>SUM(U1334:Z1334)</f>
        <v>0</v>
      </c>
      <c r="AB1334" s="85"/>
      <c r="AC1334" s="85"/>
      <c r="AD1334" s="86">
        <f>H1334+K1334+O1334+T1334+AA1334+AB1334-AC1334</f>
        <v>88.350467289719631</v>
      </c>
    </row>
    <row r="1335" spans="1:30" ht="21" customHeight="1" x14ac:dyDescent="0.2">
      <c r="A1335" s="9">
        <v>1331</v>
      </c>
      <c r="B1335" s="189" t="s">
        <v>1212</v>
      </c>
      <c r="C1335" s="173" t="s">
        <v>70</v>
      </c>
      <c r="D1335" s="174">
        <v>1</v>
      </c>
      <c r="E1335" s="14">
        <f>H1335/100</f>
        <v>0.87545454545454549</v>
      </c>
      <c r="F1335" s="49"/>
      <c r="G1335" s="49"/>
      <c r="H1335" s="12">
        <v>87.545454545454547</v>
      </c>
      <c r="I1335" s="49"/>
      <c r="J1335" s="106"/>
      <c r="K1335" s="14">
        <f>SUM(I1335:J1335)</f>
        <v>0</v>
      </c>
      <c r="L1335" s="49"/>
      <c r="M1335" s="106"/>
      <c r="N1335" s="106"/>
      <c r="O1335" s="14">
        <f>SUM(L1335:N1335)</f>
        <v>0</v>
      </c>
      <c r="P1335" s="106"/>
      <c r="Q1335" s="106"/>
      <c r="R1335" s="106"/>
      <c r="S1335" s="106"/>
      <c r="T1335" s="14">
        <f>SUM(P1335:S1335)</f>
        <v>0</v>
      </c>
      <c r="U1335" s="49"/>
      <c r="V1335" s="49">
        <v>0.8</v>
      </c>
      <c r="W1335" s="49"/>
      <c r="X1335" s="49"/>
      <c r="Y1335" s="49"/>
      <c r="Z1335" s="49"/>
      <c r="AA1335" s="14">
        <f>SUM(U1335:Z1335)</f>
        <v>0.8</v>
      </c>
      <c r="AB1335" s="49"/>
      <c r="AC1335" s="49"/>
      <c r="AD1335" s="87">
        <f>H1335+K1335+O1335+T1335+AA1335+AB1335-AC1335</f>
        <v>88.345454545454544</v>
      </c>
    </row>
    <row r="1336" spans="1:30" ht="21" customHeight="1" x14ac:dyDescent="0.2">
      <c r="A1336" s="10">
        <v>1332</v>
      </c>
      <c r="B1336" s="189" t="s">
        <v>1213</v>
      </c>
      <c r="C1336" s="173" t="s">
        <v>70</v>
      </c>
      <c r="D1336" s="174">
        <v>1</v>
      </c>
      <c r="E1336" s="14">
        <f>H1336/100</f>
        <v>0.87545454545454549</v>
      </c>
      <c r="F1336" s="49"/>
      <c r="G1336" s="49">
        <v>1</v>
      </c>
      <c r="H1336" s="12">
        <v>87.545454545454547</v>
      </c>
      <c r="I1336" s="49"/>
      <c r="J1336" s="106"/>
      <c r="K1336" s="14">
        <f>SUM(I1336:J1336)</f>
        <v>0</v>
      </c>
      <c r="L1336" s="49"/>
      <c r="M1336" s="106"/>
      <c r="N1336" s="106"/>
      <c r="O1336" s="14">
        <f>SUM(L1336:N1336)</f>
        <v>0</v>
      </c>
      <c r="P1336" s="106"/>
      <c r="Q1336" s="106"/>
      <c r="R1336" s="106"/>
      <c r="S1336" s="106"/>
      <c r="T1336" s="14">
        <f>SUM(P1336:S1336)</f>
        <v>0</v>
      </c>
      <c r="U1336" s="49"/>
      <c r="V1336" s="49">
        <v>0.8</v>
      </c>
      <c r="W1336" s="49"/>
      <c r="X1336" s="49"/>
      <c r="Y1336" s="49"/>
      <c r="Z1336" s="49"/>
      <c r="AA1336" s="14">
        <f>SUM(U1336:Z1336)</f>
        <v>0.8</v>
      </c>
      <c r="AB1336" s="49"/>
      <c r="AC1336" s="49"/>
      <c r="AD1336" s="86">
        <f>H1336+K1336+O1336+T1336+AA1336+AB1336-AC1336</f>
        <v>88.345454545454544</v>
      </c>
    </row>
    <row r="1337" spans="1:30" ht="21" customHeight="1" x14ac:dyDescent="0.2">
      <c r="A1337" s="8">
        <v>1333</v>
      </c>
      <c r="B1337" s="190">
        <v>164456</v>
      </c>
      <c r="C1337" s="170" t="s">
        <v>64</v>
      </c>
      <c r="D1337" s="171">
        <v>5</v>
      </c>
      <c r="E1337" s="12">
        <v>0.8834200716845878</v>
      </c>
      <c r="F1337" s="53"/>
      <c r="G1337" s="46"/>
      <c r="H1337" s="12">
        <f>SUM(E1337*100,F1337:G1337)</f>
        <v>88.342007168458778</v>
      </c>
      <c r="I1337" s="94"/>
      <c r="J1337" s="95"/>
      <c r="K1337" s="12">
        <f>SUM(I1337:J1337)</f>
        <v>0</v>
      </c>
      <c r="L1337" s="95"/>
      <c r="M1337" s="95"/>
      <c r="N1337" s="95"/>
      <c r="O1337" s="12">
        <f>SUM(L1337:N1337)</f>
        <v>0</v>
      </c>
      <c r="P1337" s="95"/>
      <c r="Q1337" s="95"/>
      <c r="R1337" s="95"/>
      <c r="S1337" s="95"/>
      <c r="T1337" s="12">
        <f>SUM(P1337:S1337)</f>
        <v>0</v>
      </c>
      <c r="U1337" s="95"/>
      <c r="V1337" s="94"/>
      <c r="W1337" s="94"/>
      <c r="X1337" s="94"/>
      <c r="Y1337" s="85"/>
      <c r="Z1337" s="85"/>
      <c r="AA1337" s="14">
        <f>SUM(U1337:Z1337)</f>
        <v>0</v>
      </c>
      <c r="AB1337" s="85"/>
      <c r="AC1337" s="85"/>
      <c r="AD1337" s="86">
        <f>H1337+K1337+O1337+T1337+AA1337+AB1337-AC1337</f>
        <v>88.342007168458778</v>
      </c>
    </row>
    <row r="1338" spans="1:30" ht="21" customHeight="1" x14ac:dyDescent="0.2">
      <c r="A1338" s="9">
        <v>1334</v>
      </c>
      <c r="B1338" s="167">
        <v>174082</v>
      </c>
      <c r="C1338" s="168" t="s">
        <v>78</v>
      </c>
      <c r="D1338" s="168">
        <v>4</v>
      </c>
      <c r="E1338" s="14">
        <v>0.8833333333333333</v>
      </c>
      <c r="F1338" s="51"/>
      <c r="G1338" s="51"/>
      <c r="H1338" s="12">
        <f>SUM(E1338*100,F1338:G1338)</f>
        <v>88.333333333333329</v>
      </c>
      <c r="I1338" s="51"/>
      <c r="J1338" s="121"/>
      <c r="K1338" s="14">
        <f>SUM(I1338:J1338)</f>
        <v>0</v>
      </c>
      <c r="L1338" s="51"/>
      <c r="M1338" s="121"/>
      <c r="N1338" s="121"/>
      <c r="O1338" s="14">
        <f>SUM(L1338:N1338)</f>
        <v>0</v>
      </c>
      <c r="P1338" s="121"/>
      <c r="Q1338" s="121"/>
      <c r="R1338" s="121"/>
      <c r="S1338" s="121"/>
      <c r="T1338" s="14">
        <f>SUM(P1338:S1338)</f>
        <v>0</v>
      </c>
      <c r="U1338" s="51"/>
      <c r="V1338" s="51"/>
      <c r="W1338" s="51"/>
      <c r="X1338" s="51"/>
      <c r="Y1338" s="51"/>
      <c r="Z1338" s="51"/>
      <c r="AA1338" s="14">
        <f>SUM(U1338:Z1338)</f>
        <v>0</v>
      </c>
      <c r="AB1338" s="51"/>
      <c r="AC1338" s="51"/>
      <c r="AD1338" s="86">
        <f>H1338+K1338+O1338+T1338+AA1338+AB1338-AC1338</f>
        <v>88.333333333333329</v>
      </c>
    </row>
    <row r="1339" spans="1:30" ht="21" customHeight="1" x14ac:dyDescent="0.2">
      <c r="A1339" s="10">
        <v>1335</v>
      </c>
      <c r="B1339" s="180" t="s">
        <v>1214</v>
      </c>
      <c r="C1339" s="101" t="s">
        <v>68</v>
      </c>
      <c r="D1339" s="177">
        <v>4</v>
      </c>
      <c r="E1339" s="13">
        <v>0.8833333333333333</v>
      </c>
      <c r="F1339" s="48"/>
      <c r="G1339" s="48"/>
      <c r="H1339" s="12">
        <f>SUM(E1339*100,F1339:G1339)</f>
        <v>88.333333333333329</v>
      </c>
      <c r="I1339" s="48"/>
      <c r="J1339" s="78"/>
      <c r="K1339" s="13">
        <f>SUM(I1339:J1339)</f>
        <v>0</v>
      </c>
      <c r="L1339" s="48"/>
      <c r="M1339" s="78"/>
      <c r="N1339" s="78"/>
      <c r="O1339" s="13">
        <f>SUM(L1339:N1339)</f>
        <v>0</v>
      </c>
      <c r="P1339" s="78"/>
      <c r="Q1339" s="78"/>
      <c r="R1339" s="78"/>
      <c r="S1339" s="78"/>
      <c r="T1339" s="13">
        <f>SUM(P1339:S1339)</f>
        <v>0</v>
      </c>
      <c r="U1339" s="48"/>
      <c r="V1339" s="48"/>
      <c r="W1339" s="48"/>
      <c r="X1339" s="48"/>
      <c r="Y1339" s="48"/>
      <c r="Z1339" s="48"/>
      <c r="AA1339" s="13">
        <f>SUM(U1339:Z1339)</f>
        <v>0</v>
      </c>
      <c r="AB1339" s="48"/>
      <c r="AC1339" s="48"/>
      <c r="AD1339" s="86">
        <f>H1339+K1339+O1339+T1339+AA1339+AB1339-AC1339</f>
        <v>88.333333333333329</v>
      </c>
    </row>
    <row r="1340" spans="1:30" ht="21" customHeight="1" x14ac:dyDescent="0.2">
      <c r="A1340" s="8">
        <v>1336</v>
      </c>
      <c r="B1340" s="175" t="s">
        <v>1215</v>
      </c>
      <c r="C1340" s="92" t="s">
        <v>64</v>
      </c>
      <c r="D1340" s="170">
        <v>1</v>
      </c>
      <c r="E1340" s="12">
        <v>0.8833333333333333</v>
      </c>
      <c r="F1340" s="46"/>
      <c r="G1340" s="46"/>
      <c r="H1340" s="12">
        <f>SUM(E1340*100,F1340:G1340)</f>
        <v>88.333333333333329</v>
      </c>
      <c r="I1340" s="94"/>
      <c r="J1340" s="95"/>
      <c r="K1340" s="12">
        <f>SUM(I1340:J1340)</f>
        <v>0</v>
      </c>
      <c r="L1340" s="95"/>
      <c r="M1340" s="95"/>
      <c r="N1340" s="95"/>
      <c r="O1340" s="12">
        <f>SUM(L1340:N1340)</f>
        <v>0</v>
      </c>
      <c r="P1340" s="95"/>
      <c r="Q1340" s="95"/>
      <c r="R1340" s="95"/>
      <c r="S1340" s="95"/>
      <c r="T1340" s="12">
        <f>SUM(P1340:S1340)</f>
        <v>0</v>
      </c>
      <c r="U1340" s="95"/>
      <c r="V1340" s="94"/>
      <c r="W1340" s="94"/>
      <c r="X1340" s="94"/>
      <c r="Y1340" s="85"/>
      <c r="Z1340" s="85"/>
      <c r="AA1340" s="14">
        <f>SUM(U1340:Z1340)</f>
        <v>0</v>
      </c>
      <c r="AB1340" s="85"/>
      <c r="AC1340" s="85"/>
      <c r="AD1340" s="86">
        <f>H1340+K1340+O1340+T1340+AA1340+AB1340-AC1340</f>
        <v>88.333333333333329</v>
      </c>
    </row>
    <row r="1341" spans="1:30" ht="21" customHeight="1" x14ac:dyDescent="0.2">
      <c r="A1341" s="9">
        <v>1337</v>
      </c>
      <c r="B1341" s="169" t="s">
        <v>1216</v>
      </c>
      <c r="C1341" s="170" t="s">
        <v>64</v>
      </c>
      <c r="D1341" s="171">
        <v>3</v>
      </c>
      <c r="E1341" s="12">
        <v>0.88327974276527332</v>
      </c>
      <c r="F1341" s="46"/>
      <c r="G1341" s="46"/>
      <c r="H1341" s="12">
        <f>SUM(E1341*100,F1341:G1341)</f>
        <v>88.327974276527328</v>
      </c>
      <c r="I1341" s="94"/>
      <c r="J1341" s="95"/>
      <c r="K1341" s="12">
        <f>SUM(I1341:J1341)</f>
        <v>0</v>
      </c>
      <c r="L1341" s="95"/>
      <c r="M1341" s="95"/>
      <c r="N1341" s="95"/>
      <c r="O1341" s="12">
        <f>SUM(L1341:N1341)</f>
        <v>0</v>
      </c>
      <c r="P1341" s="95"/>
      <c r="Q1341" s="95"/>
      <c r="R1341" s="95"/>
      <c r="S1341" s="95"/>
      <c r="T1341" s="12">
        <f>SUM(P1341:S1341)</f>
        <v>0</v>
      </c>
      <c r="U1341" s="95"/>
      <c r="V1341" s="94"/>
      <c r="W1341" s="94"/>
      <c r="X1341" s="94"/>
      <c r="Y1341" s="85"/>
      <c r="Z1341" s="85"/>
      <c r="AA1341" s="14">
        <f>SUM(U1341:Z1341)</f>
        <v>0</v>
      </c>
      <c r="AB1341" s="85"/>
      <c r="AC1341" s="85"/>
      <c r="AD1341" s="86">
        <f>H1341+K1341+O1341+T1341+AA1341+AB1341-AC1341</f>
        <v>88.327974276527328</v>
      </c>
    </row>
    <row r="1342" spans="1:30" ht="21" customHeight="1" x14ac:dyDescent="0.2">
      <c r="A1342" s="10">
        <v>1338</v>
      </c>
      <c r="B1342" s="175" t="s">
        <v>1217</v>
      </c>
      <c r="C1342" s="170" t="s">
        <v>64</v>
      </c>
      <c r="D1342" s="171">
        <v>1</v>
      </c>
      <c r="E1342" s="12">
        <v>0.86827586206896556</v>
      </c>
      <c r="F1342" s="53"/>
      <c r="G1342" s="46">
        <v>1</v>
      </c>
      <c r="H1342" s="12">
        <f>SUM(E1342*100,F1342:G1342)</f>
        <v>87.827586206896555</v>
      </c>
      <c r="I1342" s="94"/>
      <c r="J1342" s="95"/>
      <c r="K1342" s="12">
        <f>SUM(I1342:J1342)</f>
        <v>0</v>
      </c>
      <c r="L1342" s="95"/>
      <c r="M1342" s="95"/>
      <c r="N1342" s="95"/>
      <c r="O1342" s="12">
        <f>SUM(L1342:N1342)</f>
        <v>0</v>
      </c>
      <c r="P1342" s="95"/>
      <c r="Q1342" s="95"/>
      <c r="R1342" s="95"/>
      <c r="S1342" s="95"/>
      <c r="T1342" s="12">
        <f>SUM(P1342:S1342)</f>
        <v>0</v>
      </c>
      <c r="U1342" s="95"/>
      <c r="V1342" s="94">
        <v>0.5</v>
      </c>
      <c r="W1342" s="94"/>
      <c r="X1342" s="94"/>
      <c r="Y1342" s="85"/>
      <c r="Z1342" s="85"/>
      <c r="AA1342" s="14">
        <f>SUM(U1342:Z1342)</f>
        <v>0.5</v>
      </c>
      <c r="AB1342" s="85"/>
      <c r="AC1342" s="85"/>
      <c r="AD1342" s="86">
        <f>H1342+K1342+O1342+T1342+AA1342+AB1342-AC1342</f>
        <v>88.327586206896555</v>
      </c>
    </row>
    <row r="1343" spans="1:30" ht="21" customHeight="1" x14ac:dyDescent="0.2">
      <c r="A1343" s="8">
        <v>1339</v>
      </c>
      <c r="B1343" s="166" t="s">
        <v>1218</v>
      </c>
      <c r="C1343" s="166" t="s">
        <v>73</v>
      </c>
      <c r="D1343" s="166">
        <v>1</v>
      </c>
      <c r="E1343" s="14">
        <v>0.88321333333333341</v>
      </c>
      <c r="F1343" s="50"/>
      <c r="G1343" s="50"/>
      <c r="H1343" s="12">
        <f>SUM(E1343*100,F1343:G1343)</f>
        <v>88.321333333333342</v>
      </c>
      <c r="I1343" s="50"/>
      <c r="J1343" s="112"/>
      <c r="K1343" s="14">
        <f>SUM(I1343:J1343)</f>
        <v>0</v>
      </c>
      <c r="L1343" s="50"/>
      <c r="M1343" s="112"/>
      <c r="N1343" s="112"/>
      <c r="O1343" s="14">
        <f>SUM(L1343:N1343)</f>
        <v>0</v>
      </c>
      <c r="P1343" s="112"/>
      <c r="Q1343" s="112"/>
      <c r="R1343" s="112"/>
      <c r="S1343" s="112"/>
      <c r="T1343" s="14">
        <f>SUM(P1343:S1343)</f>
        <v>0</v>
      </c>
      <c r="U1343" s="50"/>
      <c r="V1343" s="50"/>
      <c r="W1343" s="50"/>
      <c r="X1343" s="50"/>
      <c r="Y1343" s="50"/>
      <c r="Z1343" s="50"/>
      <c r="AA1343" s="14">
        <f>SUM(U1343:Z1343)</f>
        <v>0</v>
      </c>
      <c r="AB1343" s="50"/>
      <c r="AC1343" s="50"/>
      <c r="AD1343" s="86">
        <f>H1343+K1343+O1343+T1343+AA1343+AB1343-AC1343</f>
        <v>88.321333333333342</v>
      </c>
    </row>
    <row r="1344" spans="1:30" ht="21" customHeight="1" x14ac:dyDescent="0.2">
      <c r="A1344" s="9">
        <v>1340</v>
      </c>
      <c r="B1344" s="182" t="s">
        <v>1219</v>
      </c>
      <c r="C1344" s="166" t="s">
        <v>73</v>
      </c>
      <c r="D1344" s="166">
        <v>2</v>
      </c>
      <c r="E1344" s="14">
        <v>0.88312500000000005</v>
      </c>
      <c r="F1344" s="50"/>
      <c r="G1344" s="50"/>
      <c r="H1344" s="12">
        <f>SUM(E1344*100,F1344:G1344)</f>
        <v>88.3125</v>
      </c>
      <c r="I1344" s="50"/>
      <c r="J1344" s="112"/>
      <c r="K1344" s="14">
        <f>SUM(I1344:J1344)</f>
        <v>0</v>
      </c>
      <c r="L1344" s="50"/>
      <c r="M1344" s="112"/>
      <c r="N1344" s="112"/>
      <c r="O1344" s="14">
        <f>SUM(L1344:N1344)</f>
        <v>0</v>
      </c>
      <c r="P1344" s="112"/>
      <c r="Q1344" s="112"/>
      <c r="R1344" s="112"/>
      <c r="S1344" s="112"/>
      <c r="T1344" s="14">
        <f>SUM(P1344:S1344)</f>
        <v>0</v>
      </c>
      <c r="U1344" s="50"/>
      <c r="V1344" s="50"/>
      <c r="W1344" s="50"/>
      <c r="X1344" s="50"/>
      <c r="Y1344" s="50"/>
      <c r="Z1344" s="50"/>
      <c r="AA1344" s="14">
        <f>SUM(U1344:Z1344)</f>
        <v>0</v>
      </c>
      <c r="AB1344" s="50"/>
      <c r="AC1344" s="50"/>
      <c r="AD1344" s="86">
        <f>H1344+K1344+O1344+T1344+AA1344+AB1344-AC1344</f>
        <v>88.3125</v>
      </c>
    </row>
    <row r="1345" spans="1:30" ht="21" customHeight="1" x14ac:dyDescent="0.2">
      <c r="A1345" s="10">
        <v>1341</v>
      </c>
      <c r="B1345" s="174" t="s">
        <v>1220</v>
      </c>
      <c r="C1345" s="173" t="s">
        <v>70</v>
      </c>
      <c r="D1345" s="174">
        <v>4</v>
      </c>
      <c r="E1345" s="14">
        <f>H1345/100</f>
        <v>0.88307692307692309</v>
      </c>
      <c r="F1345" s="49"/>
      <c r="G1345" s="49"/>
      <c r="H1345" s="12">
        <v>88.307692307692307</v>
      </c>
      <c r="I1345" s="49"/>
      <c r="J1345" s="106"/>
      <c r="K1345" s="14">
        <f>SUM(I1345:J1345)</f>
        <v>0</v>
      </c>
      <c r="L1345" s="49"/>
      <c r="M1345" s="106"/>
      <c r="N1345" s="106"/>
      <c r="O1345" s="14">
        <f>SUM(L1345:N1345)</f>
        <v>0</v>
      </c>
      <c r="P1345" s="106"/>
      <c r="Q1345" s="106"/>
      <c r="R1345" s="106"/>
      <c r="S1345" s="106"/>
      <c r="T1345" s="14">
        <f>SUM(P1345:S1345)</f>
        <v>0</v>
      </c>
      <c r="U1345" s="49"/>
      <c r="V1345" s="49"/>
      <c r="W1345" s="49"/>
      <c r="X1345" s="49"/>
      <c r="Y1345" s="49"/>
      <c r="Z1345" s="49"/>
      <c r="AA1345" s="14">
        <f>SUM(U1345:Z1345)</f>
        <v>0</v>
      </c>
      <c r="AB1345" s="49"/>
      <c r="AC1345" s="49"/>
      <c r="AD1345" s="87">
        <f>H1345+K1345+O1345+T1345+AA1345+AB1345-AC1345</f>
        <v>88.307692307692307</v>
      </c>
    </row>
    <row r="1346" spans="1:30" ht="21" customHeight="1" x14ac:dyDescent="0.2">
      <c r="A1346" s="8">
        <v>1342</v>
      </c>
      <c r="B1346" s="204">
        <v>182116</v>
      </c>
      <c r="C1346" s="173" t="s">
        <v>70</v>
      </c>
      <c r="D1346" s="173">
        <v>3</v>
      </c>
      <c r="E1346" s="14">
        <f>'[1]3-18-04.'!AD26</f>
        <v>0.88300000000000001</v>
      </c>
      <c r="F1346" s="49"/>
      <c r="G1346" s="49"/>
      <c r="H1346" s="12">
        <f>SUM(E1346*100,F1346:G1346)</f>
        <v>88.3</v>
      </c>
      <c r="I1346" s="49"/>
      <c r="J1346" s="106"/>
      <c r="K1346" s="14">
        <f>SUM(I1346:J1346)</f>
        <v>0</v>
      </c>
      <c r="L1346" s="49"/>
      <c r="M1346" s="106"/>
      <c r="N1346" s="106"/>
      <c r="O1346" s="14">
        <f>SUM(L1346:N1346)</f>
        <v>0</v>
      </c>
      <c r="P1346" s="106"/>
      <c r="Q1346" s="106"/>
      <c r="R1346" s="106"/>
      <c r="S1346" s="106"/>
      <c r="T1346" s="14">
        <f>SUM(P1346:S1346)</f>
        <v>0</v>
      </c>
      <c r="U1346" s="49"/>
      <c r="V1346" s="49"/>
      <c r="W1346" s="49"/>
      <c r="X1346" s="49"/>
      <c r="Y1346" s="49"/>
      <c r="Z1346" s="49"/>
      <c r="AA1346" s="14">
        <f>SUM(U1346:Z1346)</f>
        <v>0</v>
      </c>
      <c r="AB1346" s="49"/>
      <c r="AC1346" s="49"/>
      <c r="AD1346" s="86">
        <f>H1346+K1346+O1346+T1346+AA1346+AB1346-AC1346</f>
        <v>88.3</v>
      </c>
    </row>
    <row r="1347" spans="1:30" ht="21" customHeight="1" x14ac:dyDescent="0.2">
      <c r="A1347" s="9">
        <v>1343</v>
      </c>
      <c r="B1347" s="172">
        <v>182881</v>
      </c>
      <c r="C1347" s="173" t="s">
        <v>70</v>
      </c>
      <c r="D1347" s="173">
        <v>3</v>
      </c>
      <c r="E1347" s="14">
        <f>'[1]3-18-06.'!AD19</f>
        <v>0.88300000000000001</v>
      </c>
      <c r="F1347" s="49"/>
      <c r="G1347" s="49"/>
      <c r="H1347" s="12">
        <f>SUM(E1347*100,F1347:G1347)</f>
        <v>88.3</v>
      </c>
      <c r="I1347" s="49"/>
      <c r="J1347" s="106"/>
      <c r="K1347" s="14">
        <f>SUM(I1347:J1347)</f>
        <v>0</v>
      </c>
      <c r="L1347" s="49"/>
      <c r="M1347" s="106"/>
      <c r="N1347" s="106"/>
      <c r="O1347" s="14">
        <f>SUM(L1347:N1347)</f>
        <v>0</v>
      </c>
      <c r="P1347" s="106"/>
      <c r="Q1347" s="106"/>
      <c r="R1347" s="106"/>
      <c r="S1347" s="106"/>
      <c r="T1347" s="14">
        <f>SUM(P1347:S1347)</f>
        <v>0</v>
      </c>
      <c r="U1347" s="49"/>
      <c r="V1347" s="49"/>
      <c r="W1347" s="49"/>
      <c r="X1347" s="49"/>
      <c r="Y1347" s="49"/>
      <c r="Z1347" s="49"/>
      <c r="AA1347" s="14">
        <f>SUM(U1347:Z1347)</f>
        <v>0</v>
      </c>
      <c r="AB1347" s="49"/>
      <c r="AC1347" s="49"/>
      <c r="AD1347" s="87">
        <f>H1347+K1347+O1347+T1347+AA1347+AB1347-AC1347</f>
        <v>88.3</v>
      </c>
    </row>
    <row r="1348" spans="1:30" ht="21" customHeight="1" x14ac:dyDescent="0.2">
      <c r="A1348" s="10">
        <v>1344</v>
      </c>
      <c r="B1348" s="189" t="s">
        <v>1221</v>
      </c>
      <c r="C1348" s="173" t="s">
        <v>70</v>
      </c>
      <c r="D1348" s="174">
        <v>1</v>
      </c>
      <c r="E1348" s="14">
        <f>H1348/100</f>
        <v>0.88300000000000001</v>
      </c>
      <c r="F1348" s="49"/>
      <c r="G1348" s="49"/>
      <c r="H1348" s="12">
        <v>88.3</v>
      </c>
      <c r="I1348" s="49"/>
      <c r="J1348" s="106"/>
      <c r="K1348" s="14">
        <f>SUM(I1348:J1348)</f>
        <v>0</v>
      </c>
      <c r="L1348" s="49"/>
      <c r="M1348" s="106"/>
      <c r="N1348" s="106"/>
      <c r="O1348" s="14">
        <f>SUM(L1348:N1348)</f>
        <v>0</v>
      </c>
      <c r="P1348" s="106"/>
      <c r="Q1348" s="106"/>
      <c r="R1348" s="106"/>
      <c r="S1348" s="106"/>
      <c r="T1348" s="14">
        <f>SUM(P1348:S1348)</f>
        <v>0</v>
      </c>
      <c r="U1348" s="49"/>
      <c r="V1348" s="49"/>
      <c r="W1348" s="49"/>
      <c r="X1348" s="49"/>
      <c r="Y1348" s="49"/>
      <c r="Z1348" s="49"/>
      <c r="AA1348" s="14">
        <f>SUM(U1348:Z1348)</f>
        <v>0</v>
      </c>
      <c r="AB1348" s="49"/>
      <c r="AC1348" s="49"/>
      <c r="AD1348" s="86">
        <f>H1348+K1348+O1348+T1348+AA1348+AB1348-AC1348</f>
        <v>88.3</v>
      </c>
    </row>
    <row r="1349" spans="1:30" ht="21" customHeight="1" x14ac:dyDescent="0.2">
      <c r="A1349" s="8">
        <v>1345</v>
      </c>
      <c r="B1349" s="178" t="s">
        <v>1222</v>
      </c>
      <c r="C1349" s="177" t="s">
        <v>68</v>
      </c>
      <c r="D1349" s="177">
        <v>3</v>
      </c>
      <c r="E1349" s="13">
        <v>0.88300000000000001</v>
      </c>
      <c r="F1349" s="48"/>
      <c r="G1349" s="48"/>
      <c r="H1349" s="12">
        <f>SUM(E1349*100,F1349:G1349)</f>
        <v>88.3</v>
      </c>
      <c r="I1349" s="48"/>
      <c r="J1349" s="78"/>
      <c r="K1349" s="13">
        <f>SUM(I1349:J1349)</f>
        <v>0</v>
      </c>
      <c r="L1349" s="48"/>
      <c r="M1349" s="78"/>
      <c r="N1349" s="78"/>
      <c r="O1349" s="13">
        <f>SUM(L1349:N1349)</f>
        <v>0</v>
      </c>
      <c r="P1349" s="78"/>
      <c r="Q1349" s="78"/>
      <c r="R1349" s="78"/>
      <c r="S1349" s="78"/>
      <c r="T1349" s="13">
        <f>SUM(P1349:S1349)</f>
        <v>0</v>
      </c>
      <c r="U1349" s="48"/>
      <c r="V1349" s="48"/>
      <c r="W1349" s="48"/>
      <c r="X1349" s="48"/>
      <c r="Y1349" s="48"/>
      <c r="Z1349" s="48"/>
      <c r="AA1349" s="13">
        <f>SUM(U1349:Z1349)</f>
        <v>0</v>
      </c>
      <c r="AB1349" s="48"/>
      <c r="AC1349" s="48"/>
      <c r="AD1349" s="87">
        <f>H1349+K1349+O1349+T1349+AA1349+AB1349-AC1349</f>
        <v>88.3</v>
      </c>
    </row>
    <row r="1350" spans="1:30" ht="21" customHeight="1" x14ac:dyDescent="0.2">
      <c r="A1350" s="9">
        <v>1346</v>
      </c>
      <c r="B1350" s="179">
        <v>164264</v>
      </c>
      <c r="C1350" s="92" t="s">
        <v>64</v>
      </c>
      <c r="D1350" s="171">
        <v>5</v>
      </c>
      <c r="E1350" s="12">
        <v>0.88293794101682643</v>
      </c>
      <c r="F1350" s="54"/>
      <c r="G1350" s="54"/>
      <c r="H1350" s="12">
        <f>SUM(E1350*100,F1350:G1350)</f>
        <v>88.29379410168265</v>
      </c>
      <c r="I1350" s="85"/>
      <c r="J1350" s="126"/>
      <c r="K1350" s="12">
        <f>SUM(I1350:J1350)</f>
        <v>0</v>
      </c>
      <c r="L1350" s="95"/>
      <c r="M1350" s="95"/>
      <c r="N1350" s="95"/>
      <c r="O1350" s="12">
        <f>SUM(L1350:N1350)</f>
        <v>0</v>
      </c>
      <c r="P1350" s="95"/>
      <c r="Q1350" s="95"/>
      <c r="R1350" s="95"/>
      <c r="S1350" s="95"/>
      <c r="T1350" s="12">
        <f>SUM(P1350:S1350)</f>
        <v>0</v>
      </c>
      <c r="U1350" s="95"/>
      <c r="V1350" s="94"/>
      <c r="W1350" s="94"/>
      <c r="X1350" s="94"/>
      <c r="Y1350" s="85"/>
      <c r="Z1350" s="85"/>
      <c r="AA1350" s="14">
        <f>SUM(U1350:Z1350)</f>
        <v>0</v>
      </c>
      <c r="AB1350" s="85"/>
      <c r="AC1350" s="85"/>
      <c r="AD1350" s="87">
        <f>H1350+K1350+O1350+T1350+AA1350+AB1350-AC1350</f>
        <v>88.29379410168265</v>
      </c>
    </row>
    <row r="1351" spans="1:30" ht="21" customHeight="1" x14ac:dyDescent="0.2">
      <c r="A1351" s="10">
        <v>1347</v>
      </c>
      <c r="B1351" s="184" t="s">
        <v>1223</v>
      </c>
      <c r="C1351" s="184" t="s">
        <v>66</v>
      </c>
      <c r="D1351" s="184">
        <v>1</v>
      </c>
      <c r="E1351" s="13">
        <v>0.85593750000000002</v>
      </c>
      <c r="F1351" s="47"/>
      <c r="G1351" s="47"/>
      <c r="H1351" s="12">
        <f>SUM(E1351*100,F1351:G1351)</f>
        <v>85.59375</v>
      </c>
      <c r="I1351" s="47"/>
      <c r="J1351" s="77"/>
      <c r="K1351" s="13">
        <f>SUM(I1351:J1351)</f>
        <v>0</v>
      </c>
      <c r="L1351" s="47"/>
      <c r="M1351" s="77"/>
      <c r="N1351" s="77"/>
      <c r="O1351" s="13">
        <f>SUM(L1351:N1351)</f>
        <v>0</v>
      </c>
      <c r="P1351" s="77"/>
      <c r="Q1351" s="77"/>
      <c r="R1351" s="77"/>
      <c r="S1351" s="77"/>
      <c r="T1351" s="13">
        <f>SUM(P1351:S1351)</f>
        <v>0</v>
      </c>
      <c r="U1351" s="47">
        <v>1.5</v>
      </c>
      <c r="V1351" s="47"/>
      <c r="W1351" s="47"/>
      <c r="X1351" s="47"/>
      <c r="Y1351" s="47">
        <f>1+0.2</f>
        <v>1.2</v>
      </c>
      <c r="Z1351" s="47"/>
      <c r="AA1351" s="13">
        <f>SUM(U1351:Z1351)</f>
        <v>2.7</v>
      </c>
      <c r="AB1351" s="47"/>
      <c r="AC1351" s="47"/>
      <c r="AD1351" s="87">
        <f>H1351+K1351+O1351+T1351+AA1351+AB1351-AC1351</f>
        <v>88.293750000000003</v>
      </c>
    </row>
    <row r="1352" spans="1:30" ht="21" customHeight="1" x14ac:dyDescent="0.2">
      <c r="A1352" s="8">
        <v>1348</v>
      </c>
      <c r="B1352" s="167">
        <v>194161</v>
      </c>
      <c r="C1352" s="168" t="s">
        <v>78</v>
      </c>
      <c r="D1352" s="168">
        <v>2</v>
      </c>
      <c r="E1352" s="14">
        <v>0.88270833333333332</v>
      </c>
      <c r="F1352" s="51"/>
      <c r="G1352" s="51"/>
      <c r="H1352" s="12">
        <f>SUM(E1352*100,F1352:G1352)</f>
        <v>88.270833333333329</v>
      </c>
      <c r="I1352" s="51"/>
      <c r="J1352" s="121"/>
      <c r="K1352" s="14">
        <f>SUM(I1352:J1352)</f>
        <v>0</v>
      </c>
      <c r="L1352" s="51"/>
      <c r="M1352" s="121"/>
      <c r="N1352" s="121"/>
      <c r="O1352" s="14">
        <f>SUM(L1352:N1352)</f>
        <v>0</v>
      </c>
      <c r="P1352" s="121"/>
      <c r="Q1352" s="121"/>
      <c r="R1352" s="121"/>
      <c r="S1352" s="121"/>
      <c r="T1352" s="14">
        <f>SUM(P1352:S1352)</f>
        <v>0</v>
      </c>
      <c r="U1352" s="51"/>
      <c r="V1352" s="51"/>
      <c r="W1352" s="51"/>
      <c r="X1352" s="51"/>
      <c r="Y1352" s="51"/>
      <c r="Z1352" s="51"/>
      <c r="AA1352" s="14">
        <f>SUM(U1352:Z1352)</f>
        <v>0</v>
      </c>
      <c r="AB1352" s="51"/>
      <c r="AC1352" s="51"/>
      <c r="AD1352" s="86">
        <f>H1352+K1352+O1352+T1352+AA1352+AB1352-AC1352</f>
        <v>88.270833333333329</v>
      </c>
    </row>
    <row r="1353" spans="1:30" ht="21" customHeight="1" x14ac:dyDescent="0.2">
      <c r="A1353" s="9">
        <v>1349</v>
      </c>
      <c r="B1353" s="178" t="s">
        <v>1224</v>
      </c>
      <c r="C1353" s="101" t="s">
        <v>68</v>
      </c>
      <c r="D1353" s="185">
        <v>1</v>
      </c>
      <c r="E1353" s="16">
        <v>0.8773333333333333</v>
      </c>
      <c r="F1353" s="48"/>
      <c r="G1353" s="48"/>
      <c r="H1353" s="12">
        <f>SUM(E1353*100,F1353:G1353)</f>
        <v>87.733333333333334</v>
      </c>
      <c r="I1353" s="48"/>
      <c r="J1353" s="78"/>
      <c r="K1353" s="13">
        <f>SUM(I1353:J1353)</f>
        <v>0</v>
      </c>
      <c r="L1353" s="48"/>
      <c r="M1353" s="78"/>
      <c r="N1353" s="78"/>
      <c r="O1353" s="13">
        <f>SUM(L1353:N1353)</f>
        <v>0</v>
      </c>
      <c r="P1353" s="78"/>
      <c r="Q1353" s="130"/>
      <c r="R1353" s="78">
        <v>0.5</v>
      </c>
      <c r="S1353" s="78"/>
      <c r="T1353" s="13">
        <f>SUM(P1353:S1353)</f>
        <v>0.5</v>
      </c>
      <c r="U1353" s="48"/>
      <c r="V1353" s="48"/>
      <c r="W1353" s="48"/>
      <c r="X1353" s="48"/>
      <c r="Y1353" s="48"/>
      <c r="Z1353" s="48"/>
      <c r="AA1353" s="13">
        <f>SUM(U1353:Z1353)</f>
        <v>0</v>
      </c>
      <c r="AB1353" s="48"/>
      <c r="AC1353" s="48"/>
      <c r="AD1353" s="86">
        <f>H1353+K1353+O1353+T1353+AA1353+AB1353-AC1353</f>
        <v>88.233333333333334</v>
      </c>
    </row>
    <row r="1354" spans="1:30" ht="21" customHeight="1" x14ac:dyDescent="0.2">
      <c r="A1354" s="10">
        <v>1350</v>
      </c>
      <c r="B1354" s="178" t="s">
        <v>1225</v>
      </c>
      <c r="C1354" s="101" t="s">
        <v>68</v>
      </c>
      <c r="D1354" s="177">
        <v>2</v>
      </c>
      <c r="E1354" s="13">
        <v>0.8823333333333333</v>
      </c>
      <c r="F1354" s="48"/>
      <c r="G1354" s="48"/>
      <c r="H1354" s="12">
        <f>SUM(E1354*100,F1354:G1354)</f>
        <v>88.233333333333334</v>
      </c>
      <c r="I1354" s="48"/>
      <c r="J1354" s="78"/>
      <c r="K1354" s="13">
        <f>SUM(I1354:J1354)</f>
        <v>0</v>
      </c>
      <c r="L1354" s="48"/>
      <c r="M1354" s="78"/>
      <c r="N1354" s="78"/>
      <c r="O1354" s="13">
        <f>SUM(L1354:N1354)</f>
        <v>0</v>
      </c>
      <c r="P1354" s="78"/>
      <c r="Q1354" s="78"/>
      <c r="R1354" s="78"/>
      <c r="S1354" s="78"/>
      <c r="T1354" s="13">
        <f>SUM(P1354:S1354)</f>
        <v>0</v>
      </c>
      <c r="U1354" s="48"/>
      <c r="V1354" s="48"/>
      <c r="W1354" s="48"/>
      <c r="X1354" s="48"/>
      <c r="Y1354" s="48"/>
      <c r="Z1354" s="48"/>
      <c r="AA1354" s="13">
        <f>SUM(U1354:Z1354)</f>
        <v>0</v>
      </c>
      <c r="AB1354" s="48"/>
      <c r="AC1354" s="48"/>
      <c r="AD1354" s="87">
        <f>H1354+K1354+O1354+T1354+AA1354+AB1354-AC1354</f>
        <v>88.233333333333334</v>
      </c>
    </row>
    <row r="1355" spans="1:30" ht="21" customHeight="1" x14ac:dyDescent="0.2">
      <c r="A1355" s="8">
        <v>1351</v>
      </c>
      <c r="B1355" s="180" t="s">
        <v>1226</v>
      </c>
      <c r="C1355" s="101" t="s">
        <v>68</v>
      </c>
      <c r="D1355" s="177">
        <v>4</v>
      </c>
      <c r="E1355" s="13">
        <v>0.8823333333333333</v>
      </c>
      <c r="F1355" s="48"/>
      <c r="G1355" s="48"/>
      <c r="H1355" s="12">
        <f>SUM(E1355*100,F1355:G1355)</f>
        <v>88.233333333333334</v>
      </c>
      <c r="I1355" s="48"/>
      <c r="J1355" s="78"/>
      <c r="K1355" s="13">
        <f>SUM(I1355:J1355)</f>
        <v>0</v>
      </c>
      <c r="L1355" s="48"/>
      <c r="M1355" s="78"/>
      <c r="N1355" s="78"/>
      <c r="O1355" s="13">
        <f>SUM(L1355:N1355)</f>
        <v>0</v>
      </c>
      <c r="P1355" s="78"/>
      <c r="Q1355" s="78"/>
      <c r="R1355" s="78"/>
      <c r="S1355" s="78"/>
      <c r="T1355" s="13">
        <f>SUM(P1355:S1355)</f>
        <v>0</v>
      </c>
      <c r="U1355" s="48"/>
      <c r="V1355" s="48"/>
      <c r="W1355" s="48"/>
      <c r="X1355" s="48"/>
      <c r="Y1355" s="48"/>
      <c r="Z1355" s="48"/>
      <c r="AA1355" s="13">
        <f>SUM(U1355:Z1355)</f>
        <v>0</v>
      </c>
      <c r="AB1355" s="48"/>
      <c r="AC1355" s="48"/>
      <c r="AD1355" s="86">
        <f>H1355+K1355+O1355+T1355+AA1355+AB1355-AC1355</f>
        <v>88.233333333333334</v>
      </c>
    </row>
    <row r="1356" spans="1:30" ht="21" customHeight="1" x14ac:dyDescent="0.2">
      <c r="A1356" s="9">
        <v>1352</v>
      </c>
      <c r="B1356" s="172" t="s">
        <v>1227</v>
      </c>
      <c r="C1356" s="104" t="s">
        <v>70</v>
      </c>
      <c r="D1356" s="173">
        <v>2</v>
      </c>
      <c r="E1356" s="14">
        <f>H1356/100</f>
        <v>0.73230000000000006</v>
      </c>
      <c r="F1356" s="49"/>
      <c r="G1356" s="49"/>
      <c r="H1356" s="12">
        <v>73.23</v>
      </c>
      <c r="I1356" s="49"/>
      <c r="J1356" s="106"/>
      <c r="K1356" s="14">
        <f>SUM(I1356:J1356)</f>
        <v>0</v>
      </c>
      <c r="L1356" s="49"/>
      <c r="M1356" s="106"/>
      <c r="N1356" s="106"/>
      <c r="O1356" s="14">
        <f>SUM(L1356:N1356)</f>
        <v>0</v>
      </c>
      <c r="P1356" s="106"/>
      <c r="Q1356" s="106"/>
      <c r="R1356" s="106"/>
      <c r="S1356" s="106"/>
      <c r="T1356" s="14">
        <f>SUM(P1356:S1356)</f>
        <v>0</v>
      </c>
      <c r="U1356" s="49">
        <v>15</v>
      </c>
      <c r="V1356" s="49"/>
      <c r="W1356" s="49"/>
      <c r="X1356" s="49"/>
      <c r="Y1356" s="49"/>
      <c r="Z1356" s="49"/>
      <c r="AA1356" s="14">
        <f>SUM(U1356:Z1356)</f>
        <v>15</v>
      </c>
      <c r="AB1356" s="49"/>
      <c r="AC1356" s="49"/>
      <c r="AD1356" s="86">
        <f>H1356+K1356+O1356+T1356+AA1356+AB1356-AC1356</f>
        <v>88.23</v>
      </c>
    </row>
    <row r="1357" spans="1:30" ht="21" customHeight="1" x14ac:dyDescent="0.2">
      <c r="A1357" s="10">
        <v>1353</v>
      </c>
      <c r="B1357" s="179" t="s">
        <v>1228</v>
      </c>
      <c r="C1357" s="170" t="s">
        <v>64</v>
      </c>
      <c r="D1357" s="171">
        <v>2</v>
      </c>
      <c r="E1357" s="12">
        <v>0.88223404255319149</v>
      </c>
      <c r="F1357" s="53"/>
      <c r="G1357" s="46"/>
      <c r="H1357" s="12">
        <f>SUM(E1357*100,F1357:G1357)</f>
        <v>88.223404255319153</v>
      </c>
      <c r="I1357" s="193"/>
      <c r="J1357" s="115"/>
      <c r="K1357" s="12">
        <f>SUM(I1357:J1357)</f>
        <v>0</v>
      </c>
      <c r="L1357" s="115"/>
      <c r="M1357" s="115"/>
      <c r="N1357" s="115"/>
      <c r="O1357" s="12">
        <f>SUM(L1357:N1357)</f>
        <v>0</v>
      </c>
      <c r="P1357" s="115"/>
      <c r="Q1357" s="115"/>
      <c r="R1357" s="115"/>
      <c r="S1357" s="115"/>
      <c r="T1357" s="12">
        <f>SUM(P1357:S1357)</f>
        <v>0</v>
      </c>
      <c r="U1357" s="115"/>
      <c r="V1357" s="193"/>
      <c r="W1357" s="193"/>
      <c r="X1357" s="193"/>
      <c r="Y1357" s="88"/>
      <c r="Z1357" s="88"/>
      <c r="AA1357" s="14">
        <f>SUM(U1357:Z1357)</f>
        <v>0</v>
      </c>
      <c r="AB1357" s="88"/>
      <c r="AC1357" s="88"/>
      <c r="AD1357" s="86">
        <f>H1357+K1357+O1357+T1357+AA1357+AB1357-AC1357</f>
        <v>88.223404255319153</v>
      </c>
    </row>
    <row r="1358" spans="1:30" ht="21" customHeight="1" x14ac:dyDescent="0.2">
      <c r="A1358" s="8">
        <v>1354</v>
      </c>
      <c r="B1358" s="183" t="s">
        <v>1229</v>
      </c>
      <c r="C1358" s="177" t="s">
        <v>68</v>
      </c>
      <c r="D1358" s="177">
        <v>1</v>
      </c>
      <c r="E1358" s="13">
        <v>0.88214285714285712</v>
      </c>
      <c r="F1358" s="48"/>
      <c r="G1358" s="48"/>
      <c r="H1358" s="12">
        <f>SUM(E1358*100,F1358:G1358)</f>
        <v>88.214285714285708</v>
      </c>
      <c r="I1358" s="48"/>
      <c r="J1358" s="78"/>
      <c r="K1358" s="13">
        <f>SUM(I1358:J1358)</f>
        <v>0</v>
      </c>
      <c r="L1358" s="48"/>
      <c r="M1358" s="78"/>
      <c r="N1358" s="78"/>
      <c r="O1358" s="13">
        <f>SUM(L1358:N1358)</f>
        <v>0</v>
      </c>
      <c r="P1358" s="78"/>
      <c r="Q1358" s="78"/>
      <c r="R1358" s="78"/>
      <c r="S1358" s="78"/>
      <c r="T1358" s="13">
        <f>SUM(P1358:S1358)</f>
        <v>0</v>
      </c>
      <c r="U1358" s="48"/>
      <c r="V1358" s="48"/>
      <c r="W1358" s="48"/>
      <c r="X1358" s="48"/>
      <c r="Y1358" s="48"/>
      <c r="Z1358" s="48"/>
      <c r="AA1358" s="13">
        <f>SUM(U1358:Z1358)</f>
        <v>0</v>
      </c>
      <c r="AB1358" s="48"/>
      <c r="AC1358" s="48"/>
      <c r="AD1358" s="86">
        <f>H1358+K1358+O1358+T1358+AA1358+AB1358-AC1358</f>
        <v>88.214285714285708</v>
      </c>
    </row>
    <row r="1359" spans="1:30" ht="21" customHeight="1" x14ac:dyDescent="0.2">
      <c r="A1359" s="9">
        <v>1355</v>
      </c>
      <c r="B1359" s="182" t="s">
        <v>1230</v>
      </c>
      <c r="C1359" s="110" t="s">
        <v>73</v>
      </c>
      <c r="D1359" s="166">
        <v>1</v>
      </c>
      <c r="E1359" s="14">
        <v>0.87713703703703705</v>
      </c>
      <c r="F1359" s="50"/>
      <c r="G1359" s="50"/>
      <c r="H1359" s="12">
        <f>SUM(E1359*100,F1359:G1359)</f>
        <v>87.7137037037037</v>
      </c>
      <c r="I1359" s="50"/>
      <c r="J1359" s="112"/>
      <c r="K1359" s="14">
        <f>SUM(I1359:J1359)</f>
        <v>0</v>
      </c>
      <c r="L1359" s="50"/>
      <c r="M1359" s="112"/>
      <c r="N1359" s="112"/>
      <c r="O1359" s="14">
        <f>SUM(L1359:N1359)</f>
        <v>0</v>
      </c>
      <c r="P1359" s="112"/>
      <c r="Q1359" s="112"/>
      <c r="R1359" s="112"/>
      <c r="S1359" s="112"/>
      <c r="T1359" s="14">
        <f>SUM(P1359:S1359)</f>
        <v>0</v>
      </c>
      <c r="U1359" s="50"/>
      <c r="V1359" s="50">
        <v>0.5</v>
      </c>
      <c r="W1359" s="50"/>
      <c r="X1359" s="50"/>
      <c r="Y1359" s="50"/>
      <c r="Z1359" s="50"/>
      <c r="AA1359" s="14">
        <f>SUM(U1359:Z1359)</f>
        <v>0.5</v>
      </c>
      <c r="AB1359" s="50"/>
      <c r="AC1359" s="50"/>
      <c r="AD1359" s="86">
        <f>H1359+K1359+O1359+T1359+AA1359+AB1359-AC1359</f>
        <v>88.2137037037037</v>
      </c>
    </row>
    <row r="1360" spans="1:30" ht="21" customHeight="1" x14ac:dyDescent="0.2">
      <c r="A1360" s="10">
        <v>1356</v>
      </c>
      <c r="B1360" s="172">
        <v>182773</v>
      </c>
      <c r="C1360" s="173" t="s">
        <v>70</v>
      </c>
      <c r="D1360" s="173">
        <v>3</v>
      </c>
      <c r="E1360" s="14">
        <f>'[1]3-18-02.'!AD26</f>
        <v>0.88200000000000001</v>
      </c>
      <c r="F1360" s="49"/>
      <c r="G1360" s="49"/>
      <c r="H1360" s="12">
        <f>SUM(E1360*100,F1360:G1360)</f>
        <v>88.2</v>
      </c>
      <c r="I1360" s="49"/>
      <c r="J1360" s="106"/>
      <c r="K1360" s="14">
        <f>SUM(I1360:J1360)</f>
        <v>0</v>
      </c>
      <c r="L1360" s="49"/>
      <c r="M1360" s="106"/>
      <c r="N1360" s="106"/>
      <c r="O1360" s="14">
        <f>SUM(L1360:N1360)</f>
        <v>0</v>
      </c>
      <c r="P1360" s="106"/>
      <c r="Q1360" s="106"/>
      <c r="R1360" s="106"/>
      <c r="S1360" s="106"/>
      <c r="T1360" s="14">
        <f>SUM(P1360:S1360)</f>
        <v>0</v>
      </c>
      <c r="U1360" s="49"/>
      <c r="V1360" s="49"/>
      <c r="W1360" s="49"/>
      <c r="X1360" s="49"/>
      <c r="Y1360" s="49"/>
      <c r="Z1360" s="49"/>
      <c r="AA1360" s="14">
        <f>SUM(U1360:Z1360)</f>
        <v>0</v>
      </c>
      <c r="AB1360" s="49"/>
      <c r="AC1360" s="49"/>
      <c r="AD1360" s="87">
        <f>H1360+K1360+O1360+T1360+AA1360+AB1360-AC1360</f>
        <v>88.2</v>
      </c>
    </row>
    <row r="1361" spans="1:30" ht="21" customHeight="1" x14ac:dyDescent="0.2">
      <c r="A1361" s="8">
        <v>1357</v>
      </c>
      <c r="B1361" s="172">
        <v>182817</v>
      </c>
      <c r="C1361" s="173" t="s">
        <v>70</v>
      </c>
      <c r="D1361" s="173">
        <v>3</v>
      </c>
      <c r="E1361" s="14">
        <f>'[1]3-18-03.'!AD21</f>
        <v>0.88200000000000001</v>
      </c>
      <c r="F1361" s="49"/>
      <c r="G1361" s="49"/>
      <c r="H1361" s="12">
        <f>SUM(E1361*100,F1361:G1361)</f>
        <v>88.2</v>
      </c>
      <c r="I1361" s="49"/>
      <c r="J1361" s="106"/>
      <c r="K1361" s="14">
        <f>SUM(I1361:J1361)</f>
        <v>0</v>
      </c>
      <c r="L1361" s="49"/>
      <c r="M1361" s="106"/>
      <c r="N1361" s="106"/>
      <c r="O1361" s="14">
        <f>SUM(L1361:N1361)</f>
        <v>0</v>
      </c>
      <c r="P1361" s="106"/>
      <c r="Q1361" s="106"/>
      <c r="R1361" s="106"/>
      <c r="S1361" s="106"/>
      <c r="T1361" s="14">
        <f>SUM(P1361:S1361)</f>
        <v>0</v>
      </c>
      <c r="U1361" s="49"/>
      <c r="V1361" s="49"/>
      <c r="W1361" s="49"/>
      <c r="X1361" s="49"/>
      <c r="Y1361" s="49"/>
      <c r="Z1361" s="49"/>
      <c r="AA1361" s="14">
        <f>SUM(U1361:Z1361)</f>
        <v>0</v>
      </c>
      <c r="AB1361" s="49"/>
      <c r="AC1361" s="49"/>
      <c r="AD1361" s="87">
        <f>H1361+K1361+O1361+T1361+AA1361+AB1361-AC1361</f>
        <v>88.2</v>
      </c>
    </row>
    <row r="1362" spans="1:30" ht="21" customHeight="1" x14ac:dyDescent="0.2">
      <c r="A1362" s="9">
        <v>1358</v>
      </c>
      <c r="B1362" s="172">
        <v>182882</v>
      </c>
      <c r="C1362" s="173" t="s">
        <v>70</v>
      </c>
      <c r="D1362" s="173">
        <v>3</v>
      </c>
      <c r="E1362" s="14">
        <f>'[1]3-18-06.'!AD4</f>
        <v>0.88200000000000001</v>
      </c>
      <c r="F1362" s="49"/>
      <c r="G1362" s="49"/>
      <c r="H1362" s="12">
        <f>SUM(E1362*100,F1362:G1362)</f>
        <v>88.2</v>
      </c>
      <c r="I1362" s="49"/>
      <c r="J1362" s="106"/>
      <c r="K1362" s="14">
        <f>SUM(I1362:J1362)</f>
        <v>0</v>
      </c>
      <c r="L1362" s="49"/>
      <c r="M1362" s="106"/>
      <c r="N1362" s="106"/>
      <c r="O1362" s="14">
        <f>SUM(L1362:N1362)</f>
        <v>0</v>
      </c>
      <c r="P1362" s="106"/>
      <c r="Q1362" s="106"/>
      <c r="R1362" s="106"/>
      <c r="S1362" s="106"/>
      <c r="T1362" s="14">
        <f>SUM(P1362:S1362)</f>
        <v>0</v>
      </c>
      <c r="U1362" s="49"/>
      <c r="V1362" s="49"/>
      <c r="W1362" s="49"/>
      <c r="X1362" s="49"/>
      <c r="Y1362" s="49"/>
      <c r="Z1362" s="49"/>
      <c r="AA1362" s="14">
        <f>SUM(U1362:Z1362)</f>
        <v>0</v>
      </c>
      <c r="AB1362" s="49"/>
      <c r="AC1362" s="49"/>
      <c r="AD1362" s="87">
        <f>H1362+K1362+O1362+T1362+AA1362+AB1362-AC1362</f>
        <v>88.2</v>
      </c>
    </row>
    <row r="1363" spans="1:30" ht="21" customHeight="1" x14ac:dyDescent="0.2">
      <c r="A1363" s="10">
        <v>1359</v>
      </c>
      <c r="B1363" s="172">
        <v>182911</v>
      </c>
      <c r="C1363" s="173" t="s">
        <v>70</v>
      </c>
      <c r="D1363" s="173">
        <v>3</v>
      </c>
      <c r="E1363" s="14">
        <f>'[1]3-18-08.'!AD6</f>
        <v>0.88200000000000001</v>
      </c>
      <c r="F1363" s="49"/>
      <c r="G1363" s="49"/>
      <c r="H1363" s="12">
        <f>SUM(E1363*100,F1363:G1363)</f>
        <v>88.2</v>
      </c>
      <c r="I1363" s="49"/>
      <c r="J1363" s="106"/>
      <c r="K1363" s="14">
        <f>SUM(I1363:J1363)</f>
        <v>0</v>
      </c>
      <c r="L1363" s="49"/>
      <c r="M1363" s="106"/>
      <c r="N1363" s="106"/>
      <c r="O1363" s="14">
        <f>SUM(L1363:N1363)</f>
        <v>0</v>
      </c>
      <c r="P1363" s="106"/>
      <c r="Q1363" s="106"/>
      <c r="R1363" s="106"/>
      <c r="S1363" s="106"/>
      <c r="T1363" s="14">
        <f>SUM(P1363:S1363)</f>
        <v>0</v>
      </c>
      <c r="U1363" s="49"/>
      <c r="V1363" s="49"/>
      <c r="W1363" s="49"/>
      <c r="X1363" s="49"/>
      <c r="Y1363" s="49"/>
      <c r="Z1363" s="49"/>
      <c r="AA1363" s="14">
        <f>SUM(U1363:Z1363)</f>
        <v>0</v>
      </c>
      <c r="AB1363" s="49"/>
      <c r="AC1363" s="49"/>
      <c r="AD1363" s="86">
        <f>H1363+K1363+O1363+T1363+AA1363+AB1363-AC1363</f>
        <v>88.2</v>
      </c>
    </row>
    <row r="1364" spans="1:30" ht="21" customHeight="1" x14ac:dyDescent="0.2">
      <c r="A1364" s="8">
        <v>1360</v>
      </c>
      <c r="B1364" s="184" t="s">
        <v>1231</v>
      </c>
      <c r="C1364" s="184" t="s">
        <v>66</v>
      </c>
      <c r="D1364" s="184">
        <v>1</v>
      </c>
      <c r="E1364" s="13">
        <v>0.875</v>
      </c>
      <c r="F1364" s="47"/>
      <c r="G1364" s="47"/>
      <c r="H1364" s="12">
        <f>SUM(E1364*100,F1364:G1364)</f>
        <v>87.5</v>
      </c>
      <c r="I1364" s="47"/>
      <c r="J1364" s="77"/>
      <c r="K1364" s="13">
        <f>SUM(I1364:J1364)</f>
        <v>0</v>
      </c>
      <c r="L1364" s="47"/>
      <c r="M1364" s="77"/>
      <c r="N1364" s="77"/>
      <c r="O1364" s="13">
        <f>SUM(L1364:N1364)</f>
        <v>0</v>
      </c>
      <c r="P1364" s="77"/>
      <c r="Q1364" s="77"/>
      <c r="R1364" s="77"/>
      <c r="S1364" s="77"/>
      <c r="T1364" s="13">
        <f>SUM(P1364:S1364)</f>
        <v>0</v>
      </c>
      <c r="U1364" s="47"/>
      <c r="V1364" s="47">
        <v>0.7</v>
      </c>
      <c r="W1364" s="47"/>
      <c r="X1364" s="47"/>
      <c r="Y1364" s="47"/>
      <c r="Z1364" s="47"/>
      <c r="AA1364" s="13">
        <f>SUM(U1364:Z1364)</f>
        <v>0.7</v>
      </c>
      <c r="AB1364" s="47"/>
      <c r="AC1364" s="47"/>
      <c r="AD1364" s="87">
        <f>H1364+K1364+O1364+T1364+AA1364+AB1364-AC1364</f>
        <v>88.2</v>
      </c>
    </row>
    <row r="1365" spans="1:30" ht="21" customHeight="1" x14ac:dyDescent="0.2">
      <c r="A1365" s="9">
        <v>1361</v>
      </c>
      <c r="B1365" s="178" t="s">
        <v>1232</v>
      </c>
      <c r="C1365" s="177" t="s">
        <v>68</v>
      </c>
      <c r="D1365" s="185">
        <v>1</v>
      </c>
      <c r="E1365" s="16">
        <v>0.88200000000000001</v>
      </c>
      <c r="F1365" s="48"/>
      <c r="G1365" s="48"/>
      <c r="H1365" s="12">
        <f>SUM(E1365*100,F1365:G1365)</f>
        <v>88.2</v>
      </c>
      <c r="I1365" s="48"/>
      <c r="J1365" s="78"/>
      <c r="K1365" s="13">
        <f>SUM(I1365:J1365)</f>
        <v>0</v>
      </c>
      <c r="L1365" s="48"/>
      <c r="M1365" s="78"/>
      <c r="N1365" s="78"/>
      <c r="O1365" s="13">
        <f>SUM(L1365:N1365)</f>
        <v>0</v>
      </c>
      <c r="P1365" s="78"/>
      <c r="Q1365" s="78"/>
      <c r="R1365" s="78"/>
      <c r="S1365" s="78"/>
      <c r="T1365" s="13">
        <f>SUM(P1365:S1365)</f>
        <v>0</v>
      </c>
      <c r="U1365" s="48"/>
      <c r="V1365" s="48"/>
      <c r="W1365" s="48"/>
      <c r="X1365" s="48"/>
      <c r="Y1365" s="48"/>
      <c r="Z1365" s="48"/>
      <c r="AA1365" s="13">
        <f>SUM(U1365:Z1365)</f>
        <v>0</v>
      </c>
      <c r="AB1365" s="48"/>
      <c r="AC1365" s="48"/>
      <c r="AD1365" s="86">
        <f>H1365+K1365+O1365+T1365+AA1365+AB1365-AC1365</f>
        <v>88.2</v>
      </c>
    </row>
    <row r="1366" spans="1:30" ht="21" customHeight="1" x14ac:dyDescent="0.2">
      <c r="A1366" s="10">
        <v>1362</v>
      </c>
      <c r="B1366" s="188" t="s">
        <v>1233</v>
      </c>
      <c r="C1366" s="101" t="s">
        <v>68</v>
      </c>
      <c r="D1366" s="177">
        <v>4</v>
      </c>
      <c r="E1366" s="13">
        <v>0.88200000000000001</v>
      </c>
      <c r="F1366" s="48"/>
      <c r="G1366" s="48"/>
      <c r="H1366" s="12">
        <f>SUM(E1366*100,F1366:G1366)</f>
        <v>88.2</v>
      </c>
      <c r="I1366" s="48"/>
      <c r="J1366" s="78"/>
      <c r="K1366" s="13">
        <f>SUM(I1366:J1366)</f>
        <v>0</v>
      </c>
      <c r="L1366" s="48"/>
      <c r="M1366" s="78"/>
      <c r="N1366" s="78"/>
      <c r="O1366" s="13">
        <f>SUM(L1366:N1366)</f>
        <v>0</v>
      </c>
      <c r="P1366" s="78"/>
      <c r="Q1366" s="78"/>
      <c r="R1366" s="78"/>
      <c r="S1366" s="78"/>
      <c r="T1366" s="13">
        <f>SUM(P1366:S1366)</f>
        <v>0</v>
      </c>
      <c r="U1366" s="48"/>
      <c r="V1366" s="48"/>
      <c r="W1366" s="48"/>
      <c r="X1366" s="48"/>
      <c r="Y1366" s="48"/>
      <c r="Z1366" s="48"/>
      <c r="AA1366" s="13">
        <f>SUM(U1366:Z1366)</f>
        <v>0</v>
      </c>
      <c r="AB1366" s="48"/>
      <c r="AC1366" s="48"/>
      <c r="AD1366" s="87">
        <f>H1366+K1366+O1366+T1366+AA1366+AB1366-AC1366</f>
        <v>88.2</v>
      </c>
    </row>
    <row r="1367" spans="1:30" ht="21" customHeight="1" x14ac:dyDescent="0.2">
      <c r="A1367" s="8">
        <v>1363</v>
      </c>
      <c r="B1367" s="202" t="s">
        <v>1234</v>
      </c>
      <c r="C1367" s="92" t="s">
        <v>64</v>
      </c>
      <c r="D1367" s="171">
        <v>4</v>
      </c>
      <c r="E1367" s="12">
        <v>0.75099493321050204</v>
      </c>
      <c r="F1367" s="46"/>
      <c r="G1367" s="46"/>
      <c r="H1367" s="12">
        <f>SUM(E1367*100,F1367:G1367)</f>
        <v>75.099493321050204</v>
      </c>
      <c r="I1367" s="94"/>
      <c r="J1367" s="95"/>
      <c r="K1367" s="12">
        <f>SUM(I1367:J1367)</f>
        <v>0</v>
      </c>
      <c r="L1367" s="95"/>
      <c r="M1367" s="95"/>
      <c r="N1367" s="95"/>
      <c r="O1367" s="12">
        <f>SUM(L1367:N1367)</f>
        <v>0</v>
      </c>
      <c r="P1367" s="95"/>
      <c r="Q1367" s="126"/>
      <c r="R1367" s="95">
        <v>0.5</v>
      </c>
      <c r="S1367" s="95"/>
      <c r="T1367" s="12">
        <f>SUM(P1367:S1367)</f>
        <v>0.5</v>
      </c>
      <c r="U1367" s="95">
        <v>2</v>
      </c>
      <c r="V1367" s="94">
        <v>0.2</v>
      </c>
      <c r="W1367" s="94">
        <v>9.6</v>
      </c>
      <c r="X1367" s="94"/>
      <c r="Y1367" s="85">
        <v>0.8</v>
      </c>
      <c r="Z1367" s="85"/>
      <c r="AA1367" s="14">
        <f>SUM(U1367:Z1367)</f>
        <v>12.600000000000001</v>
      </c>
      <c r="AB1367" s="85"/>
      <c r="AC1367" s="85"/>
      <c r="AD1367" s="86">
        <f>H1367+K1367+O1367+T1367+AA1367+AB1367-AC1367</f>
        <v>88.199493321050198</v>
      </c>
    </row>
    <row r="1368" spans="1:30" ht="21" customHeight="1" x14ac:dyDescent="0.2">
      <c r="A1368" s="9">
        <v>1364</v>
      </c>
      <c r="B1368" s="184" t="s">
        <v>1235</v>
      </c>
      <c r="C1368" s="184" t="s">
        <v>66</v>
      </c>
      <c r="D1368" s="184">
        <v>4</v>
      </c>
      <c r="E1368" s="13">
        <v>0.88194444444444442</v>
      </c>
      <c r="F1368" s="47"/>
      <c r="G1368" s="47"/>
      <c r="H1368" s="12">
        <f>SUM(E1368*100,F1368:G1368)</f>
        <v>88.194444444444443</v>
      </c>
      <c r="I1368" s="47"/>
      <c r="J1368" s="77"/>
      <c r="K1368" s="13">
        <f>SUM(I1368:J1368)</f>
        <v>0</v>
      </c>
      <c r="L1368" s="47"/>
      <c r="M1368" s="77"/>
      <c r="N1368" s="77"/>
      <c r="O1368" s="13">
        <f>SUM(L1368:N1368)</f>
        <v>0</v>
      </c>
      <c r="P1368" s="77"/>
      <c r="Q1368" s="77"/>
      <c r="R1368" s="77"/>
      <c r="S1368" s="77"/>
      <c r="T1368" s="13">
        <f>SUM(P1368:S1368)</f>
        <v>0</v>
      </c>
      <c r="U1368" s="47"/>
      <c r="V1368" s="47"/>
      <c r="W1368" s="47"/>
      <c r="X1368" s="47"/>
      <c r="Y1368" s="47"/>
      <c r="Z1368" s="47"/>
      <c r="AA1368" s="13">
        <f>SUM(U1368:Z1368)</f>
        <v>0</v>
      </c>
      <c r="AB1368" s="47"/>
      <c r="AC1368" s="47"/>
      <c r="AD1368" s="87">
        <f>H1368+K1368+O1368+T1368+AA1368+AB1368-AC1368</f>
        <v>88.194444444444443</v>
      </c>
    </row>
    <row r="1369" spans="1:30" ht="21" customHeight="1" x14ac:dyDescent="0.2">
      <c r="A1369" s="10">
        <v>1365</v>
      </c>
      <c r="B1369" s="166" t="s">
        <v>1236</v>
      </c>
      <c r="C1369" s="166" t="s">
        <v>73</v>
      </c>
      <c r="D1369" s="166">
        <v>1</v>
      </c>
      <c r="E1369" s="14">
        <v>0.88193548387096776</v>
      </c>
      <c r="F1369" s="50"/>
      <c r="G1369" s="50"/>
      <c r="H1369" s="12">
        <f>SUM(E1369*100,F1369:G1369)</f>
        <v>88.193548387096783</v>
      </c>
      <c r="I1369" s="50"/>
      <c r="J1369" s="112"/>
      <c r="K1369" s="14">
        <f>SUM(I1369:J1369)</f>
        <v>0</v>
      </c>
      <c r="L1369" s="50"/>
      <c r="M1369" s="112"/>
      <c r="N1369" s="112"/>
      <c r="O1369" s="14">
        <f>SUM(L1369:N1369)</f>
        <v>0</v>
      </c>
      <c r="P1369" s="112"/>
      <c r="Q1369" s="112"/>
      <c r="R1369" s="112"/>
      <c r="S1369" s="112"/>
      <c r="T1369" s="14">
        <f>SUM(P1369:S1369)</f>
        <v>0</v>
      </c>
      <c r="U1369" s="50"/>
      <c r="V1369" s="50"/>
      <c r="W1369" s="50"/>
      <c r="X1369" s="50"/>
      <c r="Y1369" s="50"/>
      <c r="Z1369" s="50"/>
      <c r="AA1369" s="14">
        <f>SUM(U1369:Z1369)</f>
        <v>0</v>
      </c>
      <c r="AB1369" s="50"/>
      <c r="AC1369" s="50"/>
      <c r="AD1369" s="86">
        <f>H1369+K1369+O1369+T1369+AA1369+AB1369-AC1369</f>
        <v>88.193548387096783</v>
      </c>
    </row>
    <row r="1370" spans="1:30" ht="21" customHeight="1" x14ac:dyDescent="0.2">
      <c r="A1370" s="8">
        <v>1366</v>
      </c>
      <c r="B1370" s="184" t="s">
        <v>1237</v>
      </c>
      <c r="C1370" s="184" t="s">
        <v>66</v>
      </c>
      <c r="D1370" s="184">
        <v>1</v>
      </c>
      <c r="E1370" s="13">
        <v>0.88187499999999996</v>
      </c>
      <c r="F1370" s="47"/>
      <c r="G1370" s="47"/>
      <c r="H1370" s="12">
        <f>SUM(E1370*100,F1370:G1370)</f>
        <v>88.1875</v>
      </c>
      <c r="I1370" s="47"/>
      <c r="J1370" s="77"/>
      <c r="K1370" s="13">
        <f>SUM(I1370:J1370)</f>
        <v>0</v>
      </c>
      <c r="L1370" s="47"/>
      <c r="M1370" s="77"/>
      <c r="N1370" s="77"/>
      <c r="O1370" s="13">
        <f>SUM(L1370:N1370)</f>
        <v>0</v>
      </c>
      <c r="P1370" s="77"/>
      <c r="Q1370" s="77"/>
      <c r="R1370" s="77"/>
      <c r="S1370" s="77"/>
      <c r="T1370" s="13">
        <f>SUM(P1370:S1370)</f>
        <v>0</v>
      </c>
      <c r="U1370" s="47"/>
      <c r="V1370" s="47"/>
      <c r="W1370" s="47"/>
      <c r="X1370" s="47"/>
      <c r="Y1370" s="47"/>
      <c r="Z1370" s="47"/>
      <c r="AA1370" s="13">
        <f>SUM(U1370:Z1370)</f>
        <v>0</v>
      </c>
      <c r="AB1370" s="47"/>
      <c r="AC1370" s="47"/>
      <c r="AD1370" s="87">
        <f>H1370+K1370+O1370+T1370+AA1370+AB1370-AC1370</f>
        <v>88.1875</v>
      </c>
    </row>
    <row r="1371" spans="1:30" ht="21" customHeight="1" x14ac:dyDescent="0.2">
      <c r="A1371" s="9">
        <v>1367</v>
      </c>
      <c r="B1371" s="181" t="s">
        <v>1238</v>
      </c>
      <c r="C1371" s="170" t="s">
        <v>64</v>
      </c>
      <c r="D1371" s="171">
        <v>2</v>
      </c>
      <c r="E1371" s="12">
        <v>0.88186813186813184</v>
      </c>
      <c r="F1371" s="46"/>
      <c r="G1371" s="46"/>
      <c r="H1371" s="12">
        <f>SUM(E1371*100,F1371:G1371)</f>
        <v>88.186813186813183</v>
      </c>
      <c r="I1371" s="94"/>
      <c r="J1371" s="95"/>
      <c r="K1371" s="12">
        <f>SUM(I1371:J1371)</f>
        <v>0</v>
      </c>
      <c r="L1371" s="95"/>
      <c r="M1371" s="95"/>
      <c r="N1371" s="95"/>
      <c r="O1371" s="12">
        <f>SUM(L1371:N1371)</f>
        <v>0</v>
      </c>
      <c r="P1371" s="95"/>
      <c r="Q1371" s="95"/>
      <c r="R1371" s="95"/>
      <c r="S1371" s="95"/>
      <c r="T1371" s="12">
        <f>SUM(P1371:S1371)</f>
        <v>0</v>
      </c>
      <c r="U1371" s="95"/>
      <c r="V1371" s="94"/>
      <c r="W1371" s="94"/>
      <c r="X1371" s="94"/>
      <c r="Y1371" s="85"/>
      <c r="Z1371" s="85"/>
      <c r="AA1371" s="14">
        <f>SUM(U1371:Z1371)</f>
        <v>0</v>
      </c>
      <c r="AB1371" s="85"/>
      <c r="AC1371" s="85"/>
      <c r="AD1371" s="87">
        <f>H1371+K1371+O1371+T1371+AA1371+AB1371-AC1371</f>
        <v>88.186813186813183</v>
      </c>
    </row>
    <row r="1372" spans="1:30" ht="21" customHeight="1" x14ac:dyDescent="0.2">
      <c r="A1372" s="10">
        <v>1368</v>
      </c>
      <c r="B1372" s="180" t="s">
        <v>1239</v>
      </c>
      <c r="C1372" s="177" t="s">
        <v>68</v>
      </c>
      <c r="D1372" s="177">
        <v>4</v>
      </c>
      <c r="E1372" s="13">
        <v>0.88181818181818183</v>
      </c>
      <c r="F1372" s="48"/>
      <c r="G1372" s="48"/>
      <c r="H1372" s="12">
        <f>SUM(E1372*100,F1372:G1372)</f>
        <v>88.181818181818187</v>
      </c>
      <c r="I1372" s="48"/>
      <c r="J1372" s="78"/>
      <c r="K1372" s="13">
        <f>SUM(I1372:J1372)</f>
        <v>0</v>
      </c>
      <c r="L1372" s="48"/>
      <c r="M1372" s="78"/>
      <c r="N1372" s="78"/>
      <c r="O1372" s="13">
        <f>SUM(L1372:N1372)</f>
        <v>0</v>
      </c>
      <c r="P1372" s="78"/>
      <c r="Q1372" s="78"/>
      <c r="R1372" s="78"/>
      <c r="S1372" s="78"/>
      <c r="T1372" s="13">
        <f>SUM(P1372:S1372)</f>
        <v>0</v>
      </c>
      <c r="U1372" s="48"/>
      <c r="V1372" s="48"/>
      <c r="W1372" s="48"/>
      <c r="X1372" s="48"/>
      <c r="Y1372" s="48"/>
      <c r="Z1372" s="48"/>
      <c r="AA1372" s="13">
        <f>SUM(U1372:Z1372)</f>
        <v>0</v>
      </c>
      <c r="AB1372" s="48"/>
      <c r="AC1372" s="48"/>
      <c r="AD1372" s="87">
        <f>H1372+K1372+O1372+T1372+AA1372+AB1372-AC1372</f>
        <v>88.181818181818187</v>
      </c>
    </row>
    <row r="1373" spans="1:30" ht="21" customHeight="1" x14ac:dyDescent="0.2">
      <c r="A1373" s="8">
        <v>1369</v>
      </c>
      <c r="B1373" s="182" t="s">
        <v>1240</v>
      </c>
      <c r="C1373" s="110" t="s">
        <v>73</v>
      </c>
      <c r="D1373" s="166">
        <v>2</v>
      </c>
      <c r="E1373" s="14">
        <v>0.81181818181818177</v>
      </c>
      <c r="F1373" s="50"/>
      <c r="G1373" s="50"/>
      <c r="H1373" s="12">
        <f>SUM(E1373*100,F1373:G1373)</f>
        <v>81.181818181818173</v>
      </c>
      <c r="I1373" s="50">
        <v>7</v>
      </c>
      <c r="J1373" s="112"/>
      <c r="K1373" s="14">
        <f>SUM(I1373:J1373)</f>
        <v>7</v>
      </c>
      <c r="L1373" s="50"/>
      <c r="M1373" s="112"/>
      <c r="N1373" s="112"/>
      <c r="O1373" s="14">
        <f>SUM(L1373:N1373)</f>
        <v>0</v>
      </c>
      <c r="P1373" s="112"/>
      <c r="Q1373" s="112"/>
      <c r="R1373" s="112"/>
      <c r="S1373" s="112"/>
      <c r="T1373" s="14">
        <f>SUM(P1373:S1373)</f>
        <v>0</v>
      </c>
      <c r="U1373" s="50"/>
      <c r="V1373" s="50"/>
      <c r="W1373" s="50"/>
      <c r="X1373" s="50"/>
      <c r="Y1373" s="50"/>
      <c r="Z1373" s="50"/>
      <c r="AA1373" s="14">
        <f>SUM(U1373:Z1373)</f>
        <v>0</v>
      </c>
      <c r="AB1373" s="50"/>
      <c r="AC1373" s="50"/>
      <c r="AD1373" s="86">
        <f>H1373+K1373+O1373+T1373+AA1373+AB1373-AC1373</f>
        <v>88.181818181818173</v>
      </c>
    </row>
    <row r="1374" spans="1:30" ht="21" customHeight="1" x14ac:dyDescent="0.2">
      <c r="A1374" s="9">
        <v>1370</v>
      </c>
      <c r="B1374" s="180" t="s">
        <v>1241</v>
      </c>
      <c r="C1374" s="177" t="s">
        <v>68</v>
      </c>
      <c r="D1374" s="180">
        <v>1</v>
      </c>
      <c r="E1374" s="13">
        <v>0.83677419354838711</v>
      </c>
      <c r="F1374" s="48"/>
      <c r="G1374" s="48"/>
      <c r="H1374" s="12">
        <f>SUM(E1374*100,F1374:G1374)</f>
        <v>83.677419354838705</v>
      </c>
      <c r="I1374" s="48"/>
      <c r="J1374" s="78"/>
      <c r="K1374" s="13">
        <f>SUM(I1374:J1374)</f>
        <v>0</v>
      </c>
      <c r="L1374" s="48"/>
      <c r="M1374" s="78"/>
      <c r="N1374" s="78"/>
      <c r="O1374" s="13">
        <f>SUM(L1374:N1374)</f>
        <v>0</v>
      </c>
      <c r="P1374" s="78"/>
      <c r="Q1374" s="78"/>
      <c r="R1374" s="78"/>
      <c r="S1374" s="78"/>
      <c r="T1374" s="13">
        <f>SUM(P1374:S1374)</f>
        <v>0</v>
      </c>
      <c r="U1374" s="48"/>
      <c r="V1374" s="48"/>
      <c r="W1374" s="48"/>
      <c r="X1374" s="48"/>
      <c r="Y1374" s="48"/>
      <c r="Z1374" s="48">
        <v>3.5</v>
      </c>
      <c r="AA1374" s="13">
        <f>SUM(U1374:Z1374)</f>
        <v>3.5</v>
      </c>
      <c r="AB1374" s="48">
        <v>1</v>
      </c>
      <c r="AC1374" s="48"/>
      <c r="AD1374" s="86">
        <f>H1374+K1374+O1374+T1374+AA1374+AB1374-AC1374</f>
        <v>88.177419354838705</v>
      </c>
    </row>
    <row r="1375" spans="1:30" ht="21" customHeight="1" x14ac:dyDescent="0.2">
      <c r="A1375" s="10">
        <v>1371</v>
      </c>
      <c r="B1375" s="178" t="s">
        <v>1242</v>
      </c>
      <c r="C1375" s="101" t="s">
        <v>68</v>
      </c>
      <c r="D1375" s="177">
        <v>2</v>
      </c>
      <c r="E1375" s="13">
        <v>0.88166666666666671</v>
      </c>
      <c r="F1375" s="48"/>
      <c r="G1375" s="48"/>
      <c r="H1375" s="12">
        <f>SUM(E1375*100,F1375:G1375)</f>
        <v>88.166666666666671</v>
      </c>
      <c r="I1375" s="48"/>
      <c r="J1375" s="78"/>
      <c r="K1375" s="13">
        <f>SUM(I1375:J1375)</f>
        <v>0</v>
      </c>
      <c r="L1375" s="48"/>
      <c r="M1375" s="78"/>
      <c r="N1375" s="78"/>
      <c r="O1375" s="13">
        <f>SUM(L1375:N1375)</f>
        <v>0</v>
      </c>
      <c r="P1375" s="78"/>
      <c r="Q1375" s="78"/>
      <c r="R1375" s="78"/>
      <c r="S1375" s="78"/>
      <c r="T1375" s="13">
        <f>SUM(P1375:S1375)</f>
        <v>0</v>
      </c>
      <c r="U1375" s="48"/>
      <c r="V1375" s="48"/>
      <c r="W1375" s="48"/>
      <c r="X1375" s="48"/>
      <c r="Y1375" s="48"/>
      <c r="Z1375" s="48"/>
      <c r="AA1375" s="13">
        <f>SUM(U1375:Z1375)</f>
        <v>0</v>
      </c>
      <c r="AB1375" s="48"/>
      <c r="AC1375" s="48"/>
      <c r="AD1375" s="86">
        <f>H1375+K1375+O1375+T1375+AA1375+AB1375-AC1375</f>
        <v>88.166666666666671</v>
      </c>
    </row>
    <row r="1376" spans="1:30" ht="21" customHeight="1" x14ac:dyDescent="0.2">
      <c r="A1376" s="8">
        <v>1372</v>
      </c>
      <c r="B1376" s="176" t="s">
        <v>1243</v>
      </c>
      <c r="C1376" s="101" t="s">
        <v>68</v>
      </c>
      <c r="D1376" s="177">
        <v>3</v>
      </c>
      <c r="E1376" s="13">
        <v>0.88161290322580643</v>
      </c>
      <c r="F1376" s="48"/>
      <c r="G1376" s="48"/>
      <c r="H1376" s="12">
        <f>SUM(E1376*100,F1376:G1376)</f>
        <v>88.161290322580641</v>
      </c>
      <c r="I1376" s="48"/>
      <c r="J1376" s="78"/>
      <c r="K1376" s="13">
        <f>SUM(I1376:J1376)</f>
        <v>0</v>
      </c>
      <c r="L1376" s="48"/>
      <c r="M1376" s="78"/>
      <c r="N1376" s="78"/>
      <c r="O1376" s="13">
        <f>SUM(L1376:N1376)</f>
        <v>0</v>
      </c>
      <c r="P1376" s="78"/>
      <c r="Q1376" s="78"/>
      <c r="R1376" s="78"/>
      <c r="S1376" s="78"/>
      <c r="T1376" s="13">
        <f>SUM(P1376:S1376)</f>
        <v>0</v>
      </c>
      <c r="U1376" s="48"/>
      <c r="V1376" s="48"/>
      <c r="W1376" s="48"/>
      <c r="X1376" s="48"/>
      <c r="Y1376" s="48"/>
      <c r="Z1376" s="48"/>
      <c r="AA1376" s="13">
        <f>SUM(U1376:Z1376)</f>
        <v>0</v>
      </c>
      <c r="AB1376" s="48"/>
      <c r="AC1376" s="48"/>
      <c r="AD1376" s="86">
        <f>H1376+K1376+O1376+T1376+AA1376+AB1376-AC1376</f>
        <v>88.161290322580641</v>
      </c>
    </row>
    <row r="1377" spans="1:30" ht="21" customHeight="1" x14ac:dyDescent="0.2">
      <c r="A1377" s="9">
        <v>1373</v>
      </c>
      <c r="B1377" s="166" t="s">
        <v>1244</v>
      </c>
      <c r="C1377" s="110" t="s">
        <v>73</v>
      </c>
      <c r="D1377" s="166">
        <v>4</v>
      </c>
      <c r="E1377" s="14">
        <v>0.88156250000000003</v>
      </c>
      <c r="F1377" s="50"/>
      <c r="G1377" s="50"/>
      <c r="H1377" s="12">
        <f>SUM(E1377*100,F1377:G1377)</f>
        <v>88.15625</v>
      </c>
      <c r="I1377" s="50"/>
      <c r="J1377" s="112"/>
      <c r="K1377" s="14">
        <f>SUM(I1377:J1377)</f>
        <v>0</v>
      </c>
      <c r="L1377" s="50"/>
      <c r="M1377" s="112"/>
      <c r="N1377" s="112"/>
      <c r="O1377" s="14">
        <f>SUM(L1377:N1377)</f>
        <v>0</v>
      </c>
      <c r="P1377" s="112"/>
      <c r="Q1377" s="194"/>
      <c r="R1377" s="112"/>
      <c r="S1377" s="112"/>
      <c r="T1377" s="14">
        <f>SUM(P1377:S1377)</f>
        <v>0</v>
      </c>
      <c r="U1377" s="50"/>
      <c r="V1377" s="50"/>
      <c r="W1377" s="50"/>
      <c r="X1377" s="50"/>
      <c r="Y1377" s="50"/>
      <c r="Z1377" s="50"/>
      <c r="AA1377" s="14">
        <f>SUM(U1377:Z1377)</f>
        <v>0</v>
      </c>
      <c r="AB1377" s="50"/>
      <c r="AC1377" s="50"/>
      <c r="AD1377" s="87">
        <f>H1377+K1377+O1377+T1377+AA1377+AB1377-AC1377</f>
        <v>88.15625</v>
      </c>
    </row>
    <row r="1378" spans="1:30" ht="21" customHeight="1" x14ac:dyDescent="0.2">
      <c r="A1378" s="10">
        <v>1374</v>
      </c>
      <c r="B1378" s="172" t="s">
        <v>1245</v>
      </c>
      <c r="C1378" s="173" t="s">
        <v>70</v>
      </c>
      <c r="D1378" s="173">
        <v>2</v>
      </c>
      <c r="E1378" s="14">
        <f>H1378/100</f>
        <v>0.8815090909090908</v>
      </c>
      <c r="F1378" s="49"/>
      <c r="G1378" s="49"/>
      <c r="H1378" s="12">
        <v>88.150909090909082</v>
      </c>
      <c r="I1378" s="49"/>
      <c r="J1378" s="106"/>
      <c r="K1378" s="14">
        <f>SUM(I1378:J1378)</f>
        <v>0</v>
      </c>
      <c r="L1378" s="49"/>
      <c r="M1378" s="106"/>
      <c r="N1378" s="106"/>
      <c r="O1378" s="14">
        <f>SUM(L1378:N1378)</f>
        <v>0</v>
      </c>
      <c r="P1378" s="106"/>
      <c r="Q1378" s="106"/>
      <c r="R1378" s="106"/>
      <c r="S1378" s="106"/>
      <c r="T1378" s="14">
        <f>SUM(P1378:S1378)</f>
        <v>0</v>
      </c>
      <c r="U1378" s="49"/>
      <c r="V1378" s="49"/>
      <c r="W1378" s="49"/>
      <c r="X1378" s="49"/>
      <c r="Y1378" s="49"/>
      <c r="Z1378" s="49"/>
      <c r="AA1378" s="14">
        <f>SUM(U1378:Z1378)</f>
        <v>0</v>
      </c>
      <c r="AB1378" s="49"/>
      <c r="AC1378" s="49"/>
      <c r="AD1378" s="86">
        <f>H1378+K1378+O1378+T1378+AA1378+AB1378-AC1378</f>
        <v>88.150909090909082</v>
      </c>
    </row>
    <row r="1379" spans="1:30" ht="21" customHeight="1" x14ac:dyDescent="0.2">
      <c r="A1379" s="8">
        <v>1375</v>
      </c>
      <c r="B1379" s="182" t="s">
        <v>1246</v>
      </c>
      <c r="C1379" s="166" t="s">
        <v>73</v>
      </c>
      <c r="D1379" s="166">
        <v>1</v>
      </c>
      <c r="E1379" s="14">
        <v>0.87140740740740752</v>
      </c>
      <c r="F1379" s="50"/>
      <c r="G1379" s="50">
        <v>1</v>
      </c>
      <c r="H1379" s="12">
        <f>SUM(E1379*100,F1379:G1379)</f>
        <v>88.140740740740753</v>
      </c>
      <c r="I1379" s="50"/>
      <c r="J1379" s="112"/>
      <c r="K1379" s="14">
        <f>SUM(I1379:J1379)</f>
        <v>0</v>
      </c>
      <c r="L1379" s="50"/>
      <c r="M1379" s="112"/>
      <c r="N1379" s="112"/>
      <c r="O1379" s="14">
        <f>SUM(L1379:N1379)</f>
        <v>0</v>
      </c>
      <c r="P1379" s="112"/>
      <c r="Q1379" s="112"/>
      <c r="R1379" s="112"/>
      <c r="S1379" s="112"/>
      <c r="T1379" s="14">
        <f>SUM(P1379:S1379)</f>
        <v>0</v>
      </c>
      <c r="U1379" s="50"/>
      <c r="V1379" s="50"/>
      <c r="W1379" s="50"/>
      <c r="X1379" s="50"/>
      <c r="Y1379" s="50"/>
      <c r="Z1379" s="50"/>
      <c r="AA1379" s="14">
        <f>SUM(U1379:Z1379)</f>
        <v>0</v>
      </c>
      <c r="AB1379" s="50"/>
      <c r="AC1379" s="50"/>
      <c r="AD1379" s="87">
        <f>H1379+K1379+O1379+T1379+AA1379+AB1379-AC1379</f>
        <v>88.140740740740753</v>
      </c>
    </row>
    <row r="1380" spans="1:30" ht="21" customHeight="1" x14ac:dyDescent="0.2">
      <c r="A1380" s="9">
        <v>1376</v>
      </c>
      <c r="B1380" s="198" t="s">
        <v>1247</v>
      </c>
      <c r="C1380" s="170" t="s">
        <v>64</v>
      </c>
      <c r="D1380" s="171">
        <v>4</v>
      </c>
      <c r="E1380" s="12">
        <v>0.88137850467289724</v>
      </c>
      <c r="F1380" s="53"/>
      <c r="G1380" s="46"/>
      <c r="H1380" s="12">
        <f>SUM(E1380*100,F1380:G1380)</f>
        <v>88.137850467289724</v>
      </c>
      <c r="I1380" s="94"/>
      <c r="J1380" s="95"/>
      <c r="K1380" s="12">
        <f>SUM(I1380:J1380)</f>
        <v>0</v>
      </c>
      <c r="L1380" s="95"/>
      <c r="M1380" s="95"/>
      <c r="N1380" s="95"/>
      <c r="O1380" s="12">
        <f>SUM(L1380:N1380)</f>
        <v>0</v>
      </c>
      <c r="P1380" s="95"/>
      <c r="Q1380" s="95"/>
      <c r="R1380" s="95"/>
      <c r="S1380" s="95"/>
      <c r="T1380" s="12">
        <f>SUM(P1380:S1380)</f>
        <v>0</v>
      </c>
      <c r="U1380" s="95"/>
      <c r="V1380" s="94"/>
      <c r="W1380" s="94"/>
      <c r="X1380" s="94"/>
      <c r="Y1380" s="85"/>
      <c r="Z1380" s="85"/>
      <c r="AA1380" s="14">
        <f>SUM(U1380:Z1380)</f>
        <v>0</v>
      </c>
      <c r="AB1380" s="85"/>
      <c r="AC1380" s="85"/>
      <c r="AD1380" s="87">
        <f>H1380+K1380+O1380+T1380+AA1380+AB1380-AC1380</f>
        <v>88.137850467289724</v>
      </c>
    </row>
    <row r="1381" spans="1:30" ht="21" customHeight="1" x14ac:dyDescent="0.2">
      <c r="A1381" s="10">
        <v>1377</v>
      </c>
      <c r="B1381" s="176" t="s">
        <v>1248</v>
      </c>
      <c r="C1381" s="177" t="s">
        <v>68</v>
      </c>
      <c r="D1381" s="177">
        <v>2</v>
      </c>
      <c r="E1381" s="13">
        <v>0.83133333333333337</v>
      </c>
      <c r="F1381" s="48"/>
      <c r="G1381" s="48"/>
      <c r="H1381" s="12">
        <f>SUM(E1381*100,F1381:G1381)</f>
        <v>83.13333333333334</v>
      </c>
      <c r="I1381" s="48"/>
      <c r="J1381" s="78"/>
      <c r="K1381" s="13">
        <f>SUM(I1381:J1381)</f>
        <v>0</v>
      </c>
      <c r="L1381" s="48"/>
      <c r="M1381" s="78"/>
      <c r="N1381" s="78"/>
      <c r="O1381" s="13">
        <f>SUM(L1381:N1381)</f>
        <v>0</v>
      </c>
      <c r="P1381" s="78"/>
      <c r="Q1381" s="78"/>
      <c r="R1381" s="78"/>
      <c r="S1381" s="78"/>
      <c r="T1381" s="13">
        <f>SUM(P1381:S1381)</f>
        <v>0</v>
      </c>
      <c r="U1381" s="48">
        <f>1+1</f>
        <v>2</v>
      </c>
      <c r="V1381" s="48"/>
      <c r="W1381" s="48">
        <v>1.5</v>
      </c>
      <c r="X1381" s="48">
        <v>1.5</v>
      </c>
      <c r="Y1381" s="48"/>
      <c r="Z1381" s="48"/>
      <c r="AA1381" s="13">
        <f>SUM(U1381:Z1381)</f>
        <v>5</v>
      </c>
      <c r="AB1381" s="48"/>
      <c r="AC1381" s="48"/>
      <c r="AD1381" s="86">
        <f>H1381+K1381+O1381+T1381+AA1381+AB1381-AC1381</f>
        <v>88.13333333333334</v>
      </c>
    </row>
    <row r="1382" spans="1:30" ht="21" customHeight="1" x14ac:dyDescent="0.2">
      <c r="A1382" s="8">
        <v>1378</v>
      </c>
      <c r="B1382" s="166" t="s">
        <v>1249</v>
      </c>
      <c r="C1382" s="110" t="s">
        <v>73</v>
      </c>
      <c r="D1382" s="166">
        <v>3</v>
      </c>
      <c r="E1382" s="14">
        <v>0.88130434782608691</v>
      </c>
      <c r="F1382" s="50"/>
      <c r="G1382" s="50"/>
      <c r="H1382" s="12">
        <f>SUM(E1382*100,F1382:G1382)</f>
        <v>88.130434782608688</v>
      </c>
      <c r="I1382" s="50"/>
      <c r="J1382" s="112"/>
      <c r="K1382" s="14">
        <f>SUM(I1382:J1382)</f>
        <v>0</v>
      </c>
      <c r="L1382" s="50"/>
      <c r="M1382" s="112"/>
      <c r="N1382" s="112"/>
      <c r="O1382" s="14">
        <f>SUM(L1382:N1382)</f>
        <v>0</v>
      </c>
      <c r="P1382" s="112"/>
      <c r="Q1382" s="112"/>
      <c r="R1382" s="112"/>
      <c r="S1382" s="112"/>
      <c r="T1382" s="14">
        <f>SUM(P1382:S1382)</f>
        <v>0</v>
      </c>
      <c r="U1382" s="50"/>
      <c r="V1382" s="50"/>
      <c r="W1382" s="50"/>
      <c r="X1382" s="50"/>
      <c r="Y1382" s="50"/>
      <c r="Z1382" s="50"/>
      <c r="AA1382" s="14">
        <f>SUM(U1382:Z1382)</f>
        <v>0</v>
      </c>
      <c r="AB1382" s="50"/>
      <c r="AC1382" s="50"/>
      <c r="AD1382" s="87">
        <f>H1382+K1382+O1382+T1382+AA1382+AB1382-AC1382</f>
        <v>88.130434782608688</v>
      </c>
    </row>
    <row r="1383" spans="1:30" ht="21" customHeight="1" x14ac:dyDescent="0.2">
      <c r="A1383" s="9">
        <v>1379</v>
      </c>
      <c r="B1383" s="178" t="s">
        <v>1250</v>
      </c>
      <c r="C1383" s="177" t="s">
        <v>68</v>
      </c>
      <c r="D1383" s="180">
        <v>1</v>
      </c>
      <c r="E1383" s="13">
        <v>0.88129032258064521</v>
      </c>
      <c r="F1383" s="48"/>
      <c r="G1383" s="48"/>
      <c r="H1383" s="12">
        <f>SUM(E1383*100,F1383:G1383)</f>
        <v>88.129032258064527</v>
      </c>
      <c r="I1383" s="48"/>
      <c r="J1383" s="78"/>
      <c r="K1383" s="13">
        <f>SUM(I1383:J1383)</f>
        <v>0</v>
      </c>
      <c r="L1383" s="48"/>
      <c r="M1383" s="78"/>
      <c r="N1383" s="78"/>
      <c r="O1383" s="13">
        <f>SUM(L1383:N1383)</f>
        <v>0</v>
      </c>
      <c r="P1383" s="78"/>
      <c r="Q1383" s="78"/>
      <c r="R1383" s="78"/>
      <c r="S1383" s="78"/>
      <c r="T1383" s="13">
        <f>SUM(P1383:S1383)</f>
        <v>0</v>
      </c>
      <c r="U1383" s="48"/>
      <c r="V1383" s="48"/>
      <c r="W1383" s="48"/>
      <c r="X1383" s="48"/>
      <c r="Y1383" s="48"/>
      <c r="Z1383" s="48"/>
      <c r="AA1383" s="13">
        <f>SUM(U1383:Z1383)</f>
        <v>0</v>
      </c>
      <c r="AB1383" s="48"/>
      <c r="AC1383" s="48"/>
      <c r="AD1383" s="87">
        <f>H1383+K1383+O1383+T1383+AA1383+AB1383-AC1383</f>
        <v>88.129032258064527</v>
      </c>
    </row>
    <row r="1384" spans="1:30" ht="21" customHeight="1" x14ac:dyDescent="0.2">
      <c r="A1384" s="10">
        <v>1380</v>
      </c>
      <c r="B1384" s="186" t="s">
        <v>1251</v>
      </c>
      <c r="C1384" s="101" t="s">
        <v>68</v>
      </c>
      <c r="D1384" s="177">
        <v>3</v>
      </c>
      <c r="E1384" s="13">
        <v>0.88129032258064521</v>
      </c>
      <c r="F1384" s="48"/>
      <c r="G1384" s="48"/>
      <c r="H1384" s="12">
        <f>SUM(E1384*100,F1384:G1384)</f>
        <v>88.129032258064527</v>
      </c>
      <c r="I1384" s="48"/>
      <c r="J1384" s="78"/>
      <c r="K1384" s="13">
        <f>SUM(I1384:J1384)</f>
        <v>0</v>
      </c>
      <c r="L1384" s="48"/>
      <c r="M1384" s="78"/>
      <c r="N1384" s="78"/>
      <c r="O1384" s="13">
        <f>SUM(L1384:N1384)</f>
        <v>0</v>
      </c>
      <c r="P1384" s="78"/>
      <c r="Q1384" s="78"/>
      <c r="R1384" s="78"/>
      <c r="S1384" s="78"/>
      <c r="T1384" s="13">
        <f>SUM(P1384:S1384)</f>
        <v>0</v>
      </c>
      <c r="U1384" s="48"/>
      <c r="V1384" s="48"/>
      <c r="W1384" s="48"/>
      <c r="X1384" s="48"/>
      <c r="Y1384" s="48"/>
      <c r="Z1384" s="48"/>
      <c r="AA1384" s="13">
        <f>SUM(U1384:Z1384)</f>
        <v>0</v>
      </c>
      <c r="AB1384" s="48"/>
      <c r="AC1384" s="48"/>
      <c r="AD1384" s="86">
        <f>H1384+K1384+O1384+T1384+AA1384+AB1384-AC1384</f>
        <v>88.129032258064527</v>
      </c>
    </row>
    <row r="1385" spans="1:30" ht="21" customHeight="1" x14ac:dyDescent="0.2">
      <c r="A1385" s="8">
        <v>1381</v>
      </c>
      <c r="B1385" s="166" t="s">
        <v>1252</v>
      </c>
      <c r="C1385" s="110" t="s">
        <v>73</v>
      </c>
      <c r="D1385" s="166">
        <v>1</v>
      </c>
      <c r="E1385" s="14">
        <v>0.80612903225806454</v>
      </c>
      <c r="F1385" s="50"/>
      <c r="G1385" s="50"/>
      <c r="H1385" s="12">
        <f>SUM(E1385*100,F1385:G1385)</f>
        <v>80.612903225806448</v>
      </c>
      <c r="I1385" s="50"/>
      <c r="J1385" s="112"/>
      <c r="K1385" s="14">
        <f>SUM(I1385:J1385)</f>
        <v>0</v>
      </c>
      <c r="L1385" s="50">
        <v>1</v>
      </c>
      <c r="M1385" s="112">
        <v>5</v>
      </c>
      <c r="N1385" s="112"/>
      <c r="O1385" s="14">
        <f>SUM(L1385:N1385)</f>
        <v>6</v>
      </c>
      <c r="P1385" s="112"/>
      <c r="Q1385" s="112"/>
      <c r="R1385" s="112"/>
      <c r="S1385" s="112"/>
      <c r="T1385" s="14">
        <f>SUM(P1385:S1385)</f>
        <v>0</v>
      </c>
      <c r="U1385" s="50">
        <v>1</v>
      </c>
      <c r="V1385" s="50">
        <v>0.5</v>
      </c>
      <c r="W1385" s="50"/>
      <c r="X1385" s="50"/>
      <c r="Y1385" s="50"/>
      <c r="Z1385" s="50"/>
      <c r="AA1385" s="14">
        <f>SUM(U1385:Z1385)</f>
        <v>1.5</v>
      </c>
      <c r="AB1385" s="50"/>
      <c r="AC1385" s="50"/>
      <c r="AD1385" s="86">
        <f>H1385+K1385+O1385+T1385+AA1385+AB1385-AC1385</f>
        <v>88.112903225806448</v>
      </c>
    </row>
    <row r="1386" spans="1:30" ht="21" customHeight="1" x14ac:dyDescent="0.2">
      <c r="A1386" s="9">
        <v>1382</v>
      </c>
      <c r="B1386" s="178" t="s">
        <v>1253</v>
      </c>
      <c r="C1386" s="177" t="s">
        <v>68</v>
      </c>
      <c r="D1386" s="185">
        <v>1</v>
      </c>
      <c r="E1386" s="16">
        <v>0.88100000000000001</v>
      </c>
      <c r="F1386" s="48"/>
      <c r="G1386" s="48"/>
      <c r="H1386" s="12">
        <f>SUM(E1386*100,F1386:G1386)</f>
        <v>88.1</v>
      </c>
      <c r="I1386" s="48"/>
      <c r="J1386" s="78"/>
      <c r="K1386" s="13">
        <f>SUM(I1386:J1386)</f>
        <v>0</v>
      </c>
      <c r="L1386" s="48"/>
      <c r="M1386" s="78"/>
      <c r="N1386" s="78"/>
      <c r="O1386" s="13">
        <f>SUM(L1386:N1386)</f>
        <v>0</v>
      </c>
      <c r="P1386" s="78"/>
      <c r="Q1386" s="78"/>
      <c r="R1386" s="78"/>
      <c r="S1386" s="78"/>
      <c r="T1386" s="13">
        <f>SUM(P1386:S1386)</f>
        <v>0</v>
      </c>
      <c r="U1386" s="48"/>
      <c r="V1386" s="48"/>
      <c r="W1386" s="48"/>
      <c r="X1386" s="48"/>
      <c r="Y1386" s="48"/>
      <c r="Z1386" s="48"/>
      <c r="AA1386" s="13">
        <f>SUM(U1386:Z1386)</f>
        <v>0</v>
      </c>
      <c r="AB1386" s="48"/>
      <c r="AC1386" s="48"/>
      <c r="AD1386" s="86">
        <f>H1386+K1386+O1386+T1386+AA1386+AB1386-AC1386</f>
        <v>88.1</v>
      </c>
    </row>
    <row r="1387" spans="1:30" ht="21" customHeight="1" x14ac:dyDescent="0.2">
      <c r="A1387" s="10">
        <v>1383</v>
      </c>
      <c r="B1387" s="178" t="s">
        <v>1254</v>
      </c>
      <c r="C1387" s="101" t="s">
        <v>68</v>
      </c>
      <c r="D1387" s="185">
        <v>1</v>
      </c>
      <c r="E1387" s="16">
        <v>0.88066666666666671</v>
      </c>
      <c r="F1387" s="48"/>
      <c r="G1387" s="48"/>
      <c r="H1387" s="12">
        <f>SUM(E1387*100,F1387:G1387)</f>
        <v>88.066666666666677</v>
      </c>
      <c r="I1387" s="48"/>
      <c r="J1387" s="78"/>
      <c r="K1387" s="13">
        <f>SUM(I1387:J1387)</f>
        <v>0</v>
      </c>
      <c r="L1387" s="48"/>
      <c r="M1387" s="78"/>
      <c r="N1387" s="78"/>
      <c r="O1387" s="13">
        <f>SUM(L1387:N1387)</f>
        <v>0</v>
      </c>
      <c r="P1387" s="78"/>
      <c r="Q1387" s="78"/>
      <c r="R1387" s="78"/>
      <c r="S1387" s="78"/>
      <c r="T1387" s="13">
        <f>SUM(P1387:S1387)</f>
        <v>0</v>
      </c>
      <c r="U1387" s="48"/>
      <c r="V1387" s="48"/>
      <c r="W1387" s="48"/>
      <c r="X1387" s="48"/>
      <c r="Y1387" s="48"/>
      <c r="Z1387" s="48"/>
      <c r="AA1387" s="13">
        <f>SUM(U1387:Z1387)</f>
        <v>0</v>
      </c>
      <c r="AB1387" s="48"/>
      <c r="AC1387" s="48"/>
      <c r="AD1387" s="86">
        <f>H1387+K1387+O1387+T1387+AA1387+AB1387-AC1387</f>
        <v>88.066666666666677</v>
      </c>
    </row>
    <row r="1388" spans="1:30" ht="21" customHeight="1" x14ac:dyDescent="0.2">
      <c r="A1388" s="8">
        <v>1384</v>
      </c>
      <c r="B1388" s="166" t="s">
        <v>1255</v>
      </c>
      <c r="C1388" s="110" t="s">
        <v>73</v>
      </c>
      <c r="D1388" s="166">
        <v>3</v>
      </c>
      <c r="E1388" s="14">
        <v>0.88057971014492753</v>
      </c>
      <c r="F1388" s="50"/>
      <c r="G1388" s="50"/>
      <c r="H1388" s="12">
        <f>SUM(E1388*100,F1388:G1388)</f>
        <v>88.05797101449275</v>
      </c>
      <c r="I1388" s="50"/>
      <c r="J1388" s="112"/>
      <c r="K1388" s="14">
        <f>SUM(I1388:J1388)</f>
        <v>0</v>
      </c>
      <c r="L1388" s="50"/>
      <c r="M1388" s="112"/>
      <c r="N1388" s="112"/>
      <c r="O1388" s="14">
        <f>SUM(L1388:N1388)</f>
        <v>0</v>
      </c>
      <c r="P1388" s="112"/>
      <c r="Q1388" s="112"/>
      <c r="R1388" s="112"/>
      <c r="S1388" s="112"/>
      <c r="T1388" s="14">
        <f>SUM(P1388:S1388)</f>
        <v>0</v>
      </c>
      <c r="U1388" s="50"/>
      <c r="V1388" s="50"/>
      <c r="W1388" s="50"/>
      <c r="X1388" s="50"/>
      <c r="Y1388" s="50"/>
      <c r="Z1388" s="50"/>
      <c r="AA1388" s="14">
        <f>SUM(U1388:Z1388)</f>
        <v>0</v>
      </c>
      <c r="AB1388" s="50"/>
      <c r="AC1388" s="50"/>
      <c r="AD1388" s="86">
        <f>H1388+K1388+O1388+T1388+AA1388+AB1388-AC1388</f>
        <v>88.05797101449275</v>
      </c>
    </row>
    <row r="1389" spans="1:30" ht="21" customHeight="1" x14ac:dyDescent="0.2">
      <c r="A1389" s="9">
        <v>1385</v>
      </c>
      <c r="B1389" s="175" t="s">
        <v>1256</v>
      </c>
      <c r="C1389" s="170" t="s">
        <v>64</v>
      </c>
      <c r="D1389" s="170">
        <v>1</v>
      </c>
      <c r="E1389" s="12">
        <v>0.66046666666666665</v>
      </c>
      <c r="F1389" s="46"/>
      <c r="G1389" s="46"/>
      <c r="H1389" s="12">
        <f>SUM(E1389*100,F1389:G1389)</f>
        <v>66.046666666666667</v>
      </c>
      <c r="I1389" s="94"/>
      <c r="J1389" s="95"/>
      <c r="K1389" s="12">
        <f>SUM(I1389:J1389)</f>
        <v>0</v>
      </c>
      <c r="L1389" s="95"/>
      <c r="M1389" s="95"/>
      <c r="N1389" s="95"/>
      <c r="O1389" s="12">
        <f>SUM(L1389:N1389)</f>
        <v>0</v>
      </c>
      <c r="P1389" s="95"/>
      <c r="Q1389" s="196"/>
      <c r="R1389" s="95"/>
      <c r="S1389" s="95"/>
      <c r="T1389" s="12">
        <f>SUM(P1389:S1389)</f>
        <v>0</v>
      </c>
      <c r="U1389" s="95">
        <v>1.5</v>
      </c>
      <c r="V1389" s="94">
        <v>1.1000000000000001</v>
      </c>
      <c r="W1389" s="94"/>
      <c r="X1389" s="94">
        <v>17.399999999999999</v>
      </c>
      <c r="Y1389" s="85">
        <v>2</v>
      </c>
      <c r="Z1389" s="85"/>
      <c r="AA1389" s="14">
        <f>SUM(U1389:Z1389)</f>
        <v>22</v>
      </c>
      <c r="AB1389" s="85"/>
      <c r="AC1389" s="85"/>
      <c r="AD1389" s="86">
        <f>H1389+K1389+O1389+T1389+AA1389+AB1389-AC1389</f>
        <v>88.046666666666667</v>
      </c>
    </row>
    <row r="1390" spans="1:30" ht="21" customHeight="1" x14ac:dyDescent="0.2">
      <c r="A1390" s="10">
        <v>1386</v>
      </c>
      <c r="B1390" s="166" t="s">
        <v>1257</v>
      </c>
      <c r="C1390" s="166" t="s">
        <v>73</v>
      </c>
      <c r="D1390" s="166">
        <v>1</v>
      </c>
      <c r="E1390" s="14">
        <v>0.8704599999999999</v>
      </c>
      <c r="F1390" s="50"/>
      <c r="G1390" s="50">
        <v>1</v>
      </c>
      <c r="H1390" s="12">
        <f>SUM(E1390*100,F1390:G1390)</f>
        <v>88.045999999999992</v>
      </c>
      <c r="I1390" s="50"/>
      <c r="J1390" s="112"/>
      <c r="K1390" s="14">
        <f>SUM(I1390:J1390)</f>
        <v>0</v>
      </c>
      <c r="L1390" s="50"/>
      <c r="M1390" s="112"/>
      <c r="N1390" s="112"/>
      <c r="O1390" s="14">
        <f>SUM(L1390:N1390)</f>
        <v>0</v>
      </c>
      <c r="P1390" s="112"/>
      <c r="Q1390" s="112"/>
      <c r="R1390" s="112"/>
      <c r="S1390" s="112"/>
      <c r="T1390" s="14">
        <f>SUM(P1390:S1390)</f>
        <v>0</v>
      </c>
      <c r="U1390" s="50"/>
      <c r="V1390" s="50"/>
      <c r="W1390" s="50"/>
      <c r="X1390" s="50"/>
      <c r="Y1390" s="50"/>
      <c r="Z1390" s="50"/>
      <c r="AA1390" s="14">
        <f>SUM(U1390:Z1390)</f>
        <v>0</v>
      </c>
      <c r="AB1390" s="50"/>
      <c r="AC1390" s="50"/>
      <c r="AD1390" s="87">
        <f>H1390+K1390+O1390+T1390+AA1390+AB1390-AC1390</f>
        <v>88.045999999999992</v>
      </c>
    </row>
    <row r="1391" spans="1:30" ht="21" customHeight="1" x14ac:dyDescent="0.2">
      <c r="A1391" s="8">
        <v>1387</v>
      </c>
      <c r="B1391" s="167">
        <v>184093</v>
      </c>
      <c r="C1391" s="168" t="s">
        <v>78</v>
      </c>
      <c r="D1391" s="168">
        <v>3</v>
      </c>
      <c r="E1391" s="14">
        <v>0.88045454545454549</v>
      </c>
      <c r="F1391" s="51"/>
      <c r="G1391" s="51"/>
      <c r="H1391" s="12">
        <f>SUM(E1391*100,F1391:G1391)</f>
        <v>88.045454545454547</v>
      </c>
      <c r="I1391" s="51"/>
      <c r="J1391" s="121"/>
      <c r="K1391" s="14">
        <f>SUM(I1391:J1391)</f>
        <v>0</v>
      </c>
      <c r="L1391" s="51"/>
      <c r="M1391" s="121"/>
      <c r="N1391" s="121"/>
      <c r="O1391" s="14">
        <f>SUM(L1391:N1391)</f>
        <v>0</v>
      </c>
      <c r="P1391" s="121"/>
      <c r="Q1391" s="121"/>
      <c r="R1391" s="121"/>
      <c r="S1391" s="121"/>
      <c r="T1391" s="14">
        <f>SUM(P1391:S1391)</f>
        <v>0</v>
      </c>
      <c r="U1391" s="51"/>
      <c r="V1391" s="51"/>
      <c r="W1391" s="51"/>
      <c r="X1391" s="51"/>
      <c r="Y1391" s="51"/>
      <c r="Z1391" s="51"/>
      <c r="AA1391" s="14">
        <f>SUM(U1391:Z1391)</f>
        <v>0</v>
      </c>
      <c r="AB1391" s="51"/>
      <c r="AC1391" s="51"/>
      <c r="AD1391" s="87">
        <f>H1391+K1391+O1391+T1391+AA1391+AB1391-AC1391</f>
        <v>88.045454545454547</v>
      </c>
    </row>
    <row r="1392" spans="1:30" ht="21" customHeight="1" x14ac:dyDescent="0.2">
      <c r="A1392" s="9">
        <v>1388</v>
      </c>
      <c r="B1392" s="181" t="s">
        <v>1258</v>
      </c>
      <c r="C1392" s="92" t="s">
        <v>64</v>
      </c>
      <c r="D1392" s="171">
        <v>2</v>
      </c>
      <c r="E1392" s="12">
        <v>0.8804395604395604</v>
      </c>
      <c r="F1392" s="46"/>
      <c r="G1392" s="46"/>
      <c r="H1392" s="12">
        <f>SUM(E1392*100,F1392:G1392)</f>
        <v>88.043956043956044</v>
      </c>
      <c r="I1392" s="94"/>
      <c r="J1392" s="95"/>
      <c r="K1392" s="12">
        <f>SUM(I1392:J1392)</f>
        <v>0</v>
      </c>
      <c r="L1392" s="95"/>
      <c r="M1392" s="95"/>
      <c r="N1392" s="95"/>
      <c r="O1392" s="12">
        <f>SUM(L1392:N1392)</f>
        <v>0</v>
      </c>
      <c r="P1392" s="95"/>
      <c r="Q1392" s="95"/>
      <c r="R1392" s="95"/>
      <c r="S1392" s="95"/>
      <c r="T1392" s="12">
        <f>SUM(P1392:S1392)</f>
        <v>0</v>
      </c>
      <c r="U1392" s="95"/>
      <c r="V1392" s="94"/>
      <c r="W1392" s="94"/>
      <c r="X1392" s="94"/>
      <c r="Y1392" s="85"/>
      <c r="Z1392" s="85"/>
      <c r="AA1392" s="14">
        <f>SUM(U1392:Z1392)</f>
        <v>0</v>
      </c>
      <c r="AB1392" s="85"/>
      <c r="AC1392" s="85"/>
      <c r="AD1392" s="86">
        <f>H1392+K1392+O1392+T1392+AA1392+AB1392-AC1392</f>
        <v>88.043956043956044</v>
      </c>
    </row>
    <row r="1393" spans="1:30" ht="21" customHeight="1" x14ac:dyDescent="0.2">
      <c r="A1393" s="10">
        <v>1389</v>
      </c>
      <c r="B1393" s="190">
        <v>164421</v>
      </c>
      <c r="C1393" s="170" t="s">
        <v>64</v>
      </c>
      <c r="D1393" s="171">
        <v>5</v>
      </c>
      <c r="E1393" s="12">
        <v>0.73043010752688176</v>
      </c>
      <c r="F1393" s="53"/>
      <c r="G1393" s="46"/>
      <c r="H1393" s="12">
        <f>SUM(E1393*100,F1393:G1393)</f>
        <v>73.043010752688176</v>
      </c>
      <c r="I1393" s="94"/>
      <c r="J1393" s="95"/>
      <c r="K1393" s="12">
        <f>SUM(I1393:J1393)</f>
        <v>0</v>
      </c>
      <c r="L1393" s="95"/>
      <c r="M1393" s="95"/>
      <c r="N1393" s="95"/>
      <c r="O1393" s="12">
        <f>SUM(L1393:N1393)</f>
        <v>0</v>
      </c>
      <c r="P1393" s="95"/>
      <c r="Q1393" s="95"/>
      <c r="R1393" s="95"/>
      <c r="S1393" s="95"/>
      <c r="T1393" s="12">
        <f>SUM(P1393:S1393)</f>
        <v>0</v>
      </c>
      <c r="U1393" s="95">
        <v>15</v>
      </c>
      <c r="V1393" s="94"/>
      <c r="W1393" s="94"/>
      <c r="X1393" s="94"/>
      <c r="Y1393" s="85"/>
      <c r="Z1393" s="85"/>
      <c r="AA1393" s="14">
        <f>SUM(U1393:Z1393)</f>
        <v>15</v>
      </c>
      <c r="AB1393" s="85"/>
      <c r="AC1393" s="85"/>
      <c r="AD1393" s="86">
        <f>H1393+K1393+O1393+T1393+AA1393+AB1393-AC1393</f>
        <v>88.043010752688176</v>
      </c>
    </row>
    <row r="1394" spans="1:30" ht="21" customHeight="1" x14ac:dyDescent="0.2">
      <c r="A1394" s="8">
        <v>1390</v>
      </c>
      <c r="B1394" s="178" t="s">
        <v>1259</v>
      </c>
      <c r="C1394" s="177" t="s">
        <v>68</v>
      </c>
      <c r="D1394" s="185">
        <v>1</v>
      </c>
      <c r="E1394" s="16">
        <v>0.8803333333333333</v>
      </c>
      <c r="F1394" s="48"/>
      <c r="G1394" s="48"/>
      <c r="H1394" s="12">
        <f>SUM(E1394*100,F1394:G1394)</f>
        <v>88.033333333333331</v>
      </c>
      <c r="I1394" s="48"/>
      <c r="J1394" s="78"/>
      <c r="K1394" s="13">
        <f>SUM(I1394:J1394)</f>
        <v>0</v>
      </c>
      <c r="L1394" s="48"/>
      <c r="M1394" s="78"/>
      <c r="N1394" s="78"/>
      <c r="O1394" s="13">
        <f>SUM(L1394:N1394)</f>
        <v>0</v>
      </c>
      <c r="P1394" s="78"/>
      <c r="Q1394" s="78"/>
      <c r="R1394" s="78"/>
      <c r="S1394" s="78"/>
      <c r="T1394" s="13">
        <f>SUM(P1394:S1394)</f>
        <v>0</v>
      </c>
      <c r="U1394" s="48"/>
      <c r="V1394" s="48"/>
      <c r="W1394" s="48"/>
      <c r="X1394" s="48"/>
      <c r="Y1394" s="48"/>
      <c r="Z1394" s="48"/>
      <c r="AA1394" s="13">
        <f>SUM(U1394:Z1394)</f>
        <v>0</v>
      </c>
      <c r="AB1394" s="48"/>
      <c r="AC1394" s="48"/>
      <c r="AD1394" s="86">
        <f>H1394+K1394+O1394+T1394+AA1394+AB1394-AC1394</f>
        <v>88.033333333333331</v>
      </c>
    </row>
    <row r="1395" spans="1:30" ht="21" customHeight="1" x14ac:dyDescent="0.2">
      <c r="A1395" s="9">
        <v>1391</v>
      </c>
      <c r="B1395" s="180" t="s">
        <v>1260</v>
      </c>
      <c r="C1395" s="101" t="s">
        <v>68</v>
      </c>
      <c r="D1395" s="177">
        <v>2</v>
      </c>
      <c r="E1395" s="13">
        <v>0.8803333333333333</v>
      </c>
      <c r="F1395" s="48"/>
      <c r="G1395" s="48"/>
      <c r="H1395" s="12">
        <f>SUM(E1395*100,F1395:G1395)</f>
        <v>88.033333333333331</v>
      </c>
      <c r="I1395" s="48"/>
      <c r="J1395" s="78"/>
      <c r="K1395" s="13">
        <f>SUM(I1395:J1395)</f>
        <v>0</v>
      </c>
      <c r="L1395" s="48"/>
      <c r="M1395" s="78"/>
      <c r="N1395" s="78"/>
      <c r="O1395" s="13">
        <f>SUM(L1395:N1395)</f>
        <v>0</v>
      </c>
      <c r="P1395" s="78"/>
      <c r="Q1395" s="78"/>
      <c r="R1395" s="78"/>
      <c r="S1395" s="78"/>
      <c r="T1395" s="13">
        <f>SUM(P1395:S1395)</f>
        <v>0</v>
      </c>
      <c r="U1395" s="48"/>
      <c r="V1395" s="48"/>
      <c r="W1395" s="48"/>
      <c r="X1395" s="48"/>
      <c r="Y1395" s="48"/>
      <c r="Z1395" s="48"/>
      <c r="AA1395" s="13">
        <f>SUM(U1395:Z1395)</f>
        <v>0</v>
      </c>
      <c r="AB1395" s="48"/>
      <c r="AC1395" s="48"/>
      <c r="AD1395" s="87">
        <f>H1395+K1395+O1395+T1395+AA1395+AB1395-AC1395</f>
        <v>88.033333333333331</v>
      </c>
    </row>
    <row r="1396" spans="1:30" ht="21" customHeight="1" x14ac:dyDescent="0.2">
      <c r="A1396" s="10">
        <v>1392</v>
      </c>
      <c r="B1396" s="202" t="s">
        <v>1261</v>
      </c>
      <c r="C1396" s="92" t="s">
        <v>64</v>
      </c>
      <c r="D1396" s="171">
        <v>4</v>
      </c>
      <c r="E1396" s="12">
        <v>0.84003224320589587</v>
      </c>
      <c r="F1396" s="54"/>
      <c r="G1396" s="54"/>
      <c r="H1396" s="12">
        <f>SUM(E1396*100,F1396:G1396)</f>
        <v>84.003224320589581</v>
      </c>
      <c r="I1396" s="85">
        <v>4</v>
      </c>
      <c r="J1396" s="126"/>
      <c r="K1396" s="12">
        <f>SUM(I1396:J1396)</f>
        <v>4</v>
      </c>
      <c r="L1396" s="95"/>
      <c r="M1396" s="95"/>
      <c r="N1396" s="95"/>
      <c r="O1396" s="12">
        <f>SUM(L1396:N1396)</f>
        <v>0</v>
      </c>
      <c r="P1396" s="95"/>
      <c r="Q1396" s="95"/>
      <c r="R1396" s="95"/>
      <c r="S1396" s="95"/>
      <c r="T1396" s="12">
        <f>SUM(P1396:S1396)</f>
        <v>0</v>
      </c>
      <c r="U1396" s="95"/>
      <c r="V1396" s="94"/>
      <c r="W1396" s="94"/>
      <c r="X1396" s="94"/>
      <c r="Y1396" s="85"/>
      <c r="Z1396" s="85"/>
      <c r="AA1396" s="14">
        <f>SUM(U1396:Z1396)</f>
        <v>0</v>
      </c>
      <c r="AB1396" s="85"/>
      <c r="AC1396" s="85"/>
      <c r="AD1396" s="87">
        <f>H1396+K1396+O1396+T1396+AA1396+AB1396-AC1396</f>
        <v>88.003224320589581</v>
      </c>
    </row>
    <row r="1397" spans="1:30" ht="21" customHeight="1" x14ac:dyDescent="0.2">
      <c r="A1397" s="8">
        <v>1393</v>
      </c>
      <c r="B1397" s="172">
        <v>182799</v>
      </c>
      <c r="C1397" s="173" t="s">
        <v>70</v>
      </c>
      <c r="D1397" s="173">
        <v>3</v>
      </c>
      <c r="E1397" s="14">
        <f>'[1]3-18-03.'!AD3</f>
        <v>0.88</v>
      </c>
      <c r="F1397" s="49"/>
      <c r="G1397" s="49"/>
      <c r="H1397" s="12">
        <f>SUM(E1397*100,F1397:G1397)</f>
        <v>88</v>
      </c>
      <c r="I1397" s="49"/>
      <c r="J1397" s="106"/>
      <c r="K1397" s="14">
        <f>SUM(I1397:J1397)</f>
        <v>0</v>
      </c>
      <c r="L1397" s="49"/>
      <c r="M1397" s="106"/>
      <c r="N1397" s="106"/>
      <c r="O1397" s="14">
        <f>SUM(L1397:N1397)</f>
        <v>0</v>
      </c>
      <c r="P1397" s="106"/>
      <c r="Q1397" s="106"/>
      <c r="R1397" s="106"/>
      <c r="S1397" s="106"/>
      <c r="T1397" s="14">
        <f>SUM(P1397:S1397)</f>
        <v>0</v>
      </c>
      <c r="U1397" s="49"/>
      <c r="V1397" s="49"/>
      <c r="W1397" s="49"/>
      <c r="X1397" s="49"/>
      <c r="Y1397" s="49"/>
      <c r="Z1397" s="49"/>
      <c r="AA1397" s="14">
        <f>SUM(U1397:Z1397)</f>
        <v>0</v>
      </c>
      <c r="AB1397" s="49"/>
      <c r="AC1397" s="49"/>
      <c r="AD1397" s="86">
        <f>H1397+K1397+O1397+T1397+AA1397+AB1397-AC1397</f>
        <v>88</v>
      </c>
    </row>
    <row r="1398" spans="1:30" ht="21" customHeight="1" x14ac:dyDescent="0.2">
      <c r="A1398" s="9">
        <v>1394</v>
      </c>
      <c r="B1398" s="172">
        <v>182917</v>
      </c>
      <c r="C1398" s="173" t="s">
        <v>70</v>
      </c>
      <c r="D1398" s="173">
        <v>3</v>
      </c>
      <c r="E1398" s="14">
        <f>'[1]3-18-08.'!AD13</f>
        <v>0.88</v>
      </c>
      <c r="F1398" s="49"/>
      <c r="G1398" s="49"/>
      <c r="H1398" s="12">
        <f>SUM(E1398*100,F1398:G1398)</f>
        <v>88</v>
      </c>
      <c r="I1398" s="49"/>
      <c r="J1398" s="106"/>
      <c r="K1398" s="14">
        <f>SUM(I1398:J1398)</f>
        <v>0</v>
      </c>
      <c r="L1398" s="49"/>
      <c r="M1398" s="106"/>
      <c r="N1398" s="106"/>
      <c r="O1398" s="14">
        <f>SUM(L1398:N1398)</f>
        <v>0</v>
      </c>
      <c r="P1398" s="106"/>
      <c r="Q1398" s="106"/>
      <c r="R1398" s="106"/>
      <c r="S1398" s="106"/>
      <c r="T1398" s="14">
        <f>SUM(P1398:S1398)</f>
        <v>0</v>
      </c>
      <c r="U1398" s="49"/>
      <c r="V1398" s="49"/>
      <c r="W1398" s="49"/>
      <c r="X1398" s="49"/>
      <c r="Y1398" s="49"/>
      <c r="Z1398" s="49"/>
      <c r="AA1398" s="14">
        <f>SUM(U1398:Z1398)</f>
        <v>0</v>
      </c>
      <c r="AB1398" s="49"/>
      <c r="AC1398" s="49"/>
      <c r="AD1398" s="86">
        <f>H1398+K1398+O1398+T1398+AA1398+AB1398-AC1398</f>
        <v>88</v>
      </c>
    </row>
    <row r="1399" spans="1:30" ht="21" customHeight="1" x14ac:dyDescent="0.2">
      <c r="A1399" s="10">
        <v>1395</v>
      </c>
      <c r="B1399" s="184" t="s">
        <v>1262</v>
      </c>
      <c r="C1399" s="184" t="s">
        <v>66</v>
      </c>
      <c r="D1399" s="184">
        <v>4</v>
      </c>
      <c r="E1399" s="13">
        <v>0.88</v>
      </c>
      <c r="F1399" s="47"/>
      <c r="G1399" s="47"/>
      <c r="H1399" s="12">
        <f>SUM(E1399*100,F1399:G1399)</f>
        <v>88</v>
      </c>
      <c r="I1399" s="47"/>
      <c r="J1399" s="77"/>
      <c r="K1399" s="13">
        <f>SUM(I1399:J1399)</f>
        <v>0</v>
      </c>
      <c r="L1399" s="47"/>
      <c r="M1399" s="77"/>
      <c r="N1399" s="77"/>
      <c r="O1399" s="13">
        <f>SUM(L1399:N1399)</f>
        <v>0</v>
      </c>
      <c r="P1399" s="77"/>
      <c r="Q1399" s="77"/>
      <c r="R1399" s="77"/>
      <c r="S1399" s="77"/>
      <c r="T1399" s="13">
        <f>SUM(P1399:S1399)</f>
        <v>0</v>
      </c>
      <c r="U1399" s="47"/>
      <c r="V1399" s="47"/>
      <c r="W1399" s="47"/>
      <c r="X1399" s="47"/>
      <c r="Y1399" s="47"/>
      <c r="Z1399" s="47"/>
      <c r="AA1399" s="13">
        <f>SUM(U1399:Z1399)</f>
        <v>0</v>
      </c>
      <c r="AB1399" s="47"/>
      <c r="AC1399" s="47"/>
      <c r="AD1399" s="87">
        <f>H1399+K1399+O1399+T1399+AA1399+AB1399-AC1399</f>
        <v>88</v>
      </c>
    </row>
    <row r="1400" spans="1:30" ht="21" customHeight="1" x14ac:dyDescent="0.2">
      <c r="A1400" s="8">
        <v>1396</v>
      </c>
      <c r="B1400" s="187" t="s">
        <v>1263</v>
      </c>
      <c r="C1400" s="177" t="s">
        <v>68</v>
      </c>
      <c r="D1400" s="188">
        <v>3</v>
      </c>
      <c r="E1400" s="13">
        <v>0.88</v>
      </c>
      <c r="F1400" s="48"/>
      <c r="G1400" s="48"/>
      <c r="H1400" s="12">
        <f>SUM(E1400*100,F1400:G1400)</f>
        <v>88</v>
      </c>
      <c r="I1400" s="48"/>
      <c r="J1400" s="78"/>
      <c r="K1400" s="13">
        <f>SUM(I1400:J1400)</f>
        <v>0</v>
      </c>
      <c r="L1400" s="48"/>
      <c r="M1400" s="78"/>
      <c r="N1400" s="78"/>
      <c r="O1400" s="13">
        <f>SUM(L1400:N1400)</f>
        <v>0</v>
      </c>
      <c r="P1400" s="78"/>
      <c r="Q1400" s="78"/>
      <c r="R1400" s="78"/>
      <c r="S1400" s="78"/>
      <c r="T1400" s="13">
        <f>SUM(P1400:S1400)</f>
        <v>0</v>
      </c>
      <c r="U1400" s="48"/>
      <c r="V1400" s="48"/>
      <c r="W1400" s="48"/>
      <c r="X1400" s="48"/>
      <c r="Y1400" s="48"/>
      <c r="Z1400" s="48"/>
      <c r="AA1400" s="13">
        <f>SUM(U1400:Z1400)</f>
        <v>0</v>
      </c>
      <c r="AB1400" s="48"/>
      <c r="AC1400" s="48"/>
      <c r="AD1400" s="86">
        <f>H1400+K1400+O1400+T1400+AA1400+AB1400-AC1400</f>
        <v>88</v>
      </c>
    </row>
    <row r="1401" spans="1:30" ht="21" customHeight="1" x14ac:dyDescent="0.2">
      <c r="A1401" s="9">
        <v>1397</v>
      </c>
      <c r="B1401" s="182" t="s">
        <v>1264</v>
      </c>
      <c r="C1401" s="110" t="s">
        <v>73</v>
      </c>
      <c r="D1401" s="166">
        <v>1</v>
      </c>
      <c r="E1401" s="14">
        <v>0.87987407407407403</v>
      </c>
      <c r="F1401" s="50"/>
      <c r="G1401" s="50"/>
      <c r="H1401" s="12">
        <f>SUM(E1401*100,F1401:G1401)</f>
        <v>87.987407407407403</v>
      </c>
      <c r="I1401" s="50"/>
      <c r="J1401" s="112"/>
      <c r="K1401" s="14">
        <f>SUM(I1401:J1401)</f>
        <v>0</v>
      </c>
      <c r="L1401" s="50"/>
      <c r="M1401" s="112"/>
      <c r="N1401" s="112"/>
      <c r="O1401" s="14">
        <f>SUM(L1401:N1401)</f>
        <v>0</v>
      </c>
      <c r="P1401" s="112"/>
      <c r="Q1401" s="112"/>
      <c r="R1401" s="112"/>
      <c r="S1401" s="112"/>
      <c r="T1401" s="14">
        <f>SUM(P1401:S1401)</f>
        <v>0</v>
      </c>
      <c r="U1401" s="50"/>
      <c r="V1401" s="50"/>
      <c r="W1401" s="50"/>
      <c r="X1401" s="50"/>
      <c r="Y1401" s="50"/>
      <c r="Z1401" s="50"/>
      <c r="AA1401" s="14">
        <f>SUM(U1401:Z1401)</f>
        <v>0</v>
      </c>
      <c r="AB1401" s="50"/>
      <c r="AC1401" s="50"/>
      <c r="AD1401" s="86">
        <f>H1401+K1401+O1401+T1401+AA1401+AB1401-AC1401</f>
        <v>87.987407407407403</v>
      </c>
    </row>
    <row r="1402" spans="1:30" ht="21" customHeight="1" x14ac:dyDescent="0.2">
      <c r="A1402" s="10">
        <v>1398</v>
      </c>
      <c r="B1402" s="175" t="s">
        <v>1265</v>
      </c>
      <c r="C1402" s="170" t="s">
        <v>64</v>
      </c>
      <c r="D1402" s="171">
        <v>1</v>
      </c>
      <c r="E1402" s="12">
        <v>0.87275862068965515</v>
      </c>
      <c r="F1402" s="46"/>
      <c r="G1402" s="46"/>
      <c r="H1402" s="12">
        <f>SUM(E1402*100,F1402:G1402)</f>
        <v>87.275862068965509</v>
      </c>
      <c r="I1402" s="94"/>
      <c r="J1402" s="95"/>
      <c r="K1402" s="12">
        <f>SUM(I1402:J1402)</f>
        <v>0</v>
      </c>
      <c r="L1402" s="95"/>
      <c r="M1402" s="95"/>
      <c r="N1402" s="95"/>
      <c r="O1402" s="12">
        <f>SUM(L1402:N1402)</f>
        <v>0</v>
      </c>
      <c r="P1402" s="95"/>
      <c r="Q1402" s="95"/>
      <c r="R1402" s="95"/>
      <c r="S1402" s="95"/>
      <c r="T1402" s="12">
        <f>SUM(P1402:S1402)</f>
        <v>0</v>
      </c>
      <c r="U1402" s="95"/>
      <c r="V1402" s="94">
        <v>0.2</v>
      </c>
      <c r="W1402" s="94"/>
      <c r="X1402" s="94"/>
      <c r="Y1402" s="85"/>
      <c r="Z1402" s="85">
        <v>0.5</v>
      </c>
      <c r="AA1402" s="14">
        <f>SUM(U1402:Z1402)</f>
        <v>0.7</v>
      </c>
      <c r="AB1402" s="85"/>
      <c r="AC1402" s="85"/>
      <c r="AD1402" s="86">
        <f>H1402+K1402+O1402+T1402+AA1402+AB1402-AC1402</f>
        <v>87.975862068965512</v>
      </c>
    </row>
    <row r="1403" spans="1:30" ht="21" customHeight="1" x14ac:dyDescent="0.2">
      <c r="A1403" s="8">
        <v>1399</v>
      </c>
      <c r="B1403" s="183" t="s">
        <v>1266</v>
      </c>
      <c r="C1403" s="177" t="s">
        <v>68</v>
      </c>
      <c r="D1403" s="177">
        <v>1</v>
      </c>
      <c r="E1403" s="13">
        <v>0.85464285714285715</v>
      </c>
      <c r="F1403" s="48"/>
      <c r="G1403" s="48"/>
      <c r="H1403" s="12">
        <f>SUM(E1403*100,F1403:G1403)</f>
        <v>85.464285714285708</v>
      </c>
      <c r="I1403" s="48"/>
      <c r="J1403" s="78"/>
      <c r="K1403" s="13">
        <f>SUM(I1403:J1403)</f>
        <v>0</v>
      </c>
      <c r="L1403" s="48"/>
      <c r="M1403" s="78"/>
      <c r="N1403" s="78"/>
      <c r="O1403" s="13">
        <f>SUM(L1403:N1403)</f>
        <v>0</v>
      </c>
      <c r="P1403" s="78"/>
      <c r="Q1403" s="78"/>
      <c r="R1403" s="78"/>
      <c r="S1403" s="78"/>
      <c r="T1403" s="13">
        <f>SUM(P1403:S1403)</f>
        <v>0</v>
      </c>
      <c r="U1403" s="48">
        <v>1</v>
      </c>
      <c r="V1403" s="48"/>
      <c r="W1403" s="48">
        <v>1.5</v>
      </c>
      <c r="X1403" s="48"/>
      <c r="Y1403" s="48"/>
      <c r="Z1403" s="48"/>
      <c r="AA1403" s="13">
        <f>SUM(U1403:Z1403)</f>
        <v>2.5</v>
      </c>
      <c r="AB1403" s="48"/>
      <c r="AC1403" s="48"/>
      <c r="AD1403" s="86">
        <f>H1403+K1403+O1403+T1403+AA1403+AB1403-AC1403</f>
        <v>87.964285714285708</v>
      </c>
    </row>
    <row r="1404" spans="1:30" ht="21" customHeight="1" x14ac:dyDescent="0.2">
      <c r="A1404" s="9">
        <v>1400</v>
      </c>
      <c r="B1404" s="169" t="s">
        <v>1267</v>
      </c>
      <c r="C1404" s="92" t="s">
        <v>64</v>
      </c>
      <c r="D1404" s="171">
        <v>3</v>
      </c>
      <c r="E1404" s="12">
        <v>0.87948553054662382</v>
      </c>
      <c r="F1404" s="46"/>
      <c r="G1404" s="46"/>
      <c r="H1404" s="12">
        <f>SUM(E1404*100,F1404:G1404)</f>
        <v>87.948553054662383</v>
      </c>
      <c r="I1404" s="94"/>
      <c r="J1404" s="95"/>
      <c r="K1404" s="12">
        <f>SUM(I1404:J1404)</f>
        <v>0</v>
      </c>
      <c r="L1404" s="95"/>
      <c r="M1404" s="95"/>
      <c r="N1404" s="95"/>
      <c r="O1404" s="12">
        <f>SUM(L1404:N1404)</f>
        <v>0</v>
      </c>
      <c r="P1404" s="95"/>
      <c r="Q1404" s="95"/>
      <c r="R1404" s="95"/>
      <c r="S1404" s="95"/>
      <c r="T1404" s="12">
        <f>SUM(P1404:S1404)</f>
        <v>0</v>
      </c>
      <c r="U1404" s="95"/>
      <c r="V1404" s="94"/>
      <c r="W1404" s="94"/>
      <c r="X1404" s="94"/>
      <c r="Y1404" s="85"/>
      <c r="Z1404" s="85"/>
      <c r="AA1404" s="14">
        <f>SUM(U1404:Z1404)</f>
        <v>0</v>
      </c>
      <c r="AB1404" s="85"/>
      <c r="AC1404" s="85"/>
      <c r="AD1404" s="86">
        <f>H1404+K1404+O1404+T1404+AA1404+AB1404-AC1404</f>
        <v>87.948553054662383</v>
      </c>
    </row>
    <row r="1405" spans="1:30" ht="21" customHeight="1" x14ac:dyDescent="0.2">
      <c r="A1405" s="10">
        <v>1401</v>
      </c>
      <c r="B1405" s="205" t="s">
        <v>1268</v>
      </c>
      <c r="C1405" s="170" t="s">
        <v>64</v>
      </c>
      <c r="D1405" s="171">
        <v>4</v>
      </c>
      <c r="E1405" s="12">
        <v>0.87929986181483177</v>
      </c>
      <c r="F1405" s="46"/>
      <c r="G1405" s="46"/>
      <c r="H1405" s="12">
        <f>SUM(E1405*100,F1405:G1405)</f>
        <v>87.929986181483173</v>
      </c>
      <c r="I1405" s="94"/>
      <c r="J1405" s="95"/>
      <c r="K1405" s="12">
        <f>SUM(I1405:J1405)</f>
        <v>0</v>
      </c>
      <c r="L1405" s="95"/>
      <c r="M1405" s="95"/>
      <c r="N1405" s="95"/>
      <c r="O1405" s="12">
        <f>SUM(L1405:N1405)</f>
        <v>0</v>
      </c>
      <c r="P1405" s="95"/>
      <c r="Q1405" s="95"/>
      <c r="R1405" s="95"/>
      <c r="S1405" s="95"/>
      <c r="T1405" s="12">
        <f>SUM(P1405:S1405)</f>
        <v>0</v>
      </c>
      <c r="U1405" s="95"/>
      <c r="V1405" s="94"/>
      <c r="W1405" s="94"/>
      <c r="X1405" s="94"/>
      <c r="Y1405" s="85"/>
      <c r="Z1405" s="85"/>
      <c r="AA1405" s="14">
        <f>SUM(U1405:Z1405)</f>
        <v>0</v>
      </c>
      <c r="AB1405" s="85"/>
      <c r="AC1405" s="85"/>
      <c r="AD1405" s="86">
        <f>H1405+K1405+O1405+T1405+AA1405+AB1405-AC1405</f>
        <v>87.929986181483173</v>
      </c>
    </row>
    <row r="1406" spans="1:30" ht="21" customHeight="1" x14ac:dyDescent="0.2">
      <c r="A1406" s="8">
        <v>1402</v>
      </c>
      <c r="B1406" s="174">
        <v>141086</v>
      </c>
      <c r="C1406" s="173" t="s">
        <v>70</v>
      </c>
      <c r="D1406" s="174">
        <v>4</v>
      </c>
      <c r="E1406" s="14">
        <f>H1406/100</f>
        <v>0.87928571428571434</v>
      </c>
      <c r="F1406" s="49"/>
      <c r="G1406" s="49"/>
      <c r="H1406" s="12">
        <v>87.928571428571431</v>
      </c>
      <c r="I1406" s="49"/>
      <c r="J1406" s="106"/>
      <c r="K1406" s="14">
        <f>SUM(I1406:J1406)</f>
        <v>0</v>
      </c>
      <c r="L1406" s="49"/>
      <c r="M1406" s="106"/>
      <c r="N1406" s="106"/>
      <c r="O1406" s="14">
        <f>SUM(L1406:N1406)</f>
        <v>0</v>
      </c>
      <c r="P1406" s="106"/>
      <c r="Q1406" s="106"/>
      <c r="R1406" s="106"/>
      <c r="S1406" s="106"/>
      <c r="T1406" s="14">
        <f>SUM(P1406:S1406)</f>
        <v>0</v>
      </c>
      <c r="U1406" s="49"/>
      <c r="V1406" s="49"/>
      <c r="W1406" s="49"/>
      <c r="X1406" s="49"/>
      <c r="Y1406" s="49"/>
      <c r="Z1406" s="49"/>
      <c r="AA1406" s="14">
        <f>SUM(U1406:Z1406)</f>
        <v>0</v>
      </c>
      <c r="AB1406" s="49"/>
      <c r="AC1406" s="49"/>
      <c r="AD1406" s="86">
        <f>H1406+K1406+O1406+T1406+AA1406+AB1406-AC1406</f>
        <v>87.928571428571431</v>
      </c>
    </row>
    <row r="1407" spans="1:30" ht="21" customHeight="1" x14ac:dyDescent="0.2">
      <c r="A1407" s="9">
        <v>1403</v>
      </c>
      <c r="B1407" s="182" t="s">
        <v>1269</v>
      </c>
      <c r="C1407" s="166" t="s">
        <v>73</v>
      </c>
      <c r="D1407" s="166">
        <v>1</v>
      </c>
      <c r="E1407" s="14">
        <v>0.86022222222222222</v>
      </c>
      <c r="F1407" s="50"/>
      <c r="G1407" s="50"/>
      <c r="H1407" s="12">
        <f>SUM(E1407*100,F1407:G1407)</f>
        <v>86.022222222222226</v>
      </c>
      <c r="I1407" s="50"/>
      <c r="J1407" s="112"/>
      <c r="K1407" s="14">
        <f>SUM(I1407:J1407)</f>
        <v>0</v>
      </c>
      <c r="L1407" s="50"/>
      <c r="M1407" s="112"/>
      <c r="N1407" s="112"/>
      <c r="O1407" s="14">
        <f>SUM(L1407:N1407)</f>
        <v>0</v>
      </c>
      <c r="P1407" s="112"/>
      <c r="Q1407" s="112"/>
      <c r="R1407" s="112">
        <v>0.6</v>
      </c>
      <c r="S1407" s="112"/>
      <c r="T1407" s="14">
        <f>SUM(P1407:S1407)</f>
        <v>0.6</v>
      </c>
      <c r="U1407" s="50"/>
      <c r="V1407" s="50">
        <v>0.5</v>
      </c>
      <c r="W1407" s="50"/>
      <c r="X1407" s="50"/>
      <c r="Y1407" s="50"/>
      <c r="Z1407" s="50">
        <v>0.8</v>
      </c>
      <c r="AA1407" s="14">
        <f>SUM(U1407:Z1407)</f>
        <v>1.3</v>
      </c>
      <c r="AB1407" s="50"/>
      <c r="AC1407" s="50"/>
      <c r="AD1407" s="87">
        <f>H1407+K1407+O1407+T1407+AA1407+AB1407-AC1407</f>
        <v>87.922222222222217</v>
      </c>
    </row>
    <row r="1408" spans="1:30" ht="21" customHeight="1" x14ac:dyDescent="0.2">
      <c r="A1408" s="10">
        <v>1404</v>
      </c>
      <c r="B1408" s="167">
        <v>204161</v>
      </c>
      <c r="C1408" s="168" t="s">
        <v>78</v>
      </c>
      <c r="D1408" s="168">
        <v>1</v>
      </c>
      <c r="E1408" s="14">
        <v>0.79812499999999997</v>
      </c>
      <c r="F1408" s="51"/>
      <c r="G1408" s="51"/>
      <c r="H1408" s="12">
        <f>SUM(E1408*100,F1408:G1408)</f>
        <v>79.8125</v>
      </c>
      <c r="I1408" s="51">
        <v>4</v>
      </c>
      <c r="J1408" s="121"/>
      <c r="K1408" s="14">
        <f>SUM(I1408:J1408)</f>
        <v>4</v>
      </c>
      <c r="L1408" s="51"/>
      <c r="M1408" s="121"/>
      <c r="N1408" s="121"/>
      <c r="O1408" s="14">
        <f>SUM(L1408:N1408)</f>
        <v>0</v>
      </c>
      <c r="P1408" s="121"/>
      <c r="Q1408" s="121"/>
      <c r="R1408" s="121"/>
      <c r="S1408" s="121"/>
      <c r="T1408" s="14">
        <f>SUM(P1408:S1408)</f>
        <v>0</v>
      </c>
      <c r="U1408" s="51"/>
      <c r="V1408" s="51">
        <v>2.6</v>
      </c>
      <c r="W1408" s="51">
        <v>1.5</v>
      </c>
      <c r="X1408" s="51"/>
      <c r="Y1408" s="51"/>
      <c r="Z1408" s="51"/>
      <c r="AA1408" s="14">
        <f>SUM(U1408:Z1408)</f>
        <v>4.0999999999999996</v>
      </c>
      <c r="AB1408" s="51"/>
      <c r="AC1408" s="51"/>
      <c r="AD1408" s="87">
        <f>H1408+K1408+O1408+T1408+AA1408+AB1408-AC1408</f>
        <v>87.912499999999994</v>
      </c>
    </row>
    <row r="1409" spans="1:30" ht="21" customHeight="1" x14ac:dyDescent="0.2">
      <c r="A1409" s="8">
        <v>1405</v>
      </c>
      <c r="B1409" s="181" t="s">
        <v>1270</v>
      </c>
      <c r="C1409" s="92" t="s">
        <v>64</v>
      </c>
      <c r="D1409" s="171">
        <v>2</v>
      </c>
      <c r="E1409" s="12">
        <v>0.87912087912087911</v>
      </c>
      <c r="F1409" s="46"/>
      <c r="G1409" s="91"/>
      <c r="H1409" s="12">
        <f>SUM(E1409*100,F1409:G1409)</f>
        <v>87.912087912087912</v>
      </c>
      <c r="I1409" s="94"/>
      <c r="J1409" s="95"/>
      <c r="K1409" s="12">
        <f>SUM(I1409:J1409)</f>
        <v>0</v>
      </c>
      <c r="L1409" s="95"/>
      <c r="M1409" s="95"/>
      <c r="N1409" s="95"/>
      <c r="O1409" s="12">
        <f>SUM(L1409:N1409)</f>
        <v>0</v>
      </c>
      <c r="P1409" s="95"/>
      <c r="Q1409" s="95"/>
      <c r="R1409" s="95"/>
      <c r="S1409" s="95"/>
      <c r="T1409" s="12">
        <f>SUM(P1409:S1409)</f>
        <v>0</v>
      </c>
      <c r="U1409" s="95"/>
      <c r="V1409" s="94"/>
      <c r="W1409" s="94"/>
      <c r="X1409" s="94"/>
      <c r="Y1409" s="85"/>
      <c r="Z1409" s="85"/>
      <c r="AA1409" s="14">
        <f>SUM(U1409:Z1409)</f>
        <v>0</v>
      </c>
      <c r="AB1409" s="85"/>
      <c r="AC1409" s="85"/>
      <c r="AD1409" s="86">
        <f>H1409+K1409+O1409+T1409+AA1409+AB1409-AC1409</f>
        <v>87.912087912087912</v>
      </c>
    </row>
    <row r="1410" spans="1:30" ht="21" customHeight="1" x14ac:dyDescent="0.2">
      <c r="A1410" s="9">
        <v>1406</v>
      </c>
      <c r="B1410" s="182" t="s">
        <v>1271</v>
      </c>
      <c r="C1410" s="166" t="s">
        <v>73</v>
      </c>
      <c r="D1410" s="166">
        <v>2</v>
      </c>
      <c r="E1410" s="14">
        <v>0.87906249999999997</v>
      </c>
      <c r="F1410" s="50"/>
      <c r="G1410" s="50"/>
      <c r="H1410" s="12">
        <f>SUM(E1410*100,F1410:G1410)</f>
        <v>87.90625</v>
      </c>
      <c r="I1410" s="50"/>
      <c r="J1410" s="112"/>
      <c r="K1410" s="14">
        <f>SUM(I1410:J1410)</f>
        <v>0</v>
      </c>
      <c r="L1410" s="50"/>
      <c r="M1410" s="112"/>
      <c r="N1410" s="112"/>
      <c r="O1410" s="14">
        <f>SUM(L1410:N1410)</f>
        <v>0</v>
      </c>
      <c r="P1410" s="112"/>
      <c r="Q1410" s="112"/>
      <c r="R1410" s="112"/>
      <c r="S1410" s="112"/>
      <c r="T1410" s="14">
        <f>SUM(P1410:S1410)</f>
        <v>0</v>
      </c>
      <c r="U1410" s="50"/>
      <c r="V1410" s="50"/>
      <c r="W1410" s="50"/>
      <c r="X1410" s="50"/>
      <c r="Y1410" s="50"/>
      <c r="Z1410" s="50"/>
      <c r="AA1410" s="14">
        <f>SUM(U1410:Z1410)</f>
        <v>0</v>
      </c>
      <c r="AB1410" s="50"/>
      <c r="AC1410" s="50"/>
      <c r="AD1410" s="86">
        <f>H1410+K1410+O1410+T1410+AA1410+AB1410-AC1410</f>
        <v>87.90625</v>
      </c>
    </row>
    <row r="1411" spans="1:30" ht="21" customHeight="1" x14ac:dyDescent="0.2">
      <c r="A1411" s="10">
        <v>1407</v>
      </c>
      <c r="B1411" s="178" t="s">
        <v>1272</v>
      </c>
      <c r="C1411" s="177" t="s">
        <v>68</v>
      </c>
      <c r="D1411" s="185">
        <v>1</v>
      </c>
      <c r="E1411" s="16">
        <v>0.879</v>
      </c>
      <c r="F1411" s="48"/>
      <c r="G1411" s="48"/>
      <c r="H1411" s="12">
        <f>SUM(E1411*100,F1411:G1411)</f>
        <v>87.9</v>
      </c>
      <c r="I1411" s="48"/>
      <c r="J1411" s="78"/>
      <c r="K1411" s="13">
        <f>SUM(I1411:J1411)</f>
        <v>0</v>
      </c>
      <c r="L1411" s="48"/>
      <c r="M1411" s="78"/>
      <c r="N1411" s="78"/>
      <c r="O1411" s="13">
        <f>SUM(L1411:N1411)</f>
        <v>0</v>
      </c>
      <c r="P1411" s="78"/>
      <c r="Q1411" s="78"/>
      <c r="R1411" s="78"/>
      <c r="S1411" s="78"/>
      <c r="T1411" s="13">
        <f>SUM(P1411:S1411)</f>
        <v>0</v>
      </c>
      <c r="U1411" s="48"/>
      <c r="V1411" s="48"/>
      <c r="W1411" s="48"/>
      <c r="X1411" s="48"/>
      <c r="Y1411" s="48"/>
      <c r="Z1411" s="48"/>
      <c r="AA1411" s="13">
        <f>SUM(U1411:Z1411)</f>
        <v>0</v>
      </c>
      <c r="AB1411" s="48"/>
      <c r="AC1411" s="48"/>
      <c r="AD1411" s="86">
        <f>H1411+K1411+O1411+T1411+AA1411+AB1411-AC1411</f>
        <v>87.9</v>
      </c>
    </row>
    <row r="1412" spans="1:30" ht="21" customHeight="1" x14ac:dyDescent="0.2">
      <c r="A1412" s="8">
        <v>1408</v>
      </c>
      <c r="B1412" s="183" t="s">
        <v>1273</v>
      </c>
      <c r="C1412" s="101" t="s">
        <v>68</v>
      </c>
      <c r="D1412" s="177">
        <v>1</v>
      </c>
      <c r="E1412" s="13">
        <v>0.86392857142857138</v>
      </c>
      <c r="F1412" s="48"/>
      <c r="G1412" s="48"/>
      <c r="H1412" s="12">
        <f>SUM(E1412*100,F1412:G1412)</f>
        <v>86.392857142857139</v>
      </c>
      <c r="I1412" s="48"/>
      <c r="J1412" s="78"/>
      <c r="K1412" s="13">
        <f>SUM(I1412:J1412)</f>
        <v>0</v>
      </c>
      <c r="L1412" s="48"/>
      <c r="M1412" s="78"/>
      <c r="N1412" s="78"/>
      <c r="O1412" s="13">
        <f>SUM(L1412:N1412)</f>
        <v>0</v>
      </c>
      <c r="P1412" s="78"/>
      <c r="Q1412" s="78"/>
      <c r="R1412" s="78"/>
      <c r="S1412" s="78"/>
      <c r="T1412" s="13">
        <f>SUM(P1412:S1412)</f>
        <v>0</v>
      </c>
      <c r="U1412" s="48"/>
      <c r="V1412" s="48">
        <v>1.5</v>
      </c>
      <c r="W1412" s="48"/>
      <c r="X1412" s="48"/>
      <c r="Y1412" s="48"/>
      <c r="Z1412" s="48"/>
      <c r="AA1412" s="13">
        <f>SUM(U1412:Z1412)</f>
        <v>1.5</v>
      </c>
      <c r="AB1412" s="48"/>
      <c r="AC1412" s="48"/>
      <c r="AD1412" s="86">
        <f>H1412+K1412+O1412+T1412+AA1412+AB1412-AC1412</f>
        <v>87.892857142857139</v>
      </c>
    </row>
    <row r="1413" spans="1:30" ht="21" customHeight="1" x14ac:dyDescent="0.2">
      <c r="A1413" s="9">
        <v>1409</v>
      </c>
      <c r="B1413" s="172" t="s">
        <v>1274</v>
      </c>
      <c r="C1413" s="104" t="s">
        <v>70</v>
      </c>
      <c r="D1413" s="173">
        <v>2</v>
      </c>
      <c r="E1413" s="14">
        <f>H1413/100</f>
        <v>0.87884999999999991</v>
      </c>
      <c r="F1413" s="49"/>
      <c r="G1413" s="49"/>
      <c r="H1413" s="9">
        <v>87.884999999999991</v>
      </c>
      <c r="I1413" s="49"/>
      <c r="J1413" s="106"/>
      <c r="K1413" s="14">
        <f>SUM(I1413:J1413)</f>
        <v>0</v>
      </c>
      <c r="L1413" s="49"/>
      <c r="M1413" s="106"/>
      <c r="N1413" s="106"/>
      <c r="O1413" s="14">
        <f>SUM(L1413:N1413)</f>
        <v>0</v>
      </c>
      <c r="P1413" s="106"/>
      <c r="Q1413" s="106"/>
      <c r="R1413" s="106"/>
      <c r="S1413" s="106"/>
      <c r="T1413" s="14">
        <f>SUM(P1413:S1413)</f>
        <v>0</v>
      </c>
      <c r="U1413" s="49"/>
      <c r="V1413" s="49"/>
      <c r="W1413" s="49"/>
      <c r="X1413" s="49"/>
      <c r="Y1413" s="49"/>
      <c r="Z1413" s="49"/>
      <c r="AA1413" s="14">
        <f>SUM(U1413:Z1413)</f>
        <v>0</v>
      </c>
      <c r="AB1413" s="49"/>
      <c r="AC1413" s="49"/>
      <c r="AD1413" s="87">
        <f>H1413+K1413+O1413+T1413+AA1413+AB1413-AC1413</f>
        <v>87.884999999999991</v>
      </c>
    </row>
    <row r="1414" spans="1:30" ht="21" customHeight="1" x14ac:dyDescent="0.2">
      <c r="A1414" s="10">
        <v>1410</v>
      </c>
      <c r="B1414" s="190">
        <v>164479</v>
      </c>
      <c r="C1414" s="170" t="s">
        <v>64</v>
      </c>
      <c r="D1414" s="171">
        <v>5</v>
      </c>
      <c r="E1414" s="12">
        <v>0.87883333333333336</v>
      </c>
      <c r="F1414" s="52"/>
      <c r="G1414" s="46"/>
      <c r="H1414" s="12">
        <f>SUM(E1414*100,F1414:G1414)</f>
        <v>87.88333333333334</v>
      </c>
      <c r="I1414" s="94"/>
      <c r="J1414" s="95"/>
      <c r="K1414" s="12">
        <f>SUM(I1414:J1414)</f>
        <v>0</v>
      </c>
      <c r="L1414" s="95"/>
      <c r="M1414" s="95"/>
      <c r="N1414" s="95"/>
      <c r="O1414" s="12">
        <f>SUM(L1414:N1414)</f>
        <v>0</v>
      </c>
      <c r="P1414" s="95"/>
      <c r="Q1414" s="95"/>
      <c r="R1414" s="95"/>
      <c r="S1414" s="95"/>
      <c r="T1414" s="12">
        <f>SUM(P1414:S1414)</f>
        <v>0</v>
      </c>
      <c r="U1414" s="95"/>
      <c r="V1414" s="94"/>
      <c r="W1414" s="94"/>
      <c r="X1414" s="94"/>
      <c r="Y1414" s="85"/>
      <c r="Z1414" s="85"/>
      <c r="AA1414" s="14">
        <f>SUM(U1414:Z1414)</f>
        <v>0</v>
      </c>
      <c r="AB1414" s="85"/>
      <c r="AC1414" s="85"/>
      <c r="AD1414" s="86">
        <f>H1414+K1414+O1414+T1414+AA1414+AB1414-AC1414</f>
        <v>87.88333333333334</v>
      </c>
    </row>
    <row r="1415" spans="1:30" ht="21" customHeight="1" x14ac:dyDescent="0.2">
      <c r="A1415" s="8">
        <v>1411</v>
      </c>
      <c r="B1415" s="167">
        <v>194071</v>
      </c>
      <c r="C1415" s="168" t="s">
        <v>78</v>
      </c>
      <c r="D1415" s="168">
        <v>2</v>
      </c>
      <c r="E1415" s="14">
        <v>0.87875000000000003</v>
      </c>
      <c r="F1415" s="51"/>
      <c r="G1415" s="51"/>
      <c r="H1415" s="12">
        <f>SUM(E1415*100,F1415:G1415)</f>
        <v>87.875</v>
      </c>
      <c r="I1415" s="51"/>
      <c r="J1415" s="121"/>
      <c r="K1415" s="14">
        <f>SUM(I1415:J1415)</f>
        <v>0</v>
      </c>
      <c r="L1415" s="51"/>
      <c r="M1415" s="121"/>
      <c r="N1415" s="121"/>
      <c r="O1415" s="14">
        <f>SUM(L1415:N1415)</f>
        <v>0</v>
      </c>
      <c r="P1415" s="121"/>
      <c r="Q1415" s="121"/>
      <c r="R1415" s="121"/>
      <c r="S1415" s="121"/>
      <c r="T1415" s="14">
        <f>SUM(P1415:S1415)</f>
        <v>0</v>
      </c>
      <c r="U1415" s="51"/>
      <c r="V1415" s="51"/>
      <c r="W1415" s="51"/>
      <c r="X1415" s="51"/>
      <c r="Y1415" s="51"/>
      <c r="Z1415" s="51"/>
      <c r="AA1415" s="14">
        <f>SUM(U1415:Z1415)</f>
        <v>0</v>
      </c>
      <c r="AB1415" s="51"/>
      <c r="AC1415" s="51"/>
      <c r="AD1415" s="87">
        <f>H1415+K1415+O1415+T1415+AA1415+AB1415-AC1415</f>
        <v>87.875</v>
      </c>
    </row>
    <row r="1416" spans="1:30" ht="21" customHeight="1" x14ac:dyDescent="0.2">
      <c r="A1416" s="9">
        <v>1412</v>
      </c>
      <c r="B1416" s="167">
        <v>194084</v>
      </c>
      <c r="C1416" s="119" t="s">
        <v>78</v>
      </c>
      <c r="D1416" s="168">
        <v>2</v>
      </c>
      <c r="E1416" s="14">
        <v>0.87375000000000003</v>
      </c>
      <c r="F1416" s="51"/>
      <c r="G1416" s="51"/>
      <c r="H1416" s="12">
        <f>SUM(E1416*100,F1416:G1416)</f>
        <v>87.375</v>
      </c>
      <c r="I1416" s="51"/>
      <c r="J1416" s="121"/>
      <c r="K1416" s="14">
        <f>SUM(I1416:J1416)</f>
        <v>0</v>
      </c>
      <c r="L1416" s="51"/>
      <c r="M1416" s="121"/>
      <c r="N1416" s="121"/>
      <c r="O1416" s="14">
        <f>SUM(L1416:N1416)</f>
        <v>0</v>
      </c>
      <c r="P1416" s="121"/>
      <c r="Q1416" s="121"/>
      <c r="R1416" s="121"/>
      <c r="S1416" s="121"/>
      <c r="T1416" s="14">
        <f>SUM(P1416:S1416)</f>
        <v>0</v>
      </c>
      <c r="U1416" s="51"/>
      <c r="V1416" s="51">
        <v>0.5</v>
      </c>
      <c r="W1416" s="51"/>
      <c r="X1416" s="51"/>
      <c r="Y1416" s="51"/>
      <c r="Z1416" s="51"/>
      <c r="AA1416" s="14">
        <f>SUM(U1416:Z1416)</f>
        <v>0.5</v>
      </c>
      <c r="AB1416" s="51"/>
      <c r="AC1416" s="51"/>
      <c r="AD1416" s="86">
        <f>H1416+K1416+O1416+T1416+AA1416+AB1416-AC1416</f>
        <v>87.875</v>
      </c>
    </row>
    <row r="1417" spans="1:30" ht="21" customHeight="1" x14ac:dyDescent="0.2">
      <c r="A1417" s="10">
        <v>1413</v>
      </c>
      <c r="B1417" s="187" t="s">
        <v>1275</v>
      </c>
      <c r="C1417" s="101" t="s">
        <v>68</v>
      </c>
      <c r="D1417" s="177">
        <v>3</v>
      </c>
      <c r="E1417" s="13">
        <v>0.8787096774193548</v>
      </c>
      <c r="F1417" s="48"/>
      <c r="G1417" s="48"/>
      <c r="H1417" s="12">
        <f>SUM(E1417*100,F1417:G1417)</f>
        <v>87.870967741935473</v>
      </c>
      <c r="I1417" s="48"/>
      <c r="J1417" s="78"/>
      <c r="K1417" s="13">
        <f>SUM(I1417:J1417)</f>
        <v>0</v>
      </c>
      <c r="L1417" s="48"/>
      <c r="M1417" s="78"/>
      <c r="N1417" s="78"/>
      <c r="O1417" s="13">
        <f>SUM(L1417:N1417)</f>
        <v>0</v>
      </c>
      <c r="P1417" s="78"/>
      <c r="Q1417" s="78"/>
      <c r="R1417" s="78"/>
      <c r="S1417" s="78"/>
      <c r="T1417" s="13">
        <f>SUM(P1417:S1417)</f>
        <v>0</v>
      </c>
      <c r="U1417" s="48"/>
      <c r="V1417" s="48"/>
      <c r="W1417" s="48"/>
      <c r="X1417" s="48"/>
      <c r="Y1417" s="48"/>
      <c r="Z1417" s="48"/>
      <c r="AA1417" s="13">
        <f>SUM(U1417:Z1417)</f>
        <v>0</v>
      </c>
      <c r="AB1417" s="48"/>
      <c r="AC1417" s="48"/>
      <c r="AD1417" s="86">
        <f>H1417+K1417+O1417+T1417+AA1417+AB1417-AC1417</f>
        <v>87.870967741935473</v>
      </c>
    </row>
    <row r="1418" spans="1:30" ht="21" customHeight="1" x14ac:dyDescent="0.2">
      <c r="A1418" s="8">
        <v>1414</v>
      </c>
      <c r="B1418" s="190" t="s">
        <v>1276</v>
      </c>
      <c r="C1418" s="92" t="s">
        <v>64</v>
      </c>
      <c r="D1418" s="171">
        <v>5</v>
      </c>
      <c r="E1418" s="12">
        <v>0.87862666666666656</v>
      </c>
      <c r="F1418" s="54"/>
      <c r="G1418" s="54"/>
      <c r="H1418" s="12">
        <f>SUM(E1418*100,F1418:G1418)</f>
        <v>87.862666666666655</v>
      </c>
      <c r="I1418" s="85"/>
      <c r="J1418" s="126"/>
      <c r="K1418" s="12">
        <f>SUM(I1418:J1418)</f>
        <v>0</v>
      </c>
      <c r="L1418" s="95"/>
      <c r="M1418" s="95"/>
      <c r="N1418" s="95"/>
      <c r="O1418" s="12">
        <f>SUM(L1418:N1418)</f>
        <v>0</v>
      </c>
      <c r="P1418" s="95"/>
      <c r="Q1418" s="95"/>
      <c r="R1418" s="95"/>
      <c r="S1418" s="95"/>
      <c r="T1418" s="12">
        <f>SUM(P1418:S1418)</f>
        <v>0</v>
      </c>
      <c r="U1418" s="95"/>
      <c r="V1418" s="94"/>
      <c r="W1418" s="94"/>
      <c r="X1418" s="94"/>
      <c r="Y1418" s="85"/>
      <c r="Z1418" s="85"/>
      <c r="AA1418" s="14">
        <f>SUM(U1418:Z1418)</f>
        <v>0</v>
      </c>
      <c r="AB1418" s="85"/>
      <c r="AC1418" s="85"/>
      <c r="AD1418" s="87">
        <f>H1418+K1418+O1418+T1418+AA1418+AB1418-AC1418</f>
        <v>87.862666666666655</v>
      </c>
    </row>
    <row r="1419" spans="1:30" ht="21" customHeight="1" x14ac:dyDescent="0.2">
      <c r="A1419" s="9">
        <v>1415</v>
      </c>
      <c r="B1419" s="184" t="s">
        <v>1277</v>
      </c>
      <c r="C1419" s="184" t="s">
        <v>66</v>
      </c>
      <c r="D1419" s="184">
        <v>1</v>
      </c>
      <c r="E1419" s="13">
        <v>0.87156250000000002</v>
      </c>
      <c r="F1419" s="47"/>
      <c r="G1419" s="47"/>
      <c r="H1419" s="12">
        <f>SUM(E1419*100,F1419:G1419)</f>
        <v>87.15625</v>
      </c>
      <c r="I1419" s="47"/>
      <c r="J1419" s="77"/>
      <c r="K1419" s="13">
        <f>SUM(I1419:J1419)</f>
        <v>0</v>
      </c>
      <c r="L1419" s="47"/>
      <c r="M1419" s="77"/>
      <c r="N1419" s="77"/>
      <c r="O1419" s="13">
        <f>SUM(L1419:N1419)</f>
        <v>0</v>
      </c>
      <c r="P1419" s="77"/>
      <c r="Q1419" s="77"/>
      <c r="R1419" s="77"/>
      <c r="S1419" s="77"/>
      <c r="T1419" s="13">
        <f>SUM(P1419:S1419)</f>
        <v>0</v>
      </c>
      <c r="U1419" s="47"/>
      <c r="V1419" s="47">
        <v>0.7</v>
      </c>
      <c r="W1419" s="47"/>
      <c r="X1419" s="47"/>
      <c r="Y1419" s="47"/>
      <c r="Z1419" s="47"/>
      <c r="AA1419" s="13">
        <f>SUM(U1419:Z1419)</f>
        <v>0.7</v>
      </c>
      <c r="AB1419" s="47"/>
      <c r="AC1419" s="47"/>
      <c r="AD1419" s="87">
        <f>H1419+K1419+O1419+T1419+AA1419+AB1419-AC1419</f>
        <v>87.856250000000003</v>
      </c>
    </row>
    <row r="1420" spans="1:30" ht="21" customHeight="1" x14ac:dyDescent="0.2">
      <c r="A1420" s="10">
        <v>1416</v>
      </c>
      <c r="B1420" s="166" t="s">
        <v>1278</v>
      </c>
      <c r="C1420" s="166" t="s">
        <v>73</v>
      </c>
      <c r="D1420" s="166">
        <v>3</v>
      </c>
      <c r="E1420" s="14">
        <v>0.87855072463768114</v>
      </c>
      <c r="F1420" s="50"/>
      <c r="G1420" s="50"/>
      <c r="H1420" s="12">
        <f>SUM(E1420*100,F1420:G1420)</f>
        <v>87.85507246376811</v>
      </c>
      <c r="I1420" s="50"/>
      <c r="J1420" s="112"/>
      <c r="K1420" s="14">
        <f>SUM(I1420:J1420)</f>
        <v>0</v>
      </c>
      <c r="L1420" s="50"/>
      <c r="M1420" s="112"/>
      <c r="N1420" s="112"/>
      <c r="O1420" s="14">
        <f>SUM(L1420:N1420)</f>
        <v>0</v>
      </c>
      <c r="P1420" s="112"/>
      <c r="Q1420" s="112"/>
      <c r="R1420" s="112"/>
      <c r="S1420" s="112"/>
      <c r="T1420" s="14">
        <f>SUM(P1420:S1420)</f>
        <v>0</v>
      </c>
      <c r="U1420" s="50"/>
      <c r="V1420" s="50"/>
      <c r="W1420" s="50"/>
      <c r="X1420" s="50"/>
      <c r="Y1420" s="50"/>
      <c r="Z1420" s="50"/>
      <c r="AA1420" s="14">
        <f>SUM(U1420:Z1420)</f>
        <v>0</v>
      </c>
      <c r="AB1420" s="50"/>
      <c r="AC1420" s="50"/>
      <c r="AD1420" s="86">
        <f>H1420+K1420+O1420+T1420+AA1420+AB1420-AC1420</f>
        <v>87.85507246376811</v>
      </c>
    </row>
    <row r="1421" spans="1:30" ht="21" customHeight="1" x14ac:dyDescent="0.2">
      <c r="A1421" s="8">
        <v>1417</v>
      </c>
      <c r="B1421" s="167">
        <v>194247</v>
      </c>
      <c r="C1421" s="168" t="s">
        <v>78</v>
      </c>
      <c r="D1421" s="168">
        <v>2</v>
      </c>
      <c r="E1421" s="14">
        <v>0.87854166666666667</v>
      </c>
      <c r="F1421" s="51"/>
      <c r="G1421" s="51"/>
      <c r="H1421" s="12">
        <f>SUM(E1421*100,F1421:G1421)</f>
        <v>87.854166666666671</v>
      </c>
      <c r="I1421" s="51"/>
      <c r="J1421" s="121"/>
      <c r="K1421" s="14">
        <f>SUM(I1421:J1421)</f>
        <v>0</v>
      </c>
      <c r="L1421" s="51"/>
      <c r="M1421" s="121"/>
      <c r="N1421" s="121"/>
      <c r="O1421" s="14">
        <f>SUM(L1421:N1421)</f>
        <v>0</v>
      </c>
      <c r="P1421" s="121"/>
      <c r="Q1421" s="121"/>
      <c r="R1421" s="121"/>
      <c r="S1421" s="121"/>
      <c r="T1421" s="14">
        <f>SUM(P1421:S1421)</f>
        <v>0</v>
      </c>
      <c r="U1421" s="51"/>
      <c r="V1421" s="51"/>
      <c r="W1421" s="51"/>
      <c r="X1421" s="51"/>
      <c r="Y1421" s="51"/>
      <c r="Z1421" s="51"/>
      <c r="AA1421" s="14">
        <f>SUM(U1421:Z1421)</f>
        <v>0</v>
      </c>
      <c r="AB1421" s="51"/>
      <c r="AC1421" s="51"/>
      <c r="AD1421" s="86">
        <f>H1421+K1421+O1421+T1421+AA1421+AB1421-AC1421</f>
        <v>87.854166666666671</v>
      </c>
    </row>
    <row r="1422" spans="1:30" ht="21" customHeight="1" x14ac:dyDescent="0.2">
      <c r="A1422" s="9">
        <v>1418</v>
      </c>
      <c r="B1422" s="183" t="s">
        <v>1279</v>
      </c>
      <c r="C1422" s="101" t="s">
        <v>68</v>
      </c>
      <c r="D1422" s="177">
        <v>1</v>
      </c>
      <c r="E1422" s="13">
        <v>0.83642857142857141</v>
      </c>
      <c r="F1422" s="48"/>
      <c r="G1422" s="48"/>
      <c r="H1422" s="12">
        <f>SUM(E1422*100,F1422:G1422)</f>
        <v>83.642857142857139</v>
      </c>
      <c r="I1422" s="48"/>
      <c r="J1422" s="78"/>
      <c r="K1422" s="13">
        <f>SUM(I1422:J1422)</f>
        <v>0</v>
      </c>
      <c r="L1422" s="48"/>
      <c r="M1422" s="78"/>
      <c r="N1422" s="78"/>
      <c r="O1422" s="13">
        <f>SUM(L1422:N1422)</f>
        <v>0</v>
      </c>
      <c r="P1422" s="78"/>
      <c r="Q1422" s="78"/>
      <c r="R1422" s="78"/>
      <c r="S1422" s="78"/>
      <c r="T1422" s="13">
        <f>SUM(P1422:S1422)</f>
        <v>0</v>
      </c>
      <c r="U1422" s="48"/>
      <c r="V1422" s="48">
        <v>4.2</v>
      </c>
      <c r="W1422" s="48"/>
      <c r="X1422" s="48"/>
      <c r="Y1422" s="48"/>
      <c r="Z1422" s="48"/>
      <c r="AA1422" s="13">
        <f>SUM(U1422:Z1422)</f>
        <v>4.2</v>
      </c>
      <c r="AB1422" s="48"/>
      <c r="AC1422" s="48"/>
      <c r="AD1422" s="87">
        <f>H1422+K1422+O1422+T1422+AA1422+AB1422-AC1422</f>
        <v>87.842857142857142</v>
      </c>
    </row>
    <row r="1423" spans="1:30" ht="21" customHeight="1" x14ac:dyDescent="0.2">
      <c r="A1423" s="10">
        <v>1419</v>
      </c>
      <c r="B1423" s="180" t="s">
        <v>1280</v>
      </c>
      <c r="C1423" s="101" t="s">
        <v>68</v>
      </c>
      <c r="D1423" s="180">
        <v>1</v>
      </c>
      <c r="E1423" s="13">
        <v>0.87838709677419358</v>
      </c>
      <c r="F1423" s="48"/>
      <c r="G1423" s="48"/>
      <c r="H1423" s="12">
        <f>SUM(E1423*100,F1423:G1423)</f>
        <v>87.838709677419359</v>
      </c>
      <c r="I1423" s="48"/>
      <c r="J1423" s="78"/>
      <c r="K1423" s="13">
        <f>SUM(I1423:J1423)</f>
        <v>0</v>
      </c>
      <c r="L1423" s="48"/>
      <c r="M1423" s="78"/>
      <c r="N1423" s="78"/>
      <c r="O1423" s="13">
        <f>SUM(L1423:N1423)</f>
        <v>0</v>
      </c>
      <c r="P1423" s="78"/>
      <c r="Q1423" s="78"/>
      <c r="R1423" s="78"/>
      <c r="S1423" s="78"/>
      <c r="T1423" s="13">
        <f>SUM(P1423:S1423)</f>
        <v>0</v>
      </c>
      <c r="U1423" s="48"/>
      <c r="V1423" s="48"/>
      <c r="W1423" s="48"/>
      <c r="X1423" s="48"/>
      <c r="Y1423" s="48"/>
      <c r="Z1423" s="48"/>
      <c r="AA1423" s="13">
        <f>SUM(U1423:Z1423)</f>
        <v>0</v>
      </c>
      <c r="AB1423" s="48"/>
      <c r="AC1423" s="48"/>
      <c r="AD1423" s="86">
        <f>H1423+K1423+O1423+T1423+AA1423+AB1423-AC1423</f>
        <v>87.838709677419359</v>
      </c>
    </row>
    <row r="1424" spans="1:30" ht="21" customHeight="1" x14ac:dyDescent="0.2">
      <c r="A1424" s="8">
        <v>1420</v>
      </c>
      <c r="B1424" s="167">
        <v>204080</v>
      </c>
      <c r="C1424" s="119" t="s">
        <v>78</v>
      </c>
      <c r="D1424" s="168">
        <v>1</v>
      </c>
      <c r="E1424" s="14">
        <v>0.84437499999999999</v>
      </c>
      <c r="F1424" s="51"/>
      <c r="G1424" s="51"/>
      <c r="H1424" s="12">
        <f>SUM(E1424*100,F1424:G1424)</f>
        <v>84.4375</v>
      </c>
      <c r="I1424" s="51"/>
      <c r="J1424" s="121"/>
      <c r="K1424" s="14">
        <f>SUM(I1424:J1424)</f>
        <v>0</v>
      </c>
      <c r="L1424" s="51"/>
      <c r="M1424" s="121"/>
      <c r="N1424" s="121"/>
      <c r="O1424" s="14">
        <f>SUM(L1424:N1424)</f>
        <v>0</v>
      </c>
      <c r="P1424" s="121"/>
      <c r="Q1424" s="121"/>
      <c r="R1424" s="121"/>
      <c r="S1424" s="121"/>
      <c r="T1424" s="14">
        <f>SUM(P1424:S1424)</f>
        <v>0</v>
      </c>
      <c r="U1424" s="51"/>
      <c r="V1424" s="51">
        <v>3.4</v>
      </c>
      <c r="W1424" s="51"/>
      <c r="X1424" s="51"/>
      <c r="Y1424" s="51"/>
      <c r="Z1424" s="51"/>
      <c r="AA1424" s="14">
        <f>SUM(U1424:Z1424)</f>
        <v>3.4</v>
      </c>
      <c r="AB1424" s="51"/>
      <c r="AC1424" s="51"/>
      <c r="AD1424" s="86">
        <f>H1424+K1424+O1424+T1424+AA1424+AB1424-AC1424</f>
        <v>87.837500000000006</v>
      </c>
    </row>
    <row r="1425" spans="1:30" ht="21" customHeight="1" x14ac:dyDescent="0.2">
      <c r="A1425" s="9">
        <v>1421</v>
      </c>
      <c r="B1425" s="175" t="s">
        <v>1281</v>
      </c>
      <c r="C1425" s="92" t="s">
        <v>64</v>
      </c>
      <c r="D1425" s="171">
        <v>1</v>
      </c>
      <c r="E1425" s="12">
        <v>0.87310344827586206</v>
      </c>
      <c r="F1425" s="46"/>
      <c r="G1425" s="46"/>
      <c r="H1425" s="12">
        <f>SUM(E1425*100,F1425:G1425)</f>
        <v>87.310344827586206</v>
      </c>
      <c r="I1425" s="94"/>
      <c r="J1425" s="95"/>
      <c r="K1425" s="12">
        <f>SUM(I1425:J1425)</f>
        <v>0</v>
      </c>
      <c r="L1425" s="95"/>
      <c r="M1425" s="95"/>
      <c r="N1425" s="95"/>
      <c r="O1425" s="12">
        <f>SUM(L1425:N1425)</f>
        <v>0</v>
      </c>
      <c r="P1425" s="95"/>
      <c r="Q1425" s="95"/>
      <c r="R1425" s="95"/>
      <c r="S1425" s="95"/>
      <c r="T1425" s="12">
        <f>SUM(P1425:S1425)</f>
        <v>0</v>
      </c>
      <c r="U1425" s="95"/>
      <c r="V1425" s="94">
        <v>0.5</v>
      </c>
      <c r="W1425" s="94"/>
      <c r="X1425" s="94"/>
      <c r="Y1425" s="85"/>
      <c r="Z1425" s="85"/>
      <c r="AA1425" s="14">
        <f>SUM(U1425:Z1425)</f>
        <v>0.5</v>
      </c>
      <c r="AB1425" s="85"/>
      <c r="AC1425" s="85"/>
      <c r="AD1425" s="86">
        <f>H1425+K1425+O1425+T1425+AA1425+AB1425-AC1425</f>
        <v>87.810344827586206</v>
      </c>
    </row>
    <row r="1426" spans="1:30" ht="21" customHeight="1" x14ac:dyDescent="0.2">
      <c r="A1426" s="10">
        <v>1422</v>
      </c>
      <c r="B1426" s="176" t="s">
        <v>1282</v>
      </c>
      <c r="C1426" s="177" t="s">
        <v>68</v>
      </c>
      <c r="D1426" s="177">
        <v>3</v>
      </c>
      <c r="E1426" s="13">
        <v>0.87806451612903225</v>
      </c>
      <c r="F1426" s="48"/>
      <c r="G1426" s="48"/>
      <c r="H1426" s="12">
        <f>SUM(E1426*100,F1426:G1426)</f>
        <v>87.806451612903231</v>
      </c>
      <c r="I1426" s="48"/>
      <c r="J1426" s="78"/>
      <c r="K1426" s="13">
        <f>SUM(I1426:J1426)</f>
        <v>0</v>
      </c>
      <c r="L1426" s="48"/>
      <c r="M1426" s="78"/>
      <c r="N1426" s="78"/>
      <c r="O1426" s="13">
        <f>SUM(L1426:N1426)</f>
        <v>0</v>
      </c>
      <c r="P1426" s="78"/>
      <c r="Q1426" s="78"/>
      <c r="R1426" s="78"/>
      <c r="S1426" s="78"/>
      <c r="T1426" s="13">
        <f>SUM(P1426:S1426)</f>
        <v>0</v>
      </c>
      <c r="U1426" s="48"/>
      <c r="V1426" s="48"/>
      <c r="W1426" s="48"/>
      <c r="X1426" s="48"/>
      <c r="Y1426" s="48"/>
      <c r="Z1426" s="48"/>
      <c r="AA1426" s="13">
        <f>SUM(U1426:Z1426)</f>
        <v>0</v>
      </c>
      <c r="AB1426" s="48"/>
      <c r="AC1426" s="48"/>
      <c r="AD1426" s="87">
        <f>H1426+K1426+O1426+T1426+AA1426+AB1426-AC1426</f>
        <v>87.806451612903231</v>
      </c>
    </row>
    <row r="1427" spans="1:30" ht="21" customHeight="1" x14ac:dyDescent="0.2">
      <c r="A1427" s="8">
        <v>1423</v>
      </c>
      <c r="B1427" s="172">
        <v>182775</v>
      </c>
      <c r="C1427" s="104" t="s">
        <v>70</v>
      </c>
      <c r="D1427" s="173">
        <v>3</v>
      </c>
      <c r="E1427" s="14">
        <f>'[1]3-18-02.'!AD3</f>
        <v>0.878</v>
      </c>
      <c r="F1427" s="49"/>
      <c r="G1427" s="49"/>
      <c r="H1427" s="12">
        <f>SUM(E1427*100,F1427:G1427)</f>
        <v>87.8</v>
      </c>
      <c r="I1427" s="49"/>
      <c r="J1427" s="106"/>
      <c r="K1427" s="14">
        <f>SUM(I1427:J1427)</f>
        <v>0</v>
      </c>
      <c r="L1427" s="49"/>
      <c r="M1427" s="106"/>
      <c r="N1427" s="106"/>
      <c r="O1427" s="14">
        <f>SUM(L1427:N1427)</f>
        <v>0</v>
      </c>
      <c r="P1427" s="106"/>
      <c r="Q1427" s="106"/>
      <c r="R1427" s="106"/>
      <c r="S1427" s="106"/>
      <c r="T1427" s="14">
        <f>SUM(P1427:S1427)</f>
        <v>0</v>
      </c>
      <c r="U1427" s="49"/>
      <c r="V1427" s="49"/>
      <c r="W1427" s="49"/>
      <c r="X1427" s="49"/>
      <c r="Y1427" s="49"/>
      <c r="Z1427" s="49"/>
      <c r="AA1427" s="14">
        <f>SUM(U1427:Z1427)</f>
        <v>0</v>
      </c>
      <c r="AB1427" s="49"/>
      <c r="AC1427" s="49"/>
      <c r="AD1427" s="87">
        <f>H1427+K1427+O1427+T1427+AA1427+AB1427-AC1427</f>
        <v>87.8</v>
      </c>
    </row>
    <row r="1428" spans="1:30" ht="21" customHeight="1" x14ac:dyDescent="0.2">
      <c r="A1428" s="9">
        <v>1424</v>
      </c>
      <c r="B1428" s="172">
        <v>182824</v>
      </c>
      <c r="C1428" s="173" t="s">
        <v>70</v>
      </c>
      <c r="D1428" s="173">
        <v>3</v>
      </c>
      <c r="E1428" s="14">
        <f>'[1]3-18-04.'!AD6</f>
        <v>0.878</v>
      </c>
      <c r="F1428" s="49"/>
      <c r="G1428" s="49"/>
      <c r="H1428" s="12">
        <f>SUM(E1428*100,F1428:G1428)</f>
        <v>87.8</v>
      </c>
      <c r="I1428" s="49"/>
      <c r="J1428" s="106"/>
      <c r="K1428" s="14">
        <f>SUM(I1428:J1428)</f>
        <v>0</v>
      </c>
      <c r="L1428" s="49"/>
      <c r="M1428" s="106"/>
      <c r="N1428" s="106"/>
      <c r="O1428" s="14">
        <f>SUM(L1428:N1428)</f>
        <v>0</v>
      </c>
      <c r="P1428" s="106"/>
      <c r="Q1428" s="106"/>
      <c r="R1428" s="106"/>
      <c r="S1428" s="106"/>
      <c r="T1428" s="14">
        <f>SUM(P1428:S1428)</f>
        <v>0</v>
      </c>
      <c r="U1428" s="49"/>
      <c r="V1428" s="49"/>
      <c r="W1428" s="49"/>
      <c r="X1428" s="49"/>
      <c r="Y1428" s="49"/>
      <c r="Z1428" s="49"/>
      <c r="AA1428" s="14">
        <f>SUM(U1428:Z1428)</f>
        <v>0</v>
      </c>
      <c r="AB1428" s="49"/>
      <c r="AC1428" s="49"/>
      <c r="AD1428" s="86">
        <f>H1428+K1428+O1428+T1428+AA1428+AB1428-AC1428</f>
        <v>87.8</v>
      </c>
    </row>
    <row r="1429" spans="1:30" ht="21" customHeight="1" x14ac:dyDescent="0.2">
      <c r="A1429" s="10">
        <v>1425</v>
      </c>
      <c r="B1429" s="172" t="s">
        <v>1283</v>
      </c>
      <c r="C1429" s="173" t="s">
        <v>70</v>
      </c>
      <c r="D1429" s="173">
        <v>2</v>
      </c>
      <c r="E1429" s="14">
        <f>H1429/100</f>
        <v>0.84799999999999998</v>
      </c>
      <c r="F1429" s="49"/>
      <c r="G1429" s="49"/>
      <c r="H1429" s="12">
        <v>84.8</v>
      </c>
      <c r="I1429" s="49"/>
      <c r="J1429" s="106"/>
      <c r="K1429" s="14">
        <f>SUM(I1429:J1429)</f>
        <v>0</v>
      </c>
      <c r="L1429" s="49"/>
      <c r="M1429" s="106"/>
      <c r="N1429" s="106"/>
      <c r="O1429" s="14">
        <f>SUM(L1429:N1429)</f>
        <v>0</v>
      </c>
      <c r="P1429" s="106">
        <v>1</v>
      </c>
      <c r="Q1429" s="106">
        <v>2</v>
      </c>
      <c r="R1429" s="106"/>
      <c r="S1429" s="106"/>
      <c r="T1429" s="14">
        <f>SUM(P1429:S1429)</f>
        <v>3</v>
      </c>
      <c r="U1429" s="49"/>
      <c r="V1429" s="49"/>
      <c r="W1429" s="49"/>
      <c r="X1429" s="49"/>
      <c r="Y1429" s="49"/>
      <c r="Z1429" s="49"/>
      <c r="AA1429" s="14">
        <f>SUM(U1429:Z1429)</f>
        <v>0</v>
      </c>
      <c r="AB1429" s="49"/>
      <c r="AC1429" s="49"/>
      <c r="AD1429" s="86">
        <f>H1429+K1429+O1429+T1429+AA1429+AB1429-AC1429</f>
        <v>87.8</v>
      </c>
    </row>
    <row r="1430" spans="1:30" ht="21" customHeight="1" x14ac:dyDescent="0.2">
      <c r="A1430" s="8">
        <v>1426</v>
      </c>
      <c r="B1430" s="178" t="s">
        <v>1284</v>
      </c>
      <c r="C1430" s="177" t="s">
        <v>68</v>
      </c>
      <c r="D1430" s="177">
        <v>2</v>
      </c>
      <c r="E1430" s="13">
        <v>0.87</v>
      </c>
      <c r="F1430" s="48"/>
      <c r="G1430" s="48"/>
      <c r="H1430" s="12">
        <f>SUM(E1430*100,F1430:G1430)</f>
        <v>87</v>
      </c>
      <c r="I1430" s="48"/>
      <c r="J1430" s="78"/>
      <c r="K1430" s="13">
        <f>SUM(I1430:J1430)</f>
        <v>0</v>
      </c>
      <c r="L1430" s="48"/>
      <c r="M1430" s="78"/>
      <c r="N1430" s="78"/>
      <c r="O1430" s="13">
        <f>SUM(L1430:N1430)</f>
        <v>0</v>
      </c>
      <c r="P1430" s="78"/>
      <c r="Q1430" s="78"/>
      <c r="R1430" s="78"/>
      <c r="S1430" s="78"/>
      <c r="T1430" s="13">
        <f>SUM(P1430:S1430)</f>
        <v>0</v>
      </c>
      <c r="U1430" s="48"/>
      <c r="V1430" s="48"/>
      <c r="W1430" s="48"/>
      <c r="X1430" s="48"/>
      <c r="Y1430" s="48">
        <v>0.8</v>
      </c>
      <c r="Z1430" s="48"/>
      <c r="AA1430" s="13">
        <f>SUM(U1430:Z1430)</f>
        <v>0.8</v>
      </c>
      <c r="AB1430" s="48"/>
      <c r="AC1430" s="48"/>
      <c r="AD1430" s="86">
        <f>H1430+K1430+O1430+T1430+AA1430+AB1430-AC1430</f>
        <v>87.8</v>
      </c>
    </row>
    <row r="1431" spans="1:30" ht="21" customHeight="1" x14ac:dyDescent="0.2">
      <c r="A1431" s="9">
        <v>1427</v>
      </c>
      <c r="B1431" s="176" t="s">
        <v>1285</v>
      </c>
      <c r="C1431" s="101" t="s">
        <v>68</v>
      </c>
      <c r="D1431" s="177">
        <v>2</v>
      </c>
      <c r="E1431" s="13">
        <v>0.878</v>
      </c>
      <c r="F1431" s="48"/>
      <c r="G1431" s="48"/>
      <c r="H1431" s="12">
        <f>SUM(E1431*100,F1431:G1431)</f>
        <v>87.8</v>
      </c>
      <c r="I1431" s="48"/>
      <c r="J1431" s="78"/>
      <c r="K1431" s="13">
        <f>SUM(I1431:J1431)</f>
        <v>0</v>
      </c>
      <c r="L1431" s="48"/>
      <c r="M1431" s="78"/>
      <c r="N1431" s="78"/>
      <c r="O1431" s="13">
        <f>SUM(L1431:N1431)</f>
        <v>0</v>
      </c>
      <c r="P1431" s="78"/>
      <c r="Q1431" s="78"/>
      <c r="R1431" s="78"/>
      <c r="S1431" s="78"/>
      <c r="T1431" s="13">
        <f>SUM(P1431:S1431)</f>
        <v>0</v>
      </c>
      <c r="U1431" s="48"/>
      <c r="V1431" s="48"/>
      <c r="W1431" s="48"/>
      <c r="X1431" s="48"/>
      <c r="Y1431" s="48"/>
      <c r="Z1431" s="48"/>
      <c r="AA1431" s="13">
        <f>SUM(U1431:Z1431)</f>
        <v>0</v>
      </c>
      <c r="AB1431" s="48"/>
      <c r="AC1431" s="48"/>
      <c r="AD1431" s="87">
        <f>H1431+K1431+O1431+T1431+AA1431+AB1431-AC1431</f>
        <v>87.8</v>
      </c>
    </row>
    <row r="1432" spans="1:30" ht="21" customHeight="1" x14ac:dyDescent="0.2">
      <c r="A1432" s="10">
        <v>1428</v>
      </c>
      <c r="B1432" s="167">
        <v>174182</v>
      </c>
      <c r="C1432" s="119" t="s">
        <v>78</v>
      </c>
      <c r="D1432" s="168">
        <v>4</v>
      </c>
      <c r="E1432" s="14">
        <v>0.87794871794871798</v>
      </c>
      <c r="F1432" s="51"/>
      <c r="G1432" s="51"/>
      <c r="H1432" s="12">
        <f>SUM(E1432*100,F1432:G1432)</f>
        <v>87.794871794871796</v>
      </c>
      <c r="I1432" s="51"/>
      <c r="J1432" s="121"/>
      <c r="K1432" s="14">
        <f>SUM(I1432:J1432)</f>
        <v>0</v>
      </c>
      <c r="L1432" s="51"/>
      <c r="M1432" s="121"/>
      <c r="N1432" s="121"/>
      <c r="O1432" s="14">
        <f>SUM(L1432:N1432)</f>
        <v>0</v>
      </c>
      <c r="P1432" s="121"/>
      <c r="Q1432" s="121"/>
      <c r="R1432" s="121"/>
      <c r="S1432" s="121"/>
      <c r="T1432" s="14">
        <f>SUM(P1432:S1432)</f>
        <v>0</v>
      </c>
      <c r="U1432" s="51"/>
      <c r="V1432" s="51"/>
      <c r="W1432" s="51"/>
      <c r="X1432" s="51"/>
      <c r="Y1432" s="51"/>
      <c r="Z1432" s="51"/>
      <c r="AA1432" s="14">
        <f>SUM(U1432:Z1432)</f>
        <v>0</v>
      </c>
      <c r="AB1432" s="51"/>
      <c r="AC1432" s="51"/>
      <c r="AD1432" s="86">
        <f>H1432+K1432+O1432+T1432+AA1432+AB1432-AC1432</f>
        <v>87.794871794871796</v>
      </c>
    </row>
    <row r="1433" spans="1:30" ht="21" customHeight="1" x14ac:dyDescent="0.2">
      <c r="A1433" s="8">
        <v>1429</v>
      </c>
      <c r="B1433" s="206">
        <v>164046</v>
      </c>
      <c r="C1433" s="92" t="s">
        <v>64</v>
      </c>
      <c r="D1433" s="171">
        <v>5</v>
      </c>
      <c r="E1433" s="17">
        <v>0.87785304659498198</v>
      </c>
      <c r="F1433" s="46"/>
      <c r="G1433" s="46"/>
      <c r="H1433" s="12">
        <f>SUM(E1433*100,F1433:G1433)</f>
        <v>87.785304659498195</v>
      </c>
      <c r="I1433" s="94"/>
      <c r="J1433" s="95"/>
      <c r="K1433" s="12">
        <f>SUM(I1433:J1433)</f>
        <v>0</v>
      </c>
      <c r="L1433" s="95"/>
      <c r="M1433" s="95"/>
      <c r="N1433" s="95"/>
      <c r="O1433" s="12">
        <f>SUM(L1433:N1433)</f>
        <v>0</v>
      </c>
      <c r="P1433" s="95"/>
      <c r="Q1433" s="196"/>
      <c r="R1433" s="95"/>
      <c r="S1433" s="95"/>
      <c r="T1433" s="12">
        <f>SUM(P1433:S1433)</f>
        <v>0</v>
      </c>
      <c r="U1433" s="95"/>
      <c r="V1433" s="94"/>
      <c r="W1433" s="94"/>
      <c r="X1433" s="94"/>
      <c r="Y1433" s="85"/>
      <c r="Z1433" s="85"/>
      <c r="AA1433" s="14">
        <f>SUM(U1433:Z1433)</f>
        <v>0</v>
      </c>
      <c r="AB1433" s="85"/>
      <c r="AC1433" s="85"/>
      <c r="AD1433" s="86">
        <f>H1433+K1433+O1433+T1433+AA1433+AB1433-AC1433</f>
        <v>87.785304659498195</v>
      </c>
    </row>
    <row r="1434" spans="1:30" ht="21" customHeight="1" x14ac:dyDescent="0.2">
      <c r="A1434" s="9">
        <v>1430</v>
      </c>
      <c r="B1434" s="167">
        <v>194513</v>
      </c>
      <c r="C1434" s="168" t="s">
        <v>78</v>
      </c>
      <c r="D1434" s="168">
        <v>3</v>
      </c>
      <c r="E1434" s="14">
        <v>0.85181818181818181</v>
      </c>
      <c r="F1434" s="51"/>
      <c r="G1434" s="51"/>
      <c r="H1434" s="12">
        <f>SUM(E1434*100,F1434:G1434)</f>
        <v>85.181818181818187</v>
      </c>
      <c r="I1434" s="51"/>
      <c r="J1434" s="121"/>
      <c r="K1434" s="14">
        <f>SUM(I1434:J1434)</f>
        <v>0</v>
      </c>
      <c r="L1434" s="51"/>
      <c r="M1434" s="121"/>
      <c r="N1434" s="121"/>
      <c r="O1434" s="14">
        <f>SUM(L1434:N1434)</f>
        <v>0</v>
      </c>
      <c r="P1434" s="121"/>
      <c r="Q1434" s="121"/>
      <c r="R1434" s="121"/>
      <c r="S1434" s="121"/>
      <c r="T1434" s="14">
        <f>SUM(P1434:S1434)</f>
        <v>0</v>
      </c>
      <c r="U1434" s="51"/>
      <c r="V1434" s="51">
        <v>1.6</v>
      </c>
      <c r="W1434" s="51"/>
      <c r="X1434" s="51"/>
      <c r="Y1434" s="51"/>
      <c r="Z1434" s="51">
        <v>0</v>
      </c>
      <c r="AA1434" s="14">
        <f>SUM(U1434:Z1434)</f>
        <v>1.6</v>
      </c>
      <c r="AB1434" s="51">
        <v>1</v>
      </c>
      <c r="AC1434" s="51"/>
      <c r="AD1434" s="86">
        <f>H1434+K1434+O1434+T1434+AA1434+AB1434-AC1434</f>
        <v>87.781818181818181</v>
      </c>
    </row>
    <row r="1435" spans="1:30" ht="21" customHeight="1" x14ac:dyDescent="0.2">
      <c r="A1435" s="10">
        <v>1431</v>
      </c>
      <c r="B1435" s="184" t="s">
        <v>1286</v>
      </c>
      <c r="C1435" s="96" t="s">
        <v>66</v>
      </c>
      <c r="D1435" s="184">
        <v>3</v>
      </c>
      <c r="E1435" s="13">
        <v>0.86576271186440679</v>
      </c>
      <c r="F1435" s="47"/>
      <c r="G1435" s="47"/>
      <c r="H1435" s="12">
        <f>SUM(E1435*100,F1435:G1435)</f>
        <v>86.576271186440678</v>
      </c>
      <c r="I1435" s="47"/>
      <c r="J1435" s="77"/>
      <c r="K1435" s="13">
        <f>SUM(I1435:J1435)</f>
        <v>0</v>
      </c>
      <c r="L1435" s="47"/>
      <c r="M1435" s="77"/>
      <c r="N1435" s="77"/>
      <c r="O1435" s="13">
        <f>SUM(L1435:N1435)</f>
        <v>0</v>
      </c>
      <c r="P1435" s="77"/>
      <c r="Q1435" s="80"/>
      <c r="R1435" s="77"/>
      <c r="S1435" s="77"/>
      <c r="T1435" s="13">
        <f>SUM(P1435:S1435)</f>
        <v>0</v>
      </c>
      <c r="U1435" s="47"/>
      <c r="V1435" s="47">
        <v>1.2</v>
      </c>
      <c r="W1435" s="47"/>
      <c r="X1435" s="47"/>
      <c r="Y1435" s="47"/>
      <c r="Z1435" s="47"/>
      <c r="AA1435" s="13">
        <f>SUM(U1435:Z1435)</f>
        <v>1.2</v>
      </c>
      <c r="AB1435" s="47"/>
      <c r="AC1435" s="47"/>
      <c r="AD1435" s="87">
        <f>H1435+K1435+O1435+T1435+AA1435+AB1435-AC1435</f>
        <v>87.776271186440681</v>
      </c>
    </row>
    <row r="1436" spans="1:30" ht="21" customHeight="1" x14ac:dyDescent="0.2">
      <c r="A1436" s="8">
        <v>1432</v>
      </c>
      <c r="B1436" s="167">
        <v>204040</v>
      </c>
      <c r="C1436" s="168" t="s">
        <v>78</v>
      </c>
      <c r="D1436" s="168">
        <v>1</v>
      </c>
      <c r="E1436" s="14">
        <v>0.86968749999999995</v>
      </c>
      <c r="F1436" s="51"/>
      <c r="G1436" s="51"/>
      <c r="H1436" s="12">
        <f>SUM(E1436*100,F1436:G1436)</f>
        <v>86.96875</v>
      </c>
      <c r="I1436" s="51"/>
      <c r="J1436" s="121"/>
      <c r="K1436" s="14">
        <f>SUM(I1436:J1436)</f>
        <v>0</v>
      </c>
      <c r="L1436" s="51"/>
      <c r="M1436" s="121"/>
      <c r="N1436" s="121"/>
      <c r="O1436" s="14">
        <f>SUM(L1436:N1436)</f>
        <v>0</v>
      </c>
      <c r="P1436" s="121"/>
      <c r="Q1436" s="121"/>
      <c r="R1436" s="121"/>
      <c r="S1436" s="121"/>
      <c r="T1436" s="14">
        <f>SUM(P1436:S1436)</f>
        <v>0</v>
      </c>
      <c r="U1436" s="51"/>
      <c r="V1436" s="51">
        <v>0.8</v>
      </c>
      <c r="W1436" s="51"/>
      <c r="X1436" s="51"/>
      <c r="Y1436" s="51"/>
      <c r="Z1436" s="51"/>
      <c r="AA1436" s="14">
        <f>SUM(U1436:Z1436)</f>
        <v>0.8</v>
      </c>
      <c r="AB1436" s="51"/>
      <c r="AC1436" s="51"/>
      <c r="AD1436" s="87">
        <f>H1436+K1436+O1436+T1436+AA1436+AB1436-AC1436</f>
        <v>87.768749999999997</v>
      </c>
    </row>
    <row r="1437" spans="1:30" ht="21" customHeight="1" x14ac:dyDescent="0.2">
      <c r="A1437" s="9">
        <v>1433</v>
      </c>
      <c r="B1437" s="172" t="s">
        <v>1287</v>
      </c>
      <c r="C1437" s="104" t="s">
        <v>70</v>
      </c>
      <c r="D1437" s="173">
        <v>2</v>
      </c>
      <c r="E1437" s="14">
        <f>H1437/100</f>
        <v>0.80868333333333342</v>
      </c>
      <c r="F1437" s="49"/>
      <c r="G1437" s="49"/>
      <c r="H1437" s="12">
        <v>80.868333333333339</v>
      </c>
      <c r="I1437" s="49"/>
      <c r="J1437" s="106"/>
      <c r="K1437" s="14">
        <f>SUM(I1437:J1437)</f>
        <v>0</v>
      </c>
      <c r="L1437" s="49"/>
      <c r="M1437" s="106"/>
      <c r="N1437" s="106"/>
      <c r="O1437" s="14">
        <f>SUM(L1437:N1437)</f>
        <v>0</v>
      </c>
      <c r="P1437" s="106"/>
      <c r="Q1437" s="106">
        <v>0.5</v>
      </c>
      <c r="R1437" s="106"/>
      <c r="S1437" s="106"/>
      <c r="T1437" s="14">
        <f>SUM(P1437:S1437)</f>
        <v>0.5</v>
      </c>
      <c r="U1437" s="49">
        <v>1</v>
      </c>
      <c r="V1437" s="49"/>
      <c r="W1437" s="49"/>
      <c r="X1437" s="49">
        <v>5.4</v>
      </c>
      <c r="Y1437" s="49"/>
      <c r="Z1437" s="49"/>
      <c r="AA1437" s="14">
        <f>SUM(U1437:Z1437)</f>
        <v>6.4</v>
      </c>
      <c r="AB1437" s="49"/>
      <c r="AC1437" s="49"/>
      <c r="AD1437" s="87">
        <f>H1437+K1437+O1437+T1437+AA1437+AB1437-AC1437</f>
        <v>87.768333333333345</v>
      </c>
    </row>
    <row r="1438" spans="1:30" ht="21" customHeight="1" x14ac:dyDescent="0.2">
      <c r="A1438" s="10">
        <v>1434</v>
      </c>
      <c r="B1438" s="182" t="s">
        <v>1288</v>
      </c>
      <c r="C1438" s="166" t="s">
        <v>73</v>
      </c>
      <c r="D1438" s="166">
        <v>4</v>
      </c>
      <c r="E1438" s="14">
        <v>0.87766666666666671</v>
      </c>
      <c r="F1438" s="50"/>
      <c r="G1438" s="50"/>
      <c r="H1438" s="12">
        <f>SUM(E1438*100,F1438:G1438)</f>
        <v>87.766666666666666</v>
      </c>
      <c r="I1438" s="50"/>
      <c r="J1438" s="112"/>
      <c r="K1438" s="14">
        <f>SUM(I1438:J1438)</f>
        <v>0</v>
      </c>
      <c r="L1438" s="50"/>
      <c r="M1438" s="112"/>
      <c r="N1438" s="112"/>
      <c r="O1438" s="14">
        <f>SUM(L1438:N1438)</f>
        <v>0</v>
      </c>
      <c r="P1438" s="112"/>
      <c r="Q1438" s="112"/>
      <c r="R1438" s="112"/>
      <c r="S1438" s="112"/>
      <c r="T1438" s="14">
        <f>SUM(P1438:S1438)</f>
        <v>0</v>
      </c>
      <c r="U1438" s="50"/>
      <c r="V1438" s="50"/>
      <c r="W1438" s="50"/>
      <c r="X1438" s="50"/>
      <c r="Y1438" s="50"/>
      <c r="Z1438" s="50"/>
      <c r="AA1438" s="14">
        <f>SUM(U1438:Z1438)</f>
        <v>0</v>
      </c>
      <c r="AB1438" s="50"/>
      <c r="AC1438" s="50"/>
      <c r="AD1438" s="86">
        <f>H1438+K1438+O1438+T1438+AA1438+AB1438-AC1438</f>
        <v>87.766666666666666</v>
      </c>
    </row>
    <row r="1439" spans="1:30" ht="21" customHeight="1" x14ac:dyDescent="0.2">
      <c r="A1439" s="8">
        <v>1435</v>
      </c>
      <c r="B1439" s="176" t="s">
        <v>1289</v>
      </c>
      <c r="C1439" s="177" t="s">
        <v>68</v>
      </c>
      <c r="D1439" s="177">
        <v>2</v>
      </c>
      <c r="E1439" s="13">
        <v>0.87766666666666671</v>
      </c>
      <c r="F1439" s="48"/>
      <c r="G1439" s="48"/>
      <c r="H1439" s="12">
        <f>SUM(E1439*100,F1439:G1439)</f>
        <v>87.766666666666666</v>
      </c>
      <c r="I1439" s="48"/>
      <c r="J1439" s="78"/>
      <c r="K1439" s="13">
        <f>SUM(I1439:J1439)</f>
        <v>0</v>
      </c>
      <c r="L1439" s="48"/>
      <c r="M1439" s="78"/>
      <c r="N1439" s="78"/>
      <c r="O1439" s="13">
        <f>SUM(L1439:N1439)</f>
        <v>0</v>
      </c>
      <c r="P1439" s="78"/>
      <c r="Q1439" s="78"/>
      <c r="R1439" s="78"/>
      <c r="S1439" s="78"/>
      <c r="T1439" s="13">
        <f>SUM(P1439:S1439)</f>
        <v>0</v>
      </c>
      <c r="U1439" s="48"/>
      <c r="V1439" s="48"/>
      <c r="W1439" s="48"/>
      <c r="X1439" s="48"/>
      <c r="Y1439" s="48"/>
      <c r="Z1439" s="48"/>
      <c r="AA1439" s="13">
        <f>SUM(U1439:Z1439)</f>
        <v>0</v>
      </c>
      <c r="AB1439" s="48"/>
      <c r="AC1439" s="48"/>
      <c r="AD1439" s="87">
        <f>H1439+K1439+O1439+T1439+AA1439+AB1439-AC1439</f>
        <v>87.766666666666666</v>
      </c>
    </row>
    <row r="1440" spans="1:30" ht="21" customHeight="1" x14ac:dyDescent="0.2">
      <c r="A1440" s="9">
        <v>1436</v>
      </c>
      <c r="B1440" s="184" t="s">
        <v>1290</v>
      </c>
      <c r="C1440" s="96" t="s">
        <v>66</v>
      </c>
      <c r="D1440" s="184">
        <v>1</v>
      </c>
      <c r="E1440" s="13">
        <v>0.75062499999999999</v>
      </c>
      <c r="F1440" s="47"/>
      <c r="G1440" s="47"/>
      <c r="H1440" s="12">
        <f>SUM(E1440*100,F1440:G1440)</f>
        <v>75.0625</v>
      </c>
      <c r="I1440" s="47"/>
      <c r="J1440" s="77"/>
      <c r="K1440" s="13">
        <f>SUM(I1440:J1440)</f>
        <v>0</v>
      </c>
      <c r="L1440" s="47">
        <v>1</v>
      </c>
      <c r="M1440" s="77">
        <v>7</v>
      </c>
      <c r="N1440" s="77"/>
      <c r="O1440" s="13">
        <f>SUM(L1440:N1440)</f>
        <v>8</v>
      </c>
      <c r="P1440" s="77"/>
      <c r="Q1440" s="77"/>
      <c r="R1440" s="77"/>
      <c r="S1440" s="77"/>
      <c r="T1440" s="13">
        <f>SUM(P1440:S1440)</f>
        <v>0</v>
      </c>
      <c r="U1440" s="47"/>
      <c r="V1440" s="47">
        <v>2.2000000000000002</v>
      </c>
      <c r="W1440" s="47">
        <v>1.5</v>
      </c>
      <c r="X1440" s="47"/>
      <c r="Y1440" s="47">
        <v>1</v>
      </c>
      <c r="Z1440" s="47"/>
      <c r="AA1440" s="13">
        <f>SUM(U1440:Z1440)</f>
        <v>4.7</v>
      </c>
      <c r="AB1440" s="47"/>
      <c r="AC1440" s="47"/>
      <c r="AD1440" s="86">
        <f>H1440+K1440+O1440+T1440+AA1440+AB1440-AC1440</f>
        <v>87.762500000000003</v>
      </c>
    </row>
    <row r="1441" spans="1:30" ht="21" customHeight="1" x14ac:dyDescent="0.2">
      <c r="A1441" s="10">
        <v>1437</v>
      </c>
      <c r="B1441" s="178" t="s">
        <v>1291</v>
      </c>
      <c r="C1441" s="177" t="s">
        <v>68</v>
      </c>
      <c r="D1441" s="185">
        <v>1</v>
      </c>
      <c r="E1441" s="16">
        <v>0.8773333333333333</v>
      </c>
      <c r="F1441" s="48"/>
      <c r="G1441" s="48"/>
      <c r="H1441" s="12">
        <f>SUM(E1441*100,F1441:G1441)</f>
        <v>87.733333333333334</v>
      </c>
      <c r="I1441" s="48"/>
      <c r="J1441" s="78"/>
      <c r="K1441" s="13">
        <f>SUM(I1441:J1441)</f>
        <v>0</v>
      </c>
      <c r="L1441" s="48"/>
      <c r="M1441" s="78"/>
      <c r="N1441" s="78"/>
      <c r="O1441" s="13">
        <f>SUM(L1441:N1441)</f>
        <v>0</v>
      </c>
      <c r="P1441" s="78"/>
      <c r="Q1441" s="78"/>
      <c r="R1441" s="78"/>
      <c r="S1441" s="78"/>
      <c r="T1441" s="13">
        <f>SUM(P1441:S1441)</f>
        <v>0</v>
      </c>
      <c r="U1441" s="48"/>
      <c r="V1441" s="48"/>
      <c r="W1441" s="48"/>
      <c r="X1441" s="48"/>
      <c r="Y1441" s="48"/>
      <c r="Z1441" s="48"/>
      <c r="AA1441" s="13">
        <f>SUM(U1441:Z1441)</f>
        <v>0</v>
      </c>
      <c r="AB1441" s="48"/>
      <c r="AC1441" s="48"/>
      <c r="AD1441" s="86">
        <f>H1441+K1441+O1441+T1441+AA1441+AB1441-AC1441</f>
        <v>87.733333333333334</v>
      </c>
    </row>
    <row r="1442" spans="1:30" ht="21" customHeight="1" x14ac:dyDescent="0.2">
      <c r="A1442" s="8">
        <v>1438</v>
      </c>
      <c r="B1442" s="189" t="s">
        <v>1292</v>
      </c>
      <c r="C1442" s="104" t="s">
        <v>70</v>
      </c>
      <c r="D1442" s="174">
        <v>1</v>
      </c>
      <c r="E1442" s="14">
        <f>H1442/100</f>
        <v>0.87727272727272732</v>
      </c>
      <c r="F1442" s="49"/>
      <c r="G1442" s="49"/>
      <c r="H1442" s="12">
        <v>87.727272727272734</v>
      </c>
      <c r="I1442" s="49"/>
      <c r="J1442" s="106"/>
      <c r="K1442" s="14">
        <f>SUM(I1442:J1442)</f>
        <v>0</v>
      </c>
      <c r="L1442" s="49"/>
      <c r="M1442" s="106"/>
      <c r="N1442" s="106"/>
      <c r="O1442" s="14">
        <f>SUM(L1442:N1442)</f>
        <v>0</v>
      </c>
      <c r="P1442" s="106"/>
      <c r="Q1442" s="106"/>
      <c r="R1442" s="106"/>
      <c r="S1442" s="106"/>
      <c r="T1442" s="14">
        <f>SUM(P1442:S1442)</f>
        <v>0</v>
      </c>
      <c r="U1442" s="49"/>
      <c r="V1442" s="49"/>
      <c r="W1442" s="49"/>
      <c r="X1442" s="49"/>
      <c r="Y1442" s="49"/>
      <c r="Z1442" s="49"/>
      <c r="AA1442" s="14">
        <f>SUM(U1442:Z1442)</f>
        <v>0</v>
      </c>
      <c r="AB1442" s="49"/>
      <c r="AC1442" s="49"/>
      <c r="AD1442" s="87">
        <f>H1442+K1442+O1442+T1442+AA1442+AB1442-AC1442</f>
        <v>87.727272727272734</v>
      </c>
    </row>
    <row r="1443" spans="1:30" ht="21" customHeight="1" x14ac:dyDescent="0.2">
      <c r="A1443" s="9">
        <v>1439</v>
      </c>
      <c r="B1443" s="187" t="s">
        <v>1293</v>
      </c>
      <c r="C1443" s="177" t="s">
        <v>68</v>
      </c>
      <c r="D1443" s="188">
        <v>3</v>
      </c>
      <c r="E1443" s="13">
        <v>0.87724137931034485</v>
      </c>
      <c r="F1443" s="48"/>
      <c r="G1443" s="48"/>
      <c r="H1443" s="12">
        <f>SUM(E1443*100,F1443:G1443)</f>
        <v>87.724137931034491</v>
      </c>
      <c r="I1443" s="48"/>
      <c r="J1443" s="78"/>
      <c r="K1443" s="13">
        <f>SUM(I1443:J1443)</f>
        <v>0</v>
      </c>
      <c r="L1443" s="48"/>
      <c r="M1443" s="78"/>
      <c r="N1443" s="78"/>
      <c r="O1443" s="13">
        <f>SUM(L1443:N1443)</f>
        <v>0</v>
      </c>
      <c r="P1443" s="78"/>
      <c r="Q1443" s="78"/>
      <c r="R1443" s="78"/>
      <c r="S1443" s="78"/>
      <c r="T1443" s="13">
        <f>SUM(P1443:S1443)</f>
        <v>0</v>
      </c>
      <c r="U1443" s="48"/>
      <c r="V1443" s="48"/>
      <c r="W1443" s="48"/>
      <c r="X1443" s="48"/>
      <c r="Y1443" s="48"/>
      <c r="Z1443" s="48"/>
      <c r="AA1443" s="13">
        <f>SUM(U1443:Z1443)</f>
        <v>0</v>
      </c>
      <c r="AB1443" s="48"/>
      <c r="AC1443" s="48"/>
      <c r="AD1443" s="86">
        <f>H1443+K1443+O1443+T1443+AA1443+AB1443-AC1443</f>
        <v>87.724137931034491</v>
      </c>
    </row>
    <row r="1444" spans="1:30" ht="21" customHeight="1" x14ac:dyDescent="0.2">
      <c r="A1444" s="10">
        <v>1440</v>
      </c>
      <c r="B1444" s="174" t="s">
        <v>1294</v>
      </c>
      <c r="C1444" s="104" t="s">
        <v>70</v>
      </c>
      <c r="D1444" s="174">
        <v>4</v>
      </c>
      <c r="E1444" s="14">
        <f>H1444/100</f>
        <v>0.87714285714285711</v>
      </c>
      <c r="F1444" s="49"/>
      <c r="G1444" s="49"/>
      <c r="H1444" s="12">
        <v>87.714285714285708</v>
      </c>
      <c r="I1444" s="49"/>
      <c r="J1444" s="106"/>
      <c r="K1444" s="14">
        <f>SUM(I1444:J1444)</f>
        <v>0</v>
      </c>
      <c r="L1444" s="49"/>
      <c r="M1444" s="106"/>
      <c r="N1444" s="106"/>
      <c r="O1444" s="14">
        <f>SUM(L1444:N1444)</f>
        <v>0</v>
      </c>
      <c r="P1444" s="106"/>
      <c r="Q1444" s="106"/>
      <c r="R1444" s="106"/>
      <c r="S1444" s="106"/>
      <c r="T1444" s="14">
        <f>SUM(P1444:S1444)</f>
        <v>0</v>
      </c>
      <c r="U1444" s="49"/>
      <c r="V1444" s="49"/>
      <c r="W1444" s="49"/>
      <c r="X1444" s="49"/>
      <c r="Y1444" s="49"/>
      <c r="Z1444" s="49"/>
      <c r="AA1444" s="14">
        <f>SUM(U1444:Z1444)</f>
        <v>0</v>
      </c>
      <c r="AB1444" s="49"/>
      <c r="AC1444" s="49"/>
      <c r="AD1444" s="86">
        <f>H1444+K1444+O1444+T1444+AA1444+AB1444-AC1444</f>
        <v>87.714285714285708</v>
      </c>
    </row>
    <row r="1445" spans="1:30" ht="21" customHeight="1" x14ac:dyDescent="0.2">
      <c r="A1445" s="8">
        <v>1441</v>
      </c>
      <c r="B1445" s="174" t="s">
        <v>1295</v>
      </c>
      <c r="C1445" s="173" t="s">
        <v>70</v>
      </c>
      <c r="D1445" s="174">
        <v>4</v>
      </c>
      <c r="E1445" s="14">
        <f>H1445/100</f>
        <v>0.87714285714285711</v>
      </c>
      <c r="F1445" s="49"/>
      <c r="G1445" s="49"/>
      <c r="H1445" s="12">
        <v>87.714285714285708</v>
      </c>
      <c r="I1445" s="49"/>
      <c r="J1445" s="106"/>
      <c r="K1445" s="14">
        <f>SUM(I1445:J1445)</f>
        <v>0</v>
      </c>
      <c r="L1445" s="49"/>
      <c r="M1445" s="106"/>
      <c r="N1445" s="106"/>
      <c r="O1445" s="14">
        <f>SUM(L1445:N1445)</f>
        <v>0</v>
      </c>
      <c r="P1445" s="106"/>
      <c r="Q1445" s="106"/>
      <c r="R1445" s="106"/>
      <c r="S1445" s="106"/>
      <c r="T1445" s="14">
        <f>SUM(P1445:S1445)</f>
        <v>0</v>
      </c>
      <c r="U1445" s="49"/>
      <c r="V1445" s="49"/>
      <c r="W1445" s="49"/>
      <c r="X1445" s="49"/>
      <c r="Y1445" s="49"/>
      <c r="Z1445" s="49"/>
      <c r="AA1445" s="14">
        <f>SUM(U1445:Z1445)</f>
        <v>0</v>
      </c>
      <c r="AB1445" s="49"/>
      <c r="AC1445" s="49"/>
      <c r="AD1445" s="86">
        <f>H1445+K1445+O1445+T1445+AA1445+AB1445-AC1445</f>
        <v>87.714285714285708</v>
      </c>
    </row>
    <row r="1446" spans="1:30" ht="21" customHeight="1" x14ac:dyDescent="0.2">
      <c r="A1446" s="9">
        <v>1442</v>
      </c>
      <c r="B1446" s="186" t="s">
        <v>1296</v>
      </c>
      <c r="C1446" s="177" t="s">
        <v>68</v>
      </c>
      <c r="D1446" s="177">
        <v>3</v>
      </c>
      <c r="E1446" s="13">
        <v>0.87709677419354837</v>
      </c>
      <c r="F1446" s="48"/>
      <c r="G1446" s="48"/>
      <c r="H1446" s="12">
        <f>SUM(E1446*100,F1446:G1446)</f>
        <v>87.709677419354833</v>
      </c>
      <c r="I1446" s="48"/>
      <c r="J1446" s="78"/>
      <c r="K1446" s="13">
        <f>SUM(I1446:J1446)</f>
        <v>0</v>
      </c>
      <c r="L1446" s="48"/>
      <c r="M1446" s="78"/>
      <c r="N1446" s="78"/>
      <c r="O1446" s="13">
        <f>SUM(L1446:N1446)</f>
        <v>0</v>
      </c>
      <c r="P1446" s="78"/>
      <c r="Q1446" s="78"/>
      <c r="R1446" s="78"/>
      <c r="S1446" s="78"/>
      <c r="T1446" s="13">
        <f>SUM(P1446:S1446)</f>
        <v>0</v>
      </c>
      <c r="U1446" s="48"/>
      <c r="V1446" s="48"/>
      <c r="W1446" s="48"/>
      <c r="X1446" s="48"/>
      <c r="Y1446" s="48"/>
      <c r="Z1446" s="48"/>
      <c r="AA1446" s="13">
        <f>SUM(U1446:Z1446)</f>
        <v>0</v>
      </c>
      <c r="AB1446" s="48"/>
      <c r="AC1446" s="48"/>
      <c r="AD1446" s="86">
        <f>H1446+K1446+O1446+T1446+AA1446+AB1446-AC1446</f>
        <v>87.709677419354833</v>
      </c>
    </row>
    <row r="1447" spans="1:30" ht="21" customHeight="1" x14ac:dyDescent="0.2">
      <c r="A1447" s="10">
        <v>1443</v>
      </c>
      <c r="B1447" s="189" t="s">
        <v>1297</v>
      </c>
      <c r="C1447" s="104" t="s">
        <v>70</v>
      </c>
      <c r="D1447" s="174">
        <v>1</v>
      </c>
      <c r="E1447" s="14">
        <f>H1447/100</f>
        <v>0.86909090909090903</v>
      </c>
      <c r="F1447" s="49"/>
      <c r="G1447" s="49"/>
      <c r="H1447" s="12">
        <v>86.909090909090907</v>
      </c>
      <c r="I1447" s="49"/>
      <c r="J1447" s="106"/>
      <c r="K1447" s="14">
        <f>SUM(I1447:J1447)</f>
        <v>0</v>
      </c>
      <c r="L1447" s="49"/>
      <c r="M1447" s="106"/>
      <c r="N1447" s="106"/>
      <c r="O1447" s="14">
        <f>SUM(L1447:N1447)</f>
        <v>0</v>
      </c>
      <c r="P1447" s="106"/>
      <c r="Q1447" s="106"/>
      <c r="R1447" s="106"/>
      <c r="S1447" s="106"/>
      <c r="T1447" s="14">
        <f>SUM(P1447:S1447)</f>
        <v>0</v>
      </c>
      <c r="U1447" s="49"/>
      <c r="V1447" s="49">
        <v>0.8</v>
      </c>
      <c r="W1447" s="49"/>
      <c r="X1447" s="49"/>
      <c r="Y1447" s="49"/>
      <c r="Z1447" s="49"/>
      <c r="AA1447" s="14">
        <f>SUM(U1447:Z1447)</f>
        <v>0.8</v>
      </c>
      <c r="AB1447" s="49"/>
      <c r="AC1447" s="49"/>
      <c r="AD1447" s="86">
        <f>H1447+K1447+O1447+T1447+AA1447+AB1447-AC1447</f>
        <v>87.709090909090904</v>
      </c>
    </row>
    <row r="1448" spans="1:30" ht="21" customHeight="1" x14ac:dyDescent="0.2">
      <c r="A1448" s="8">
        <v>1444</v>
      </c>
      <c r="B1448" s="167">
        <v>194156</v>
      </c>
      <c r="C1448" s="168" t="s">
        <v>78</v>
      </c>
      <c r="D1448" s="168">
        <v>2</v>
      </c>
      <c r="E1448" s="14">
        <v>0.87708333333333333</v>
      </c>
      <c r="F1448" s="51"/>
      <c r="G1448" s="51"/>
      <c r="H1448" s="12">
        <f>SUM(E1448*100,F1448:G1448)</f>
        <v>87.708333333333329</v>
      </c>
      <c r="I1448" s="51"/>
      <c r="J1448" s="121"/>
      <c r="K1448" s="14">
        <f>SUM(I1448:J1448)</f>
        <v>0</v>
      </c>
      <c r="L1448" s="51"/>
      <c r="M1448" s="121"/>
      <c r="N1448" s="121"/>
      <c r="O1448" s="14">
        <f>SUM(L1448:N1448)</f>
        <v>0</v>
      </c>
      <c r="P1448" s="121"/>
      <c r="Q1448" s="121"/>
      <c r="R1448" s="121"/>
      <c r="S1448" s="121"/>
      <c r="T1448" s="14">
        <f>SUM(P1448:S1448)</f>
        <v>0</v>
      </c>
      <c r="U1448" s="51"/>
      <c r="V1448" s="51"/>
      <c r="W1448" s="51"/>
      <c r="X1448" s="51"/>
      <c r="Y1448" s="51"/>
      <c r="Z1448" s="51"/>
      <c r="AA1448" s="14">
        <f>SUM(U1448:Z1448)</f>
        <v>0</v>
      </c>
      <c r="AB1448" s="51"/>
      <c r="AC1448" s="51"/>
      <c r="AD1448" s="86">
        <f>H1448+K1448+O1448+T1448+AA1448+AB1448-AC1448</f>
        <v>87.708333333333329</v>
      </c>
    </row>
    <row r="1449" spans="1:30" ht="21" customHeight="1" x14ac:dyDescent="0.2">
      <c r="A1449" s="9">
        <v>1445</v>
      </c>
      <c r="B1449" s="107">
        <v>182916</v>
      </c>
      <c r="C1449" s="104" t="s">
        <v>70</v>
      </c>
      <c r="D1449" s="104">
        <v>3</v>
      </c>
      <c r="E1449" s="14">
        <f>'[1]3-18-08.'!AD11</f>
        <v>0.877</v>
      </c>
      <c r="F1449" s="49"/>
      <c r="G1449" s="49"/>
      <c r="H1449" s="12">
        <f>SUM(E1449*100,F1449:G1449)</f>
        <v>87.7</v>
      </c>
      <c r="I1449" s="49"/>
      <c r="J1449" s="106"/>
      <c r="K1449" s="14">
        <f>SUM(I1449:J1449)</f>
        <v>0</v>
      </c>
      <c r="L1449" s="49"/>
      <c r="M1449" s="106"/>
      <c r="N1449" s="106"/>
      <c r="O1449" s="14">
        <f>SUM(L1449:N1449)</f>
        <v>0</v>
      </c>
      <c r="P1449" s="106"/>
      <c r="Q1449" s="106"/>
      <c r="R1449" s="106"/>
      <c r="S1449" s="106"/>
      <c r="T1449" s="14">
        <f>SUM(P1449:S1449)</f>
        <v>0</v>
      </c>
      <c r="U1449" s="49"/>
      <c r="V1449" s="49"/>
      <c r="W1449" s="49"/>
      <c r="X1449" s="49"/>
      <c r="Y1449" s="49"/>
      <c r="Z1449" s="49"/>
      <c r="AA1449" s="14">
        <f>SUM(U1449:Z1449)</f>
        <v>0</v>
      </c>
      <c r="AB1449" s="49"/>
      <c r="AC1449" s="49"/>
      <c r="AD1449" s="86">
        <f>H1449+K1449+O1449+T1449+AA1449+AB1449-AC1449</f>
        <v>87.7</v>
      </c>
    </row>
    <row r="1450" spans="1:30" ht="21" customHeight="1" x14ac:dyDescent="0.2">
      <c r="A1450" s="10">
        <v>1446</v>
      </c>
      <c r="B1450" s="122" t="s">
        <v>1298</v>
      </c>
      <c r="C1450" s="110" t="s">
        <v>73</v>
      </c>
      <c r="D1450" s="110">
        <v>3</v>
      </c>
      <c r="E1450" s="14">
        <v>0.87694444444444442</v>
      </c>
      <c r="F1450" s="50"/>
      <c r="G1450" s="50"/>
      <c r="H1450" s="12">
        <f>SUM(E1450*100,F1450:G1450)</f>
        <v>87.694444444444443</v>
      </c>
      <c r="I1450" s="50"/>
      <c r="J1450" s="112"/>
      <c r="K1450" s="14">
        <f>SUM(I1450:J1450)</f>
        <v>0</v>
      </c>
      <c r="L1450" s="50"/>
      <c r="M1450" s="112"/>
      <c r="N1450" s="112"/>
      <c r="O1450" s="14">
        <f>SUM(L1450:N1450)</f>
        <v>0</v>
      </c>
      <c r="P1450" s="112"/>
      <c r="Q1450" s="112"/>
      <c r="R1450" s="112"/>
      <c r="S1450" s="112"/>
      <c r="T1450" s="14">
        <f>SUM(P1450:S1450)</f>
        <v>0</v>
      </c>
      <c r="U1450" s="50"/>
      <c r="V1450" s="50"/>
      <c r="W1450" s="50"/>
      <c r="X1450" s="50"/>
      <c r="Y1450" s="50"/>
      <c r="Z1450" s="50"/>
      <c r="AA1450" s="14">
        <f>SUM(U1450:Z1450)</f>
        <v>0</v>
      </c>
      <c r="AB1450" s="50"/>
      <c r="AC1450" s="50"/>
      <c r="AD1450" s="86">
        <f>H1450+K1450+O1450+T1450+AA1450+AB1450-AC1450</f>
        <v>87.694444444444443</v>
      </c>
    </row>
    <row r="1451" spans="1:30" ht="21" customHeight="1" x14ac:dyDescent="0.2">
      <c r="A1451" s="8">
        <v>1447</v>
      </c>
      <c r="B1451" s="209">
        <v>164236</v>
      </c>
      <c r="C1451" s="211" t="s">
        <v>64</v>
      </c>
      <c r="D1451" s="210">
        <v>5</v>
      </c>
      <c r="E1451" s="19">
        <v>0.87694264519630905</v>
      </c>
      <c r="F1451" s="57"/>
      <c r="G1451" s="57"/>
      <c r="H1451" s="19">
        <f>SUM(E1451*100,F1451:G1451)</f>
        <v>87.694264519630906</v>
      </c>
      <c r="I1451" s="62"/>
      <c r="J1451" s="212"/>
      <c r="K1451" s="19">
        <f>SUM(I1451:J1451)</f>
        <v>0</v>
      </c>
      <c r="L1451" s="213"/>
      <c r="M1451" s="213"/>
      <c r="N1451" s="213"/>
      <c r="O1451" s="19">
        <f>SUM(L1451:N1451)</f>
        <v>0</v>
      </c>
      <c r="P1451" s="213"/>
      <c r="Q1451" s="213"/>
      <c r="R1451" s="213"/>
      <c r="S1451" s="213"/>
      <c r="T1451" s="19">
        <f>SUM(P1451:S1451)</f>
        <v>0</v>
      </c>
      <c r="U1451" s="213"/>
      <c r="V1451" s="214"/>
      <c r="W1451" s="214"/>
      <c r="X1451" s="214"/>
      <c r="Y1451" s="215"/>
      <c r="Z1451" s="215"/>
      <c r="AA1451" s="18">
        <f>SUM(U1451:Z1451)</f>
        <v>0</v>
      </c>
      <c r="AB1451" s="66"/>
      <c r="AC1451" s="66"/>
      <c r="AD1451" s="238">
        <f>H1451+K1451+O1451+T1451+AA1451+AB1451-AC1451</f>
        <v>87.694264519630906</v>
      </c>
    </row>
    <row r="1452" spans="1:30" ht="21" customHeight="1" x14ac:dyDescent="0.2">
      <c r="A1452" s="9">
        <v>1448</v>
      </c>
      <c r="B1452" s="207" t="s">
        <v>1299</v>
      </c>
      <c r="C1452" s="207" t="s">
        <v>73</v>
      </c>
      <c r="D1452" s="207">
        <v>1</v>
      </c>
      <c r="E1452" s="18">
        <v>0.87692666666666663</v>
      </c>
      <c r="F1452" s="56"/>
      <c r="G1452" s="56"/>
      <c r="H1452" s="19">
        <f>SUM(E1452*100,F1452:G1452)</f>
        <v>87.692666666666668</v>
      </c>
      <c r="I1452" s="56"/>
      <c r="J1452" s="208"/>
      <c r="K1452" s="18">
        <f>SUM(I1452:J1452)</f>
        <v>0</v>
      </c>
      <c r="L1452" s="56"/>
      <c r="M1452" s="208"/>
      <c r="N1452" s="208"/>
      <c r="O1452" s="18">
        <f>SUM(L1452:N1452)</f>
        <v>0</v>
      </c>
      <c r="P1452" s="208"/>
      <c r="Q1452" s="208"/>
      <c r="R1452" s="208"/>
      <c r="S1452" s="208"/>
      <c r="T1452" s="18">
        <f>SUM(P1452:S1452)</f>
        <v>0</v>
      </c>
      <c r="U1452" s="56"/>
      <c r="V1452" s="56"/>
      <c r="W1452" s="56"/>
      <c r="X1452" s="56"/>
      <c r="Y1452" s="56"/>
      <c r="Z1452" s="56"/>
      <c r="AA1452" s="18">
        <f>SUM(U1452:Z1452)</f>
        <v>0</v>
      </c>
      <c r="AB1452" s="56"/>
      <c r="AC1452" s="56"/>
      <c r="AD1452" s="89">
        <f>H1452+K1452+O1452+T1452+AA1452+AB1452-AC1452</f>
        <v>87.692666666666668</v>
      </c>
    </row>
    <row r="1453" spans="1:30" ht="21" customHeight="1" x14ac:dyDescent="0.2">
      <c r="A1453" s="10">
        <v>1449</v>
      </c>
      <c r="B1453" s="265" t="s">
        <v>1300</v>
      </c>
      <c r="C1453" s="211" t="s">
        <v>64</v>
      </c>
      <c r="D1453" s="210">
        <v>2</v>
      </c>
      <c r="E1453" s="19">
        <v>0.86681318681318686</v>
      </c>
      <c r="F1453" s="57"/>
      <c r="G1453" s="57"/>
      <c r="H1453" s="19">
        <f>SUM(E1453*100,F1453:G1453)</f>
        <v>86.681318681318686</v>
      </c>
      <c r="I1453" s="214"/>
      <c r="J1453" s="213"/>
      <c r="K1453" s="19">
        <f>SUM(I1453:J1453)</f>
        <v>0</v>
      </c>
      <c r="L1453" s="213"/>
      <c r="M1453" s="213"/>
      <c r="N1453" s="213"/>
      <c r="O1453" s="19">
        <f>SUM(L1453:N1453)</f>
        <v>0</v>
      </c>
      <c r="P1453" s="213"/>
      <c r="Q1453" s="213"/>
      <c r="R1453" s="213"/>
      <c r="S1453" s="213"/>
      <c r="T1453" s="19">
        <f>SUM(P1453:S1453)</f>
        <v>0</v>
      </c>
      <c r="U1453" s="213"/>
      <c r="V1453" s="214"/>
      <c r="W1453" s="214"/>
      <c r="X1453" s="214"/>
      <c r="Y1453" s="215"/>
      <c r="Z1453" s="215">
        <v>1</v>
      </c>
      <c r="AA1453" s="18">
        <f>SUM(U1453:Z1453)</f>
        <v>1</v>
      </c>
      <c r="AB1453" s="215"/>
      <c r="AC1453" s="215"/>
      <c r="AD1453" s="89">
        <f>H1453+K1453+O1453+T1453+AA1453+AB1453-AC1453</f>
        <v>87.681318681318686</v>
      </c>
    </row>
    <row r="1454" spans="1:30" ht="21" customHeight="1" x14ac:dyDescent="0.2">
      <c r="A1454" s="8">
        <v>1450</v>
      </c>
      <c r="B1454" s="160" t="s">
        <v>1301</v>
      </c>
      <c r="C1454" s="151" t="s">
        <v>73</v>
      </c>
      <c r="D1454" s="270">
        <v>4</v>
      </c>
      <c r="E1454" s="216">
        <v>0.8767117647058823</v>
      </c>
      <c r="F1454" s="271"/>
      <c r="G1454" s="271"/>
      <c r="H1454" s="20">
        <f>SUM(E1454*100,F1454:G1454)</f>
        <v>87.671176470588236</v>
      </c>
      <c r="I1454" s="271"/>
      <c r="J1454" s="272"/>
      <c r="K1454" s="216">
        <f>SUM(I1454:J1454)</f>
        <v>0</v>
      </c>
      <c r="L1454" s="271"/>
      <c r="M1454" s="272"/>
      <c r="N1454" s="272"/>
      <c r="O1454" s="216">
        <f>SUM(L1454:N1454)</f>
        <v>0</v>
      </c>
      <c r="P1454" s="272"/>
      <c r="Q1454" s="272"/>
      <c r="R1454" s="272"/>
      <c r="S1454" s="272"/>
      <c r="T1454" s="18">
        <f>SUM(P1454:S1454)</f>
        <v>0</v>
      </c>
      <c r="U1454" s="271"/>
      <c r="V1454" s="271"/>
      <c r="W1454" s="271"/>
      <c r="X1454" s="271"/>
      <c r="Y1454" s="271"/>
      <c r="Z1454" s="271"/>
      <c r="AA1454" s="216">
        <f>SUM(U1454:Z1454)</f>
        <v>0</v>
      </c>
      <c r="AB1454" s="271"/>
      <c r="AC1454" s="271"/>
      <c r="AD1454" s="239">
        <f>H1454+K1454+O1454+T1454+AA1454+AB1454-AC1454</f>
        <v>87.671176470588236</v>
      </c>
    </row>
    <row r="1455" spans="1:30" ht="21" customHeight="1" x14ac:dyDescent="0.2">
      <c r="A1455" s="9">
        <v>1451</v>
      </c>
      <c r="B1455" s="100" t="s">
        <v>1302</v>
      </c>
      <c r="C1455" s="101" t="s">
        <v>68</v>
      </c>
      <c r="D1455" s="102">
        <v>2</v>
      </c>
      <c r="E1455" s="13">
        <v>0.8666666666666667</v>
      </c>
      <c r="F1455" s="48"/>
      <c r="G1455" s="48"/>
      <c r="H1455" s="12">
        <f>SUM(E1455*100,F1455:G1455)</f>
        <v>86.666666666666671</v>
      </c>
      <c r="I1455" s="48"/>
      <c r="J1455" s="78"/>
      <c r="K1455" s="13">
        <f>SUM(I1455:J1455)</f>
        <v>0</v>
      </c>
      <c r="L1455" s="48"/>
      <c r="M1455" s="78"/>
      <c r="N1455" s="78"/>
      <c r="O1455" s="13">
        <f>SUM(L1455:N1455)</f>
        <v>0</v>
      </c>
      <c r="P1455" s="78"/>
      <c r="Q1455" s="78"/>
      <c r="R1455" s="78"/>
      <c r="S1455" s="78"/>
      <c r="T1455" s="82">
        <f>SUM(P1455:S1455)</f>
        <v>0</v>
      </c>
      <c r="U1455" s="48"/>
      <c r="V1455" s="48"/>
      <c r="W1455" s="48"/>
      <c r="X1455" s="48"/>
      <c r="Y1455" s="48"/>
      <c r="Z1455" s="48"/>
      <c r="AA1455" s="13">
        <f>SUM(U1455:Z1455)</f>
        <v>0</v>
      </c>
      <c r="AB1455" s="48">
        <v>1</v>
      </c>
      <c r="AC1455" s="48"/>
      <c r="AD1455" s="86">
        <f>H1455+K1455+O1455+T1455+AA1455+AB1455-AC1455</f>
        <v>87.666666666666671</v>
      </c>
    </row>
    <row r="1456" spans="1:30" ht="21" customHeight="1" x14ac:dyDescent="0.2">
      <c r="A1456" s="10">
        <v>1452</v>
      </c>
      <c r="B1456" s="117">
        <v>204049</v>
      </c>
      <c r="C1456" s="119" t="s">
        <v>78</v>
      </c>
      <c r="D1456" s="120">
        <v>1</v>
      </c>
      <c r="E1456" s="14">
        <v>0.87656250000000002</v>
      </c>
      <c r="F1456" s="51"/>
      <c r="G1456" s="51"/>
      <c r="H1456" s="12">
        <f>SUM(E1456*100,F1456:G1456)</f>
        <v>87.65625</v>
      </c>
      <c r="I1456" s="51"/>
      <c r="J1456" s="121"/>
      <c r="K1456" s="14">
        <f>SUM(I1456:J1456)</f>
        <v>0</v>
      </c>
      <c r="L1456" s="51"/>
      <c r="M1456" s="121"/>
      <c r="N1456" s="121"/>
      <c r="O1456" s="14">
        <f>SUM(L1456:N1456)</f>
        <v>0</v>
      </c>
      <c r="P1456" s="121"/>
      <c r="Q1456" s="121"/>
      <c r="R1456" s="121"/>
      <c r="S1456" s="121"/>
      <c r="T1456" s="18">
        <f>SUM(P1456:S1456)</f>
        <v>0</v>
      </c>
      <c r="U1456" s="51"/>
      <c r="V1456" s="51"/>
      <c r="W1456" s="51"/>
      <c r="X1456" s="51"/>
      <c r="Y1456" s="51"/>
      <c r="Z1456" s="51"/>
      <c r="AA1456" s="14">
        <f>SUM(U1456:Z1456)</f>
        <v>0</v>
      </c>
      <c r="AB1456" s="51"/>
      <c r="AC1456" s="51"/>
      <c r="AD1456" s="86">
        <f>H1456+K1456+O1456+T1456+AA1456+AB1456-AC1456</f>
        <v>87.65625</v>
      </c>
    </row>
    <row r="1457" spans="1:30" ht="21" customHeight="1" x14ac:dyDescent="0.2">
      <c r="A1457" s="8">
        <v>1453</v>
      </c>
      <c r="B1457" s="143" t="s">
        <v>1303</v>
      </c>
      <c r="C1457" s="92" t="s">
        <v>64</v>
      </c>
      <c r="D1457" s="93">
        <v>4</v>
      </c>
      <c r="E1457" s="12">
        <v>0.87647196261682248</v>
      </c>
      <c r="F1457" s="53"/>
      <c r="G1457" s="46"/>
      <c r="H1457" s="12">
        <f>SUM(E1457*100,F1457:G1457)</f>
        <v>87.647196261682254</v>
      </c>
      <c r="I1457" s="94"/>
      <c r="J1457" s="95"/>
      <c r="K1457" s="12">
        <f>SUM(I1457:J1457)</f>
        <v>0</v>
      </c>
      <c r="L1457" s="95"/>
      <c r="M1457" s="95"/>
      <c r="N1457" s="95"/>
      <c r="O1457" s="12">
        <f>SUM(L1457:N1457)</f>
        <v>0</v>
      </c>
      <c r="P1457" s="95"/>
      <c r="Q1457" s="95"/>
      <c r="R1457" s="95"/>
      <c r="S1457" s="95"/>
      <c r="T1457" s="19">
        <f>SUM(P1457:S1457)</f>
        <v>0</v>
      </c>
      <c r="U1457" s="95"/>
      <c r="V1457" s="94"/>
      <c r="W1457" s="94"/>
      <c r="X1457" s="94"/>
      <c r="Y1457" s="85"/>
      <c r="Z1457" s="85"/>
      <c r="AA1457" s="14">
        <f>SUM(U1457:Z1457)</f>
        <v>0</v>
      </c>
      <c r="AB1457" s="85"/>
      <c r="AC1457" s="85"/>
      <c r="AD1457" s="87">
        <f>H1457+K1457+O1457+T1457+AA1457+AB1457-AC1457</f>
        <v>87.647196261682254</v>
      </c>
    </row>
    <row r="1458" spans="1:30" ht="21" customHeight="1" x14ac:dyDescent="0.2">
      <c r="A1458" s="9">
        <v>1454</v>
      </c>
      <c r="B1458" s="96" t="s">
        <v>1304</v>
      </c>
      <c r="C1458" s="96" t="s">
        <v>66</v>
      </c>
      <c r="D1458" s="97">
        <v>3</v>
      </c>
      <c r="E1458" s="13">
        <v>0.8764406779661017</v>
      </c>
      <c r="F1458" s="47"/>
      <c r="G1458" s="47"/>
      <c r="H1458" s="12">
        <f>SUM(E1458*100,F1458:G1458)</f>
        <v>87.644067796610173</v>
      </c>
      <c r="I1458" s="47"/>
      <c r="J1458" s="77"/>
      <c r="K1458" s="13">
        <f>SUM(I1458:J1458)</f>
        <v>0</v>
      </c>
      <c r="L1458" s="47"/>
      <c r="M1458" s="77"/>
      <c r="N1458" s="77"/>
      <c r="O1458" s="13">
        <f>SUM(L1458:N1458)</f>
        <v>0</v>
      </c>
      <c r="P1458" s="77"/>
      <c r="Q1458" s="77"/>
      <c r="R1458" s="77"/>
      <c r="S1458" s="77"/>
      <c r="T1458" s="82">
        <f>SUM(P1458:S1458)</f>
        <v>0</v>
      </c>
      <c r="U1458" s="47"/>
      <c r="V1458" s="47"/>
      <c r="W1458" s="47"/>
      <c r="X1458" s="47"/>
      <c r="Y1458" s="47"/>
      <c r="Z1458" s="47"/>
      <c r="AA1458" s="13">
        <f>SUM(U1458:Z1458)</f>
        <v>0</v>
      </c>
      <c r="AB1458" s="47"/>
      <c r="AC1458" s="47"/>
      <c r="AD1458" s="86">
        <f>H1458+K1458+O1458+T1458+AA1458+AB1458-AC1458</f>
        <v>87.644067796610173</v>
      </c>
    </row>
    <row r="1459" spans="1:30" ht="21" customHeight="1" x14ac:dyDescent="0.2">
      <c r="A1459" s="10">
        <v>1455</v>
      </c>
      <c r="B1459" s="103" t="s">
        <v>1305</v>
      </c>
      <c r="C1459" s="104" t="s">
        <v>70</v>
      </c>
      <c r="D1459" s="105">
        <v>4</v>
      </c>
      <c r="E1459" s="14">
        <f>H1459/100</f>
        <v>0.87642857142857133</v>
      </c>
      <c r="F1459" s="49"/>
      <c r="G1459" s="49"/>
      <c r="H1459" s="12">
        <v>87.642857142857139</v>
      </c>
      <c r="I1459" s="49"/>
      <c r="J1459" s="106"/>
      <c r="K1459" s="14">
        <f>SUM(I1459:J1459)</f>
        <v>0</v>
      </c>
      <c r="L1459" s="49"/>
      <c r="M1459" s="106"/>
      <c r="N1459" s="106"/>
      <c r="O1459" s="14">
        <f>SUM(L1459:N1459)</f>
        <v>0</v>
      </c>
      <c r="P1459" s="106"/>
      <c r="Q1459" s="106"/>
      <c r="R1459" s="106"/>
      <c r="S1459" s="106"/>
      <c r="T1459" s="18">
        <f>SUM(P1459:S1459)</f>
        <v>0</v>
      </c>
      <c r="U1459" s="49"/>
      <c r="V1459" s="49"/>
      <c r="W1459" s="49"/>
      <c r="X1459" s="49"/>
      <c r="Y1459" s="49"/>
      <c r="Z1459" s="49"/>
      <c r="AA1459" s="14">
        <f>SUM(U1459:Z1459)</f>
        <v>0</v>
      </c>
      <c r="AB1459" s="49"/>
      <c r="AC1459" s="49"/>
      <c r="AD1459" s="87">
        <f>H1459+K1459+O1459+T1459+AA1459+AB1459-AC1459</f>
        <v>87.642857142857139</v>
      </c>
    </row>
    <row r="1460" spans="1:30" ht="21" customHeight="1" x14ac:dyDescent="0.2">
      <c r="A1460" s="8">
        <v>1456</v>
      </c>
      <c r="B1460" s="134" t="s">
        <v>1306</v>
      </c>
      <c r="C1460" s="92" t="s">
        <v>64</v>
      </c>
      <c r="D1460" s="93">
        <v>1</v>
      </c>
      <c r="E1460" s="12">
        <v>0.83137931034482759</v>
      </c>
      <c r="F1460" s="53"/>
      <c r="G1460" s="46"/>
      <c r="H1460" s="12">
        <f>SUM(E1460*100,F1460:G1460)</f>
        <v>83.137931034482762</v>
      </c>
      <c r="I1460" s="94"/>
      <c r="J1460" s="95"/>
      <c r="K1460" s="12">
        <f>SUM(I1460:J1460)</f>
        <v>0</v>
      </c>
      <c r="L1460" s="95"/>
      <c r="M1460" s="95"/>
      <c r="N1460" s="95"/>
      <c r="O1460" s="12">
        <f>SUM(L1460:N1460)</f>
        <v>0</v>
      </c>
      <c r="P1460" s="95"/>
      <c r="Q1460" s="126"/>
      <c r="R1460" s="95">
        <v>0.5</v>
      </c>
      <c r="S1460" s="95"/>
      <c r="T1460" s="19">
        <f>SUM(P1460:S1460)</f>
        <v>0.5</v>
      </c>
      <c r="U1460" s="95">
        <v>1</v>
      </c>
      <c r="V1460" s="94"/>
      <c r="W1460" s="94"/>
      <c r="X1460" s="94"/>
      <c r="Y1460" s="85"/>
      <c r="Z1460" s="85">
        <f>1+2</f>
        <v>3</v>
      </c>
      <c r="AA1460" s="14">
        <f>SUM(U1460:Z1460)</f>
        <v>4</v>
      </c>
      <c r="AB1460" s="85"/>
      <c r="AC1460" s="85"/>
      <c r="AD1460" s="87">
        <f>H1460+K1460+O1460+T1460+AA1460+AB1460-AC1460</f>
        <v>87.637931034482762</v>
      </c>
    </row>
    <row r="1461" spans="1:30" ht="21" customHeight="1" x14ac:dyDescent="0.2">
      <c r="A1461" s="9">
        <v>1457</v>
      </c>
      <c r="B1461" s="125" t="s">
        <v>1307</v>
      </c>
      <c r="C1461" s="101" t="s">
        <v>68</v>
      </c>
      <c r="D1461" s="102">
        <v>4</v>
      </c>
      <c r="E1461" s="13">
        <v>0.8763333333333333</v>
      </c>
      <c r="F1461" s="48"/>
      <c r="G1461" s="48"/>
      <c r="H1461" s="12">
        <f>SUM(E1461*100,F1461:G1461)</f>
        <v>87.633333333333326</v>
      </c>
      <c r="I1461" s="48"/>
      <c r="J1461" s="78"/>
      <c r="K1461" s="13">
        <f>SUM(I1461:J1461)</f>
        <v>0</v>
      </c>
      <c r="L1461" s="48"/>
      <c r="M1461" s="78"/>
      <c r="N1461" s="78"/>
      <c r="O1461" s="13">
        <f>SUM(L1461:N1461)</f>
        <v>0</v>
      </c>
      <c r="P1461" s="78"/>
      <c r="Q1461" s="78"/>
      <c r="R1461" s="78"/>
      <c r="S1461" s="78"/>
      <c r="T1461" s="82">
        <f>SUM(P1461:S1461)</f>
        <v>0</v>
      </c>
      <c r="U1461" s="48"/>
      <c r="V1461" s="48"/>
      <c r="W1461" s="48"/>
      <c r="X1461" s="48"/>
      <c r="Y1461" s="48"/>
      <c r="Z1461" s="48"/>
      <c r="AA1461" s="13">
        <f>SUM(U1461:Z1461)</f>
        <v>0</v>
      </c>
      <c r="AB1461" s="48"/>
      <c r="AC1461" s="48"/>
      <c r="AD1461" s="86">
        <f>H1461+K1461+O1461+T1461+AA1461+AB1461-AC1461</f>
        <v>87.633333333333326</v>
      </c>
    </row>
    <row r="1462" spans="1:30" ht="21" customHeight="1" x14ac:dyDescent="0.2">
      <c r="A1462" s="10">
        <v>1458</v>
      </c>
      <c r="B1462" s="134" t="s">
        <v>1308</v>
      </c>
      <c r="C1462" s="92" t="s">
        <v>64</v>
      </c>
      <c r="D1462" s="124">
        <v>1</v>
      </c>
      <c r="E1462" s="12">
        <v>0.8763333333333333</v>
      </c>
      <c r="F1462" s="53"/>
      <c r="G1462" s="46"/>
      <c r="H1462" s="12">
        <f>SUM(E1462*100,F1462:G1462)</f>
        <v>87.633333333333326</v>
      </c>
      <c r="I1462" s="94"/>
      <c r="J1462" s="95"/>
      <c r="K1462" s="12">
        <f>SUM(I1462:J1462)</f>
        <v>0</v>
      </c>
      <c r="L1462" s="95"/>
      <c r="M1462" s="95"/>
      <c r="N1462" s="95"/>
      <c r="O1462" s="12">
        <f>SUM(L1462:N1462)</f>
        <v>0</v>
      </c>
      <c r="P1462" s="95"/>
      <c r="Q1462" s="95"/>
      <c r="R1462" s="95"/>
      <c r="S1462" s="95"/>
      <c r="T1462" s="19">
        <f>SUM(P1462:S1462)</f>
        <v>0</v>
      </c>
      <c r="U1462" s="95"/>
      <c r="V1462" s="94"/>
      <c r="W1462" s="94"/>
      <c r="X1462" s="94"/>
      <c r="Y1462" s="85"/>
      <c r="Z1462" s="85"/>
      <c r="AA1462" s="14">
        <f>SUM(U1462:Z1462)</f>
        <v>0</v>
      </c>
      <c r="AB1462" s="85"/>
      <c r="AC1462" s="85"/>
      <c r="AD1462" s="86">
        <f>H1462+K1462+O1462+T1462+AA1462+AB1462-AC1462</f>
        <v>87.633333333333326</v>
      </c>
    </row>
    <row r="1463" spans="1:30" ht="21" customHeight="1" x14ac:dyDescent="0.2">
      <c r="A1463" s="8">
        <v>1459</v>
      </c>
      <c r="B1463" s="99" t="s">
        <v>1309</v>
      </c>
      <c r="C1463" s="101" t="s">
        <v>68</v>
      </c>
      <c r="D1463" s="141">
        <v>1</v>
      </c>
      <c r="E1463" s="13">
        <v>0.85129032258064519</v>
      </c>
      <c r="F1463" s="48"/>
      <c r="G1463" s="48"/>
      <c r="H1463" s="12">
        <f>SUM(E1463*100,F1463:G1463)</f>
        <v>85.129032258064512</v>
      </c>
      <c r="I1463" s="48"/>
      <c r="J1463" s="78"/>
      <c r="K1463" s="13">
        <f>SUM(I1463:J1463)</f>
        <v>0</v>
      </c>
      <c r="L1463" s="48"/>
      <c r="M1463" s="78"/>
      <c r="N1463" s="78"/>
      <c r="O1463" s="13">
        <f>SUM(L1463:N1463)</f>
        <v>0</v>
      </c>
      <c r="P1463" s="78"/>
      <c r="Q1463" s="78"/>
      <c r="R1463" s="78"/>
      <c r="S1463" s="78"/>
      <c r="T1463" s="82">
        <f>SUM(P1463:S1463)</f>
        <v>0</v>
      </c>
      <c r="U1463" s="48"/>
      <c r="V1463" s="48"/>
      <c r="W1463" s="48"/>
      <c r="X1463" s="48"/>
      <c r="Y1463" s="48"/>
      <c r="Z1463" s="48">
        <v>2.5</v>
      </c>
      <c r="AA1463" s="13">
        <f>SUM(U1463:Z1463)</f>
        <v>2.5</v>
      </c>
      <c r="AB1463" s="48"/>
      <c r="AC1463" s="48"/>
      <c r="AD1463" s="86">
        <f>H1463+K1463+O1463+T1463+AA1463+AB1463-AC1463</f>
        <v>87.629032258064512</v>
      </c>
    </row>
    <row r="1464" spans="1:30" ht="21" customHeight="1" x14ac:dyDescent="0.2">
      <c r="A1464" s="9">
        <v>1460</v>
      </c>
      <c r="B1464" s="123" t="s">
        <v>1310</v>
      </c>
      <c r="C1464" s="101" t="s">
        <v>68</v>
      </c>
      <c r="D1464" s="133">
        <v>3</v>
      </c>
      <c r="E1464" s="13">
        <v>0.87620689655172412</v>
      </c>
      <c r="F1464" s="48"/>
      <c r="G1464" s="48"/>
      <c r="H1464" s="12">
        <f>SUM(E1464*100,F1464:G1464)</f>
        <v>87.620689655172413</v>
      </c>
      <c r="I1464" s="48"/>
      <c r="J1464" s="78"/>
      <c r="K1464" s="13">
        <f>SUM(I1464:J1464)</f>
        <v>0</v>
      </c>
      <c r="L1464" s="48"/>
      <c r="M1464" s="78"/>
      <c r="N1464" s="78"/>
      <c r="O1464" s="13">
        <f>SUM(L1464:N1464)</f>
        <v>0</v>
      </c>
      <c r="P1464" s="78"/>
      <c r="Q1464" s="78"/>
      <c r="R1464" s="78"/>
      <c r="S1464" s="78"/>
      <c r="T1464" s="82">
        <f>SUM(P1464:S1464)</f>
        <v>0</v>
      </c>
      <c r="U1464" s="48"/>
      <c r="V1464" s="48"/>
      <c r="W1464" s="48"/>
      <c r="X1464" s="48"/>
      <c r="Y1464" s="48"/>
      <c r="Z1464" s="48"/>
      <c r="AA1464" s="13">
        <f>SUM(U1464:Z1464)</f>
        <v>0</v>
      </c>
      <c r="AB1464" s="48"/>
      <c r="AC1464" s="48"/>
      <c r="AD1464" s="86">
        <f>H1464+K1464+O1464+T1464+AA1464+AB1464-AC1464</f>
        <v>87.620689655172413</v>
      </c>
    </row>
    <row r="1465" spans="1:30" ht="21" customHeight="1" x14ac:dyDescent="0.2">
      <c r="A1465" s="10">
        <v>1461</v>
      </c>
      <c r="B1465" s="107">
        <v>182171</v>
      </c>
      <c r="C1465" s="104" t="s">
        <v>70</v>
      </c>
      <c r="D1465" s="116">
        <v>3</v>
      </c>
      <c r="E1465" s="14">
        <f>'[1]3-18-02.'!AD19</f>
        <v>0.87599999999999989</v>
      </c>
      <c r="F1465" s="49"/>
      <c r="G1465" s="49"/>
      <c r="H1465" s="12">
        <f>SUM(E1465*100,F1465:G1465)</f>
        <v>87.6</v>
      </c>
      <c r="I1465" s="49"/>
      <c r="J1465" s="106"/>
      <c r="K1465" s="14">
        <f>SUM(I1465:J1465)</f>
        <v>0</v>
      </c>
      <c r="L1465" s="49"/>
      <c r="M1465" s="106"/>
      <c r="N1465" s="106"/>
      <c r="O1465" s="14">
        <f>SUM(L1465:N1465)</f>
        <v>0</v>
      </c>
      <c r="P1465" s="106"/>
      <c r="Q1465" s="106"/>
      <c r="R1465" s="106"/>
      <c r="S1465" s="106"/>
      <c r="T1465" s="18">
        <f>SUM(P1465:S1465)</f>
        <v>0</v>
      </c>
      <c r="U1465" s="49"/>
      <c r="V1465" s="49"/>
      <c r="W1465" s="49"/>
      <c r="X1465" s="49"/>
      <c r="Y1465" s="49"/>
      <c r="Z1465" s="49"/>
      <c r="AA1465" s="14">
        <f>SUM(U1465:Z1465)</f>
        <v>0</v>
      </c>
      <c r="AB1465" s="49"/>
      <c r="AC1465" s="49"/>
      <c r="AD1465" s="86">
        <f>H1465+K1465+O1465+T1465+AA1465+AB1465-AC1465</f>
        <v>87.6</v>
      </c>
    </row>
    <row r="1466" spans="1:30" ht="21" customHeight="1" x14ac:dyDescent="0.2">
      <c r="A1466" s="8">
        <v>1462</v>
      </c>
      <c r="B1466" s="136" t="s">
        <v>1311</v>
      </c>
      <c r="C1466" s="104" t="s">
        <v>70</v>
      </c>
      <c r="D1466" s="105">
        <v>1</v>
      </c>
      <c r="E1466" s="14">
        <f>H1466/100</f>
        <v>0.87599999999999989</v>
      </c>
      <c r="F1466" s="49"/>
      <c r="G1466" s="49">
        <v>1</v>
      </c>
      <c r="H1466" s="12">
        <v>87.6</v>
      </c>
      <c r="I1466" s="49"/>
      <c r="J1466" s="106"/>
      <c r="K1466" s="14">
        <f>SUM(I1466:J1466)</f>
        <v>0</v>
      </c>
      <c r="L1466" s="49"/>
      <c r="M1466" s="106"/>
      <c r="N1466" s="106"/>
      <c r="O1466" s="14">
        <f>SUM(L1466:N1466)</f>
        <v>0</v>
      </c>
      <c r="P1466" s="106"/>
      <c r="Q1466" s="106"/>
      <c r="R1466" s="106"/>
      <c r="S1466" s="106"/>
      <c r="T1466" s="18">
        <f>SUM(P1466:S1466)</f>
        <v>0</v>
      </c>
      <c r="U1466" s="49"/>
      <c r="V1466" s="49"/>
      <c r="W1466" s="49"/>
      <c r="X1466" s="49"/>
      <c r="Y1466" s="49"/>
      <c r="Z1466" s="49"/>
      <c r="AA1466" s="14">
        <f>SUM(U1466:Z1466)</f>
        <v>0</v>
      </c>
      <c r="AB1466" s="49"/>
      <c r="AC1466" s="49"/>
      <c r="AD1466" s="86">
        <f>H1466+K1466+O1466+T1466+AA1466+AB1466-AC1466</f>
        <v>87.6</v>
      </c>
    </row>
    <row r="1467" spans="1:30" ht="21" customHeight="1" x14ac:dyDescent="0.2">
      <c r="A1467" s="9">
        <v>1463</v>
      </c>
      <c r="B1467" s="117">
        <v>204220</v>
      </c>
      <c r="C1467" s="119" t="s">
        <v>78</v>
      </c>
      <c r="D1467" s="120">
        <v>1</v>
      </c>
      <c r="E1467" s="14">
        <v>0.76500000000000001</v>
      </c>
      <c r="F1467" s="51"/>
      <c r="G1467" s="51"/>
      <c r="H1467" s="12">
        <f>SUM(E1467*100,F1467:G1467)</f>
        <v>76.5</v>
      </c>
      <c r="I1467" s="51">
        <v>1</v>
      </c>
      <c r="J1467" s="121"/>
      <c r="K1467" s="14">
        <f>SUM(I1467:J1467)</f>
        <v>1</v>
      </c>
      <c r="L1467" s="51"/>
      <c r="M1467" s="121"/>
      <c r="N1467" s="121"/>
      <c r="O1467" s="14">
        <f>SUM(L1467:N1467)</f>
        <v>0</v>
      </c>
      <c r="P1467" s="121"/>
      <c r="Q1467" s="121"/>
      <c r="R1467" s="121"/>
      <c r="S1467" s="121"/>
      <c r="T1467" s="18">
        <f>SUM(P1467:S1467)</f>
        <v>0</v>
      </c>
      <c r="U1467" s="51"/>
      <c r="V1467" s="51">
        <v>10.1</v>
      </c>
      <c r="W1467" s="51"/>
      <c r="X1467" s="51"/>
      <c r="Y1467" s="51"/>
      <c r="Z1467" s="51"/>
      <c r="AA1467" s="14">
        <f>SUM(U1467:Z1467)</f>
        <v>10.1</v>
      </c>
      <c r="AB1467" s="51"/>
      <c r="AC1467" s="51"/>
      <c r="AD1467" s="86">
        <f>H1467+K1467+O1467+T1467+AA1467+AB1467-AC1467</f>
        <v>87.6</v>
      </c>
    </row>
    <row r="1468" spans="1:30" ht="21" customHeight="1" x14ac:dyDescent="0.2">
      <c r="A1468" s="10">
        <v>1464</v>
      </c>
      <c r="B1468" s="134" t="s">
        <v>1312</v>
      </c>
      <c r="C1468" s="92" t="s">
        <v>64</v>
      </c>
      <c r="D1468" s="124">
        <v>1</v>
      </c>
      <c r="E1468" s="12">
        <v>0.876</v>
      </c>
      <c r="F1468" s="46"/>
      <c r="G1468" s="46"/>
      <c r="H1468" s="12">
        <f>SUM(E1468*100,F1468:G1468)</f>
        <v>87.6</v>
      </c>
      <c r="I1468" s="94"/>
      <c r="J1468" s="95"/>
      <c r="K1468" s="12">
        <f>SUM(I1468:J1468)</f>
        <v>0</v>
      </c>
      <c r="L1468" s="95"/>
      <c r="M1468" s="95"/>
      <c r="N1468" s="95"/>
      <c r="O1468" s="12">
        <f>SUM(L1468:N1468)</f>
        <v>0</v>
      </c>
      <c r="P1468" s="95"/>
      <c r="Q1468" s="95"/>
      <c r="R1468" s="95"/>
      <c r="S1468" s="95"/>
      <c r="T1468" s="19">
        <f>SUM(P1468:S1468)</f>
        <v>0</v>
      </c>
      <c r="U1468" s="95"/>
      <c r="V1468" s="94"/>
      <c r="W1468" s="94"/>
      <c r="X1468" s="94"/>
      <c r="Y1468" s="85"/>
      <c r="Z1468" s="85"/>
      <c r="AA1468" s="14">
        <f>SUM(U1468:Z1468)</f>
        <v>0</v>
      </c>
      <c r="AB1468" s="85"/>
      <c r="AC1468" s="85"/>
      <c r="AD1468" s="86">
        <f>H1468+K1468+O1468+T1468+AA1468+AB1468-AC1468</f>
        <v>87.6</v>
      </c>
    </row>
    <row r="1469" spans="1:30" ht="21" customHeight="1" x14ac:dyDescent="0.2">
      <c r="A1469" s="8">
        <v>1465</v>
      </c>
      <c r="B1469" s="90" t="s">
        <v>1313</v>
      </c>
      <c r="C1469" s="92" t="s">
        <v>64</v>
      </c>
      <c r="D1469" s="93">
        <v>2</v>
      </c>
      <c r="E1469" s="12">
        <v>0.87593406593406598</v>
      </c>
      <c r="F1469" s="46"/>
      <c r="G1469" s="46"/>
      <c r="H1469" s="12">
        <f>SUM(E1469*100,F1469:G1469)</f>
        <v>87.593406593406598</v>
      </c>
      <c r="I1469" s="94"/>
      <c r="J1469" s="95"/>
      <c r="K1469" s="12">
        <f>SUM(I1469:J1469)</f>
        <v>0</v>
      </c>
      <c r="L1469" s="95"/>
      <c r="M1469" s="95"/>
      <c r="N1469" s="95"/>
      <c r="O1469" s="12">
        <f>SUM(L1469:N1469)</f>
        <v>0</v>
      </c>
      <c r="P1469" s="95"/>
      <c r="Q1469" s="95"/>
      <c r="R1469" s="95"/>
      <c r="S1469" s="95"/>
      <c r="T1469" s="19">
        <f>SUM(P1469:S1469)</f>
        <v>0</v>
      </c>
      <c r="U1469" s="95"/>
      <c r="V1469" s="94"/>
      <c r="W1469" s="94"/>
      <c r="X1469" s="94"/>
      <c r="Y1469" s="85"/>
      <c r="Z1469" s="85"/>
      <c r="AA1469" s="14">
        <f>SUM(U1469:Z1469)</f>
        <v>0</v>
      </c>
      <c r="AB1469" s="85"/>
      <c r="AC1469" s="85"/>
      <c r="AD1469" s="86">
        <f>H1469+K1469+O1469+T1469+AA1469+AB1469-AC1469</f>
        <v>87.593406593406598</v>
      </c>
    </row>
    <row r="1470" spans="1:30" ht="21" customHeight="1" x14ac:dyDescent="0.2">
      <c r="A1470" s="9">
        <v>1466</v>
      </c>
      <c r="B1470" s="122" t="s">
        <v>1314</v>
      </c>
      <c r="C1470" s="110" t="s">
        <v>73</v>
      </c>
      <c r="D1470" s="111">
        <v>2</v>
      </c>
      <c r="E1470" s="14">
        <v>0.87575757575757573</v>
      </c>
      <c r="F1470" s="50"/>
      <c r="G1470" s="50"/>
      <c r="H1470" s="12">
        <f>SUM(E1470*100,F1470:G1470)</f>
        <v>87.575757575757578</v>
      </c>
      <c r="I1470" s="50"/>
      <c r="J1470" s="112"/>
      <c r="K1470" s="14">
        <f>SUM(I1470:J1470)</f>
        <v>0</v>
      </c>
      <c r="L1470" s="50"/>
      <c r="M1470" s="112"/>
      <c r="N1470" s="112"/>
      <c r="O1470" s="14">
        <f>SUM(L1470:N1470)</f>
        <v>0</v>
      </c>
      <c r="P1470" s="112"/>
      <c r="Q1470" s="112"/>
      <c r="R1470" s="112"/>
      <c r="S1470" s="112"/>
      <c r="T1470" s="18">
        <f>SUM(P1470:S1470)</f>
        <v>0</v>
      </c>
      <c r="U1470" s="50"/>
      <c r="V1470" s="50"/>
      <c r="W1470" s="50"/>
      <c r="X1470" s="50"/>
      <c r="Y1470" s="50"/>
      <c r="Z1470" s="50"/>
      <c r="AA1470" s="14">
        <f>SUM(U1470:Z1470)</f>
        <v>0</v>
      </c>
      <c r="AB1470" s="50"/>
      <c r="AC1470" s="50"/>
      <c r="AD1470" s="87">
        <f>H1470+K1470+O1470+T1470+AA1470+AB1470-AC1470</f>
        <v>87.575757575757578</v>
      </c>
    </row>
    <row r="1471" spans="1:30" ht="21" customHeight="1" x14ac:dyDescent="0.2">
      <c r="A1471" s="10">
        <v>1467</v>
      </c>
      <c r="B1471" s="122" t="s">
        <v>1315</v>
      </c>
      <c r="C1471" s="110" t="s">
        <v>73</v>
      </c>
      <c r="D1471" s="111">
        <v>1</v>
      </c>
      <c r="E1471" s="14">
        <v>0.85571428571428576</v>
      </c>
      <c r="F1471" s="50"/>
      <c r="G1471" s="50">
        <v>1</v>
      </c>
      <c r="H1471" s="12">
        <f>SUM(E1471*100,F1471:G1471)</f>
        <v>86.571428571428569</v>
      </c>
      <c r="I1471" s="50"/>
      <c r="J1471" s="112"/>
      <c r="K1471" s="14">
        <f>SUM(I1471:J1471)</f>
        <v>0</v>
      </c>
      <c r="L1471" s="50"/>
      <c r="M1471" s="112"/>
      <c r="N1471" s="112"/>
      <c r="O1471" s="14">
        <f>SUM(L1471:N1471)</f>
        <v>0</v>
      </c>
      <c r="P1471" s="112"/>
      <c r="Q1471" s="112"/>
      <c r="R1471" s="112"/>
      <c r="S1471" s="112"/>
      <c r="T1471" s="18">
        <f>SUM(P1471:S1471)</f>
        <v>0</v>
      </c>
      <c r="U1471" s="50"/>
      <c r="V1471" s="50">
        <v>0.5</v>
      </c>
      <c r="W1471" s="50"/>
      <c r="X1471" s="50"/>
      <c r="Y1471" s="50"/>
      <c r="Z1471" s="50">
        <v>0.5</v>
      </c>
      <c r="AA1471" s="14">
        <f>SUM(U1471:Z1471)</f>
        <v>1</v>
      </c>
      <c r="AB1471" s="50"/>
      <c r="AC1471" s="50"/>
      <c r="AD1471" s="87">
        <f>H1471+K1471+O1471+T1471+AA1471+AB1471-AC1471</f>
        <v>87.571428571428569</v>
      </c>
    </row>
    <row r="1472" spans="1:30" ht="21" customHeight="1" x14ac:dyDescent="0.2">
      <c r="A1472" s="8">
        <v>1468</v>
      </c>
      <c r="B1472" s="110" t="s">
        <v>1316</v>
      </c>
      <c r="C1472" s="110" t="s">
        <v>73</v>
      </c>
      <c r="D1472" s="111">
        <v>1</v>
      </c>
      <c r="E1472" s="14">
        <v>0.84935483870967743</v>
      </c>
      <c r="F1472" s="50"/>
      <c r="G1472" s="50"/>
      <c r="H1472" s="12">
        <f>SUM(E1472*100,F1472:G1472)</f>
        <v>84.935483870967744</v>
      </c>
      <c r="I1472" s="50"/>
      <c r="J1472" s="112"/>
      <c r="K1472" s="14">
        <f>SUM(I1472:J1472)</f>
        <v>0</v>
      </c>
      <c r="L1472" s="50"/>
      <c r="M1472" s="112"/>
      <c r="N1472" s="112"/>
      <c r="O1472" s="14">
        <f>SUM(L1472:N1472)</f>
        <v>0</v>
      </c>
      <c r="P1472" s="112"/>
      <c r="Q1472" s="112"/>
      <c r="R1472" s="112"/>
      <c r="S1472" s="112"/>
      <c r="T1472" s="18">
        <f>SUM(P1472:S1472)</f>
        <v>0</v>
      </c>
      <c r="U1472" s="50">
        <v>1.5</v>
      </c>
      <c r="V1472" s="50">
        <v>1.1000000000000001</v>
      </c>
      <c r="W1472" s="50"/>
      <c r="X1472" s="50"/>
      <c r="Y1472" s="50"/>
      <c r="Z1472" s="50"/>
      <c r="AA1472" s="14">
        <f>SUM(U1472:Z1472)</f>
        <v>2.6</v>
      </c>
      <c r="AB1472" s="50"/>
      <c r="AC1472" s="50"/>
      <c r="AD1472" s="86">
        <f>H1472+K1472+O1472+T1472+AA1472+AB1472-AC1472</f>
        <v>87.535483870967738</v>
      </c>
    </row>
    <row r="1473" spans="1:30" ht="21" customHeight="1" x14ac:dyDescent="0.2">
      <c r="A1473" s="9">
        <v>1469</v>
      </c>
      <c r="B1473" s="110" t="s">
        <v>1317</v>
      </c>
      <c r="C1473" s="110" t="s">
        <v>73</v>
      </c>
      <c r="D1473" s="111">
        <v>1</v>
      </c>
      <c r="E1473" s="14">
        <v>0.80935483870967739</v>
      </c>
      <c r="F1473" s="50"/>
      <c r="G1473" s="50"/>
      <c r="H1473" s="12">
        <f>SUM(E1473*100,F1473:G1473)</f>
        <v>80.935483870967744</v>
      </c>
      <c r="I1473" s="50"/>
      <c r="J1473" s="112"/>
      <c r="K1473" s="14">
        <f>SUM(I1473:J1473)</f>
        <v>0</v>
      </c>
      <c r="L1473" s="50"/>
      <c r="M1473" s="112"/>
      <c r="N1473" s="112"/>
      <c r="O1473" s="14">
        <f>SUM(L1473:N1473)</f>
        <v>0</v>
      </c>
      <c r="P1473" s="112"/>
      <c r="Q1473" s="112"/>
      <c r="R1473" s="112"/>
      <c r="S1473" s="112"/>
      <c r="T1473" s="18">
        <f>SUM(P1473:S1473)</f>
        <v>0</v>
      </c>
      <c r="U1473" s="50">
        <v>1.5</v>
      </c>
      <c r="V1473" s="50">
        <v>4.5999999999999996</v>
      </c>
      <c r="W1473" s="50">
        <v>0.5</v>
      </c>
      <c r="X1473" s="50"/>
      <c r="Y1473" s="50"/>
      <c r="Z1473" s="50"/>
      <c r="AA1473" s="14">
        <f>SUM(U1473:Z1473)</f>
        <v>6.6</v>
      </c>
      <c r="AB1473" s="50"/>
      <c r="AC1473" s="50"/>
      <c r="AD1473" s="87">
        <f>H1473+K1473+O1473+T1473+AA1473+AB1473-AC1473</f>
        <v>87.535483870967738</v>
      </c>
    </row>
    <row r="1474" spans="1:30" ht="21" customHeight="1" x14ac:dyDescent="0.2">
      <c r="A1474" s="10">
        <v>1470</v>
      </c>
      <c r="B1474" s="100" t="s">
        <v>1318</v>
      </c>
      <c r="C1474" s="101" t="s">
        <v>68</v>
      </c>
      <c r="D1474" s="102">
        <v>2</v>
      </c>
      <c r="E1474" s="13">
        <v>0.8753333333333333</v>
      </c>
      <c r="F1474" s="48"/>
      <c r="G1474" s="48"/>
      <c r="H1474" s="12">
        <f>SUM(E1474*100,F1474:G1474)</f>
        <v>87.533333333333331</v>
      </c>
      <c r="I1474" s="48"/>
      <c r="J1474" s="78"/>
      <c r="K1474" s="13">
        <f>SUM(I1474:J1474)</f>
        <v>0</v>
      </c>
      <c r="L1474" s="48"/>
      <c r="M1474" s="78"/>
      <c r="N1474" s="78"/>
      <c r="O1474" s="13">
        <f>SUM(L1474:N1474)</f>
        <v>0</v>
      </c>
      <c r="P1474" s="78"/>
      <c r="Q1474" s="78"/>
      <c r="R1474" s="78"/>
      <c r="S1474" s="78"/>
      <c r="T1474" s="82">
        <f>SUM(P1474:S1474)</f>
        <v>0</v>
      </c>
      <c r="U1474" s="48"/>
      <c r="V1474" s="48"/>
      <c r="W1474" s="48"/>
      <c r="X1474" s="48"/>
      <c r="Y1474" s="48"/>
      <c r="Z1474" s="48"/>
      <c r="AA1474" s="13">
        <f>SUM(U1474:Z1474)</f>
        <v>0</v>
      </c>
      <c r="AB1474" s="48"/>
      <c r="AC1474" s="48"/>
      <c r="AD1474" s="87">
        <f>H1474+K1474+O1474+T1474+AA1474+AB1474-AC1474</f>
        <v>87.533333333333331</v>
      </c>
    </row>
    <row r="1475" spans="1:30" ht="21" customHeight="1" x14ac:dyDescent="0.2">
      <c r="A1475" s="8">
        <v>1471</v>
      </c>
      <c r="B1475" s="129" t="s">
        <v>1319</v>
      </c>
      <c r="C1475" s="101" t="s">
        <v>68</v>
      </c>
      <c r="D1475" s="102">
        <v>2</v>
      </c>
      <c r="E1475" s="13">
        <v>0.8753333333333333</v>
      </c>
      <c r="F1475" s="48"/>
      <c r="G1475" s="48"/>
      <c r="H1475" s="12">
        <f>SUM(E1475*100,F1475:G1475)</f>
        <v>87.533333333333331</v>
      </c>
      <c r="I1475" s="48"/>
      <c r="J1475" s="78"/>
      <c r="K1475" s="13">
        <f>SUM(I1475:J1475)</f>
        <v>0</v>
      </c>
      <c r="L1475" s="48"/>
      <c r="M1475" s="78"/>
      <c r="N1475" s="78"/>
      <c r="O1475" s="13">
        <f>SUM(L1475:N1475)</f>
        <v>0</v>
      </c>
      <c r="P1475" s="78"/>
      <c r="Q1475" s="78"/>
      <c r="R1475" s="78"/>
      <c r="S1475" s="78"/>
      <c r="T1475" s="82">
        <f>SUM(P1475:S1475)</f>
        <v>0</v>
      </c>
      <c r="U1475" s="48"/>
      <c r="V1475" s="48"/>
      <c r="W1475" s="48"/>
      <c r="X1475" s="48"/>
      <c r="Y1475" s="48"/>
      <c r="Z1475" s="48"/>
      <c r="AA1475" s="13">
        <f>SUM(U1475:Z1475)</f>
        <v>0</v>
      </c>
      <c r="AB1475" s="48"/>
      <c r="AC1475" s="48"/>
      <c r="AD1475" s="86">
        <f>H1475+K1475+O1475+T1475+AA1475+AB1475-AC1475</f>
        <v>87.533333333333331</v>
      </c>
    </row>
    <row r="1476" spans="1:30" ht="21" customHeight="1" x14ac:dyDescent="0.2">
      <c r="A1476" s="9">
        <v>1472</v>
      </c>
      <c r="B1476" s="107" t="s">
        <v>1320</v>
      </c>
      <c r="C1476" s="104" t="s">
        <v>70</v>
      </c>
      <c r="D1476" s="116">
        <v>2</v>
      </c>
      <c r="E1476" s="14">
        <f>H1476/100</f>
        <v>0.87520833333333325</v>
      </c>
      <c r="F1476" s="49"/>
      <c r="G1476" s="49"/>
      <c r="H1476" s="12">
        <v>87.520833333333329</v>
      </c>
      <c r="I1476" s="49"/>
      <c r="J1476" s="106"/>
      <c r="K1476" s="14">
        <f>SUM(I1476:J1476)</f>
        <v>0</v>
      </c>
      <c r="L1476" s="49"/>
      <c r="M1476" s="106"/>
      <c r="N1476" s="106"/>
      <c r="O1476" s="14">
        <f>SUM(L1476:N1476)</f>
        <v>0</v>
      </c>
      <c r="P1476" s="106"/>
      <c r="Q1476" s="106"/>
      <c r="R1476" s="106"/>
      <c r="S1476" s="106"/>
      <c r="T1476" s="18">
        <f>SUM(P1476:S1476)</f>
        <v>0</v>
      </c>
      <c r="U1476" s="49"/>
      <c r="V1476" s="49"/>
      <c r="W1476" s="49"/>
      <c r="X1476" s="49"/>
      <c r="Y1476" s="49"/>
      <c r="Z1476" s="49"/>
      <c r="AA1476" s="14">
        <f>SUM(U1476:Z1476)</f>
        <v>0</v>
      </c>
      <c r="AB1476" s="49"/>
      <c r="AC1476" s="49"/>
      <c r="AD1476" s="87">
        <f>H1476+K1476+O1476+T1476+AA1476+AB1476-AC1476</f>
        <v>87.520833333333329</v>
      </c>
    </row>
    <row r="1477" spans="1:30" ht="21" customHeight="1" x14ac:dyDescent="0.2">
      <c r="A1477" s="10">
        <v>1473</v>
      </c>
      <c r="B1477" s="146" t="s">
        <v>1321</v>
      </c>
      <c r="C1477" s="101" t="s">
        <v>68</v>
      </c>
      <c r="D1477" s="102">
        <v>3</v>
      </c>
      <c r="E1477" s="13">
        <v>0.87516129032258061</v>
      </c>
      <c r="F1477" s="48"/>
      <c r="G1477" s="48"/>
      <c r="H1477" s="12">
        <f>SUM(E1477*100,F1477:G1477)</f>
        <v>87.516129032258064</v>
      </c>
      <c r="I1477" s="48"/>
      <c r="J1477" s="78"/>
      <c r="K1477" s="13">
        <f>SUM(I1477:J1477)</f>
        <v>0</v>
      </c>
      <c r="L1477" s="48"/>
      <c r="M1477" s="78"/>
      <c r="N1477" s="78"/>
      <c r="O1477" s="13">
        <f>SUM(L1477:N1477)</f>
        <v>0</v>
      </c>
      <c r="P1477" s="78"/>
      <c r="Q1477" s="78"/>
      <c r="R1477" s="78"/>
      <c r="S1477" s="78"/>
      <c r="T1477" s="82">
        <f>SUM(P1477:S1477)</f>
        <v>0</v>
      </c>
      <c r="U1477" s="48"/>
      <c r="V1477" s="48"/>
      <c r="W1477" s="48"/>
      <c r="X1477" s="48"/>
      <c r="Y1477" s="48"/>
      <c r="Z1477" s="48"/>
      <c r="AA1477" s="13">
        <f>SUM(U1477:Z1477)</f>
        <v>0</v>
      </c>
      <c r="AB1477" s="48"/>
      <c r="AC1477" s="48"/>
      <c r="AD1477" s="86">
        <f>H1477+K1477+O1477+T1477+AA1477+AB1477-AC1477</f>
        <v>87.516129032258064</v>
      </c>
    </row>
    <row r="1478" spans="1:30" ht="21" customHeight="1" x14ac:dyDescent="0.2">
      <c r="A1478" s="8">
        <v>1474</v>
      </c>
      <c r="B1478" s="96" t="s">
        <v>1322</v>
      </c>
      <c r="C1478" s="96" t="s">
        <v>66</v>
      </c>
      <c r="D1478" s="97">
        <v>1</v>
      </c>
      <c r="E1478" s="13">
        <v>0.87312500000000004</v>
      </c>
      <c r="F1478" s="47"/>
      <c r="G1478" s="47"/>
      <c r="H1478" s="12">
        <f>SUM(E1478*100,F1478:G1478)</f>
        <v>87.3125</v>
      </c>
      <c r="I1478" s="47"/>
      <c r="J1478" s="77"/>
      <c r="K1478" s="13">
        <f>SUM(I1478:J1478)</f>
        <v>0</v>
      </c>
      <c r="L1478" s="47"/>
      <c r="M1478" s="77"/>
      <c r="N1478" s="77"/>
      <c r="O1478" s="13">
        <f>SUM(L1478:N1478)</f>
        <v>0</v>
      </c>
      <c r="P1478" s="77"/>
      <c r="Q1478" s="77"/>
      <c r="R1478" s="77"/>
      <c r="S1478" s="77"/>
      <c r="T1478" s="82">
        <f>SUM(P1478:S1478)</f>
        <v>0</v>
      </c>
      <c r="U1478" s="47"/>
      <c r="V1478" s="47">
        <v>0.2</v>
      </c>
      <c r="W1478" s="47"/>
      <c r="X1478" s="47"/>
      <c r="Y1478" s="47"/>
      <c r="Z1478" s="47"/>
      <c r="AA1478" s="13">
        <f>SUM(U1478:Z1478)</f>
        <v>0.2</v>
      </c>
      <c r="AB1478" s="47"/>
      <c r="AC1478" s="47"/>
      <c r="AD1478" s="86">
        <f>H1478+K1478+O1478+T1478+AA1478+AB1478-AC1478</f>
        <v>87.512500000000003</v>
      </c>
    </row>
    <row r="1479" spans="1:30" ht="21" customHeight="1" x14ac:dyDescent="0.2">
      <c r="A1479" s="9">
        <v>1475</v>
      </c>
      <c r="B1479" s="107">
        <v>182821</v>
      </c>
      <c r="C1479" s="104" t="s">
        <v>70</v>
      </c>
      <c r="D1479" s="116">
        <v>3</v>
      </c>
      <c r="E1479" s="14">
        <f>'[1]3-18-03.'!AD24</f>
        <v>0.875</v>
      </c>
      <c r="F1479" s="49"/>
      <c r="G1479" s="49"/>
      <c r="H1479" s="12">
        <f>SUM(E1479*100,F1479:G1479)</f>
        <v>87.5</v>
      </c>
      <c r="I1479" s="49"/>
      <c r="J1479" s="106"/>
      <c r="K1479" s="14">
        <f>SUM(I1479:J1479)</f>
        <v>0</v>
      </c>
      <c r="L1479" s="49"/>
      <c r="M1479" s="106"/>
      <c r="N1479" s="106"/>
      <c r="O1479" s="14">
        <f>SUM(L1479:N1479)</f>
        <v>0</v>
      </c>
      <c r="P1479" s="106"/>
      <c r="Q1479" s="106"/>
      <c r="R1479" s="106"/>
      <c r="S1479" s="106"/>
      <c r="T1479" s="18">
        <f>SUM(P1479:S1479)</f>
        <v>0</v>
      </c>
      <c r="U1479" s="49"/>
      <c r="V1479" s="49"/>
      <c r="W1479" s="49"/>
      <c r="X1479" s="49"/>
      <c r="Y1479" s="49"/>
      <c r="Z1479" s="49"/>
      <c r="AA1479" s="14">
        <f>SUM(U1479:Z1479)</f>
        <v>0</v>
      </c>
      <c r="AB1479" s="49"/>
      <c r="AC1479" s="49"/>
      <c r="AD1479" s="87">
        <f>H1479+K1479+O1479+T1479+AA1479+AB1479-AC1479</f>
        <v>87.5</v>
      </c>
    </row>
    <row r="1480" spans="1:30" ht="21" customHeight="1" x14ac:dyDescent="0.2">
      <c r="A1480" s="10">
        <v>1476</v>
      </c>
      <c r="B1480" s="129" t="s">
        <v>1323</v>
      </c>
      <c r="C1480" s="101" t="s">
        <v>68</v>
      </c>
      <c r="D1480" s="102">
        <v>2</v>
      </c>
      <c r="E1480" s="13">
        <v>0.875</v>
      </c>
      <c r="F1480" s="48"/>
      <c r="G1480" s="48"/>
      <c r="H1480" s="12">
        <f>SUM(E1480*100,F1480:G1480)</f>
        <v>87.5</v>
      </c>
      <c r="I1480" s="48"/>
      <c r="J1480" s="78"/>
      <c r="K1480" s="13">
        <f>SUM(I1480:J1480)</f>
        <v>0</v>
      </c>
      <c r="L1480" s="48"/>
      <c r="M1480" s="78"/>
      <c r="N1480" s="78"/>
      <c r="O1480" s="13">
        <f>SUM(L1480:N1480)</f>
        <v>0</v>
      </c>
      <c r="P1480" s="78"/>
      <c r="Q1480" s="78"/>
      <c r="R1480" s="78"/>
      <c r="S1480" s="78"/>
      <c r="T1480" s="82">
        <f>SUM(P1480:S1480)</f>
        <v>0</v>
      </c>
      <c r="U1480" s="48"/>
      <c r="V1480" s="48"/>
      <c r="W1480" s="48"/>
      <c r="X1480" s="48"/>
      <c r="Y1480" s="48"/>
      <c r="Z1480" s="48"/>
      <c r="AA1480" s="13">
        <f>SUM(U1480:Z1480)</f>
        <v>0</v>
      </c>
      <c r="AB1480" s="48"/>
      <c r="AC1480" s="48"/>
      <c r="AD1480" s="86">
        <f>H1480+K1480+O1480+T1480+AA1480+AB1480-AC1480</f>
        <v>87.5</v>
      </c>
    </row>
    <row r="1481" spans="1:30" ht="21" customHeight="1" x14ac:dyDescent="0.2">
      <c r="A1481" s="8">
        <v>1477</v>
      </c>
      <c r="B1481" s="110" t="s">
        <v>1324</v>
      </c>
      <c r="C1481" s="110" t="s">
        <v>73</v>
      </c>
      <c r="D1481" s="111">
        <v>1</v>
      </c>
      <c r="E1481" s="14">
        <v>0.87493333333333334</v>
      </c>
      <c r="F1481" s="50"/>
      <c r="G1481" s="50"/>
      <c r="H1481" s="12">
        <f>SUM(E1481*100,F1481:G1481)</f>
        <v>87.493333333333339</v>
      </c>
      <c r="I1481" s="50"/>
      <c r="J1481" s="112"/>
      <c r="K1481" s="14">
        <f>SUM(I1481:J1481)</f>
        <v>0</v>
      </c>
      <c r="L1481" s="50"/>
      <c r="M1481" s="112"/>
      <c r="N1481" s="112"/>
      <c r="O1481" s="14">
        <f>SUM(L1481:N1481)</f>
        <v>0</v>
      </c>
      <c r="P1481" s="112"/>
      <c r="Q1481" s="112"/>
      <c r="R1481" s="112"/>
      <c r="S1481" s="112"/>
      <c r="T1481" s="18">
        <f>SUM(P1481:S1481)</f>
        <v>0</v>
      </c>
      <c r="U1481" s="50"/>
      <c r="V1481" s="50"/>
      <c r="W1481" s="50"/>
      <c r="X1481" s="50"/>
      <c r="Y1481" s="50"/>
      <c r="Z1481" s="50"/>
      <c r="AA1481" s="14">
        <f>SUM(U1481:Z1481)</f>
        <v>0</v>
      </c>
      <c r="AB1481" s="50"/>
      <c r="AC1481" s="50"/>
      <c r="AD1481" s="87">
        <f>H1481+K1481+O1481+T1481+AA1481+AB1481-AC1481</f>
        <v>87.493333333333339</v>
      </c>
    </row>
    <row r="1482" spans="1:30" ht="21" customHeight="1" x14ac:dyDescent="0.2">
      <c r="A1482" s="9">
        <v>1478</v>
      </c>
      <c r="B1482" s="117">
        <v>174122</v>
      </c>
      <c r="C1482" s="119" t="s">
        <v>78</v>
      </c>
      <c r="D1482" s="120">
        <v>4</v>
      </c>
      <c r="E1482" s="14">
        <v>0.87487179487179489</v>
      </c>
      <c r="F1482" s="51"/>
      <c r="G1482" s="51"/>
      <c r="H1482" s="12">
        <f>SUM(E1482*100,F1482:G1482)</f>
        <v>87.487179487179489</v>
      </c>
      <c r="I1482" s="51"/>
      <c r="J1482" s="121"/>
      <c r="K1482" s="14">
        <f>SUM(I1482:J1482)</f>
        <v>0</v>
      </c>
      <c r="L1482" s="51"/>
      <c r="M1482" s="121"/>
      <c r="N1482" s="121"/>
      <c r="O1482" s="14">
        <f>SUM(L1482:N1482)</f>
        <v>0</v>
      </c>
      <c r="P1482" s="121"/>
      <c r="Q1482" s="121"/>
      <c r="R1482" s="121"/>
      <c r="S1482" s="121"/>
      <c r="T1482" s="18">
        <f>SUM(P1482:S1482)</f>
        <v>0</v>
      </c>
      <c r="U1482" s="51"/>
      <c r="V1482" s="51"/>
      <c r="W1482" s="51"/>
      <c r="X1482" s="51"/>
      <c r="Y1482" s="51"/>
      <c r="Z1482" s="51"/>
      <c r="AA1482" s="14">
        <f>SUM(U1482:Z1482)</f>
        <v>0</v>
      </c>
      <c r="AB1482" s="51"/>
      <c r="AC1482" s="51"/>
      <c r="AD1482" s="86">
        <f>H1482+K1482+O1482+T1482+AA1482+AB1482-AC1482</f>
        <v>87.487179487179489</v>
      </c>
    </row>
    <row r="1483" spans="1:30" ht="21" customHeight="1" x14ac:dyDescent="0.2">
      <c r="A1483" s="10">
        <v>1479</v>
      </c>
      <c r="B1483" s="99" t="s">
        <v>1325</v>
      </c>
      <c r="C1483" s="101" t="s">
        <v>68</v>
      </c>
      <c r="D1483" s="102">
        <v>4</v>
      </c>
      <c r="E1483" s="13">
        <v>0.8746666666666667</v>
      </c>
      <c r="F1483" s="48"/>
      <c r="G1483" s="48"/>
      <c r="H1483" s="12">
        <f>SUM(E1483*100,F1483:G1483)</f>
        <v>87.466666666666669</v>
      </c>
      <c r="I1483" s="48"/>
      <c r="J1483" s="78"/>
      <c r="K1483" s="13">
        <f>SUM(I1483:J1483)</f>
        <v>0</v>
      </c>
      <c r="L1483" s="48"/>
      <c r="M1483" s="78"/>
      <c r="N1483" s="78"/>
      <c r="O1483" s="13">
        <f>SUM(L1483:N1483)</f>
        <v>0</v>
      </c>
      <c r="P1483" s="78"/>
      <c r="Q1483" s="78"/>
      <c r="R1483" s="78"/>
      <c r="S1483" s="78"/>
      <c r="T1483" s="82">
        <f>SUM(P1483:S1483)</f>
        <v>0</v>
      </c>
      <c r="U1483" s="48"/>
      <c r="V1483" s="48"/>
      <c r="W1483" s="48"/>
      <c r="X1483" s="48"/>
      <c r="Y1483" s="48"/>
      <c r="Z1483" s="48"/>
      <c r="AA1483" s="13">
        <f>SUM(U1483:Z1483)</f>
        <v>0</v>
      </c>
      <c r="AB1483" s="48"/>
      <c r="AC1483" s="48"/>
      <c r="AD1483" s="86">
        <f>H1483+K1483+O1483+T1483+AA1483+AB1483-AC1483</f>
        <v>87.466666666666669</v>
      </c>
    </row>
    <row r="1484" spans="1:30" ht="21" customHeight="1" x14ac:dyDescent="0.2">
      <c r="A1484" s="8">
        <v>1480</v>
      </c>
      <c r="B1484" s="90" t="s">
        <v>1326</v>
      </c>
      <c r="C1484" s="92" t="s">
        <v>64</v>
      </c>
      <c r="D1484" s="93">
        <v>2</v>
      </c>
      <c r="E1484" s="12">
        <v>0.87446808510638296</v>
      </c>
      <c r="F1484" s="53"/>
      <c r="G1484" s="46"/>
      <c r="H1484" s="12">
        <f>SUM(E1484*100,F1484:G1484)</f>
        <v>87.446808510638292</v>
      </c>
      <c r="I1484" s="193"/>
      <c r="J1484" s="115"/>
      <c r="K1484" s="12">
        <f>SUM(I1484:J1484)</f>
        <v>0</v>
      </c>
      <c r="L1484" s="115"/>
      <c r="M1484" s="115"/>
      <c r="N1484" s="115"/>
      <c r="O1484" s="12">
        <f>SUM(L1484:N1484)</f>
        <v>0</v>
      </c>
      <c r="P1484" s="115"/>
      <c r="Q1484" s="115"/>
      <c r="R1484" s="115"/>
      <c r="S1484" s="115"/>
      <c r="T1484" s="19">
        <f>SUM(P1484:S1484)</f>
        <v>0</v>
      </c>
      <c r="U1484" s="115"/>
      <c r="V1484" s="193"/>
      <c r="W1484" s="193"/>
      <c r="X1484" s="193"/>
      <c r="Y1484" s="88"/>
      <c r="Z1484" s="88"/>
      <c r="AA1484" s="14">
        <f>SUM(U1484:Z1484)</f>
        <v>0</v>
      </c>
      <c r="AB1484" s="88"/>
      <c r="AC1484" s="88"/>
      <c r="AD1484" s="86">
        <f>H1484+K1484+O1484+T1484+AA1484+AB1484-AC1484</f>
        <v>87.446808510638292</v>
      </c>
    </row>
    <row r="1485" spans="1:30" ht="21" customHeight="1" x14ac:dyDescent="0.2">
      <c r="A1485" s="9">
        <v>1481</v>
      </c>
      <c r="B1485" s="132" t="s">
        <v>1327</v>
      </c>
      <c r="C1485" s="101" t="s">
        <v>68</v>
      </c>
      <c r="D1485" s="102">
        <v>1</v>
      </c>
      <c r="E1485" s="13">
        <v>0.87428571428571433</v>
      </c>
      <c r="F1485" s="48"/>
      <c r="G1485" s="48"/>
      <c r="H1485" s="12">
        <f>SUM(E1485*100,F1485:G1485)</f>
        <v>87.428571428571431</v>
      </c>
      <c r="I1485" s="48"/>
      <c r="J1485" s="78"/>
      <c r="K1485" s="13">
        <f>SUM(I1485:J1485)</f>
        <v>0</v>
      </c>
      <c r="L1485" s="48"/>
      <c r="M1485" s="78"/>
      <c r="N1485" s="78"/>
      <c r="O1485" s="13">
        <f>SUM(L1485:N1485)</f>
        <v>0</v>
      </c>
      <c r="P1485" s="78"/>
      <c r="Q1485" s="78"/>
      <c r="R1485" s="78"/>
      <c r="S1485" s="78"/>
      <c r="T1485" s="82">
        <f>SUM(P1485:S1485)</f>
        <v>0</v>
      </c>
      <c r="U1485" s="48"/>
      <c r="V1485" s="48"/>
      <c r="W1485" s="48"/>
      <c r="X1485" s="48"/>
      <c r="Y1485" s="48"/>
      <c r="Z1485" s="48"/>
      <c r="AA1485" s="13">
        <f>SUM(U1485:Z1485)</f>
        <v>0</v>
      </c>
      <c r="AB1485" s="48"/>
      <c r="AC1485" s="48"/>
      <c r="AD1485" s="87">
        <f>H1485+K1485+O1485+T1485+AA1485+AB1485-AC1485</f>
        <v>87.428571428571431</v>
      </c>
    </row>
    <row r="1486" spans="1:30" ht="21" customHeight="1" x14ac:dyDescent="0.2">
      <c r="A1486" s="10">
        <v>1482</v>
      </c>
      <c r="B1486" s="117">
        <v>194107</v>
      </c>
      <c r="C1486" s="119" t="s">
        <v>78</v>
      </c>
      <c r="D1486" s="120">
        <v>2</v>
      </c>
      <c r="E1486" s="14">
        <v>0.87416666666666665</v>
      </c>
      <c r="F1486" s="51"/>
      <c r="G1486" s="51"/>
      <c r="H1486" s="12">
        <f>SUM(E1486*100,F1486:G1486)</f>
        <v>87.416666666666671</v>
      </c>
      <c r="I1486" s="51"/>
      <c r="J1486" s="121"/>
      <c r="K1486" s="14">
        <f>SUM(I1486:J1486)</f>
        <v>0</v>
      </c>
      <c r="L1486" s="51"/>
      <c r="M1486" s="121"/>
      <c r="N1486" s="121"/>
      <c r="O1486" s="14">
        <f>SUM(L1486:N1486)</f>
        <v>0</v>
      </c>
      <c r="P1486" s="121"/>
      <c r="Q1486" s="121"/>
      <c r="R1486" s="121"/>
      <c r="S1486" s="121"/>
      <c r="T1486" s="18">
        <f>SUM(P1486:S1486)</f>
        <v>0</v>
      </c>
      <c r="U1486" s="51"/>
      <c r="V1486" s="51"/>
      <c r="W1486" s="51"/>
      <c r="X1486" s="51"/>
      <c r="Y1486" s="51"/>
      <c r="Z1486" s="51"/>
      <c r="AA1486" s="14">
        <f>SUM(U1486:Z1486)</f>
        <v>0</v>
      </c>
      <c r="AB1486" s="51"/>
      <c r="AC1486" s="51"/>
      <c r="AD1486" s="86">
        <f>H1486+K1486+O1486+T1486+AA1486+AB1486-AC1486</f>
        <v>87.416666666666671</v>
      </c>
    </row>
    <row r="1487" spans="1:30" ht="21" customHeight="1" x14ac:dyDescent="0.2">
      <c r="A1487" s="8">
        <v>1483</v>
      </c>
      <c r="B1487" s="90" t="s">
        <v>1328</v>
      </c>
      <c r="C1487" s="92" t="s">
        <v>64</v>
      </c>
      <c r="D1487" s="93">
        <v>2</v>
      </c>
      <c r="E1487" s="12">
        <v>0.87406593406593402</v>
      </c>
      <c r="F1487" s="46"/>
      <c r="G1487" s="46"/>
      <c r="H1487" s="12">
        <f>SUM(E1487*100,F1487:G1487)</f>
        <v>87.406593406593402</v>
      </c>
      <c r="I1487" s="94"/>
      <c r="J1487" s="95"/>
      <c r="K1487" s="12">
        <f>SUM(I1487:J1487)</f>
        <v>0</v>
      </c>
      <c r="L1487" s="95"/>
      <c r="M1487" s="95"/>
      <c r="N1487" s="95"/>
      <c r="O1487" s="12">
        <f>SUM(L1487:N1487)</f>
        <v>0</v>
      </c>
      <c r="P1487" s="95"/>
      <c r="Q1487" s="95"/>
      <c r="R1487" s="95"/>
      <c r="S1487" s="95"/>
      <c r="T1487" s="19">
        <f>SUM(P1487:S1487)</f>
        <v>0</v>
      </c>
      <c r="U1487" s="95"/>
      <c r="V1487" s="94"/>
      <c r="W1487" s="94"/>
      <c r="X1487" s="94"/>
      <c r="Y1487" s="85"/>
      <c r="Z1487" s="85"/>
      <c r="AA1487" s="14">
        <f>SUM(U1487:Z1487)</f>
        <v>0</v>
      </c>
      <c r="AB1487" s="85"/>
      <c r="AC1487" s="85"/>
      <c r="AD1487" s="86">
        <f>H1487+K1487+O1487+T1487+AA1487+AB1487-AC1487</f>
        <v>87.406593406593402</v>
      </c>
    </row>
    <row r="1488" spans="1:30" ht="21" customHeight="1" x14ac:dyDescent="0.2">
      <c r="A1488" s="9">
        <v>1484</v>
      </c>
      <c r="B1488" s="122" t="s">
        <v>1329</v>
      </c>
      <c r="C1488" s="110" t="s">
        <v>73</v>
      </c>
      <c r="D1488" s="111">
        <v>3</v>
      </c>
      <c r="E1488" s="14">
        <v>0.87406249999999996</v>
      </c>
      <c r="F1488" s="50"/>
      <c r="G1488" s="50"/>
      <c r="H1488" s="12">
        <f>SUM(E1488*100,F1488:G1488)</f>
        <v>87.40625</v>
      </c>
      <c r="I1488" s="50"/>
      <c r="J1488" s="112"/>
      <c r="K1488" s="14">
        <f>SUM(I1488:J1488)</f>
        <v>0</v>
      </c>
      <c r="L1488" s="50"/>
      <c r="M1488" s="112"/>
      <c r="N1488" s="112"/>
      <c r="O1488" s="14">
        <f>SUM(L1488:N1488)</f>
        <v>0</v>
      </c>
      <c r="P1488" s="112"/>
      <c r="Q1488" s="112"/>
      <c r="R1488" s="112"/>
      <c r="S1488" s="112"/>
      <c r="T1488" s="18">
        <f>SUM(P1488:S1488)</f>
        <v>0</v>
      </c>
      <c r="U1488" s="50"/>
      <c r="V1488" s="50"/>
      <c r="W1488" s="50"/>
      <c r="X1488" s="50"/>
      <c r="Y1488" s="50"/>
      <c r="Z1488" s="50"/>
      <c r="AA1488" s="14">
        <f>SUM(U1488:Z1488)</f>
        <v>0</v>
      </c>
      <c r="AB1488" s="50"/>
      <c r="AC1488" s="50"/>
      <c r="AD1488" s="86">
        <f>H1488+K1488+O1488+T1488+AA1488+AB1488-AC1488</f>
        <v>87.40625</v>
      </c>
    </row>
    <row r="1489" spans="1:30" ht="21" customHeight="1" x14ac:dyDescent="0.2">
      <c r="A1489" s="10">
        <v>1485</v>
      </c>
      <c r="B1489" s="99" t="s">
        <v>1330</v>
      </c>
      <c r="C1489" s="101" t="s">
        <v>68</v>
      </c>
      <c r="D1489" s="102">
        <v>2</v>
      </c>
      <c r="E1489" s="13">
        <v>0.874</v>
      </c>
      <c r="F1489" s="48"/>
      <c r="G1489" s="48"/>
      <c r="H1489" s="12">
        <f>SUM(E1489*100,F1489:G1489)</f>
        <v>87.4</v>
      </c>
      <c r="I1489" s="48"/>
      <c r="J1489" s="78"/>
      <c r="K1489" s="13">
        <f>SUM(I1489:J1489)</f>
        <v>0</v>
      </c>
      <c r="L1489" s="48"/>
      <c r="M1489" s="78"/>
      <c r="N1489" s="78"/>
      <c r="O1489" s="13">
        <f>SUM(L1489:N1489)</f>
        <v>0</v>
      </c>
      <c r="P1489" s="78"/>
      <c r="Q1489" s="78"/>
      <c r="R1489" s="78"/>
      <c r="S1489" s="78"/>
      <c r="T1489" s="82">
        <f>SUM(P1489:S1489)</f>
        <v>0</v>
      </c>
      <c r="U1489" s="48"/>
      <c r="V1489" s="48"/>
      <c r="W1489" s="48"/>
      <c r="X1489" s="48"/>
      <c r="Y1489" s="48"/>
      <c r="Z1489" s="48"/>
      <c r="AA1489" s="13">
        <f>SUM(U1489:Z1489)</f>
        <v>0</v>
      </c>
      <c r="AB1489" s="48"/>
      <c r="AC1489" s="48"/>
      <c r="AD1489" s="86">
        <f>H1489+K1489+O1489+T1489+AA1489+AB1489-AC1489</f>
        <v>87.4</v>
      </c>
    </row>
    <row r="1490" spans="1:30" ht="21" customHeight="1" x14ac:dyDescent="0.2">
      <c r="A1490" s="8">
        <v>1486</v>
      </c>
      <c r="B1490" s="145">
        <v>164048</v>
      </c>
      <c r="C1490" s="92" t="s">
        <v>64</v>
      </c>
      <c r="D1490" s="93">
        <v>5</v>
      </c>
      <c r="E1490" s="12">
        <v>0.87385304659498209</v>
      </c>
      <c r="F1490" s="46"/>
      <c r="G1490" s="46"/>
      <c r="H1490" s="12">
        <f>SUM(E1490*100,F1490:G1490)</f>
        <v>87.385304659498203</v>
      </c>
      <c r="I1490" s="94"/>
      <c r="J1490" s="95"/>
      <c r="K1490" s="12">
        <f>SUM(I1490:J1490)</f>
        <v>0</v>
      </c>
      <c r="L1490" s="95"/>
      <c r="M1490" s="95"/>
      <c r="N1490" s="95"/>
      <c r="O1490" s="12">
        <f>SUM(L1490:N1490)</f>
        <v>0</v>
      </c>
      <c r="P1490" s="95"/>
      <c r="Q1490" s="95"/>
      <c r="R1490" s="95"/>
      <c r="S1490" s="95"/>
      <c r="T1490" s="19">
        <f>SUM(P1490:S1490)</f>
        <v>0</v>
      </c>
      <c r="U1490" s="95"/>
      <c r="V1490" s="94"/>
      <c r="W1490" s="94"/>
      <c r="X1490" s="94"/>
      <c r="Y1490" s="85"/>
      <c r="Z1490" s="85"/>
      <c r="AA1490" s="14">
        <f>SUM(U1490:Z1490)</f>
        <v>0</v>
      </c>
      <c r="AB1490" s="85"/>
      <c r="AC1490" s="85"/>
      <c r="AD1490" s="87">
        <f>H1490+K1490+O1490+T1490+AA1490+AB1490-AC1490</f>
        <v>87.385304659498203</v>
      </c>
    </row>
    <row r="1491" spans="1:30" ht="21" customHeight="1" x14ac:dyDescent="0.2">
      <c r="A1491" s="9">
        <v>1487</v>
      </c>
      <c r="B1491" s="136" t="s">
        <v>1331</v>
      </c>
      <c r="C1491" s="104" t="s">
        <v>70</v>
      </c>
      <c r="D1491" s="105">
        <v>1</v>
      </c>
      <c r="E1491" s="14">
        <f>H1491/100</f>
        <v>0.85272727272727267</v>
      </c>
      <c r="F1491" s="49"/>
      <c r="G1491" s="49"/>
      <c r="H1491" s="12">
        <v>85.272727272727266</v>
      </c>
      <c r="I1491" s="49"/>
      <c r="J1491" s="106"/>
      <c r="K1491" s="14">
        <f>SUM(I1491:J1491)</f>
        <v>0</v>
      </c>
      <c r="L1491" s="49"/>
      <c r="M1491" s="106"/>
      <c r="N1491" s="106"/>
      <c r="O1491" s="14">
        <f>SUM(L1491:N1491)</f>
        <v>0</v>
      </c>
      <c r="P1491" s="106"/>
      <c r="Q1491" s="106"/>
      <c r="R1491" s="106"/>
      <c r="S1491" s="106"/>
      <c r="T1491" s="18">
        <f>SUM(P1491:S1491)</f>
        <v>0</v>
      </c>
      <c r="U1491" s="49"/>
      <c r="V1491" s="49">
        <v>0.8</v>
      </c>
      <c r="W1491" s="49"/>
      <c r="X1491" s="49">
        <v>0.3</v>
      </c>
      <c r="Y1491" s="49">
        <v>1</v>
      </c>
      <c r="Z1491" s="49"/>
      <c r="AA1491" s="14">
        <f>SUM(U1491:Z1491)</f>
        <v>2.1</v>
      </c>
      <c r="AB1491" s="49"/>
      <c r="AC1491" s="49"/>
      <c r="AD1491" s="86">
        <f>H1491+K1491+O1491+T1491+AA1491+AB1491-AC1491</f>
        <v>87.372727272727261</v>
      </c>
    </row>
    <row r="1492" spans="1:30" ht="21" customHeight="1" x14ac:dyDescent="0.2">
      <c r="A1492" s="10">
        <v>1488</v>
      </c>
      <c r="B1492" s="122" t="s">
        <v>1332</v>
      </c>
      <c r="C1492" s="110" t="s">
        <v>73</v>
      </c>
      <c r="D1492" s="111">
        <v>1</v>
      </c>
      <c r="E1492" s="14">
        <v>0.87368888888888885</v>
      </c>
      <c r="F1492" s="50"/>
      <c r="G1492" s="50"/>
      <c r="H1492" s="12">
        <f>SUM(E1492*100,F1492:G1492)</f>
        <v>87.36888888888889</v>
      </c>
      <c r="I1492" s="50"/>
      <c r="J1492" s="112"/>
      <c r="K1492" s="14">
        <f>SUM(I1492:J1492)</f>
        <v>0</v>
      </c>
      <c r="L1492" s="50"/>
      <c r="M1492" s="112"/>
      <c r="N1492" s="112"/>
      <c r="O1492" s="14">
        <f>SUM(L1492:N1492)</f>
        <v>0</v>
      </c>
      <c r="P1492" s="112"/>
      <c r="Q1492" s="112"/>
      <c r="R1492" s="112"/>
      <c r="S1492" s="112"/>
      <c r="T1492" s="18">
        <f>SUM(P1492:S1492)</f>
        <v>0</v>
      </c>
      <c r="U1492" s="50"/>
      <c r="V1492" s="50"/>
      <c r="W1492" s="50"/>
      <c r="X1492" s="50"/>
      <c r="Y1492" s="50"/>
      <c r="Z1492" s="50"/>
      <c r="AA1492" s="14">
        <f>SUM(U1492:Z1492)</f>
        <v>0</v>
      </c>
      <c r="AB1492" s="50"/>
      <c r="AC1492" s="50"/>
      <c r="AD1492" s="86">
        <f>H1492+K1492+O1492+T1492+AA1492+AB1492-AC1492</f>
        <v>87.36888888888889</v>
      </c>
    </row>
    <row r="1493" spans="1:30" ht="21" customHeight="1" x14ac:dyDescent="0.2">
      <c r="A1493" s="8">
        <v>1489</v>
      </c>
      <c r="B1493" s="136" t="s">
        <v>1333</v>
      </c>
      <c r="C1493" s="104" t="s">
        <v>70</v>
      </c>
      <c r="D1493" s="105">
        <v>1</v>
      </c>
      <c r="E1493" s="14">
        <f>H1493/100</f>
        <v>0.87363636363636354</v>
      </c>
      <c r="F1493" s="49"/>
      <c r="G1493" s="49"/>
      <c r="H1493" s="12">
        <v>87.36363636363636</v>
      </c>
      <c r="I1493" s="49"/>
      <c r="J1493" s="106"/>
      <c r="K1493" s="14">
        <f>SUM(I1493:J1493)</f>
        <v>0</v>
      </c>
      <c r="L1493" s="49"/>
      <c r="M1493" s="106"/>
      <c r="N1493" s="106"/>
      <c r="O1493" s="14">
        <f>SUM(L1493:N1493)</f>
        <v>0</v>
      </c>
      <c r="P1493" s="106"/>
      <c r="Q1493" s="106"/>
      <c r="R1493" s="106"/>
      <c r="S1493" s="106"/>
      <c r="T1493" s="18">
        <f>SUM(P1493:S1493)</f>
        <v>0</v>
      </c>
      <c r="U1493" s="49"/>
      <c r="V1493" s="49"/>
      <c r="W1493" s="49"/>
      <c r="X1493" s="49"/>
      <c r="Y1493" s="49"/>
      <c r="Z1493" s="49"/>
      <c r="AA1493" s="14">
        <f>SUM(U1493:Z1493)</f>
        <v>0</v>
      </c>
      <c r="AB1493" s="49"/>
      <c r="AC1493" s="49"/>
      <c r="AD1493" s="87">
        <f>H1493+K1493+O1493+T1493+AA1493+AB1493-AC1493</f>
        <v>87.36363636363636</v>
      </c>
    </row>
    <row r="1494" spans="1:30" ht="21" customHeight="1" x14ac:dyDescent="0.2">
      <c r="A1494" s="9">
        <v>1490</v>
      </c>
      <c r="B1494" s="96" t="s">
        <v>1334</v>
      </c>
      <c r="C1494" s="96" t="s">
        <v>66</v>
      </c>
      <c r="D1494" s="97">
        <v>4</v>
      </c>
      <c r="E1494" s="13">
        <v>0.87361111111111112</v>
      </c>
      <c r="F1494" s="47"/>
      <c r="G1494" s="47"/>
      <c r="H1494" s="12">
        <f>SUM(E1494*100,F1494:G1494)</f>
        <v>87.361111111111114</v>
      </c>
      <c r="I1494" s="47"/>
      <c r="J1494" s="77"/>
      <c r="K1494" s="13">
        <f>SUM(I1494:J1494)</f>
        <v>0</v>
      </c>
      <c r="L1494" s="47"/>
      <c r="M1494" s="77"/>
      <c r="N1494" s="77"/>
      <c r="O1494" s="13">
        <f>SUM(L1494:N1494)</f>
        <v>0</v>
      </c>
      <c r="P1494" s="77"/>
      <c r="Q1494" s="77"/>
      <c r="R1494" s="77"/>
      <c r="S1494" s="77"/>
      <c r="T1494" s="82">
        <f>SUM(P1494:S1494)</f>
        <v>0</v>
      </c>
      <c r="U1494" s="47"/>
      <c r="V1494" s="47"/>
      <c r="W1494" s="47"/>
      <c r="X1494" s="47"/>
      <c r="Y1494" s="47"/>
      <c r="Z1494" s="47"/>
      <c r="AA1494" s="13">
        <f>SUM(U1494:Z1494)</f>
        <v>0</v>
      </c>
      <c r="AB1494" s="47"/>
      <c r="AC1494" s="47"/>
      <c r="AD1494" s="86">
        <f>H1494+K1494+O1494+T1494+AA1494+AB1494-AC1494</f>
        <v>87.361111111111114</v>
      </c>
    </row>
    <row r="1495" spans="1:30" ht="21" customHeight="1" x14ac:dyDescent="0.2">
      <c r="A1495" s="10">
        <v>1491</v>
      </c>
      <c r="B1495" s="122" t="s">
        <v>1335</v>
      </c>
      <c r="C1495" s="110" t="s">
        <v>73</v>
      </c>
      <c r="D1495" s="111">
        <v>3</v>
      </c>
      <c r="E1495" s="14">
        <v>0.87361111111111112</v>
      </c>
      <c r="F1495" s="50"/>
      <c r="G1495" s="50"/>
      <c r="H1495" s="12">
        <f>SUM(E1495*100,F1495:G1495)</f>
        <v>87.361111111111114</v>
      </c>
      <c r="I1495" s="50"/>
      <c r="J1495" s="112"/>
      <c r="K1495" s="14">
        <f>SUM(I1495:J1495)</f>
        <v>0</v>
      </c>
      <c r="L1495" s="50"/>
      <c r="M1495" s="112"/>
      <c r="N1495" s="112"/>
      <c r="O1495" s="14">
        <f>SUM(L1495:N1495)</f>
        <v>0</v>
      </c>
      <c r="P1495" s="112"/>
      <c r="Q1495" s="112"/>
      <c r="R1495" s="112"/>
      <c r="S1495" s="112"/>
      <c r="T1495" s="18">
        <f>SUM(P1495:S1495)</f>
        <v>0</v>
      </c>
      <c r="U1495" s="50"/>
      <c r="V1495" s="50"/>
      <c r="W1495" s="50"/>
      <c r="X1495" s="50"/>
      <c r="Y1495" s="50"/>
      <c r="Z1495" s="50"/>
      <c r="AA1495" s="14">
        <f>SUM(U1495:Z1495)</f>
        <v>0</v>
      </c>
      <c r="AB1495" s="50"/>
      <c r="AC1495" s="50"/>
      <c r="AD1495" s="86">
        <f>H1495+K1495+O1495+T1495+AA1495+AB1495-AC1495</f>
        <v>87.361111111111114</v>
      </c>
    </row>
    <row r="1496" spans="1:30" ht="21" customHeight="1" x14ac:dyDescent="0.2">
      <c r="A1496" s="8">
        <v>1492</v>
      </c>
      <c r="B1496" s="117">
        <v>184062</v>
      </c>
      <c r="C1496" s="119" t="s">
        <v>78</v>
      </c>
      <c r="D1496" s="120">
        <v>3</v>
      </c>
      <c r="E1496" s="14">
        <v>0.86659090909090908</v>
      </c>
      <c r="F1496" s="51"/>
      <c r="G1496" s="51"/>
      <c r="H1496" s="12">
        <f>SUM(E1496*100,F1496:G1496)</f>
        <v>86.659090909090907</v>
      </c>
      <c r="I1496" s="51"/>
      <c r="J1496" s="121"/>
      <c r="K1496" s="14">
        <f>SUM(I1496:J1496)</f>
        <v>0</v>
      </c>
      <c r="L1496" s="51"/>
      <c r="M1496" s="121"/>
      <c r="N1496" s="121"/>
      <c r="O1496" s="14">
        <f>SUM(L1496:N1496)</f>
        <v>0</v>
      </c>
      <c r="P1496" s="121"/>
      <c r="Q1496" s="121"/>
      <c r="R1496" s="121"/>
      <c r="S1496" s="121"/>
      <c r="T1496" s="18">
        <f>SUM(P1496:S1496)</f>
        <v>0</v>
      </c>
      <c r="U1496" s="51"/>
      <c r="V1496" s="51">
        <v>0.7</v>
      </c>
      <c r="W1496" s="51"/>
      <c r="X1496" s="51"/>
      <c r="Y1496" s="51"/>
      <c r="Z1496" s="51">
        <v>0</v>
      </c>
      <c r="AA1496" s="14">
        <f>SUM(U1496:Z1496)</f>
        <v>0.7</v>
      </c>
      <c r="AB1496" s="51"/>
      <c r="AC1496" s="51"/>
      <c r="AD1496" s="86">
        <f>H1496+K1496+O1496+T1496+AA1496+AB1496-AC1496</f>
        <v>87.359090909090909</v>
      </c>
    </row>
    <row r="1497" spans="1:30" ht="21" customHeight="1" x14ac:dyDescent="0.2">
      <c r="A1497" s="9">
        <v>1493</v>
      </c>
      <c r="B1497" s="100" t="s">
        <v>1336</v>
      </c>
      <c r="C1497" s="101" t="s">
        <v>68</v>
      </c>
      <c r="D1497" s="141">
        <v>1</v>
      </c>
      <c r="E1497" s="13">
        <v>0.87354838709677418</v>
      </c>
      <c r="F1497" s="48"/>
      <c r="G1497" s="48"/>
      <c r="H1497" s="12">
        <f>SUM(E1497*100,F1497:G1497)</f>
        <v>87.354838709677423</v>
      </c>
      <c r="I1497" s="48"/>
      <c r="J1497" s="78"/>
      <c r="K1497" s="13">
        <f>SUM(I1497:J1497)</f>
        <v>0</v>
      </c>
      <c r="L1497" s="48"/>
      <c r="M1497" s="78"/>
      <c r="N1497" s="78"/>
      <c r="O1497" s="13">
        <f>SUM(L1497:N1497)</f>
        <v>0</v>
      </c>
      <c r="P1497" s="78"/>
      <c r="Q1497" s="78"/>
      <c r="R1497" s="78"/>
      <c r="S1497" s="78"/>
      <c r="T1497" s="82">
        <f>SUM(P1497:S1497)</f>
        <v>0</v>
      </c>
      <c r="U1497" s="48"/>
      <c r="V1497" s="48"/>
      <c r="W1497" s="48"/>
      <c r="X1497" s="48"/>
      <c r="Y1497" s="48"/>
      <c r="Z1497" s="48"/>
      <c r="AA1497" s="13">
        <f>SUM(U1497:Z1497)</f>
        <v>0</v>
      </c>
      <c r="AB1497" s="48"/>
      <c r="AC1497" s="48"/>
      <c r="AD1497" s="87">
        <f>H1497+K1497+O1497+T1497+AA1497+AB1497-AC1497</f>
        <v>87.354838709677423</v>
      </c>
    </row>
    <row r="1498" spans="1:30" ht="21" customHeight="1" x14ac:dyDescent="0.2">
      <c r="A1498" s="10">
        <v>1494</v>
      </c>
      <c r="B1498" s="136" t="s">
        <v>1337</v>
      </c>
      <c r="C1498" s="104" t="s">
        <v>70</v>
      </c>
      <c r="D1498" s="105">
        <v>1</v>
      </c>
      <c r="E1498" s="14">
        <f>H1498/100</f>
        <v>0.86545454545454548</v>
      </c>
      <c r="F1498" s="49"/>
      <c r="G1498" s="49"/>
      <c r="H1498" s="12">
        <v>86.545454545454547</v>
      </c>
      <c r="I1498" s="49"/>
      <c r="J1498" s="106"/>
      <c r="K1498" s="14">
        <f>SUM(I1498:J1498)</f>
        <v>0</v>
      </c>
      <c r="L1498" s="49"/>
      <c r="M1498" s="106"/>
      <c r="N1498" s="106"/>
      <c r="O1498" s="14">
        <f>SUM(L1498:N1498)</f>
        <v>0</v>
      </c>
      <c r="P1498" s="106"/>
      <c r="Q1498" s="106"/>
      <c r="R1498" s="106"/>
      <c r="S1498" s="106"/>
      <c r="T1498" s="18">
        <f>SUM(P1498:S1498)</f>
        <v>0</v>
      </c>
      <c r="U1498" s="49"/>
      <c r="V1498" s="49">
        <v>0.8</v>
      </c>
      <c r="W1498" s="49"/>
      <c r="X1498" s="49"/>
      <c r="Y1498" s="49"/>
      <c r="Z1498" s="49"/>
      <c r="AA1498" s="14">
        <f>SUM(U1498:Z1498)</f>
        <v>0.8</v>
      </c>
      <c r="AB1498" s="49"/>
      <c r="AC1498" s="49"/>
      <c r="AD1498" s="87">
        <f>H1498+K1498+O1498+T1498+AA1498+AB1498-AC1498</f>
        <v>87.345454545454544</v>
      </c>
    </row>
    <row r="1499" spans="1:30" ht="21" customHeight="1" x14ac:dyDescent="0.2">
      <c r="A1499" s="8">
        <v>1495</v>
      </c>
      <c r="B1499" s="107" t="s">
        <v>1338</v>
      </c>
      <c r="C1499" s="104" t="s">
        <v>70</v>
      </c>
      <c r="D1499" s="116">
        <v>2</v>
      </c>
      <c r="E1499" s="14">
        <f>H1499/100</f>
        <v>0.83040000000000003</v>
      </c>
      <c r="F1499" s="49"/>
      <c r="G1499" s="49"/>
      <c r="H1499" s="12">
        <v>83.04</v>
      </c>
      <c r="I1499" s="49"/>
      <c r="J1499" s="106"/>
      <c r="K1499" s="14">
        <f>SUM(I1499:J1499)</f>
        <v>0</v>
      </c>
      <c r="L1499" s="49"/>
      <c r="M1499" s="106"/>
      <c r="N1499" s="106"/>
      <c r="O1499" s="14">
        <f>SUM(L1499:N1499)</f>
        <v>0</v>
      </c>
      <c r="P1499" s="106"/>
      <c r="Q1499" s="106"/>
      <c r="R1499" s="106"/>
      <c r="S1499" s="106"/>
      <c r="T1499" s="18">
        <f>SUM(P1499:S1499)</f>
        <v>0</v>
      </c>
      <c r="U1499" s="49"/>
      <c r="V1499" s="49"/>
      <c r="W1499" s="49">
        <v>4.3</v>
      </c>
      <c r="X1499" s="49"/>
      <c r="Y1499" s="49"/>
      <c r="Z1499" s="49"/>
      <c r="AA1499" s="14">
        <f>SUM(U1499:Z1499)</f>
        <v>4.3</v>
      </c>
      <c r="AB1499" s="49"/>
      <c r="AC1499" s="49"/>
      <c r="AD1499" s="87">
        <f>H1499+K1499+O1499+T1499+AA1499+AB1499-AC1499</f>
        <v>87.34</v>
      </c>
    </row>
    <row r="1500" spans="1:30" ht="21" customHeight="1" x14ac:dyDescent="0.2">
      <c r="A1500" s="9">
        <v>1496</v>
      </c>
      <c r="B1500" s="117">
        <v>174112</v>
      </c>
      <c r="C1500" s="119" t="s">
        <v>78</v>
      </c>
      <c r="D1500" s="120">
        <v>4</v>
      </c>
      <c r="E1500" s="14">
        <v>0.87333333333333329</v>
      </c>
      <c r="F1500" s="51"/>
      <c r="G1500" s="51"/>
      <c r="H1500" s="12">
        <f>SUM(E1500*100,F1500:G1500)</f>
        <v>87.333333333333329</v>
      </c>
      <c r="I1500" s="51"/>
      <c r="J1500" s="121"/>
      <c r="K1500" s="14">
        <f>SUM(I1500:J1500)</f>
        <v>0</v>
      </c>
      <c r="L1500" s="51"/>
      <c r="M1500" s="121"/>
      <c r="N1500" s="121"/>
      <c r="O1500" s="14">
        <f>SUM(L1500:N1500)</f>
        <v>0</v>
      </c>
      <c r="P1500" s="121"/>
      <c r="Q1500" s="121"/>
      <c r="R1500" s="121"/>
      <c r="S1500" s="121"/>
      <c r="T1500" s="18">
        <f>SUM(P1500:S1500)</f>
        <v>0</v>
      </c>
      <c r="U1500" s="51"/>
      <c r="V1500" s="51"/>
      <c r="W1500" s="51"/>
      <c r="X1500" s="51"/>
      <c r="Y1500" s="51"/>
      <c r="Z1500" s="51"/>
      <c r="AA1500" s="14">
        <f>SUM(U1500:Z1500)</f>
        <v>0</v>
      </c>
      <c r="AB1500" s="51"/>
      <c r="AC1500" s="51"/>
      <c r="AD1500" s="86">
        <f>H1500+K1500+O1500+T1500+AA1500+AB1500-AC1500</f>
        <v>87.333333333333329</v>
      </c>
    </row>
    <row r="1501" spans="1:30" ht="21" customHeight="1" x14ac:dyDescent="0.2">
      <c r="A1501" s="10">
        <v>1497</v>
      </c>
      <c r="B1501" s="100" t="s">
        <v>1339</v>
      </c>
      <c r="C1501" s="101" t="s">
        <v>68</v>
      </c>
      <c r="D1501" s="128">
        <v>1</v>
      </c>
      <c r="E1501" s="16">
        <v>0.87333333333333329</v>
      </c>
      <c r="F1501" s="48"/>
      <c r="G1501" s="48"/>
      <c r="H1501" s="12">
        <f>SUM(E1501*100,F1501:G1501)</f>
        <v>87.333333333333329</v>
      </c>
      <c r="I1501" s="48"/>
      <c r="J1501" s="78"/>
      <c r="K1501" s="13">
        <f>SUM(I1501:J1501)</f>
        <v>0</v>
      </c>
      <c r="L1501" s="48"/>
      <c r="M1501" s="78"/>
      <c r="N1501" s="78"/>
      <c r="O1501" s="13">
        <f>SUM(L1501:N1501)</f>
        <v>0</v>
      </c>
      <c r="P1501" s="78"/>
      <c r="Q1501" s="78"/>
      <c r="R1501" s="78"/>
      <c r="S1501" s="78"/>
      <c r="T1501" s="82">
        <f>SUM(P1501:S1501)</f>
        <v>0</v>
      </c>
      <c r="U1501" s="48"/>
      <c r="V1501" s="48"/>
      <c r="W1501" s="48"/>
      <c r="X1501" s="48"/>
      <c r="Y1501" s="48"/>
      <c r="Z1501" s="48"/>
      <c r="AA1501" s="13">
        <f>SUM(U1501:Z1501)</f>
        <v>0</v>
      </c>
      <c r="AB1501" s="48"/>
      <c r="AC1501" s="48"/>
      <c r="AD1501" s="87">
        <f>H1501+K1501+O1501+T1501+AA1501+AB1501-AC1501</f>
        <v>87.333333333333329</v>
      </c>
    </row>
    <row r="1502" spans="1:30" ht="21" customHeight="1" x14ac:dyDescent="0.2">
      <c r="A1502" s="8">
        <v>1498</v>
      </c>
      <c r="B1502" s="100" t="s">
        <v>1340</v>
      </c>
      <c r="C1502" s="101" t="s">
        <v>68</v>
      </c>
      <c r="D1502" s="102">
        <v>2</v>
      </c>
      <c r="E1502" s="13">
        <v>0.87333333333333329</v>
      </c>
      <c r="F1502" s="48"/>
      <c r="G1502" s="48"/>
      <c r="H1502" s="12">
        <f>SUM(E1502*100,F1502:G1502)</f>
        <v>87.333333333333329</v>
      </c>
      <c r="I1502" s="48"/>
      <c r="J1502" s="78"/>
      <c r="K1502" s="13">
        <f>SUM(I1502:J1502)</f>
        <v>0</v>
      </c>
      <c r="L1502" s="48"/>
      <c r="M1502" s="78"/>
      <c r="N1502" s="78"/>
      <c r="O1502" s="13">
        <f>SUM(L1502:N1502)</f>
        <v>0</v>
      </c>
      <c r="P1502" s="78"/>
      <c r="Q1502" s="78"/>
      <c r="R1502" s="78"/>
      <c r="S1502" s="78"/>
      <c r="T1502" s="82">
        <f>SUM(P1502:S1502)</f>
        <v>0</v>
      </c>
      <c r="U1502" s="48"/>
      <c r="V1502" s="48"/>
      <c r="W1502" s="48"/>
      <c r="X1502" s="48"/>
      <c r="Y1502" s="48"/>
      <c r="Z1502" s="48"/>
      <c r="AA1502" s="13">
        <f>SUM(U1502:Z1502)</f>
        <v>0</v>
      </c>
      <c r="AB1502" s="48"/>
      <c r="AC1502" s="48"/>
      <c r="AD1502" s="87">
        <f>H1502+K1502+O1502+T1502+AA1502+AB1502-AC1502</f>
        <v>87.333333333333329</v>
      </c>
    </row>
    <row r="1503" spans="1:30" ht="21" customHeight="1" x14ac:dyDescent="0.2">
      <c r="A1503" s="9">
        <v>1499</v>
      </c>
      <c r="B1503" s="129" t="s">
        <v>1341</v>
      </c>
      <c r="C1503" s="101" t="s">
        <v>68</v>
      </c>
      <c r="D1503" s="102">
        <v>2</v>
      </c>
      <c r="E1503" s="13">
        <v>0.87333333333333329</v>
      </c>
      <c r="F1503" s="48"/>
      <c r="G1503" s="48"/>
      <c r="H1503" s="12">
        <f>SUM(E1503*100,F1503:G1503)</f>
        <v>87.333333333333329</v>
      </c>
      <c r="I1503" s="48"/>
      <c r="J1503" s="78"/>
      <c r="K1503" s="13">
        <f>SUM(I1503:J1503)</f>
        <v>0</v>
      </c>
      <c r="L1503" s="48"/>
      <c r="M1503" s="78"/>
      <c r="N1503" s="78"/>
      <c r="O1503" s="13">
        <f>SUM(L1503:N1503)</f>
        <v>0</v>
      </c>
      <c r="P1503" s="78"/>
      <c r="Q1503" s="78"/>
      <c r="R1503" s="78"/>
      <c r="S1503" s="78"/>
      <c r="T1503" s="82">
        <f>SUM(P1503:S1503)</f>
        <v>0</v>
      </c>
      <c r="U1503" s="48"/>
      <c r="V1503" s="48"/>
      <c r="W1503" s="48"/>
      <c r="X1503" s="48"/>
      <c r="Y1503" s="48"/>
      <c r="Z1503" s="48"/>
      <c r="AA1503" s="13">
        <f>SUM(U1503:Z1503)</f>
        <v>0</v>
      </c>
      <c r="AB1503" s="48"/>
      <c r="AC1503" s="48"/>
      <c r="AD1503" s="86">
        <f>H1503+K1503+O1503+T1503+AA1503+AB1503-AC1503</f>
        <v>87.333333333333329</v>
      </c>
    </row>
    <row r="1504" spans="1:30" ht="21" customHeight="1" x14ac:dyDescent="0.2">
      <c r="A1504" s="10">
        <v>1500</v>
      </c>
      <c r="B1504" s="110" t="s">
        <v>1342</v>
      </c>
      <c r="C1504" s="110" t="s">
        <v>73</v>
      </c>
      <c r="D1504" s="111">
        <v>2</v>
      </c>
      <c r="E1504" s="14">
        <v>0.87332167832167829</v>
      </c>
      <c r="F1504" s="50"/>
      <c r="G1504" s="50"/>
      <c r="H1504" s="12">
        <f>SUM(E1504*100,F1504:G1504)</f>
        <v>87.332167832167826</v>
      </c>
      <c r="I1504" s="50"/>
      <c r="J1504" s="112"/>
      <c r="K1504" s="14">
        <f>SUM(I1504:J1504)</f>
        <v>0</v>
      </c>
      <c r="L1504" s="50"/>
      <c r="M1504" s="112"/>
      <c r="N1504" s="112"/>
      <c r="O1504" s="14">
        <f>SUM(L1504:N1504)</f>
        <v>0</v>
      </c>
      <c r="P1504" s="112"/>
      <c r="Q1504" s="112"/>
      <c r="R1504" s="112"/>
      <c r="S1504" s="112"/>
      <c r="T1504" s="18">
        <f>SUM(P1504:S1504)</f>
        <v>0</v>
      </c>
      <c r="U1504" s="50"/>
      <c r="V1504" s="50"/>
      <c r="W1504" s="50"/>
      <c r="X1504" s="50"/>
      <c r="Y1504" s="50"/>
      <c r="Z1504" s="50"/>
      <c r="AA1504" s="14">
        <f>SUM(U1504:Z1504)</f>
        <v>0</v>
      </c>
      <c r="AB1504" s="50"/>
      <c r="AC1504" s="50"/>
      <c r="AD1504" s="86">
        <f>H1504+K1504+O1504+T1504+AA1504+AB1504-AC1504</f>
        <v>87.332167832167826</v>
      </c>
    </row>
    <row r="1505" spans="1:30" ht="21" customHeight="1" x14ac:dyDescent="0.2">
      <c r="A1505" s="8">
        <v>1501</v>
      </c>
      <c r="B1505" s="100" t="s">
        <v>1343</v>
      </c>
      <c r="C1505" s="101" t="s">
        <v>68</v>
      </c>
      <c r="D1505" s="128">
        <v>1</v>
      </c>
      <c r="E1505" s="16">
        <v>0.873</v>
      </c>
      <c r="F1505" s="48"/>
      <c r="G1505" s="48"/>
      <c r="H1505" s="12">
        <f>SUM(E1505*100,F1505:G1505)</f>
        <v>87.3</v>
      </c>
      <c r="I1505" s="48"/>
      <c r="J1505" s="78"/>
      <c r="K1505" s="13">
        <f>SUM(I1505:J1505)</f>
        <v>0</v>
      </c>
      <c r="L1505" s="48"/>
      <c r="M1505" s="78"/>
      <c r="N1505" s="78"/>
      <c r="O1505" s="13">
        <f>SUM(L1505:N1505)</f>
        <v>0</v>
      </c>
      <c r="P1505" s="78"/>
      <c r="Q1505" s="78"/>
      <c r="R1505" s="78"/>
      <c r="S1505" s="78"/>
      <c r="T1505" s="82">
        <f>SUM(P1505:S1505)</f>
        <v>0</v>
      </c>
      <c r="U1505" s="48"/>
      <c r="V1505" s="48"/>
      <c r="W1505" s="48"/>
      <c r="X1505" s="48"/>
      <c r="Y1505" s="48"/>
      <c r="Z1505" s="48"/>
      <c r="AA1505" s="13">
        <f>SUM(U1505:Z1505)</f>
        <v>0</v>
      </c>
      <c r="AB1505" s="48"/>
      <c r="AC1505" s="48"/>
      <c r="AD1505" s="86">
        <f>H1505+K1505+O1505+T1505+AA1505+AB1505-AC1505</f>
        <v>87.3</v>
      </c>
    </row>
    <row r="1506" spans="1:30" ht="21" customHeight="1" x14ac:dyDescent="0.2">
      <c r="A1506" s="9">
        <v>1502</v>
      </c>
      <c r="B1506" s="100" t="s">
        <v>1344</v>
      </c>
      <c r="C1506" s="101" t="s">
        <v>68</v>
      </c>
      <c r="D1506" s="102">
        <v>2</v>
      </c>
      <c r="E1506" s="13">
        <v>0.86299999999999999</v>
      </c>
      <c r="F1506" s="48"/>
      <c r="G1506" s="48"/>
      <c r="H1506" s="12">
        <f>SUM(E1506*100,F1506:G1506)</f>
        <v>86.3</v>
      </c>
      <c r="I1506" s="48"/>
      <c r="J1506" s="78"/>
      <c r="K1506" s="13">
        <f>SUM(I1506:J1506)</f>
        <v>0</v>
      </c>
      <c r="L1506" s="48"/>
      <c r="M1506" s="78"/>
      <c r="N1506" s="78"/>
      <c r="O1506" s="13">
        <f>SUM(L1506:N1506)</f>
        <v>0</v>
      </c>
      <c r="P1506" s="78"/>
      <c r="Q1506" s="78"/>
      <c r="R1506" s="78"/>
      <c r="S1506" s="78"/>
      <c r="T1506" s="82">
        <f>SUM(P1506:S1506)</f>
        <v>0</v>
      </c>
      <c r="U1506" s="48"/>
      <c r="V1506" s="48"/>
      <c r="W1506" s="48"/>
      <c r="X1506" s="48"/>
      <c r="Y1506" s="48"/>
      <c r="Z1506" s="48"/>
      <c r="AA1506" s="13">
        <f>SUM(U1506:Z1506)</f>
        <v>0</v>
      </c>
      <c r="AB1506" s="48">
        <v>1</v>
      </c>
      <c r="AC1506" s="48"/>
      <c r="AD1506" s="87">
        <f>H1506+K1506+O1506+T1506+AA1506+AB1506-AC1506</f>
        <v>87.3</v>
      </c>
    </row>
    <row r="1507" spans="1:30" ht="21" customHeight="1" x14ac:dyDescent="0.2">
      <c r="A1507" s="10">
        <v>1503</v>
      </c>
      <c r="B1507" s="117">
        <v>194514</v>
      </c>
      <c r="C1507" s="119" t="s">
        <v>78</v>
      </c>
      <c r="D1507" s="120">
        <v>3</v>
      </c>
      <c r="E1507" s="14">
        <v>0.87295454545454543</v>
      </c>
      <c r="F1507" s="51"/>
      <c r="G1507" s="51"/>
      <c r="H1507" s="12">
        <f>SUM(E1507*100,F1507:G1507)</f>
        <v>87.295454545454547</v>
      </c>
      <c r="I1507" s="51"/>
      <c r="J1507" s="121"/>
      <c r="K1507" s="14">
        <f>SUM(I1507:J1507)</f>
        <v>0</v>
      </c>
      <c r="L1507" s="51"/>
      <c r="M1507" s="121"/>
      <c r="N1507" s="121"/>
      <c r="O1507" s="14">
        <f>SUM(L1507:N1507)</f>
        <v>0</v>
      </c>
      <c r="P1507" s="121"/>
      <c r="Q1507" s="121"/>
      <c r="R1507" s="121"/>
      <c r="S1507" s="121"/>
      <c r="T1507" s="18">
        <f>SUM(P1507:S1507)</f>
        <v>0</v>
      </c>
      <c r="U1507" s="51"/>
      <c r="V1507" s="51"/>
      <c r="W1507" s="51"/>
      <c r="X1507" s="51"/>
      <c r="Y1507" s="51"/>
      <c r="Z1507" s="51"/>
      <c r="AA1507" s="14">
        <f>SUM(U1507:Z1507)</f>
        <v>0</v>
      </c>
      <c r="AB1507" s="51"/>
      <c r="AC1507" s="51"/>
      <c r="AD1507" s="86">
        <f>H1507+K1507+O1507+T1507+AA1507+AB1507-AC1507</f>
        <v>87.295454545454547</v>
      </c>
    </row>
    <row r="1508" spans="1:30" ht="21" customHeight="1" x14ac:dyDescent="0.2">
      <c r="A1508" s="8">
        <v>1504</v>
      </c>
      <c r="B1508" s="107" t="s">
        <v>1345</v>
      </c>
      <c r="C1508" s="104" t="s">
        <v>70</v>
      </c>
      <c r="D1508" s="116">
        <v>2</v>
      </c>
      <c r="E1508" s="14">
        <f>H1508/100</f>
        <v>0.87295</v>
      </c>
      <c r="F1508" s="49"/>
      <c r="G1508" s="49"/>
      <c r="H1508" s="12">
        <v>87.295000000000002</v>
      </c>
      <c r="I1508" s="49"/>
      <c r="J1508" s="106"/>
      <c r="K1508" s="14">
        <f>SUM(I1508:J1508)</f>
        <v>0</v>
      </c>
      <c r="L1508" s="49"/>
      <c r="M1508" s="106"/>
      <c r="N1508" s="106"/>
      <c r="O1508" s="14">
        <f>SUM(L1508:N1508)</f>
        <v>0</v>
      </c>
      <c r="P1508" s="106"/>
      <c r="Q1508" s="106"/>
      <c r="R1508" s="106"/>
      <c r="S1508" s="106"/>
      <c r="T1508" s="18">
        <f>SUM(P1508:S1508)</f>
        <v>0</v>
      </c>
      <c r="U1508" s="49"/>
      <c r="V1508" s="49"/>
      <c r="W1508" s="49"/>
      <c r="X1508" s="49"/>
      <c r="Y1508" s="49"/>
      <c r="Z1508" s="49"/>
      <c r="AA1508" s="14">
        <f>SUM(U1508:Z1508)</f>
        <v>0</v>
      </c>
      <c r="AB1508" s="49"/>
      <c r="AC1508" s="49"/>
      <c r="AD1508" s="87">
        <f>H1508+K1508+O1508+T1508+AA1508+AB1508-AC1508</f>
        <v>87.295000000000002</v>
      </c>
    </row>
    <row r="1509" spans="1:30" ht="21" customHeight="1" x14ac:dyDescent="0.2">
      <c r="A1509" s="9">
        <v>1505</v>
      </c>
      <c r="B1509" s="117">
        <v>174201</v>
      </c>
      <c r="C1509" s="119" t="s">
        <v>78</v>
      </c>
      <c r="D1509" s="120">
        <v>4</v>
      </c>
      <c r="E1509" s="14">
        <v>0.87282051282051287</v>
      </c>
      <c r="F1509" s="51"/>
      <c r="G1509" s="51"/>
      <c r="H1509" s="12">
        <f>SUM(E1509*100,F1509:G1509)</f>
        <v>87.282051282051285</v>
      </c>
      <c r="I1509" s="51"/>
      <c r="J1509" s="121"/>
      <c r="K1509" s="14">
        <f>SUM(I1509:J1509)</f>
        <v>0</v>
      </c>
      <c r="L1509" s="51"/>
      <c r="M1509" s="121"/>
      <c r="N1509" s="121"/>
      <c r="O1509" s="14">
        <f>SUM(L1509:N1509)</f>
        <v>0</v>
      </c>
      <c r="P1509" s="121"/>
      <c r="Q1509" s="121"/>
      <c r="R1509" s="121"/>
      <c r="S1509" s="121"/>
      <c r="T1509" s="18">
        <f>SUM(P1509:S1509)</f>
        <v>0</v>
      </c>
      <c r="U1509" s="51"/>
      <c r="V1509" s="51"/>
      <c r="W1509" s="51"/>
      <c r="X1509" s="51"/>
      <c r="Y1509" s="51"/>
      <c r="Z1509" s="51"/>
      <c r="AA1509" s="14">
        <f>SUM(U1509:Z1509)</f>
        <v>0</v>
      </c>
      <c r="AB1509" s="51"/>
      <c r="AC1509" s="51"/>
      <c r="AD1509" s="87">
        <f>H1509+K1509+O1509+T1509+AA1509+AB1509-AC1509</f>
        <v>87.282051282051285</v>
      </c>
    </row>
    <row r="1510" spans="1:30" ht="21" customHeight="1" x14ac:dyDescent="0.2">
      <c r="A1510" s="10">
        <v>1506</v>
      </c>
      <c r="B1510" s="96" t="s">
        <v>1346</v>
      </c>
      <c r="C1510" s="96" t="s">
        <v>66</v>
      </c>
      <c r="D1510" s="97">
        <v>1</v>
      </c>
      <c r="E1510" s="13">
        <v>0.83781249999999996</v>
      </c>
      <c r="F1510" s="47"/>
      <c r="G1510" s="47"/>
      <c r="H1510" s="12">
        <f>SUM(E1510*100,F1510:G1510)</f>
        <v>83.78125</v>
      </c>
      <c r="I1510" s="47">
        <v>3.5</v>
      </c>
      <c r="J1510" s="77"/>
      <c r="K1510" s="13">
        <f>SUM(I1510:J1510)</f>
        <v>3.5</v>
      </c>
      <c r="L1510" s="47"/>
      <c r="M1510" s="77"/>
      <c r="N1510" s="77"/>
      <c r="O1510" s="13">
        <f>SUM(L1510:N1510)</f>
        <v>0</v>
      </c>
      <c r="P1510" s="77"/>
      <c r="Q1510" s="77"/>
      <c r="R1510" s="77"/>
      <c r="S1510" s="77"/>
      <c r="T1510" s="82">
        <f>SUM(P1510:S1510)</f>
        <v>0</v>
      </c>
      <c r="U1510" s="47"/>
      <c r="V1510" s="47"/>
      <c r="W1510" s="47"/>
      <c r="X1510" s="47"/>
      <c r="Y1510" s="47"/>
      <c r="Z1510" s="47"/>
      <c r="AA1510" s="13">
        <f>SUM(U1510:Z1510)</f>
        <v>0</v>
      </c>
      <c r="AB1510" s="47"/>
      <c r="AC1510" s="47"/>
      <c r="AD1510" s="87">
        <f>H1510+K1510+O1510+T1510+AA1510+AB1510-AC1510</f>
        <v>87.28125</v>
      </c>
    </row>
    <row r="1511" spans="1:30" ht="21" customHeight="1" x14ac:dyDescent="0.2">
      <c r="A1511" s="8">
        <v>1507</v>
      </c>
      <c r="B1511" s="122" t="s">
        <v>1347</v>
      </c>
      <c r="C1511" s="110" t="s">
        <v>73</v>
      </c>
      <c r="D1511" s="111">
        <v>4</v>
      </c>
      <c r="E1511" s="14">
        <v>0.87278529411764716</v>
      </c>
      <c r="F1511" s="50"/>
      <c r="G1511" s="50"/>
      <c r="H1511" s="12">
        <f>SUM(E1511*100,F1511:G1511)</f>
        <v>87.278529411764723</v>
      </c>
      <c r="I1511" s="50"/>
      <c r="J1511" s="112"/>
      <c r="K1511" s="14">
        <f>SUM(I1511:J1511)</f>
        <v>0</v>
      </c>
      <c r="L1511" s="50"/>
      <c r="M1511" s="112"/>
      <c r="N1511" s="112"/>
      <c r="O1511" s="14">
        <f>SUM(L1511:N1511)</f>
        <v>0</v>
      </c>
      <c r="P1511" s="112"/>
      <c r="Q1511" s="112"/>
      <c r="R1511" s="112"/>
      <c r="S1511" s="112"/>
      <c r="T1511" s="18">
        <f>SUM(P1511:S1511)</f>
        <v>0</v>
      </c>
      <c r="U1511" s="50"/>
      <c r="V1511" s="50"/>
      <c r="W1511" s="50"/>
      <c r="X1511" s="50"/>
      <c r="Y1511" s="50"/>
      <c r="Z1511" s="50"/>
      <c r="AA1511" s="14">
        <f>SUM(U1511:Z1511)</f>
        <v>0</v>
      </c>
      <c r="AB1511" s="50"/>
      <c r="AC1511" s="50"/>
      <c r="AD1511" s="87">
        <f>H1511+K1511+O1511+T1511+AA1511+AB1511-AC1511</f>
        <v>87.278529411764723</v>
      </c>
    </row>
    <row r="1512" spans="1:30" ht="21" customHeight="1" x14ac:dyDescent="0.2">
      <c r="A1512" s="9">
        <v>1508</v>
      </c>
      <c r="B1512" s="123" t="s">
        <v>1348</v>
      </c>
      <c r="C1512" s="101" t="s">
        <v>68</v>
      </c>
      <c r="D1512" s="133">
        <v>3</v>
      </c>
      <c r="E1512" s="13">
        <v>0.87275862068965515</v>
      </c>
      <c r="F1512" s="48"/>
      <c r="G1512" s="48"/>
      <c r="H1512" s="12">
        <f>SUM(E1512*100,F1512:G1512)</f>
        <v>87.275862068965509</v>
      </c>
      <c r="I1512" s="48"/>
      <c r="J1512" s="78"/>
      <c r="K1512" s="13">
        <f>SUM(I1512:J1512)</f>
        <v>0</v>
      </c>
      <c r="L1512" s="48"/>
      <c r="M1512" s="78"/>
      <c r="N1512" s="78"/>
      <c r="O1512" s="13">
        <f>SUM(L1512:N1512)</f>
        <v>0</v>
      </c>
      <c r="P1512" s="78"/>
      <c r="Q1512" s="78"/>
      <c r="R1512" s="78"/>
      <c r="S1512" s="78"/>
      <c r="T1512" s="82">
        <f>SUM(P1512:S1512)</f>
        <v>0</v>
      </c>
      <c r="U1512" s="48"/>
      <c r="V1512" s="48"/>
      <c r="W1512" s="48"/>
      <c r="X1512" s="48"/>
      <c r="Y1512" s="48"/>
      <c r="Z1512" s="48"/>
      <c r="AA1512" s="13">
        <f>SUM(U1512:Z1512)</f>
        <v>0</v>
      </c>
      <c r="AB1512" s="48"/>
      <c r="AC1512" s="48"/>
      <c r="AD1512" s="87">
        <f>H1512+K1512+O1512+T1512+AA1512+AB1512-AC1512</f>
        <v>87.275862068965509</v>
      </c>
    </row>
    <row r="1513" spans="1:30" ht="21" customHeight="1" x14ac:dyDescent="0.2">
      <c r="A1513" s="10">
        <v>1509</v>
      </c>
      <c r="B1513" s="96" t="s">
        <v>1349</v>
      </c>
      <c r="C1513" s="96" t="s">
        <v>66</v>
      </c>
      <c r="D1513" s="97">
        <v>1</v>
      </c>
      <c r="E1513" s="13">
        <v>0.8706666666666667</v>
      </c>
      <c r="F1513" s="47"/>
      <c r="G1513" s="47"/>
      <c r="H1513" s="12">
        <f>SUM(E1513*100,F1513:G1513)</f>
        <v>87.066666666666663</v>
      </c>
      <c r="I1513" s="47"/>
      <c r="J1513" s="77"/>
      <c r="K1513" s="13">
        <f>SUM(I1513:J1513)</f>
        <v>0</v>
      </c>
      <c r="L1513" s="47"/>
      <c r="M1513" s="77"/>
      <c r="N1513" s="77"/>
      <c r="O1513" s="13">
        <f>SUM(L1513:N1513)</f>
        <v>0</v>
      </c>
      <c r="P1513" s="77"/>
      <c r="Q1513" s="77"/>
      <c r="R1513" s="77"/>
      <c r="S1513" s="77"/>
      <c r="T1513" s="82">
        <f>SUM(P1513:S1513)</f>
        <v>0</v>
      </c>
      <c r="U1513" s="47"/>
      <c r="V1513" s="47">
        <v>0.2</v>
      </c>
      <c r="W1513" s="47"/>
      <c r="X1513" s="47"/>
      <c r="Y1513" s="47"/>
      <c r="Z1513" s="47"/>
      <c r="AA1513" s="13">
        <f>SUM(U1513:Z1513)</f>
        <v>0.2</v>
      </c>
      <c r="AB1513" s="47"/>
      <c r="AC1513" s="47"/>
      <c r="AD1513" s="87">
        <f>H1513+K1513+O1513+T1513+AA1513+AB1513-AC1513</f>
        <v>87.266666666666666</v>
      </c>
    </row>
    <row r="1514" spans="1:30" ht="21" customHeight="1" x14ac:dyDescent="0.2">
      <c r="A1514" s="8">
        <v>1510</v>
      </c>
      <c r="B1514" s="99" t="s">
        <v>1350</v>
      </c>
      <c r="C1514" s="101" t="s">
        <v>68</v>
      </c>
      <c r="D1514" s="102">
        <v>4</v>
      </c>
      <c r="E1514" s="13">
        <v>0.8726666666666667</v>
      </c>
      <c r="F1514" s="48"/>
      <c r="G1514" s="48"/>
      <c r="H1514" s="12">
        <f>SUM(E1514*100,F1514:G1514)</f>
        <v>87.266666666666666</v>
      </c>
      <c r="I1514" s="48"/>
      <c r="J1514" s="78"/>
      <c r="K1514" s="13">
        <f>SUM(I1514:J1514)</f>
        <v>0</v>
      </c>
      <c r="L1514" s="48"/>
      <c r="M1514" s="78"/>
      <c r="N1514" s="78"/>
      <c r="O1514" s="13">
        <f>SUM(L1514:N1514)</f>
        <v>0</v>
      </c>
      <c r="P1514" s="78"/>
      <c r="Q1514" s="78"/>
      <c r="R1514" s="78"/>
      <c r="S1514" s="78"/>
      <c r="T1514" s="82">
        <f>SUM(P1514:S1514)</f>
        <v>0</v>
      </c>
      <c r="U1514" s="48"/>
      <c r="V1514" s="48"/>
      <c r="W1514" s="48"/>
      <c r="X1514" s="48"/>
      <c r="Y1514" s="48"/>
      <c r="Z1514" s="48"/>
      <c r="AA1514" s="13">
        <f>SUM(U1514:Z1514)</f>
        <v>0</v>
      </c>
      <c r="AB1514" s="48"/>
      <c r="AC1514" s="48"/>
      <c r="AD1514" s="87">
        <f>H1514+K1514+O1514+T1514+AA1514+AB1514-AC1514</f>
        <v>87.266666666666666</v>
      </c>
    </row>
    <row r="1515" spans="1:30" ht="21" customHeight="1" x14ac:dyDescent="0.2">
      <c r="A1515" s="9">
        <v>1511</v>
      </c>
      <c r="B1515" s="129" t="s">
        <v>1351</v>
      </c>
      <c r="C1515" s="101" t="s">
        <v>68</v>
      </c>
      <c r="D1515" s="102">
        <v>3</v>
      </c>
      <c r="E1515" s="13">
        <v>0.8725806451612903</v>
      </c>
      <c r="F1515" s="48"/>
      <c r="G1515" s="48"/>
      <c r="H1515" s="12">
        <f>SUM(E1515*100,F1515:G1515)</f>
        <v>87.258064516129025</v>
      </c>
      <c r="I1515" s="48"/>
      <c r="J1515" s="78"/>
      <c r="K1515" s="13">
        <f>SUM(I1515:J1515)</f>
        <v>0</v>
      </c>
      <c r="L1515" s="48"/>
      <c r="M1515" s="78"/>
      <c r="N1515" s="78"/>
      <c r="O1515" s="13">
        <f>SUM(L1515:N1515)</f>
        <v>0</v>
      </c>
      <c r="P1515" s="78"/>
      <c r="Q1515" s="78"/>
      <c r="R1515" s="78"/>
      <c r="S1515" s="78"/>
      <c r="T1515" s="82">
        <f>SUM(P1515:S1515)</f>
        <v>0</v>
      </c>
      <c r="U1515" s="48"/>
      <c r="V1515" s="48"/>
      <c r="W1515" s="48"/>
      <c r="X1515" s="48"/>
      <c r="Y1515" s="48"/>
      <c r="Z1515" s="48"/>
      <c r="AA1515" s="13">
        <f>SUM(U1515:Z1515)</f>
        <v>0</v>
      </c>
      <c r="AB1515" s="48"/>
      <c r="AC1515" s="48"/>
      <c r="AD1515" s="86">
        <f>H1515+K1515+O1515+T1515+AA1515+AB1515-AC1515</f>
        <v>87.258064516129025</v>
      </c>
    </row>
    <row r="1516" spans="1:30" ht="21" customHeight="1" x14ac:dyDescent="0.2">
      <c r="A1516" s="10">
        <v>1512</v>
      </c>
      <c r="B1516" s="123" t="s">
        <v>1352</v>
      </c>
      <c r="C1516" s="101" t="s">
        <v>68</v>
      </c>
      <c r="D1516" s="133">
        <v>3</v>
      </c>
      <c r="E1516" s="13">
        <v>0.87241379310344824</v>
      </c>
      <c r="F1516" s="48"/>
      <c r="G1516" s="48"/>
      <c r="H1516" s="12">
        <f>SUM(E1516*100,F1516:G1516)</f>
        <v>87.241379310344826</v>
      </c>
      <c r="I1516" s="48"/>
      <c r="J1516" s="78"/>
      <c r="K1516" s="13">
        <f>SUM(I1516:J1516)</f>
        <v>0</v>
      </c>
      <c r="L1516" s="48"/>
      <c r="M1516" s="78"/>
      <c r="N1516" s="78"/>
      <c r="O1516" s="13">
        <f>SUM(L1516:N1516)</f>
        <v>0</v>
      </c>
      <c r="P1516" s="78"/>
      <c r="Q1516" s="78"/>
      <c r="R1516" s="78"/>
      <c r="S1516" s="78"/>
      <c r="T1516" s="82">
        <f>SUM(P1516:S1516)</f>
        <v>0</v>
      </c>
      <c r="U1516" s="48"/>
      <c r="V1516" s="48"/>
      <c r="W1516" s="48"/>
      <c r="X1516" s="48"/>
      <c r="Y1516" s="48"/>
      <c r="Z1516" s="48"/>
      <c r="AA1516" s="13">
        <f>SUM(U1516:Z1516)</f>
        <v>0</v>
      </c>
      <c r="AB1516" s="48"/>
      <c r="AC1516" s="48"/>
      <c r="AD1516" s="86">
        <f>H1516+K1516+O1516+T1516+AA1516+AB1516-AC1516</f>
        <v>87.241379310344826</v>
      </c>
    </row>
    <row r="1517" spans="1:30" ht="21" customHeight="1" x14ac:dyDescent="0.2">
      <c r="A1517" s="8">
        <v>1513</v>
      </c>
      <c r="B1517" s="96" t="s">
        <v>1353</v>
      </c>
      <c r="C1517" s="96" t="s">
        <v>66</v>
      </c>
      <c r="D1517" s="97">
        <v>2</v>
      </c>
      <c r="E1517" s="13">
        <v>0.87233333333333329</v>
      </c>
      <c r="F1517" s="47"/>
      <c r="G1517" s="47"/>
      <c r="H1517" s="12">
        <f>SUM(E1517*100,F1517:G1517)</f>
        <v>87.233333333333334</v>
      </c>
      <c r="I1517" s="47"/>
      <c r="J1517" s="77"/>
      <c r="K1517" s="13">
        <f>SUM(I1517:J1517)</f>
        <v>0</v>
      </c>
      <c r="L1517" s="47"/>
      <c r="M1517" s="77"/>
      <c r="N1517" s="77"/>
      <c r="O1517" s="13">
        <f>SUM(L1517:N1517)</f>
        <v>0</v>
      </c>
      <c r="P1517" s="77"/>
      <c r="Q1517" s="77"/>
      <c r="R1517" s="77"/>
      <c r="S1517" s="77"/>
      <c r="T1517" s="82">
        <f>SUM(P1517:S1517)</f>
        <v>0</v>
      </c>
      <c r="U1517" s="47"/>
      <c r="V1517" s="47"/>
      <c r="W1517" s="47"/>
      <c r="X1517" s="47"/>
      <c r="Y1517" s="47"/>
      <c r="Z1517" s="47"/>
      <c r="AA1517" s="13">
        <f>SUM(U1517:Z1517)</f>
        <v>0</v>
      </c>
      <c r="AB1517" s="47"/>
      <c r="AC1517" s="47"/>
      <c r="AD1517" s="87">
        <f>H1517+K1517+O1517+T1517+AA1517+AB1517-AC1517</f>
        <v>87.233333333333334</v>
      </c>
    </row>
    <row r="1518" spans="1:30" ht="21" customHeight="1" x14ac:dyDescent="0.2">
      <c r="A1518" s="9">
        <v>1514</v>
      </c>
      <c r="B1518" s="99" t="s">
        <v>1354</v>
      </c>
      <c r="C1518" s="101" t="s">
        <v>68</v>
      </c>
      <c r="D1518" s="102">
        <v>4</v>
      </c>
      <c r="E1518" s="13">
        <v>0.87233333333333329</v>
      </c>
      <c r="F1518" s="48"/>
      <c r="G1518" s="48"/>
      <c r="H1518" s="12">
        <f>SUM(E1518*100,F1518:G1518)</f>
        <v>87.233333333333334</v>
      </c>
      <c r="I1518" s="48"/>
      <c r="J1518" s="78"/>
      <c r="K1518" s="13">
        <f>SUM(I1518:J1518)</f>
        <v>0</v>
      </c>
      <c r="L1518" s="48"/>
      <c r="M1518" s="78"/>
      <c r="N1518" s="78"/>
      <c r="O1518" s="13">
        <f>SUM(L1518:N1518)</f>
        <v>0</v>
      </c>
      <c r="P1518" s="78"/>
      <c r="Q1518" s="78"/>
      <c r="R1518" s="78"/>
      <c r="S1518" s="78"/>
      <c r="T1518" s="82">
        <f>SUM(P1518:S1518)</f>
        <v>0</v>
      </c>
      <c r="U1518" s="48"/>
      <c r="V1518" s="48"/>
      <c r="W1518" s="48"/>
      <c r="X1518" s="48"/>
      <c r="Y1518" s="48"/>
      <c r="Z1518" s="48"/>
      <c r="AA1518" s="13">
        <f>SUM(U1518:Z1518)</f>
        <v>0</v>
      </c>
      <c r="AB1518" s="48"/>
      <c r="AC1518" s="48"/>
      <c r="AD1518" s="87">
        <f>H1518+K1518+O1518+T1518+AA1518+AB1518-AC1518</f>
        <v>87.233333333333334</v>
      </c>
    </row>
    <row r="1519" spans="1:30" ht="21" customHeight="1" x14ac:dyDescent="0.2">
      <c r="A1519" s="10">
        <v>1515</v>
      </c>
      <c r="B1519" s="134" t="s">
        <v>1355</v>
      </c>
      <c r="C1519" s="92" t="s">
        <v>64</v>
      </c>
      <c r="D1519" s="124">
        <v>1</v>
      </c>
      <c r="E1519" s="12">
        <v>0.86733333333333329</v>
      </c>
      <c r="F1519" s="46"/>
      <c r="G1519" s="46"/>
      <c r="H1519" s="12">
        <f>SUM(E1519*100,F1519:G1519)</f>
        <v>86.733333333333334</v>
      </c>
      <c r="I1519" s="94"/>
      <c r="J1519" s="95"/>
      <c r="K1519" s="12">
        <f>SUM(I1519:J1519)</f>
        <v>0</v>
      </c>
      <c r="L1519" s="95"/>
      <c r="M1519" s="95"/>
      <c r="N1519" s="95"/>
      <c r="O1519" s="12">
        <f>SUM(L1519:N1519)</f>
        <v>0</v>
      </c>
      <c r="P1519" s="95"/>
      <c r="Q1519" s="95"/>
      <c r="R1519" s="95"/>
      <c r="S1519" s="95"/>
      <c r="T1519" s="19">
        <f>SUM(P1519:S1519)</f>
        <v>0</v>
      </c>
      <c r="U1519" s="95"/>
      <c r="V1519" s="94"/>
      <c r="W1519" s="94"/>
      <c r="X1519" s="94"/>
      <c r="Y1519" s="85"/>
      <c r="Z1519" s="85">
        <v>0.5</v>
      </c>
      <c r="AA1519" s="14">
        <f>SUM(U1519:Z1519)</f>
        <v>0.5</v>
      </c>
      <c r="AB1519" s="85"/>
      <c r="AC1519" s="85"/>
      <c r="AD1519" s="86">
        <f>H1519+K1519+O1519+T1519+AA1519+AB1519-AC1519</f>
        <v>87.233333333333334</v>
      </c>
    </row>
    <row r="1520" spans="1:30" ht="21" customHeight="1" x14ac:dyDescent="0.2">
      <c r="A1520" s="8">
        <v>1516</v>
      </c>
      <c r="B1520" s="117">
        <v>194068</v>
      </c>
      <c r="C1520" s="119" t="s">
        <v>78</v>
      </c>
      <c r="D1520" s="120">
        <v>2</v>
      </c>
      <c r="E1520" s="14">
        <v>0.87229166666666669</v>
      </c>
      <c r="F1520" s="51"/>
      <c r="G1520" s="51"/>
      <c r="H1520" s="12">
        <f>SUM(E1520*100,F1520:G1520)</f>
        <v>87.229166666666671</v>
      </c>
      <c r="I1520" s="51"/>
      <c r="J1520" s="121"/>
      <c r="K1520" s="14">
        <f>SUM(I1520:J1520)</f>
        <v>0</v>
      </c>
      <c r="L1520" s="51"/>
      <c r="M1520" s="121"/>
      <c r="N1520" s="121"/>
      <c r="O1520" s="14">
        <f>SUM(L1520:N1520)</f>
        <v>0</v>
      </c>
      <c r="P1520" s="121"/>
      <c r="Q1520" s="121"/>
      <c r="R1520" s="121"/>
      <c r="S1520" s="121"/>
      <c r="T1520" s="18">
        <f>SUM(P1520:S1520)</f>
        <v>0</v>
      </c>
      <c r="U1520" s="51"/>
      <c r="V1520" s="51"/>
      <c r="W1520" s="51"/>
      <c r="X1520" s="51"/>
      <c r="Y1520" s="51"/>
      <c r="Z1520" s="51"/>
      <c r="AA1520" s="14">
        <f>SUM(U1520:Z1520)</f>
        <v>0</v>
      </c>
      <c r="AB1520" s="51"/>
      <c r="AC1520" s="51"/>
      <c r="AD1520" s="86">
        <f>H1520+K1520+O1520+T1520+AA1520+AB1520-AC1520</f>
        <v>87.229166666666671</v>
      </c>
    </row>
    <row r="1521" spans="1:30" ht="21" customHeight="1" x14ac:dyDescent="0.2">
      <c r="A1521" s="9">
        <v>1517</v>
      </c>
      <c r="B1521" s="146" t="s">
        <v>1356</v>
      </c>
      <c r="C1521" s="101" t="s">
        <v>68</v>
      </c>
      <c r="D1521" s="102">
        <v>3</v>
      </c>
      <c r="E1521" s="13">
        <v>0.87225806451612908</v>
      </c>
      <c r="F1521" s="48"/>
      <c r="G1521" s="48"/>
      <c r="H1521" s="12">
        <f>SUM(E1521*100,F1521:G1521)</f>
        <v>87.225806451612911</v>
      </c>
      <c r="I1521" s="48"/>
      <c r="J1521" s="78"/>
      <c r="K1521" s="13">
        <f>SUM(I1521:J1521)</f>
        <v>0</v>
      </c>
      <c r="L1521" s="48"/>
      <c r="M1521" s="78"/>
      <c r="N1521" s="78"/>
      <c r="O1521" s="13">
        <f>SUM(L1521:N1521)</f>
        <v>0</v>
      </c>
      <c r="P1521" s="78"/>
      <c r="Q1521" s="78"/>
      <c r="R1521" s="78"/>
      <c r="S1521" s="78"/>
      <c r="T1521" s="82">
        <f>SUM(P1521:S1521)</f>
        <v>0</v>
      </c>
      <c r="U1521" s="48"/>
      <c r="V1521" s="48"/>
      <c r="W1521" s="48"/>
      <c r="X1521" s="48"/>
      <c r="Y1521" s="48"/>
      <c r="Z1521" s="48"/>
      <c r="AA1521" s="13">
        <f>SUM(U1521:Z1521)</f>
        <v>0</v>
      </c>
      <c r="AB1521" s="48"/>
      <c r="AC1521" s="48"/>
      <c r="AD1521" s="86">
        <f>H1521+K1521+O1521+T1521+AA1521+AB1521-AC1521</f>
        <v>87.225806451612911</v>
      </c>
    </row>
    <row r="1522" spans="1:30" ht="21" customHeight="1" x14ac:dyDescent="0.2">
      <c r="A1522" s="10">
        <v>1518</v>
      </c>
      <c r="B1522" s="132" t="s">
        <v>1357</v>
      </c>
      <c r="C1522" s="101" t="s">
        <v>68</v>
      </c>
      <c r="D1522" s="102">
        <v>1</v>
      </c>
      <c r="E1522" s="13">
        <v>0.87214285714285711</v>
      </c>
      <c r="F1522" s="48"/>
      <c r="G1522" s="48"/>
      <c r="H1522" s="12">
        <f>SUM(E1522*100,F1522:G1522)</f>
        <v>87.214285714285708</v>
      </c>
      <c r="I1522" s="48"/>
      <c r="J1522" s="78"/>
      <c r="K1522" s="13">
        <f>SUM(I1522:J1522)</f>
        <v>0</v>
      </c>
      <c r="L1522" s="48"/>
      <c r="M1522" s="78"/>
      <c r="N1522" s="78"/>
      <c r="O1522" s="13">
        <f>SUM(L1522:N1522)</f>
        <v>0</v>
      </c>
      <c r="P1522" s="78"/>
      <c r="Q1522" s="78"/>
      <c r="R1522" s="78"/>
      <c r="S1522" s="78"/>
      <c r="T1522" s="82">
        <f>SUM(P1522:S1522)</f>
        <v>0</v>
      </c>
      <c r="U1522" s="48"/>
      <c r="V1522" s="48"/>
      <c r="W1522" s="48"/>
      <c r="X1522" s="48"/>
      <c r="Y1522" s="48"/>
      <c r="Z1522" s="48"/>
      <c r="AA1522" s="13">
        <f>SUM(U1522:Z1522)</f>
        <v>0</v>
      </c>
      <c r="AB1522" s="48"/>
      <c r="AC1522" s="48"/>
      <c r="AD1522" s="86">
        <f>H1522+K1522+O1522+T1522+AA1522+AB1522-AC1522</f>
        <v>87.214285714285708</v>
      </c>
    </row>
    <row r="1523" spans="1:30" ht="21" customHeight="1" x14ac:dyDescent="0.2">
      <c r="A1523" s="8">
        <v>1519</v>
      </c>
      <c r="B1523" s="117">
        <v>194202</v>
      </c>
      <c r="C1523" s="119" t="s">
        <v>78</v>
      </c>
      <c r="D1523" s="120">
        <v>2</v>
      </c>
      <c r="E1523" s="14">
        <v>0.87208333333333332</v>
      </c>
      <c r="F1523" s="51"/>
      <c r="G1523" s="51"/>
      <c r="H1523" s="12">
        <f>SUM(E1523*100,F1523:G1523)</f>
        <v>87.208333333333329</v>
      </c>
      <c r="I1523" s="51"/>
      <c r="J1523" s="121"/>
      <c r="K1523" s="14">
        <f>SUM(I1523:J1523)</f>
        <v>0</v>
      </c>
      <c r="L1523" s="51"/>
      <c r="M1523" s="121"/>
      <c r="N1523" s="121"/>
      <c r="O1523" s="14">
        <f>SUM(L1523:N1523)</f>
        <v>0</v>
      </c>
      <c r="P1523" s="121"/>
      <c r="Q1523" s="121"/>
      <c r="R1523" s="121"/>
      <c r="S1523" s="121"/>
      <c r="T1523" s="18">
        <f>SUM(P1523:S1523)</f>
        <v>0</v>
      </c>
      <c r="U1523" s="51"/>
      <c r="V1523" s="51"/>
      <c r="W1523" s="51"/>
      <c r="X1523" s="51"/>
      <c r="Y1523" s="51"/>
      <c r="Z1523" s="51"/>
      <c r="AA1523" s="14">
        <f>SUM(U1523:Z1523)</f>
        <v>0</v>
      </c>
      <c r="AB1523" s="51"/>
      <c r="AC1523" s="51"/>
      <c r="AD1523" s="87">
        <f>H1523+K1523+O1523+T1523+AA1523+AB1523-AC1523</f>
        <v>87.208333333333329</v>
      </c>
    </row>
    <row r="1524" spans="1:30" ht="21" customHeight="1" x14ac:dyDescent="0.2">
      <c r="A1524" s="9">
        <v>1520</v>
      </c>
      <c r="B1524" s="122" t="s">
        <v>1358</v>
      </c>
      <c r="C1524" s="110" t="s">
        <v>73</v>
      </c>
      <c r="D1524" s="111">
        <v>1</v>
      </c>
      <c r="E1524" s="14">
        <v>0.86701481481481479</v>
      </c>
      <c r="F1524" s="50"/>
      <c r="G1524" s="50"/>
      <c r="H1524" s="12">
        <f>SUM(E1524*100,F1524:G1524)</f>
        <v>86.70148148148148</v>
      </c>
      <c r="I1524" s="50"/>
      <c r="J1524" s="112"/>
      <c r="K1524" s="14">
        <f>SUM(I1524:J1524)</f>
        <v>0</v>
      </c>
      <c r="L1524" s="50"/>
      <c r="M1524" s="112"/>
      <c r="N1524" s="112"/>
      <c r="O1524" s="14">
        <f>SUM(L1524:N1524)</f>
        <v>0</v>
      </c>
      <c r="P1524" s="112"/>
      <c r="Q1524" s="135"/>
      <c r="R1524" s="112">
        <v>0.5</v>
      </c>
      <c r="S1524" s="112"/>
      <c r="T1524" s="18">
        <f>SUM(P1524:S1524)</f>
        <v>0.5</v>
      </c>
      <c r="U1524" s="50"/>
      <c r="V1524" s="50"/>
      <c r="W1524" s="50"/>
      <c r="X1524" s="50"/>
      <c r="Y1524" s="50"/>
      <c r="Z1524" s="50"/>
      <c r="AA1524" s="14">
        <f>SUM(U1524:Z1524)</f>
        <v>0</v>
      </c>
      <c r="AB1524" s="50"/>
      <c r="AC1524" s="50"/>
      <c r="AD1524" s="87">
        <f>H1524+K1524+O1524+T1524+AA1524+AB1524-AC1524</f>
        <v>87.20148148148148</v>
      </c>
    </row>
    <row r="1525" spans="1:30" ht="21" customHeight="1" x14ac:dyDescent="0.2">
      <c r="A1525" s="10">
        <v>1521</v>
      </c>
      <c r="B1525" s="122" t="s">
        <v>1359</v>
      </c>
      <c r="C1525" s="110" t="s">
        <v>73</v>
      </c>
      <c r="D1525" s="111">
        <v>2</v>
      </c>
      <c r="E1525" s="14">
        <v>0.87187499999999996</v>
      </c>
      <c r="F1525" s="50"/>
      <c r="G1525" s="50"/>
      <c r="H1525" s="12">
        <f>SUM(E1525*100,F1525:G1525)</f>
        <v>87.1875</v>
      </c>
      <c r="I1525" s="50"/>
      <c r="J1525" s="112"/>
      <c r="K1525" s="14">
        <f>SUM(I1525:J1525)</f>
        <v>0</v>
      </c>
      <c r="L1525" s="50"/>
      <c r="M1525" s="112"/>
      <c r="N1525" s="112"/>
      <c r="O1525" s="14">
        <f>SUM(L1525:N1525)</f>
        <v>0</v>
      </c>
      <c r="P1525" s="112"/>
      <c r="Q1525" s="112"/>
      <c r="R1525" s="112"/>
      <c r="S1525" s="112"/>
      <c r="T1525" s="18">
        <f>SUM(P1525:S1525)</f>
        <v>0</v>
      </c>
      <c r="U1525" s="50"/>
      <c r="V1525" s="50"/>
      <c r="W1525" s="50"/>
      <c r="X1525" s="50"/>
      <c r="Y1525" s="50"/>
      <c r="Z1525" s="50"/>
      <c r="AA1525" s="14">
        <f>SUM(U1525:Z1525)</f>
        <v>0</v>
      </c>
      <c r="AB1525" s="50"/>
      <c r="AC1525" s="50"/>
      <c r="AD1525" s="87">
        <f>H1525+K1525+O1525+T1525+AA1525+AB1525-AC1525</f>
        <v>87.1875</v>
      </c>
    </row>
    <row r="1526" spans="1:30" ht="21" customHeight="1" x14ac:dyDescent="0.2">
      <c r="A1526" s="8">
        <v>1522</v>
      </c>
      <c r="B1526" s="122" t="s">
        <v>1360</v>
      </c>
      <c r="C1526" s="110" t="s">
        <v>73</v>
      </c>
      <c r="D1526" s="111">
        <v>1</v>
      </c>
      <c r="E1526" s="14">
        <v>0.87186666666666668</v>
      </c>
      <c r="F1526" s="50"/>
      <c r="G1526" s="50"/>
      <c r="H1526" s="12">
        <f>SUM(E1526*100,F1526:G1526)</f>
        <v>87.186666666666667</v>
      </c>
      <c r="I1526" s="50"/>
      <c r="J1526" s="112"/>
      <c r="K1526" s="14">
        <f>SUM(I1526:J1526)</f>
        <v>0</v>
      </c>
      <c r="L1526" s="50"/>
      <c r="M1526" s="112"/>
      <c r="N1526" s="112"/>
      <c r="O1526" s="14">
        <f>SUM(L1526:N1526)</f>
        <v>0</v>
      </c>
      <c r="P1526" s="112"/>
      <c r="Q1526" s="112"/>
      <c r="R1526" s="112"/>
      <c r="S1526" s="112"/>
      <c r="T1526" s="18">
        <f>SUM(P1526:S1526)</f>
        <v>0</v>
      </c>
      <c r="U1526" s="50"/>
      <c r="V1526" s="50"/>
      <c r="W1526" s="50"/>
      <c r="X1526" s="50"/>
      <c r="Y1526" s="50"/>
      <c r="Z1526" s="50"/>
      <c r="AA1526" s="14">
        <f>SUM(U1526:Z1526)</f>
        <v>0</v>
      </c>
      <c r="AB1526" s="50"/>
      <c r="AC1526" s="50"/>
      <c r="AD1526" s="86">
        <f>H1526+K1526+O1526+T1526+AA1526+AB1526-AC1526</f>
        <v>87.186666666666667</v>
      </c>
    </row>
    <row r="1527" spans="1:30" ht="21" customHeight="1" x14ac:dyDescent="0.2">
      <c r="A1527" s="9">
        <v>1523</v>
      </c>
      <c r="B1527" s="96" t="s">
        <v>1361</v>
      </c>
      <c r="C1527" s="96" t="s">
        <v>66</v>
      </c>
      <c r="D1527" s="97">
        <v>1</v>
      </c>
      <c r="E1527" s="13">
        <v>0.85466666666666669</v>
      </c>
      <c r="F1527" s="47"/>
      <c r="G1527" s="47"/>
      <c r="H1527" s="12">
        <f>SUM(E1527*100,F1527:G1527)</f>
        <v>85.466666666666669</v>
      </c>
      <c r="I1527" s="47"/>
      <c r="J1527" s="77"/>
      <c r="K1527" s="13">
        <f>SUM(I1527:J1527)</f>
        <v>0</v>
      </c>
      <c r="L1527" s="47"/>
      <c r="M1527" s="77"/>
      <c r="N1527" s="77"/>
      <c r="O1527" s="13">
        <f>SUM(L1527:N1527)</f>
        <v>0</v>
      </c>
      <c r="P1527" s="77"/>
      <c r="Q1527" s="77"/>
      <c r="R1527" s="77"/>
      <c r="S1527" s="77"/>
      <c r="T1527" s="82">
        <f>SUM(P1527:S1527)</f>
        <v>0</v>
      </c>
      <c r="U1527" s="47"/>
      <c r="V1527" s="47">
        <v>1.7</v>
      </c>
      <c r="W1527" s="47"/>
      <c r="X1527" s="47"/>
      <c r="Y1527" s="47"/>
      <c r="Z1527" s="47"/>
      <c r="AA1527" s="13">
        <f>SUM(U1527:Z1527)</f>
        <v>1.7</v>
      </c>
      <c r="AB1527" s="47"/>
      <c r="AC1527" s="47"/>
      <c r="AD1527" s="86">
        <f>H1527+K1527+O1527+T1527+AA1527+AB1527-AC1527</f>
        <v>87.166666666666671</v>
      </c>
    </row>
    <row r="1528" spans="1:30" ht="21" customHeight="1" x14ac:dyDescent="0.2">
      <c r="A1528" s="10">
        <v>1524</v>
      </c>
      <c r="B1528" s="100" t="s">
        <v>1362</v>
      </c>
      <c r="C1528" s="101" t="s">
        <v>68</v>
      </c>
      <c r="D1528" s="128">
        <v>1</v>
      </c>
      <c r="E1528" s="16">
        <v>0.8716666666666667</v>
      </c>
      <c r="F1528" s="48"/>
      <c r="G1528" s="48"/>
      <c r="H1528" s="12">
        <f>SUM(E1528*100,F1528:G1528)</f>
        <v>87.166666666666671</v>
      </c>
      <c r="I1528" s="48"/>
      <c r="J1528" s="78"/>
      <c r="K1528" s="13">
        <f>SUM(I1528:J1528)</f>
        <v>0</v>
      </c>
      <c r="L1528" s="48"/>
      <c r="M1528" s="78"/>
      <c r="N1528" s="78"/>
      <c r="O1528" s="13">
        <f>SUM(L1528:N1528)</f>
        <v>0</v>
      </c>
      <c r="P1528" s="78"/>
      <c r="Q1528" s="78"/>
      <c r="R1528" s="78"/>
      <c r="S1528" s="78"/>
      <c r="T1528" s="82">
        <f>SUM(P1528:S1528)</f>
        <v>0</v>
      </c>
      <c r="U1528" s="48"/>
      <c r="V1528" s="48"/>
      <c r="W1528" s="48"/>
      <c r="X1528" s="48"/>
      <c r="Y1528" s="48"/>
      <c r="Z1528" s="48"/>
      <c r="AA1528" s="13">
        <f>SUM(U1528:Z1528)</f>
        <v>0</v>
      </c>
      <c r="AB1528" s="48"/>
      <c r="AC1528" s="48"/>
      <c r="AD1528" s="86">
        <f>H1528+K1528+O1528+T1528+AA1528+AB1528-AC1528</f>
        <v>87.166666666666671</v>
      </c>
    </row>
    <row r="1529" spans="1:30" ht="21" customHeight="1" x14ac:dyDescent="0.2">
      <c r="A1529" s="8">
        <v>1525</v>
      </c>
      <c r="B1529" s="100" t="s">
        <v>1363</v>
      </c>
      <c r="C1529" s="101" t="s">
        <v>68</v>
      </c>
      <c r="D1529" s="102">
        <v>2</v>
      </c>
      <c r="E1529" s="13">
        <v>0.8716666666666667</v>
      </c>
      <c r="F1529" s="48"/>
      <c r="G1529" s="48"/>
      <c r="H1529" s="12">
        <f>SUM(E1529*100,F1529:G1529)</f>
        <v>87.166666666666671</v>
      </c>
      <c r="I1529" s="48"/>
      <c r="J1529" s="78"/>
      <c r="K1529" s="13">
        <f>SUM(I1529:J1529)</f>
        <v>0</v>
      </c>
      <c r="L1529" s="48"/>
      <c r="M1529" s="78"/>
      <c r="N1529" s="78"/>
      <c r="O1529" s="13">
        <f>SUM(L1529:N1529)</f>
        <v>0</v>
      </c>
      <c r="P1529" s="78"/>
      <c r="Q1529" s="78"/>
      <c r="R1529" s="78"/>
      <c r="S1529" s="78"/>
      <c r="T1529" s="82">
        <f>SUM(P1529:S1529)</f>
        <v>0</v>
      </c>
      <c r="U1529" s="48"/>
      <c r="V1529" s="48"/>
      <c r="W1529" s="48"/>
      <c r="X1529" s="48"/>
      <c r="Y1529" s="48"/>
      <c r="Z1529" s="48"/>
      <c r="AA1529" s="13">
        <f>SUM(U1529:Z1529)</f>
        <v>0</v>
      </c>
      <c r="AB1529" s="48"/>
      <c r="AC1529" s="48"/>
      <c r="AD1529" s="86">
        <f>H1529+K1529+O1529+T1529+AA1529+AB1529-AC1529</f>
        <v>87.166666666666671</v>
      </c>
    </row>
    <row r="1530" spans="1:30" ht="21" customHeight="1" x14ac:dyDescent="0.2">
      <c r="A1530" s="9">
        <v>1526</v>
      </c>
      <c r="B1530" s="134" t="s">
        <v>1364</v>
      </c>
      <c r="C1530" s="92" t="s">
        <v>64</v>
      </c>
      <c r="D1530" s="124">
        <v>1</v>
      </c>
      <c r="E1530" s="12">
        <v>0.76666666666666672</v>
      </c>
      <c r="F1530" s="52"/>
      <c r="G1530" s="46"/>
      <c r="H1530" s="12">
        <f>SUM(E1530*100,F1530:G1530)</f>
        <v>76.666666666666671</v>
      </c>
      <c r="I1530" s="193"/>
      <c r="J1530" s="115"/>
      <c r="K1530" s="12">
        <f>SUM(I1530:J1530)</f>
        <v>0</v>
      </c>
      <c r="L1530" s="115"/>
      <c r="M1530" s="115"/>
      <c r="N1530" s="115"/>
      <c r="O1530" s="12">
        <f>SUM(L1530:N1530)</f>
        <v>0</v>
      </c>
      <c r="P1530" s="115"/>
      <c r="Q1530" s="115"/>
      <c r="R1530" s="115"/>
      <c r="S1530" s="115"/>
      <c r="T1530" s="19">
        <f>SUM(P1530:S1530)</f>
        <v>0</v>
      </c>
      <c r="U1530" s="115">
        <v>10</v>
      </c>
      <c r="V1530" s="193">
        <v>0.5</v>
      </c>
      <c r="W1530" s="193"/>
      <c r="X1530" s="193"/>
      <c r="Y1530" s="88"/>
      <c r="Z1530" s="88"/>
      <c r="AA1530" s="14">
        <f>SUM(U1530:Z1530)</f>
        <v>10.5</v>
      </c>
      <c r="AB1530" s="88"/>
      <c r="AC1530" s="88"/>
      <c r="AD1530" s="87">
        <f>H1530+K1530+O1530+T1530+AA1530+AB1530-AC1530</f>
        <v>87.166666666666671</v>
      </c>
    </row>
    <row r="1531" spans="1:30" ht="21" customHeight="1" x14ac:dyDescent="0.2">
      <c r="A1531" s="10">
        <v>1527</v>
      </c>
      <c r="B1531" s="117">
        <v>204173</v>
      </c>
      <c r="C1531" s="119" t="s">
        <v>78</v>
      </c>
      <c r="D1531" s="120">
        <v>1</v>
      </c>
      <c r="E1531" s="14">
        <v>0.81062500000000004</v>
      </c>
      <c r="F1531" s="51"/>
      <c r="G1531" s="51"/>
      <c r="H1531" s="12">
        <f>SUM(E1531*100,F1531:G1531)</f>
        <v>81.0625</v>
      </c>
      <c r="I1531" s="51"/>
      <c r="J1531" s="121"/>
      <c r="K1531" s="14">
        <f>SUM(I1531:J1531)</f>
        <v>0</v>
      </c>
      <c r="L1531" s="51"/>
      <c r="M1531" s="121"/>
      <c r="N1531" s="121"/>
      <c r="O1531" s="14">
        <f>SUM(L1531:N1531)</f>
        <v>0</v>
      </c>
      <c r="P1531" s="121"/>
      <c r="Q1531" s="121"/>
      <c r="R1531" s="121"/>
      <c r="S1531" s="121"/>
      <c r="T1531" s="18">
        <f>SUM(P1531:S1531)</f>
        <v>0</v>
      </c>
      <c r="U1531" s="51"/>
      <c r="V1531" s="51">
        <v>6.1</v>
      </c>
      <c r="W1531" s="51"/>
      <c r="X1531" s="51"/>
      <c r="Y1531" s="51"/>
      <c r="Z1531" s="51"/>
      <c r="AA1531" s="14">
        <f>SUM(U1531:Z1531)</f>
        <v>6.1</v>
      </c>
      <c r="AB1531" s="51"/>
      <c r="AC1531" s="51"/>
      <c r="AD1531" s="87">
        <f>H1531+K1531+O1531+T1531+AA1531+AB1531-AC1531</f>
        <v>87.162499999999994</v>
      </c>
    </row>
    <row r="1532" spans="1:30" ht="21" customHeight="1" x14ac:dyDescent="0.2">
      <c r="A1532" s="8">
        <v>1528</v>
      </c>
      <c r="B1532" s="114" t="s">
        <v>1365</v>
      </c>
      <c r="C1532" s="92" t="s">
        <v>64</v>
      </c>
      <c r="D1532" s="93">
        <v>3</v>
      </c>
      <c r="E1532" s="12">
        <v>0.87157556270096459</v>
      </c>
      <c r="F1532" s="46"/>
      <c r="G1532" s="46"/>
      <c r="H1532" s="12">
        <f>SUM(E1532*100,F1532:G1532)</f>
        <v>87.157556270096464</v>
      </c>
      <c r="I1532" s="53"/>
      <c r="J1532" s="113"/>
      <c r="K1532" s="12">
        <f>SUM(I1532:J1532)</f>
        <v>0</v>
      </c>
      <c r="L1532" s="53"/>
      <c r="M1532" s="113"/>
      <c r="N1532" s="113"/>
      <c r="O1532" s="12">
        <f>SUM(L1532:N1532)</f>
        <v>0</v>
      </c>
      <c r="P1532" s="113"/>
      <c r="Q1532" s="113"/>
      <c r="R1532" s="113"/>
      <c r="S1532" s="113"/>
      <c r="T1532" s="19">
        <f>SUM(P1532:S1532)</f>
        <v>0</v>
      </c>
      <c r="U1532" s="53"/>
      <c r="V1532" s="53"/>
      <c r="W1532" s="53"/>
      <c r="X1532" s="53"/>
      <c r="Y1532" s="58"/>
      <c r="Z1532" s="58"/>
      <c r="AA1532" s="14">
        <f>SUM(U1532:Z1532)</f>
        <v>0</v>
      </c>
      <c r="AB1532" s="58"/>
      <c r="AC1532" s="58"/>
      <c r="AD1532" s="86">
        <f>H1532+K1532+O1532+T1532+AA1532+AB1532-AC1532</f>
        <v>87.157556270096464</v>
      </c>
    </row>
    <row r="1533" spans="1:30" ht="21" customHeight="1" x14ac:dyDescent="0.2">
      <c r="A1533" s="9">
        <v>1529</v>
      </c>
      <c r="B1533" s="103" t="s">
        <v>1366</v>
      </c>
      <c r="C1533" s="104" t="s">
        <v>70</v>
      </c>
      <c r="D1533" s="105">
        <v>4</v>
      </c>
      <c r="E1533" s="14">
        <f>H1533/100</f>
        <v>0.87142857142857144</v>
      </c>
      <c r="F1533" s="49"/>
      <c r="G1533" s="49"/>
      <c r="H1533" s="12">
        <v>87.142857142857139</v>
      </c>
      <c r="I1533" s="49"/>
      <c r="J1533" s="106"/>
      <c r="K1533" s="14">
        <f>SUM(I1533:J1533)</f>
        <v>0</v>
      </c>
      <c r="L1533" s="49"/>
      <c r="M1533" s="106"/>
      <c r="N1533" s="106"/>
      <c r="O1533" s="14">
        <f>SUM(L1533:N1533)</f>
        <v>0</v>
      </c>
      <c r="P1533" s="106"/>
      <c r="Q1533" s="106"/>
      <c r="R1533" s="106"/>
      <c r="S1533" s="106"/>
      <c r="T1533" s="18">
        <f>SUM(P1533:S1533)</f>
        <v>0</v>
      </c>
      <c r="U1533" s="49"/>
      <c r="V1533" s="49"/>
      <c r="W1533" s="49"/>
      <c r="X1533" s="49"/>
      <c r="Y1533" s="49"/>
      <c r="Z1533" s="49"/>
      <c r="AA1533" s="14">
        <f>SUM(U1533:Z1533)</f>
        <v>0</v>
      </c>
      <c r="AB1533" s="49"/>
      <c r="AC1533" s="49"/>
      <c r="AD1533" s="87">
        <f>H1533+K1533+O1533+T1533+AA1533+AB1533-AC1533</f>
        <v>87.142857142857139</v>
      </c>
    </row>
    <row r="1534" spans="1:30" ht="21" customHeight="1" x14ac:dyDescent="0.2">
      <c r="A1534" s="10">
        <v>1530</v>
      </c>
      <c r="B1534" s="96" t="s">
        <v>1367</v>
      </c>
      <c r="C1534" s="96" t="s">
        <v>66</v>
      </c>
      <c r="D1534" s="97">
        <v>1</v>
      </c>
      <c r="E1534" s="13">
        <v>0.864375</v>
      </c>
      <c r="F1534" s="47"/>
      <c r="G1534" s="47"/>
      <c r="H1534" s="12">
        <f>SUM(E1534*100,F1534:G1534)</f>
        <v>86.4375</v>
      </c>
      <c r="I1534" s="47"/>
      <c r="J1534" s="77"/>
      <c r="K1534" s="13">
        <f>SUM(I1534:J1534)</f>
        <v>0</v>
      </c>
      <c r="L1534" s="47"/>
      <c r="M1534" s="77"/>
      <c r="N1534" s="77"/>
      <c r="O1534" s="13">
        <f>SUM(L1534:N1534)</f>
        <v>0</v>
      </c>
      <c r="P1534" s="77"/>
      <c r="Q1534" s="80"/>
      <c r="R1534" s="77"/>
      <c r="S1534" s="77"/>
      <c r="T1534" s="82">
        <f>SUM(P1534:S1534)</f>
        <v>0</v>
      </c>
      <c r="U1534" s="47"/>
      <c r="V1534" s="47">
        <v>0.7</v>
      </c>
      <c r="W1534" s="47"/>
      <c r="X1534" s="47"/>
      <c r="Y1534" s="47"/>
      <c r="Z1534" s="47"/>
      <c r="AA1534" s="13">
        <f>SUM(U1534:Z1534)</f>
        <v>0.7</v>
      </c>
      <c r="AB1534" s="47"/>
      <c r="AC1534" s="47"/>
      <c r="AD1534" s="86">
        <f>H1534+K1534+O1534+T1534+AA1534+AB1534-AC1534</f>
        <v>87.137500000000003</v>
      </c>
    </row>
    <row r="1535" spans="1:30" ht="21" customHeight="1" x14ac:dyDescent="0.2">
      <c r="A1535" s="8">
        <v>1531</v>
      </c>
      <c r="B1535" s="96" t="s">
        <v>1368</v>
      </c>
      <c r="C1535" s="96" t="s">
        <v>66</v>
      </c>
      <c r="D1535" s="97">
        <v>2</v>
      </c>
      <c r="E1535" s="13">
        <v>0.87133333333333329</v>
      </c>
      <c r="F1535" s="47"/>
      <c r="G1535" s="47"/>
      <c r="H1535" s="12">
        <f>SUM(E1535*100,F1535:G1535)</f>
        <v>87.133333333333326</v>
      </c>
      <c r="I1535" s="47"/>
      <c r="J1535" s="77"/>
      <c r="K1535" s="13">
        <f>SUM(I1535:J1535)</f>
        <v>0</v>
      </c>
      <c r="L1535" s="47"/>
      <c r="M1535" s="77"/>
      <c r="N1535" s="77"/>
      <c r="O1535" s="13">
        <f>SUM(L1535:N1535)</f>
        <v>0</v>
      </c>
      <c r="P1535" s="77"/>
      <c r="Q1535" s="77"/>
      <c r="R1535" s="77"/>
      <c r="S1535" s="77"/>
      <c r="T1535" s="82">
        <f>SUM(P1535:S1535)</f>
        <v>0</v>
      </c>
      <c r="U1535" s="47"/>
      <c r="V1535" s="47"/>
      <c r="W1535" s="47"/>
      <c r="X1535" s="47"/>
      <c r="Y1535" s="47"/>
      <c r="Z1535" s="47"/>
      <c r="AA1535" s="13">
        <f>SUM(U1535:Z1535)</f>
        <v>0</v>
      </c>
      <c r="AB1535" s="47"/>
      <c r="AC1535" s="47"/>
      <c r="AD1535" s="86">
        <f>H1535+K1535+O1535+T1535+AA1535+AB1535-AC1535</f>
        <v>87.133333333333326</v>
      </c>
    </row>
    <row r="1536" spans="1:30" ht="21" customHeight="1" x14ac:dyDescent="0.2">
      <c r="A1536" s="9">
        <v>1532</v>
      </c>
      <c r="B1536" s="117">
        <v>174011</v>
      </c>
      <c r="C1536" s="119" t="s">
        <v>78</v>
      </c>
      <c r="D1536" s="120">
        <v>4</v>
      </c>
      <c r="E1536" s="14">
        <v>0.87128205128205127</v>
      </c>
      <c r="F1536" s="51"/>
      <c r="G1536" s="51"/>
      <c r="H1536" s="12">
        <f>SUM(E1536*100,F1536:G1536)</f>
        <v>87.128205128205124</v>
      </c>
      <c r="I1536" s="51"/>
      <c r="J1536" s="121"/>
      <c r="K1536" s="14">
        <f>SUM(I1536:J1536)</f>
        <v>0</v>
      </c>
      <c r="L1536" s="51"/>
      <c r="M1536" s="121"/>
      <c r="N1536" s="121"/>
      <c r="O1536" s="14">
        <f>SUM(L1536:N1536)</f>
        <v>0</v>
      </c>
      <c r="P1536" s="121"/>
      <c r="Q1536" s="121"/>
      <c r="R1536" s="121"/>
      <c r="S1536" s="121"/>
      <c r="T1536" s="18">
        <f>SUM(P1536:S1536)</f>
        <v>0</v>
      </c>
      <c r="U1536" s="51"/>
      <c r="V1536" s="51"/>
      <c r="W1536" s="51"/>
      <c r="X1536" s="51"/>
      <c r="Y1536" s="51"/>
      <c r="Z1536" s="51"/>
      <c r="AA1536" s="14">
        <f>SUM(U1536:Z1536)</f>
        <v>0</v>
      </c>
      <c r="AB1536" s="51"/>
      <c r="AC1536" s="51"/>
      <c r="AD1536" s="86">
        <f>H1536+K1536+O1536+T1536+AA1536+AB1536-AC1536</f>
        <v>87.128205128205124</v>
      </c>
    </row>
    <row r="1537" spans="1:30" ht="21" customHeight="1" x14ac:dyDescent="0.2">
      <c r="A1537" s="10">
        <v>1533</v>
      </c>
      <c r="B1537" s="99" t="s">
        <v>1369</v>
      </c>
      <c r="C1537" s="101" t="s">
        <v>68</v>
      </c>
      <c r="D1537" s="102">
        <v>4</v>
      </c>
      <c r="E1537" s="13">
        <v>0.87121212121212122</v>
      </c>
      <c r="F1537" s="48"/>
      <c r="G1537" s="48"/>
      <c r="H1537" s="12">
        <f>SUM(E1537*100,F1537:G1537)</f>
        <v>87.121212121212125</v>
      </c>
      <c r="I1537" s="48"/>
      <c r="J1537" s="78"/>
      <c r="K1537" s="13">
        <f>SUM(I1537:J1537)</f>
        <v>0</v>
      </c>
      <c r="L1537" s="48"/>
      <c r="M1537" s="78"/>
      <c r="N1537" s="78"/>
      <c r="O1537" s="13">
        <f>SUM(L1537:N1537)</f>
        <v>0</v>
      </c>
      <c r="P1537" s="78"/>
      <c r="Q1537" s="78"/>
      <c r="R1537" s="78"/>
      <c r="S1537" s="78"/>
      <c r="T1537" s="82">
        <f>SUM(P1537:S1537)</f>
        <v>0</v>
      </c>
      <c r="U1537" s="48"/>
      <c r="V1537" s="48"/>
      <c r="W1537" s="48"/>
      <c r="X1537" s="48"/>
      <c r="Y1537" s="48"/>
      <c r="Z1537" s="48"/>
      <c r="AA1537" s="13">
        <f>SUM(U1537:Z1537)</f>
        <v>0</v>
      </c>
      <c r="AB1537" s="48"/>
      <c r="AC1537" s="48"/>
      <c r="AD1537" s="87">
        <f>H1537+K1537+O1537+T1537+AA1537+AB1537-AC1537</f>
        <v>87.121212121212125</v>
      </c>
    </row>
    <row r="1538" spans="1:30" ht="21" customHeight="1" x14ac:dyDescent="0.2">
      <c r="A1538" s="8">
        <v>1534</v>
      </c>
      <c r="B1538" s="144" t="s">
        <v>1370</v>
      </c>
      <c r="C1538" s="92" t="s">
        <v>64</v>
      </c>
      <c r="D1538" s="93">
        <v>4</v>
      </c>
      <c r="E1538" s="12">
        <v>0.87091662828189764</v>
      </c>
      <c r="F1538" s="46"/>
      <c r="G1538" s="46"/>
      <c r="H1538" s="12">
        <f>SUM(E1538*100,F1538:G1538)</f>
        <v>87.091662828189769</v>
      </c>
      <c r="I1538" s="94"/>
      <c r="J1538" s="95"/>
      <c r="K1538" s="12">
        <f>SUM(I1538:J1538)</f>
        <v>0</v>
      </c>
      <c r="L1538" s="95"/>
      <c r="M1538" s="95"/>
      <c r="N1538" s="95"/>
      <c r="O1538" s="12">
        <f>SUM(L1538:N1538)</f>
        <v>0</v>
      </c>
      <c r="P1538" s="95"/>
      <c r="Q1538" s="95"/>
      <c r="R1538" s="95"/>
      <c r="S1538" s="95"/>
      <c r="T1538" s="19">
        <f>SUM(P1538:S1538)</f>
        <v>0</v>
      </c>
      <c r="U1538" s="95"/>
      <c r="V1538" s="94"/>
      <c r="W1538" s="94"/>
      <c r="X1538" s="94"/>
      <c r="Y1538" s="85"/>
      <c r="Z1538" s="85"/>
      <c r="AA1538" s="14">
        <f>SUM(U1538:Z1538)</f>
        <v>0</v>
      </c>
      <c r="AB1538" s="85"/>
      <c r="AC1538" s="85"/>
      <c r="AD1538" s="87">
        <f>H1538+K1538+O1538+T1538+AA1538+AB1538-AC1538</f>
        <v>87.091662828189769</v>
      </c>
    </row>
    <row r="1539" spans="1:30" ht="21" customHeight="1" x14ac:dyDescent="0.2">
      <c r="A1539" s="9">
        <v>1535</v>
      </c>
      <c r="B1539" s="107" t="s">
        <v>1371</v>
      </c>
      <c r="C1539" s="104" t="s">
        <v>70</v>
      </c>
      <c r="D1539" s="116">
        <v>2</v>
      </c>
      <c r="E1539" s="14">
        <f>H1539/100</f>
        <v>0.87067499999999998</v>
      </c>
      <c r="F1539" s="49"/>
      <c r="G1539" s="49"/>
      <c r="H1539" s="9">
        <v>87.067499999999995</v>
      </c>
      <c r="I1539" s="49"/>
      <c r="J1539" s="106"/>
      <c r="K1539" s="14">
        <f>SUM(I1539:J1539)</f>
        <v>0</v>
      </c>
      <c r="L1539" s="49"/>
      <c r="M1539" s="106"/>
      <c r="N1539" s="106"/>
      <c r="O1539" s="14">
        <f>SUM(L1539:N1539)</f>
        <v>0</v>
      </c>
      <c r="P1539" s="106"/>
      <c r="Q1539" s="106"/>
      <c r="R1539" s="106"/>
      <c r="S1539" s="106"/>
      <c r="T1539" s="18">
        <f>SUM(P1539:S1539)</f>
        <v>0</v>
      </c>
      <c r="U1539" s="49"/>
      <c r="V1539" s="49"/>
      <c r="W1539" s="49"/>
      <c r="X1539" s="49"/>
      <c r="Y1539" s="49"/>
      <c r="Z1539" s="49"/>
      <c r="AA1539" s="14">
        <f>SUM(U1539:Z1539)</f>
        <v>0</v>
      </c>
      <c r="AB1539" s="49"/>
      <c r="AC1539" s="49"/>
      <c r="AD1539" s="86">
        <f>H1539+K1539+O1539+T1539+AA1539+AB1539-AC1539</f>
        <v>87.067499999999995</v>
      </c>
    </row>
    <row r="1540" spans="1:30" ht="21" customHeight="1" x14ac:dyDescent="0.2">
      <c r="A1540" s="10">
        <v>1536</v>
      </c>
      <c r="B1540" s="117">
        <v>194025</v>
      </c>
      <c r="C1540" s="119" t="s">
        <v>78</v>
      </c>
      <c r="D1540" s="120">
        <v>2</v>
      </c>
      <c r="E1540" s="14">
        <v>0.87041666666666662</v>
      </c>
      <c r="F1540" s="51"/>
      <c r="G1540" s="51"/>
      <c r="H1540" s="12">
        <f>SUM(E1540*100,F1540:G1540)</f>
        <v>87.041666666666657</v>
      </c>
      <c r="I1540" s="51"/>
      <c r="J1540" s="121"/>
      <c r="K1540" s="14">
        <f>SUM(I1540:J1540)</f>
        <v>0</v>
      </c>
      <c r="L1540" s="51"/>
      <c r="M1540" s="121"/>
      <c r="N1540" s="121"/>
      <c r="O1540" s="14">
        <f>SUM(L1540:N1540)</f>
        <v>0</v>
      </c>
      <c r="P1540" s="121"/>
      <c r="Q1540" s="121"/>
      <c r="R1540" s="121"/>
      <c r="S1540" s="121"/>
      <c r="T1540" s="18">
        <f>SUM(P1540:S1540)</f>
        <v>0</v>
      </c>
      <c r="U1540" s="51"/>
      <c r="V1540" s="51"/>
      <c r="W1540" s="51"/>
      <c r="X1540" s="51"/>
      <c r="Y1540" s="51"/>
      <c r="Z1540" s="51"/>
      <c r="AA1540" s="14">
        <f>SUM(U1540:Z1540)</f>
        <v>0</v>
      </c>
      <c r="AB1540" s="51"/>
      <c r="AC1540" s="51"/>
      <c r="AD1540" s="86">
        <f>H1540+K1540+O1540+T1540+AA1540+AB1540-AC1540</f>
        <v>87.041666666666657</v>
      </c>
    </row>
    <row r="1541" spans="1:30" ht="21" customHeight="1" x14ac:dyDescent="0.2">
      <c r="A1541" s="8">
        <v>1537</v>
      </c>
      <c r="B1541" s="125" t="s">
        <v>1372</v>
      </c>
      <c r="C1541" s="101" t="s">
        <v>68</v>
      </c>
      <c r="D1541" s="102">
        <v>4</v>
      </c>
      <c r="E1541" s="13">
        <v>0.87033333333333329</v>
      </c>
      <c r="F1541" s="48"/>
      <c r="G1541" s="48"/>
      <c r="H1541" s="12">
        <f>SUM(E1541*100,F1541:G1541)</f>
        <v>87.033333333333331</v>
      </c>
      <c r="I1541" s="48"/>
      <c r="J1541" s="78"/>
      <c r="K1541" s="13">
        <f>SUM(I1541:J1541)</f>
        <v>0</v>
      </c>
      <c r="L1541" s="48"/>
      <c r="M1541" s="78"/>
      <c r="N1541" s="78"/>
      <c r="O1541" s="13">
        <f>SUM(L1541:N1541)</f>
        <v>0</v>
      </c>
      <c r="P1541" s="78"/>
      <c r="Q1541" s="78"/>
      <c r="R1541" s="78"/>
      <c r="S1541" s="78"/>
      <c r="T1541" s="82">
        <f>SUM(P1541:S1541)</f>
        <v>0</v>
      </c>
      <c r="U1541" s="48"/>
      <c r="V1541" s="48"/>
      <c r="W1541" s="48"/>
      <c r="X1541" s="48"/>
      <c r="Y1541" s="48"/>
      <c r="Z1541" s="48"/>
      <c r="AA1541" s="13">
        <f>SUM(U1541:Z1541)</f>
        <v>0</v>
      </c>
      <c r="AB1541" s="48"/>
      <c r="AC1541" s="48"/>
      <c r="AD1541" s="86">
        <f>H1541+K1541+O1541+T1541+AA1541+AB1541-AC1541</f>
        <v>87.033333333333331</v>
      </c>
    </row>
    <row r="1542" spans="1:30" ht="21" customHeight="1" x14ac:dyDescent="0.2">
      <c r="A1542" s="9">
        <v>1538</v>
      </c>
      <c r="B1542" s="99" t="s">
        <v>1373</v>
      </c>
      <c r="C1542" s="101" t="s">
        <v>68</v>
      </c>
      <c r="D1542" s="102">
        <v>4</v>
      </c>
      <c r="E1542" s="13">
        <v>0.87033333333333329</v>
      </c>
      <c r="F1542" s="48"/>
      <c r="G1542" s="48"/>
      <c r="H1542" s="12">
        <f>SUM(E1542*100,F1542:G1542)</f>
        <v>87.033333333333331</v>
      </c>
      <c r="I1542" s="48"/>
      <c r="J1542" s="78"/>
      <c r="K1542" s="13">
        <f>SUM(I1542:J1542)</f>
        <v>0</v>
      </c>
      <c r="L1542" s="48"/>
      <c r="M1542" s="78"/>
      <c r="N1542" s="78"/>
      <c r="O1542" s="13">
        <f>SUM(L1542:N1542)</f>
        <v>0</v>
      </c>
      <c r="P1542" s="78"/>
      <c r="Q1542" s="78"/>
      <c r="R1542" s="78"/>
      <c r="S1542" s="78"/>
      <c r="T1542" s="82">
        <f>SUM(P1542:S1542)</f>
        <v>0</v>
      </c>
      <c r="U1542" s="48"/>
      <c r="V1542" s="48"/>
      <c r="W1542" s="48"/>
      <c r="X1542" s="48"/>
      <c r="Y1542" s="48"/>
      <c r="Z1542" s="48"/>
      <c r="AA1542" s="13">
        <f>SUM(U1542:Z1542)</f>
        <v>0</v>
      </c>
      <c r="AB1542" s="48"/>
      <c r="AC1542" s="48"/>
      <c r="AD1542" s="87">
        <f>H1542+K1542+O1542+T1542+AA1542+AB1542-AC1542</f>
        <v>87.033333333333331</v>
      </c>
    </row>
    <row r="1543" spans="1:30" ht="21" customHeight="1" x14ac:dyDescent="0.2">
      <c r="A1543" s="10">
        <v>1539</v>
      </c>
      <c r="B1543" s="110" t="s">
        <v>1374</v>
      </c>
      <c r="C1543" s="110" t="s">
        <v>73</v>
      </c>
      <c r="D1543" s="111">
        <v>1</v>
      </c>
      <c r="E1543" s="14">
        <v>0.82516129032258068</v>
      </c>
      <c r="F1543" s="50"/>
      <c r="G1543" s="50">
        <v>1</v>
      </c>
      <c r="H1543" s="12">
        <f>SUM(E1543*100,F1543:G1543)</f>
        <v>83.516129032258064</v>
      </c>
      <c r="I1543" s="50"/>
      <c r="J1543" s="112"/>
      <c r="K1543" s="14">
        <f>SUM(I1543:J1543)</f>
        <v>0</v>
      </c>
      <c r="L1543" s="50"/>
      <c r="M1543" s="112"/>
      <c r="N1543" s="112"/>
      <c r="O1543" s="14">
        <f>SUM(L1543:N1543)</f>
        <v>0</v>
      </c>
      <c r="P1543" s="112"/>
      <c r="Q1543" s="112"/>
      <c r="R1543" s="112"/>
      <c r="S1543" s="112"/>
      <c r="T1543" s="18">
        <f>SUM(P1543:S1543)</f>
        <v>0</v>
      </c>
      <c r="U1543" s="50"/>
      <c r="V1543" s="50">
        <v>0.5</v>
      </c>
      <c r="W1543" s="50">
        <v>0.5</v>
      </c>
      <c r="X1543" s="50"/>
      <c r="Y1543" s="50">
        <v>2.5</v>
      </c>
      <c r="Z1543" s="50"/>
      <c r="AA1543" s="14">
        <f>SUM(U1543:Z1543)</f>
        <v>3.5</v>
      </c>
      <c r="AB1543" s="50"/>
      <c r="AC1543" s="50"/>
      <c r="AD1543" s="86">
        <f>H1543+K1543+O1543+T1543+AA1543+AB1543-AC1543</f>
        <v>87.016129032258064</v>
      </c>
    </row>
    <row r="1544" spans="1:30" ht="21" customHeight="1" x14ac:dyDescent="0.2">
      <c r="A1544" s="8">
        <v>1540</v>
      </c>
      <c r="B1544" s="110" t="s">
        <v>1375</v>
      </c>
      <c r="C1544" s="110" t="s">
        <v>73</v>
      </c>
      <c r="D1544" s="111">
        <v>3</v>
      </c>
      <c r="E1544" s="14">
        <v>0.87014492753623185</v>
      </c>
      <c r="F1544" s="50"/>
      <c r="G1544" s="50"/>
      <c r="H1544" s="12">
        <f>SUM(E1544*100,F1544:G1544)</f>
        <v>87.014492753623188</v>
      </c>
      <c r="I1544" s="50"/>
      <c r="J1544" s="112"/>
      <c r="K1544" s="14">
        <f>SUM(I1544:J1544)</f>
        <v>0</v>
      </c>
      <c r="L1544" s="50"/>
      <c r="M1544" s="112"/>
      <c r="N1544" s="112"/>
      <c r="O1544" s="14">
        <f>SUM(L1544:N1544)</f>
        <v>0</v>
      </c>
      <c r="P1544" s="112"/>
      <c r="Q1544" s="112"/>
      <c r="R1544" s="112"/>
      <c r="S1544" s="112"/>
      <c r="T1544" s="18">
        <f>SUM(P1544:S1544)</f>
        <v>0</v>
      </c>
      <c r="U1544" s="50"/>
      <c r="V1544" s="50"/>
      <c r="W1544" s="50"/>
      <c r="X1544" s="50"/>
      <c r="Y1544" s="50"/>
      <c r="Z1544" s="50"/>
      <c r="AA1544" s="14">
        <f>SUM(U1544:Z1544)</f>
        <v>0</v>
      </c>
      <c r="AB1544" s="50"/>
      <c r="AC1544" s="50"/>
      <c r="AD1544" s="86">
        <f>H1544+K1544+O1544+T1544+AA1544+AB1544-AC1544</f>
        <v>87.014492753623188</v>
      </c>
    </row>
    <row r="1545" spans="1:30" ht="21" customHeight="1" x14ac:dyDescent="0.2">
      <c r="A1545" s="9">
        <v>1541</v>
      </c>
      <c r="B1545" s="110" t="s">
        <v>1376</v>
      </c>
      <c r="C1545" s="110" t="s">
        <v>73</v>
      </c>
      <c r="D1545" s="111">
        <v>3</v>
      </c>
      <c r="E1545" s="14">
        <v>0.87014492753623185</v>
      </c>
      <c r="F1545" s="50"/>
      <c r="G1545" s="50"/>
      <c r="H1545" s="12">
        <f>SUM(E1545*100,F1545:G1545)</f>
        <v>87.014492753623188</v>
      </c>
      <c r="I1545" s="50"/>
      <c r="J1545" s="112"/>
      <c r="K1545" s="14">
        <f>SUM(I1545:J1545)</f>
        <v>0</v>
      </c>
      <c r="L1545" s="50"/>
      <c r="M1545" s="112"/>
      <c r="N1545" s="112"/>
      <c r="O1545" s="14">
        <f>SUM(L1545:N1545)</f>
        <v>0</v>
      </c>
      <c r="P1545" s="112"/>
      <c r="Q1545" s="112"/>
      <c r="R1545" s="112"/>
      <c r="S1545" s="112"/>
      <c r="T1545" s="18">
        <f>SUM(P1545:S1545)</f>
        <v>0</v>
      </c>
      <c r="U1545" s="50"/>
      <c r="V1545" s="50"/>
      <c r="W1545" s="50"/>
      <c r="X1545" s="50"/>
      <c r="Y1545" s="50"/>
      <c r="Z1545" s="50"/>
      <c r="AA1545" s="14">
        <f>SUM(U1545:Z1545)</f>
        <v>0</v>
      </c>
      <c r="AB1545" s="50"/>
      <c r="AC1545" s="50"/>
      <c r="AD1545" s="86">
        <f>H1545+K1545+O1545+T1545+AA1545+AB1545-AC1545</f>
        <v>87.014492753623188</v>
      </c>
    </row>
    <row r="1546" spans="1:30" ht="21" customHeight="1" x14ac:dyDescent="0.2">
      <c r="A1546" s="10">
        <v>1542</v>
      </c>
      <c r="B1546" s="96" t="s">
        <v>1377</v>
      </c>
      <c r="C1546" s="96" t="s">
        <v>66</v>
      </c>
      <c r="D1546" s="97">
        <v>1</v>
      </c>
      <c r="E1546" s="13">
        <v>0.86312500000000003</v>
      </c>
      <c r="F1546" s="47"/>
      <c r="G1546" s="47"/>
      <c r="H1546" s="12">
        <f>SUM(E1546*100,F1546:G1546)</f>
        <v>86.3125</v>
      </c>
      <c r="I1546" s="47"/>
      <c r="J1546" s="77"/>
      <c r="K1546" s="13">
        <f>SUM(I1546:J1546)</f>
        <v>0</v>
      </c>
      <c r="L1546" s="47"/>
      <c r="M1546" s="77"/>
      <c r="N1546" s="77"/>
      <c r="O1546" s="13">
        <f>SUM(L1546:N1546)</f>
        <v>0</v>
      </c>
      <c r="P1546" s="77"/>
      <c r="Q1546" s="77"/>
      <c r="R1546" s="77"/>
      <c r="S1546" s="77"/>
      <c r="T1546" s="82">
        <f>SUM(P1546:S1546)</f>
        <v>0</v>
      </c>
      <c r="U1546" s="47"/>
      <c r="V1546" s="47">
        <v>0.7</v>
      </c>
      <c r="W1546" s="47"/>
      <c r="X1546" s="47"/>
      <c r="Y1546" s="47"/>
      <c r="Z1546" s="47"/>
      <c r="AA1546" s="13">
        <f>SUM(U1546:Z1546)</f>
        <v>0.7</v>
      </c>
      <c r="AB1546" s="47"/>
      <c r="AC1546" s="47"/>
      <c r="AD1546" s="86">
        <f>H1546+K1546+O1546+T1546+AA1546+AB1546-AC1546</f>
        <v>87.012500000000003</v>
      </c>
    </row>
    <row r="1547" spans="1:30" ht="21" customHeight="1" x14ac:dyDescent="0.2">
      <c r="A1547" s="8">
        <v>1543</v>
      </c>
      <c r="B1547" s="107">
        <v>182805</v>
      </c>
      <c r="C1547" s="104" t="s">
        <v>70</v>
      </c>
      <c r="D1547" s="116">
        <v>3</v>
      </c>
      <c r="E1547" s="14">
        <f>'[1]3-18-03.'!AD9</f>
        <v>0.87</v>
      </c>
      <c r="F1547" s="49"/>
      <c r="G1547" s="49"/>
      <c r="H1547" s="12">
        <f>SUM(E1547*100,F1547:G1547)</f>
        <v>87</v>
      </c>
      <c r="I1547" s="49"/>
      <c r="J1547" s="106"/>
      <c r="K1547" s="14">
        <f>SUM(I1547:J1547)</f>
        <v>0</v>
      </c>
      <c r="L1547" s="49"/>
      <c r="M1547" s="106"/>
      <c r="N1547" s="106"/>
      <c r="O1547" s="14">
        <f>SUM(L1547:N1547)</f>
        <v>0</v>
      </c>
      <c r="P1547" s="106"/>
      <c r="Q1547" s="106"/>
      <c r="R1547" s="106"/>
      <c r="S1547" s="106"/>
      <c r="T1547" s="18">
        <f>SUM(P1547:S1547)</f>
        <v>0</v>
      </c>
      <c r="U1547" s="49"/>
      <c r="V1547" s="49"/>
      <c r="W1547" s="49"/>
      <c r="X1547" s="49"/>
      <c r="Y1547" s="49"/>
      <c r="Z1547" s="49"/>
      <c r="AA1547" s="14">
        <f>SUM(U1547:Z1547)</f>
        <v>0</v>
      </c>
      <c r="AB1547" s="49"/>
      <c r="AC1547" s="49"/>
      <c r="AD1547" s="87">
        <f>H1547+K1547+O1547+T1547+AA1547+AB1547-AC1547</f>
        <v>87</v>
      </c>
    </row>
    <row r="1548" spans="1:30" ht="21" customHeight="1" x14ac:dyDescent="0.2">
      <c r="A1548" s="9">
        <v>1544</v>
      </c>
      <c r="B1548" s="136" t="s">
        <v>1378</v>
      </c>
      <c r="C1548" s="104" t="s">
        <v>70</v>
      </c>
      <c r="D1548" s="105">
        <v>1</v>
      </c>
      <c r="E1548" s="14">
        <f>H1548/100</f>
        <v>0.86199999999999999</v>
      </c>
      <c r="F1548" s="49"/>
      <c r="G1548" s="49"/>
      <c r="H1548" s="12">
        <v>86.2</v>
      </c>
      <c r="I1548" s="49"/>
      <c r="J1548" s="106"/>
      <c r="K1548" s="14">
        <f>SUM(I1548:J1548)</f>
        <v>0</v>
      </c>
      <c r="L1548" s="49"/>
      <c r="M1548" s="106"/>
      <c r="N1548" s="106"/>
      <c r="O1548" s="14">
        <f>SUM(L1548:N1548)</f>
        <v>0</v>
      </c>
      <c r="P1548" s="106"/>
      <c r="Q1548" s="106"/>
      <c r="R1548" s="106"/>
      <c r="S1548" s="106"/>
      <c r="T1548" s="18">
        <f>SUM(P1548:S1548)</f>
        <v>0</v>
      </c>
      <c r="U1548" s="49"/>
      <c r="V1548" s="49">
        <v>0.8</v>
      </c>
      <c r="W1548" s="49"/>
      <c r="X1548" s="49"/>
      <c r="Y1548" s="49"/>
      <c r="Z1548" s="49"/>
      <c r="AA1548" s="14">
        <f>SUM(U1548:Z1548)</f>
        <v>0.8</v>
      </c>
      <c r="AB1548" s="49"/>
      <c r="AC1548" s="49"/>
      <c r="AD1548" s="87">
        <f>H1548+K1548+O1548+T1548+AA1548+AB1548-AC1548</f>
        <v>87</v>
      </c>
    </row>
    <row r="1549" spans="1:30" ht="21" customHeight="1" x14ac:dyDescent="0.2">
      <c r="A1549" s="10">
        <v>1545</v>
      </c>
      <c r="B1549" s="136" t="s">
        <v>1379</v>
      </c>
      <c r="C1549" s="104" t="s">
        <v>70</v>
      </c>
      <c r="D1549" s="105">
        <v>1</v>
      </c>
      <c r="E1549" s="14">
        <f>H1549/100</f>
        <v>0.87</v>
      </c>
      <c r="F1549" s="49"/>
      <c r="G1549" s="49"/>
      <c r="H1549" s="12">
        <v>87</v>
      </c>
      <c r="I1549" s="49"/>
      <c r="J1549" s="106"/>
      <c r="K1549" s="14">
        <f>SUM(I1549:J1549)</f>
        <v>0</v>
      </c>
      <c r="L1549" s="49"/>
      <c r="M1549" s="106"/>
      <c r="N1549" s="106"/>
      <c r="O1549" s="14">
        <f>SUM(L1549:N1549)</f>
        <v>0</v>
      </c>
      <c r="P1549" s="106"/>
      <c r="Q1549" s="106"/>
      <c r="R1549" s="106"/>
      <c r="S1549" s="106"/>
      <c r="T1549" s="18">
        <f>SUM(P1549:S1549)</f>
        <v>0</v>
      </c>
      <c r="U1549" s="49"/>
      <c r="V1549" s="49"/>
      <c r="W1549" s="49"/>
      <c r="X1549" s="49"/>
      <c r="Y1549" s="49"/>
      <c r="Z1549" s="49"/>
      <c r="AA1549" s="14">
        <f>SUM(U1549:Z1549)</f>
        <v>0</v>
      </c>
      <c r="AB1549" s="49"/>
      <c r="AC1549" s="49"/>
      <c r="AD1549" s="87">
        <f>H1549+K1549+O1549+T1549+AA1549+AB1549-AC1549</f>
        <v>87</v>
      </c>
    </row>
    <row r="1550" spans="1:30" ht="21" customHeight="1" x14ac:dyDescent="0.2">
      <c r="A1550" s="8">
        <v>1546</v>
      </c>
      <c r="B1550" s="136" t="s">
        <v>1380</v>
      </c>
      <c r="C1550" s="104" t="s">
        <v>70</v>
      </c>
      <c r="D1550" s="105">
        <v>1</v>
      </c>
      <c r="E1550" s="14">
        <f>H1550/100</f>
        <v>0.87</v>
      </c>
      <c r="F1550" s="49"/>
      <c r="G1550" s="49"/>
      <c r="H1550" s="12">
        <v>87</v>
      </c>
      <c r="I1550" s="49"/>
      <c r="J1550" s="106"/>
      <c r="K1550" s="14">
        <f>SUM(I1550:J1550)</f>
        <v>0</v>
      </c>
      <c r="L1550" s="49"/>
      <c r="M1550" s="106"/>
      <c r="N1550" s="106"/>
      <c r="O1550" s="14">
        <f>SUM(L1550:N1550)</f>
        <v>0</v>
      </c>
      <c r="P1550" s="106"/>
      <c r="Q1550" s="106"/>
      <c r="R1550" s="106"/>
      <c r="S1550" s="106"/>
      <c r="T1550" s="18">
        <f>SUM(P1550:S1550)</f>
        <v>0</v>
      </c>
      <c r="U1550" s="49"/>
      <c r="V1550" s="49"/>
      <c r="W1550" s="49"/>
      <c r="X1550" s="49"/>
      <c r="Y1550" s="49"/>
      <c r="Z1550" s="49"/>
      <c r="AA1550" s="14">
        <f>SUM(U1550:Z1550)</f>
        <v>0</v>
      </c>
      <c r="AB1550" s="49"/>
      <c r="AC1550" s="49"/>
      <c r="AD1550" s="86">
        <f>H1550+K1550+O1550+T1550+AA1550+AB1550-AC1550</f>
        <v>87</v>
      </c>
    </row>
    <row r="1551" spans="1:30" ht="21" customHeight="1" x14ac:dyDescent="0.2">
      <c r="A1551" s="9">
        <v>1547</v>
      </c>
      <c r="B1551" s="99" t="s">
        <v>1381</v>
      </c>
      <c r="C1551" s="101" t="s">
        <v>68</v>
      </c>
      <c r="D1551" s="128">
        <v>1</v>
      </c>
      <c r="E1551" s="16">
        <v>0.87</v>
      </c>
      <c r="F1551" s="48"/>
      <c r="G1551" s="48"/>
      <c r="H1551" s="12">
        <f>SUM(E1551*100,F1551:G1551)</f>
        <v>87</v>
      </c>
      <c r="I1551" s="48"/>
      <c r="J1551" s="78"/>
      <c r="K1551" s="13">
        <f>SUM(I1551:J1551)</f>
        <v>0</v>
      </c>
      <c r="L1551" s="48"/>
      <c r="M1551" s="78"/>
      <c r="N1551" s="78"/>
      <c r="O1551" s="13">
        <f>SUM(L1551:N1551)</f>
        <v>0</v>
      </c>
      <c r="P1551" s="78"/>
      <c r="Q1551" s="81"/>
      <c r="R1551" s="78"/>
      <c r="S1551" s="78"/>
      <c r="T1551" s="82">
        <f>SUM(P1551:S1551)</f>
        <v>0</v>
      </c>
      <c r="U1551" s="48"/>
      <c r="V1551" s="48"/>
      <c r="W1551" s="48"/>
      <c r="X1551" s="48"/>
      <c r="Y1551" s="48"/>
      <c r="Z1551" s="48"/>
      <c r="AA1551" s="13">
        <f>SUM(U1551:Z1551)</f>
        <v>0</v>
      </c>
      <c r="AB1551" s="48"/>
      <c r="AC1551" s="48"/>
      <c r="AD1551" s="86">
        <f>H1551+K1551+O1551+T1551+AA1551+AB1551-AC1551</f>
        <v>87</v>
      </c>
    </row>
    <row r="1552" spans="1:30" ht="21" customHeight="1" x14ac:dyDescent="0.2">
      <c r="A1552" s="10">
        <v>1548</v>
      </c>
      <c r="B1552" s="100" t="s">
        <v>1382</v>
      </c>
      <c r="C1552" s="101" t="s">
        <v>68</v>
      </c>
      <c r="D1552" s="102">
        <v>2</v>
      </c>
      <c r="E1552" s="13">
        <v>0.87</v>
      </c>
      <c r="F1552" s="48"/>
      <c r="G1552" s="48"/>
      <c r="H1552" s="12">
        <f>SUM(E1552*100,F1552:G1552)</f>
        <v>87</v>
      </c>
      <c r="I1552" s="48"/>
      <c r="J1552" s="78"/>
      <c r="K1552" s="13">
        <f>SUM(I1552:J1552)</f>
        <v>0</v>
      </c>
      <c r="L1552" s="48"/>
      <c r="M1552" s="78"/>
      <c r="N1552" s="78"/>
      <c r="O1552" s="13">
        <f>SUM(L1552:N1552)</f>
        <v>0</v>
      </c>
      <c r="P1552" s="78"/>
      <c r="Q1552" s="78"/>
      <c r="R1552" s="78"/>
      <c r="S1552" s="78"/>
      <c r="T1552" s="82">
        <f>SUM(P1552:S1552)</f>
        <v>0</v>
      </c>
      <c r="U1552" s="48"/>
      <c r="V1552" s="48"/>
      <c r="W1552" s="48"/>
      <c r="X1552" s="48"/>
      <c r="Y1552" s="48"/>
      <c r="Z1552" s="48"/>
      <c r="AA1552" s="13">
        <f>SUM(U1552:Z1552)</f>
        <v>0</v>
      </c>
      <c r="AB1552" s="48"/>
      <c r="AC1552" s="48"/>
      <c r="AD1552" s="86">
        <f>H1552+K1552+O1552+T1552+AA1552+AB1552-AC1552</f>
        <v>87</v>
      </c>
    </row>
    <row r="1553" spans="1:30" ht="21" customHeight="1" x14ac:dyDescent="0.2">
      <c r="A1553" s="8">
        <v>1549</v>
      </c>
      <c r="B1553" s="137" t="s">
        <v>1383</v>
      </c>
      <c r="C1553" s="101" t="s">
        <v>68</v>
      </c>
      <c r="D1553" s="138">
        <v>4</v>
      </c>
      <c r="E1553" s="13">
        <v>0.83</v>
      </c>
      <c r="F1553" s="48"/>
      <c r="G1553" s="48"/>
      <c r="H1553" s="12">
        <f>SUM(E1553*100,F1553:G1553)</f>
        <v>83</v>
      </c>
      <c r="I1553" s="48"/>
      <c r="J1553" s="78"/>
      <c r="K1553" s="13">
        <f>SUM(I1553:J1553)</f>
        <v>0</v>
      </c>
      <c r="L1553" s="48"/>
      <c r="M1553" s="78"/>
      <c r="N1553" s="78"/>
      <c r="O1553" s="13">
        <f>SUM(L1553:N1553)</f>
        <v>0</v>
      </c>
      <c r="P1553" s="78"/>
      <c r="Q1553" s="78"/>
      <c r="R1553" s="78"/>
      <c r="S1553" s="78"/>
      <c r="T1553" s="82">
        <f>SUM(P1553:S1553)</f>
        <v>0</v>
      </c>
      <c r="U1553" s="48"/>
      <c r="V1553" s="48"/>
      <c r="W1553" s="48"/>
      <c r="X1553" s="48">
        <v>4</v>
      </c>
      <c r="Y1553" s="48"/>
      <c r="Z1553" s="48"/>
      <c r="AA1553" s="13">
        <f>SUM(U1553:Z1553)</f>
        <v>4</v>
      </c>
      <c r="AB1553" s="48"/>
      <c r="AC1553" s="48"/>
      <c r="AD1553" s="87">
        <f>H1553+K1553+O1553+T1553+AA1553+AB1553-AC1553</f>
        <v>87</v>
      </c>
    </row>
    <row r="1554" spans="1:30" ht="21" customHeight="1" x14ac:dyDescent="0.2">
      <c r="A1554" s="9">
        <v>1550</v>
      </c>
      <c r="B1554" s="107" t="s">
        <v>1384</v>
      </c>
      <c r="C1554" s="104" t="s">
        <v>70</v>
      </c>
      <c r="D1554" s="116">
        <v>2</v>
      </c>
      <c r="E1554" s="14">
        <f>H1554/100</f>
        <v>0.86980000000000002</v>
      </c>
      <c r="F1554" s="49"/>
      <c r="G1554" s="49"/>
      <c r="H1554" s="12">
        <v>86.98</v>
      </c>
      <c r="I1554" s="49"/>
      <c r="J1554" s="106"/>
      <c r="K1554" s="14">
        <f>SUM(I1554:J1554)</f>
        <v>0</v>
      </c>
      <c r="L1554" s="49"/>
      <c r="M1554" s="106"/>
      <c r="N1554" s="106"/>
      <c r="O1554" s="14">
        <f>SUM(L1554:N1554)</f>
        <v>0</v>
      </c>
      <c r="P1554" s="106"/>
      <c r="Q1554" s="106"/>
      <c r="R1554" s="106"/>
      <c r="S1554" s="106"/>
      <c r="T1554" s="18">
        <f>SUM(P1554:S1554)</f>
        <v>0</v>
      </c>
      <c r="U1554" s="49"/>
      <c r="V1554" s="49"/>
      <c r="W1554" s="49"/>
      <c r="X1554" s="49"/>
      <c r="Y1554" s="49"/>
      <c r="Z1554" s="49"/>
      <c r="AA1554" s="14">
        <f>SUM(U1554:Z1554)</f>
        <v>0</v>
      </c>
      <c r="AB1554" s="49"/>
      <c r="AC1554" s="49"/>
      <c r="AD1554" s="87">
        <f>H1554+K1554+O1554+T1554+AA1554+AB1554-AC1554</f>
        <v>86.98</v>
      </c>
    </row>
    <row r="1555" spans="1:30" ht="21" customHeight="1" x14ac:dyDescent="0.2">
      <c r="A1555" s="10">
        <v>1551</v>
      </c>
      <c r="B1555" s="110" t="s">
        <v>1385</v>
      </c>
      <c r="C1555" s="110" t="s">
        <v>73</v>
      </c>
      <c r="D1555" s="111">
        <v>3</v>
      </c>
      <c r="E1555" s="14">
        <v>0.86971014492753618</v>
      </c>
      <c r="F1555" s="50"/>
      <c r="G1555" s="50"/>
      <c r="H1555" s="12">
        <f>SUM(E1555*100,F1555:G1555)</f>
        <v>86.971014492753625</v>
      </c>
      <c r="I1555" s="50"/>
      <c r="J1555" s="112"/>
      <c r="K1555" s="14">
        <f>SUM(I1555:J1555)</f>
        <v>0</v>
      </c>
      <c r="L1555" s="50"/>
      <c r="M1555" s="112"/>
      <c r="N1555" s="112"/>
      <c r="O1555" s="14">
        <f>SUM(L1555:N1555)</f>
        <v>0</v>
      </c>
      <c r="P1555" s="112"/>
      <c r="Q1555" s="112"/>
      <c r="R1555" s="112"/>
      <c r="S1555" s="112"/>
      <c r="T1555" s="18">
        <f>SUM(P1555:S1555)</f>
        <v>0</v>
      </c>
      <c r="U1555" s="50"/>
      <c r="V1555" s="50"/>
      <c r="W1555" s="50"/>
      <c r="X1555" s="50"/>
      <c r="Y1555" s="50"/>
      <c r="Z1555" s="50"/>
      <c r="AA1555" s="14">
        <f>SUM(U1555:Z1555)</f>
        <v>0</v>
      </c>
      <c r="AB1555" s="50"/>
      <c r="AC1555" s="50"/>
      <c r="AD1555" s="87">
        <f>H1555+K1555+O1555+T1555+AA1555+AB1555-AC1555</f>
        <v>86.971014492753625</v>
      </c>
    </row>
    <row r="1556" spans="1:30" ht="21" customHeight="1" x14ac:dyDescent="0.2">
      <c r="A1556" s="8">
        <v>1552</v>
      </c>
      <c r="B1556" s="110" t="s">
        <v>1386</v>
      </c>
      <c r="C1556" s="110" t="s">
        <v>73</v>
      </c>
      <c r="D1556" s="111">
        <v>1</v>
      </c>
      <c r="E1556" s="14">
        <v>0.86967741935483867</v>
      </c>
      <c r="F1556" s="50"/>
      <c r="G1556" s="50"/>
      <c r="H1556" s="12">
        <f>SUM(E1556*100,F1556:G1556)</f>
        <v>86.967741935483872</v>
      </c>
      <c r="I1556" s="50"/>
      <c r="J1556" s="112"/>
      <c r="K1556" s="14">
        <f>SUM(I1556:J1556)</f>
        <v>0</v>
      </c>
      <c r="L1556" s="50"/>
      <c r="M1556" s="112"/>
      <c r="N1556" s="112"/>
      <c r="O1556" s="14">
        <f>SUM(L1556:N1556)</f>
        <v>0</v>
      </c>
      <c r="P1556" s="112"/>
      <c r="Q1556" s="112"/>
      <c r="R1556" s="112"/>
      <c r="S1556" s="112"/>
      <c r="T1556" s="18">
        <f>SUM(P1556:S1556)</f>
        <v>0</v>
      </c>
      <c r="U1556" s="50"/>
      <c r="V1556" s="50"/>
      <c r="W1556" s="50"/>
      <c r="X1556" s="50"/>
      <c r="Y1556" s="50"/>
      <c r="Z1556" s="50"/>
      <c r="AA1556" s="14">
        <f>SUM(U1556:Z1556)</f>
        <v>0</v>
      </c>
      <c r="AB1556" s="50"/>
      <c r="AC1556" s="50"/>
      <c r="AD1556" s="86">
        <f>H1556+K1556+O1556+T1556+AA1556+AB1556-AC1556</f>
        <v>86.967741935483872</v>
      </c>
    </row>
    <row r="1557" spans="1:30" ht="21" customHeight="1" x14ac:dyDescent="0.2">
      <c r="A1557" s="9">
        <v>1553</v>
      </c>
      <c r="B1557" s="100" t="s">
        <v>1387</v>
      </c>
      <c r="C1557" s="101" t="s">
        <v>68</v>
      </c>
      <c r="D1557" s="128">
        <v>1</v>
      </c>
      <c r="E1557" s="16">
        <v>0.8696666666666667</v>
      </c>
      <c r="F1557" s="48"/>
      <c r="G1557" s="48"/>
      <c r="H1557" s="12">
        <f>SUM(E1557*100,F1557:G1557)</f>
        <v>86.966666666666669</v>
      </c>
      <c r="I1557" s="48"/>
      <c r="J1557" s="78"/>
      <c r="K1557" s="13">
        <f>SUM(I1557:J1557)</f>
        <v>0</v>
      </c>
      <c r="L1557" s="48"/>
      <c r="M1557" s="78"/>
      <c r="N1557" s="78"/>
      <c r="O1557" s="13">
        <f>SUM(L1557:N1557)</f>
        <v>0</v>
      </c>
      <c r="P1557" s="78"/>
      <c r="Q1557" s="78"/>
      <c r="R1557" s="78"/>
      <c r="S1557" s="78"/>
      <c r="T1557" s="82">
        <f>SUM(P1557:S1557)</f>
        <v>0</v>
      </c>
      <c r="U1557" s="48"/>
      <c r="V1557" s="48"/>
      <c r="W1557" s="48"/>
      <c r="X1557" s="48"/>
      <c r="Y1557" s="48"/>
      <c r="Z1557" s="48"/>
      <c r="AA1557" s="13">
        <f>SUM(U1557:Z1557)</f>
        <v>0</v>
      </c>
      <c r="AB1557" s="48"/>
      <c r="AC1557" s="48"/>
      <c r="AD1557" s="86">
        <f>H1557+K1557+O1557+T1557+AA1557+AB1557-AC1557</f>
        <v>86.966666666666669</v>
      </c>
    </row>
    <row r="1558" spans="1:30" ht="21" customHeight="1" x14ac:dyDescent="0.2">
      <c r="A1558" s="10">
        <v>1554</v>
      </c>
      <c r="B1558" s="129" t="s">
        <v>1388</v>
      </c>
      <c r="C1558" s="101" t="s">
        <v>68</v>
      </c>
      <c r="D1558" s="102">
        <v>2</v>
      </c>
      <c r="E1558" s="13">
        <v>0.8696666666666667</v>
      </c>
      <c r="F1558" s="48"/>
      <c r="G1558" s="48"/>
      <c r="H1558" s="12">
        <f>SUM(E1558*100,F1558:G1558)</f>
        <v>86.966666666666669</v>
      </c>
      <c r="I1558" s="48"/>
      <c r="J1558" s="78"/>
      <c r="K1558" s="13">
        <f>SUM(I1558:J1558)</f>
        <v>0</v>
      </c>
      <c r="L1558" s="48"/>
      <c r="M1558" s="78"/>
      <c r="N1558" s="78"/>
      <c r="O1558" s="13">
        <f>SUM(L1558:N1558)</f>
        <v>0</v>
      </c>
      <c r="P1558" s="78"/>
      <c r="Q1558" s="78"/>
      <c r="R1558" s="78"/>
      <c r="S1558" s="78"/>
      <c r="T1558" s="82">
        <f>SUM(P1558:S1558)</f>
        <v>0</v>
      </c>
      <c r="U1558" s="48"/>
      <c r="V1558" s="48"/>
      <c r="W1558" s="48"/>
      <c r="X1558" s="48"/>
      <c r="Y1558" s="48"/>
      <c r="Z1558" s="48"/>
      <c r="AA1558" s="13">
        <f>SUM(U1558:Z1558)</f>
        <v>0</v>
      </c>
      <c r="AB1558" s="48"/>
      <c r="AC1558" s="48"/>
      <c r="AD1558" s="86">
        <f>H1558+K1558+O1558+T1558+AA1558+AB1558-AC1558</f>
        <v>86.966666666666669</v>
      </c>
    </row>
    <row r="1559" spans="1:30" ht="21" customHeight="1" x14ac:dyDescent="0.2">
      <c r="A1559" s="8">
        <v>1555</v>
      </c>
      <c r="B1559" s="129" t="s">
        <v>1389</v>
      </c>
      <c r="C1559" s="101" t="s">
        <v>68</v>
      </c>
      <c r="D1559" s="102">
        <v>2</v>
      </c>
      <c r="E1559" s="13">
        <v>0.8696666666666667</v>
      </c>
      <c r="F1559" s="48"/>
      <c r="G1559" s="48"/>
      <c r="H1559" s="12">
        <f>SUM(E1559*100,F1559:G1559)</f>
        <v>86.966666666666669</v>
      </c>
      <c r="I1559" s="48"/>
      <c r="J1559" s="78"/>
      <c r="K1559" s="13">
        <f>SUM(I1559:J1559)</f>
        <v>0</v>
      </c>
      <c r="L1559" s="48"/>
      <c r="M1559" s="78"/>
      <c r="N1559" s="78"/>
      <c r="O1559" s="13">
        <f>SUM(L1559:N1559)</f>
        <v>0</v>
      </c>
      <c r="P1559" s="78"/>
      <c r="Q1559" s="78"/>
      <c r="R1559" s="78"/>
      <c r="S1559" s="78"/>
      <c r="T1559" s="82">
        <f>SUM(P1559:S1559)</f>
        <v>0</v>
      </c>
      <c r="U1559" s="48"/>
      <c r="V1559" s="48"/>
      <c r="W1559" s="48"/>
      <c r="X1559" s="48"/>
      <c r="Y1559" s="48"/>
      <c r="Z1559" s="48"/>
      <c r="AA1559" s="13">
        <f>SUM(U1559:Z1559)</f>
        <v>0</v>
      </c>
      <c r="AB1559" s="48"/>
      <c r="AC1559" s="48"/>
      <c r="AD1559" s="87">
        <f>H1559+K1559+O1559+T1559+AA1559+AB1559-AC1559</f>
        <v>86.966666666666669</v>
      </c>
    </row>
    <row r="1560" spans="1:30" ht="21" customHeight="1" x14ac:dyDescent="0.2">
      <c r="A1560" s="9">
        <v>1556</v>
      </c>
      <c r="B1560" s="134" t="s">
        <v>1390</v>
      </c>
      <c r="C1560" s="92" t="s">
        <v>64</v>
      </c>
      <c r="D1560" s="124">
        <v>1</v>
      </c>
      <c r="E1560" s="12">
        <v>0.76246666666666674</v>
      </c>
      <c r="F1560" s="52"/>
      <c r="G1560" s="46"/>
      <c r="H1560" s="12">
        <f>SUM(E1560*100,F1560:G1560)</f>
        <v>76.24666666666667</v>
      </c>
      <c r="I1560" s="94"/>
      <c r="J1560" s="95"/>
      <c r="K1560" s="12">
        <f>SUM(I1560:J1560)</f>
        <v>0</v>
      </c>
      <c r="L1560" s="95"/>
      <c r="M1560" s="95"/>
      <c r="N1560" s="95"/>
      <c r="O1560" s="12">
        <f>SUM(L1560:N1560)</f>
        <v>0</v>
      </c>
      <c r="P1560" s="95"/>
      <c r="Q1560" s="95"/>
      <c r="R1560" s="95"/>
      <c r="S1560" s="95"/>
      <c r="T1560" s="19">
        <f>SUM(P1560:S1560)</f>
        <v>0</v>
      </c>
      <c r="U1560" s="95">
        <v>10</v>
      </c>
      <c r="V1560" s="94">
        <v>0.7</v>
      </c>
      <c r="W1560" s="94"/>
      <c r="X1560" s="94"/>
      <c r="Y1560" s="85"/>
      <c r="Z1560" s="85"/>
      <c r="AA1560" s="14">
        <f>SUM(U1560:Z1560)</f>
        <v>10.7</v>
      </c>
      <c r="AB1560" s="85"/>
      <c r="AC1560" s="85"/>
      <c r="AD1560" s="86">
        <f>H1560+K1560+O1560+T1560+AA1560+AB1560-AC1560</f>
        <v>86.946666666666673</v>
      </c>
    </row>
    <row r="1561" spans="1:30" ht="21" customHeight="1" x14ac:dyDescent="0.2">
      <c r="A1561" s="10">
        <v>1557</v>
      </c>
      <c r="B1561" s="107" t="s">
        <v>1391</v>
      </c>
      <c r="C1561" s="104" t="s">
        <v>70</v>
      </c>
      <c r="D1561" s="116">
        <v>2</v>
      </c>
      <c r="E1561" s="14">
        <f>H1561/100</f>
        <v>0.86939166666666667</v>
      </c>
      <c r="F1561" s="49"/>
      <c r="G1561" s="49"/>
      <c r="H1561" s="12">
        <v>86.939166666666665</v>
      </c>
      <c r="I1561" s="49"/>
      <c r="J1561" s="106"/>
      <c r="K1561" s="14">
        <f>SUM(I1561:J1561)</f>
        <v>0</v>
      </c>
      <c r="L1561" s="49"/>
      <c r="M1561" s="106"/>
      <c r="N1561" s="106"/>
      <c r="O1561" s="14">
        <f>SUM(L1561:N1561)</f>
        <v>0</v>
      </c>
      <c r="P1561" s="106"/>
      <c r="Q1561" s="106"/>
      <c r="R1561" s="106"/>
      <c r="S1561" s="106"/>
      <c r="T1561" s="18">
        <f>SUM(P1561:S1561)</f>
        <v>0</v>
      </c>
      <c r="U1561" s="49"/>
      <c r="V1561" s="49"/>
      <c r="W1561" s="49"/>
      <c r="X1561" s="49"/>
      <c r="Y1561" s="49"/>
      <c r="Z1561" s="49"/>
      <c r="AA1561" s="14">
        <f>SUM(U1561:Z1561)</f>
        <v>0</v>
      </c>
      <c r="AB1561" s="49"/>
      <c r="AC1561" s="49"/>
      <c r="AD1561" s="86">
        <f>H1561+K1561+O1561+T1561+AA1561+AB1561-AC1561</f>
        <v>86.939166666666665</v>
      </c>
    </row>
    <row r="1562" spans="1:30" ht="21" customHeight="1" x14ac:dyDescent="0.2">
      <c r="A1562" s="8">
        <v>1558</v>
      </c>
      <c r="B1562" s="103" t="s">
        <v>1392</v>
      </c>
      <c r="C1562" s="104" t="s">
        <v>70</v>
      </c>
      <c r="D1562" s="105">
        <v>4</v>
      </c>
      <c r="E1562" s="14">
        <f>H1562/100</f>
        <v>0.86930000000000007</v>
      </c>
      <c r="F1562" s="49"/>
      <c r="G1562" s="49"/>
      <c r="H1562" s="12">
        <v>86.93</v>
      </c>
      <c r="I1562" s="49"/>
      <c r="J1562" s="106"/>
      <c r="K1562" s="14">
        <f>SUM(I1562:J1562)</f>
        <v>0</v>
      </c>
      <c r="L1562" s="49"/>
      <c r="M1562" s="106"/>
      <c r="N1562" s="106"/>
      <c r="O1562" s="14">
        <f>SUM(L1562:N1562)</f>
        <v>0</v>
      </c>
      <c r="P1562" s="106"/>
      <c r="Q1562" s="106"/>
      <c r="R1562" s="106"/>
      <c r="S1562" s="106"/>
      <c r="T1562" s="18">
        <f>SUM(P1562:S1562)</f>
        <v>0</v>
      </c>
      <c r="U1562" s="49"/>
      <c r="V1562" s="49"/>
      <c r="W1562" s="49"/>
      <c r="X1562" s="49"/>
      <c r="Y1562" s="49"/>
      <c r="Z1562" s="49"/>
      <c r="AA1562" s="14">
        <f>SUM(U1562:Z1562)</f>
        <v>0</v>
      </c>
      <c r="AB1562" s="49"/>
      <c r="AC1562" s="49"/>
      <c r="AD1562" s="86">
        <f>H1562+K1562+O1562+T1562+AA1562+AB1562-AC1562</f>
        <v>86.93</v>
      </c>
    </row>
    <row r="1563" spans="1:30" ht="21" customHeight="1" x14ac:dyDescent="0.2">
      <c r="A1563" s="9">
        <v>1559</v>
      </c>
      <c r="B1563" s="132" t="s">
        <v>1393</v>
      </c>
      <c r="C1563" s="101" t="s">
        <v>68</v>
      </c>
      <c r="D1563" s="102">
        <v>1</v>
      </c>
      <c r="E1563" s="13">
        <v>0.86917857142857136</v>
      </c>
      <c r="F1563" s="48"/>
      <c r="G1563" s="48"/>
      <c r="H1563" s="12">
        <f>SUM(E1563*100,F1563:G1563)</f>
        <v>86.91785714285713</v>
      </c>
      <c r="I1563" s="48"/>
      <c r="J1563" s="78"/>
      <c r="K1563" s="13">
        <f>SUM(I1563:J1563)</f>
        <v>0</v>
      </c>
      <c r="L1563" s="48"/>
      <c r="M1563" s="78"/>
      <c r="N1563" s="78"/>
      <c r="O1563" s="13">
        <f>SUM(L1563:N1563)</f>
        <v>0</v>
      </c>
      <c r="P1563" s="78"/>
      <c r="Q1563" s="78"/>
      <c r="R1563" s="78"/>
      <c r="S1563" s="78"/>
      <c r="T1563" s="82">
        <f>SUM(P1563:S1563)</f>
        <v>0</v>
      </c>
      <c r="U1563" s="48"/>
      <c r="V1563" s="48"/>
      <c r="W1563" s="48"/>
      <c r="X1563" s="48"/>
      <c r="Y1563" s="48"/>
      <c r="Z1563" s="48"/>
      <c r="AA1563" s="13">
        <f>SUM(U1563:Z1563)</f>
        <v>0</v>
      </c>
      <c r="AB1563" s="48"/>
      <c r="AC1563" s="48"/>
      <c r="AD1563" s="87">
        <f>H1563+K1563+O1563+T1563+AA1563+AB1563-AC1563</f>
        <v>86.91785714285713</v>
      </c>
    </row>
    <row r="1564" spans="1:30" ht="21" customHeight="1" x14ac:dyDescent="0.2">
      <c r="A1564" s="10">
        <v>1560</v>
      </c>
      <c r="B1564" s="107" t="s">
        <v>1394</v>
      </c>
      <c r="C1564" s="104" t="s">
        <v>70</v>
      </c>
      <c r="D1564" s="116">
        <v>2</v>
      </c>
      <c r="E1564" s="14">
        <f>H1564/100</f>
        <v>0.86910909090909083</v>
      </c>
      <c r="F1564" s="49"/>
      <c r="G1564" s="49"/>
      <c r="H1564" s="12">
        <v>86.910909090909087</v>
      </c>
      <c r="I1564" s="49"/>
      <c r="J1564" s="106"/>
      <c r="K1564" s="14">
        <f>SUM(I1564:J1564)</f>
        <v>0</v>
      </c>
      <c r="L1564" s="49"/>
      <c r="M1564" s="106"/>
      <c r="N1564" s="106"/>
      <c r="O1564" s="14">
        <f>SUM(L1564:N1564)</f>
        <v>0</v>
      </c>
      <c r="P1564" s="106"/>
      <c r="Q1564" s="106"/>
      <c r="R1564" s="106"/>
      <c r="S1564" s="106"/>
      <c r="T1564" s="18">
        <f>SUM(P1564:S1564)</f>
        <v>0</v>
      </c>
      <c r="U1564" s="49"/>
      <c r="V1564" s="49"/>
      <c r="W1564" s="49"/>
      <c r="X1564" s="49"/>
      <c r="Y1564" s="49"/>
      <c r="Z1564" s="49"/>
      <c r="AA1564" s="14">
        <f>SUM(U1564:Z1564)</f>
        <v>0</v>
      </c>
      <c r="AB1564" s="49"/>
      <c r="AC1564" s="49"/>
      <c r="AD1564" s="86">
        <f>H1564+K1564+O1564+T1564+AA1564+AB1564-AC1564</f>
        <v>86.910909090909087</v>
      </c>
    </row>
    <row r="1565" spans="1:30" ht="21" customHeight="1" x14ac:dyDescent="0.2">
      <c r="A1565" s="8">
        <v>1561</v>
      </c>
      <c r="B1565" s="122" t="s">
        <v>1395</v>
      </c>
      <c r="C1565" s="110" t="s">
        <v>73</v>
      </c>
      <c r="D1565" s="111">
        <v>2</v>
      </c>
      <c r="E1565" s="14">
        <v>0.86909090909090914</v>
      </c>
      <c r="F1565" s="50"/>
      <c r="G1565" s="50"/>
      <c r="H1565" s="12">
        <f>SUM(E1565*100,F1565:G1565)</f>
        <v>86.909090909090907</v>
      </c>
      <c r="I1565" s="50"/>
      <c r="J1565" s="112"/>
      <c r="K1565" s="14">
        <f>SUM(I1565:J1565)</f>
        <v>0</v>
      </c>
      <c r="L1565" s="50"/>
      <c r="M1565" s="112"/>
      <c r="N1565" s="112"/>
      <c r="O1565" s="14">
        <f>SUM(L1565:N1565)</f>
        <v>0</v>
      </c>
      <c r="P1565" s="112"/>
      <c r="Q1565" s="112"/>
      <c r="R1565" s="112"/>
      <c r="S1565" s="112"/>
      <c r="T1565" s="18">
        <f>SUM(P1565:S1565)</f>
        <v>0</v>
      </c>
      <c r="U1565" s="50"/>
      <c r="V1565" s="50"/>
      <c r="W1565" s="50"/>
      <c r="X1565" s="50"/>
      <c r="Y1565" s="50"/>
      <c r="Z1565" s="50"/>
      <c r="AA1565" s="14">
        <f>SUM(U1565:Z1565)</f>
        <v>0</v>
      </c>
      <c r="AB1565" s="50"/>
      <c r="AC1565" s="50"/>
      <c r="AD1565" s="86">
        <f>H1565+K1565+O1565+T1565+AA1565+AB1565-AC1565</f>
        <v>86.909090909090907</v>
      </c>
    </row>
    <row r="1566" spans="1:30" ht="21" customHeight="1" x14ac:dyDescent="0.2">
      <c r="A1566" s="9">
        <v>1562</v>
      </c>
      <c r="B1566" s="122" t="s">
        <v>1396</v>
      </c>
      <c r="C1566" s="110" t="s">
        <v>73</v>
      </c>
      <c r="D1566" s="111">
        <v>2</v>
      </c>
      <c r="E1566" s="14">
        <v>0.86906249999999996</v>
      </c>
      <c r="F1566" s="50"/>
      <c r="G1566" s="50"/>
      <c r="H1566" s="12">
        <f>SUM(E1566*100,F1566:G1566)</f>
        <v>86.90625</v>
      </c>
      <c r="I1566" s="50"/>
      <c r="J1566" s="112"/>
      <c r="K1566" s="14">
        <f>SUM(I1566:J1566)</f>
        <v>0</v>
      </c>
      <c r="L1566" s="50"/>
      <c r="M1566" s="50"/>
      <c r="N1566" s="112"/>
      <c r="O1566" s="14">
        <f>SUM(L1566:N1566)</f>
        <v>0</v>
      </c>
      <c r="P1566" s="112"/>
      <c r="Q1566" s="112"/>
      <c r="R1566" s="112"/>
      <c r="S1566" s="112"/>
      <c r="T1566" s="18">
        <f>SUM(P1566:S1566)</f>
        <v>0</v>
      </c>
      <c r="U1566" s="50"/>
      <c r="V1566" s="50"/>
      <c r="W1566" s="50"/>
      <c r="X1566" s="50"/>
      <c r="Y1566" s="50"/>
      <c r="Z1566" s="50"/>
      <c r="AA1566" s="14">
        <f>SUM(U1566:Z1566)</f>
        <v>0</v>
      </c>
      <c r="AB1566" s="50"/>
      <c r="AC1566" s="50"/>
      <c r="AD1566" s="87">
        <f>H1566+K1566+O1566+T1566+AA1566+AB1566-AC1566</f>
        <v>86.90625</v>
      </c>
    </row>
    <row r="1567" spans="1:30" ht="21" customHeight="1" x14ac:dyDescent="0.2">
      <c r="A1567" s="10">
        <v>1563</v>
      </c>
      <c r="B1567" s="125" t="s">
        <v>1397</v>
      </c>
      <c r="C1567" s="101" t="s">
        <v>68</v>
      </c>
      <c r="D1567" s="102">
        <v>4</v>
      </c>
      <c r="E1567" s="13">
        <v>0.86899999999999999</v>
      </c>
      <c r="F1567" s="48"/>
      <c r="G1567" s="48"/>
      <c r="H1567" s="12">
        <f>SUM(E1567*100,F1567:G1567)</f>
        <v>86.9</v>
      </c>
      <c r="I1567" s="48"/>
      <c r="J1567" s="78"/>
      <c r="K1567" s="13">
        <f>SUM(I1567:J1567)</f>
        <v>0</v>
      </c>
      <c r="L1567" s="48"/>
      <c r="M1567" s="78"/>
      <c r="N1567" s="78"/>
      <c r="O1567" s="13">
        <f>SUM(L1567:N1567)</f>
        <v>0</v>
      </c>
      <c r="P1567" s="78"/>
      <c r="Q1567" s="78"/>
      <c r="R1567" s="78"/>
      <c r="S1567" s="78"/>
      <c r="T1567" s="82">
        <f>SUM(P1567:S1567)</f>
        <v>0</v>
      </c>
      <c r="U1567" s="48"/>
      <c r="V1567" s="48"/>
      <c r="W1567" s="48"/>
      <c r="X1567" s="48"/>
      <c r="Y1567" s="48"/>
      <c r="Z1567" s="48"/>
      <c r="AA1567" s="13">
        <f>SUM(U1567:Z1567)</f>
        <v>0</v>
      </c>
      <c r="AB1567" s="48"/>
      <c r="AC1567" s="48"/>
      <c r="AD1567" s="86">
        <f>H1567+K1567+O1567+T1567+AA1567+AB1567-AC1567</f>
        <v>86.9</v>
      </c>
    </row>
    <row r="1568" spans="1:30" ht="21" customHeight="1" x14ac:dyDescent="0.2">
      <c r="A1568" s="8">
        <v>1564</v>
      </c>
      <c r="B1568" s="134" t="s">
        <v>1398</v>
      </c>
      <c r="C1568" s="92" t="s">
        <v>64</v>
      </c>
      <c r="D1568" s="124">
        <v>1</v>
      </c>
      <c r="E1568" s="12">
        <v>0.86899999999999999</v>
      </c>
      <c r="F1568" s="46"/>
      <c r="G1568" s="46"/>
      <c r="H1568" s="12">
        <f>SUM(E1568*100,F1568:G1568)</f>
        <v>86.9</v>
      </c>
      <c r="I1568" s="94"/>
      <c r="J1568" s="95"/>
      <c r="K1568" s="12">
        <f>SUM(I1568:J1568)</f>
        <v>0</v>
      </c>
      <c r="L1568" s="95"/>
      <c r="M1568" s="95"/>
      <c r="N1568" s="95"/>
      <c r="O1568" s="12">
        <f>SUM(L1568:N1568)</f>
        <v>0</v>
      </c>
      <c r="P1568" s="95"/>
      <c r="Q1568" s="95"/>
      <c r="R1568" s="95"/>
      <c r="S1568" s="95"/>
      <c r="T1568" s="19">
        <f>SUM(P1568:S1568)</f>
        <v>0</v>
      </c>
      <c r="U1568" s="95"/>
      <c r="V1568" s="94"/>
      <c r="W1568" s="94"/>
      <c r="X1568" s="94"/>
      <c r="Y1568" s="85"/>
      <c r="Z1568" s="85"/>
      <c r="AA1568" s="14">
        <f>SUM(U1568:Z1568)</f>
        <v>0</v>
      </c>
      <c r="AB1568" s="85"/>
      <c r="AC1568" s="85"/>
      <c r="AD1568" s="87">
        <f>H1568+K1568+O1568+T1568+AA1568+AB1568-AC1568</f>
        <v>86.9</v>
      </c>
    </row>
    <row r="1569" spans="1:30" ht="21" customHeight="1" x14ac:dyDescent="0.2">
      <c r="A1569" s="9">
        <v>1565</v>
      </c>
      <c r="B1569" s="117">
        <v>174256</v>
      </c>
      <c r="C1569" s="119" t="s">
        <v>78</v>
      </c>
      <c r="D1569" s="120">
        <v>4</v>
      </c>
      <c r="E1569" s="14">
        <v>0.86897435897435893</v>
      </c>
      <c r="F1569" s="51"/>
      <c r="G1569" s="51"/>
      <c r="H1569" s="12">
        <f>SUM(E1569*100,F1569:G1569)</f>
        <v>86.897435897435898</v>
      </c>
      <c r="I1569" s="51"/>
      <c r="J1569" s="121"/>
      <c r="K1569" s="14">
        <f>SUM(I1569:J1569)</f>
        <v>0</v>
      </c>
      <c r="L1569" s="51"/>
      <c r="M1569" s="121"/>
      <c r="N1569" s="121"/>
      <c r="O1569" s="14">
        <f>SUM(L1569:N1569)</f>
        <v>0</v>
      </c>
      <c r="P1569" s="121"/>
      <c r="Q1569" s="121"/>
      <c r="R1569" s="121"/>
      <c r="S1569" s="121"/>
      <c r="T1569" s="18">
        <f>SUM(P1569:S1569)</f>
        <v>0</v>
      </c>
      <c r="U1569" s="51"/>
      <c r="V1569" s="51"/>
      <c r="W1569" s="51"/>
      <c r="X1569" s="51"/>
      <c r="Y1569" s="51"/>
      <c r="Z1569" s="51"/>
      <c r="AA1569" s="14">
        <f>SUM(U1569:Z1569)</f>
        <v>0</v>
      </c>
      <c r="AB1569" s="51"/>
      <c r="AC1569" s="51"/>
      <c r="AD1569" s="86">
        <f>H1569+K1569+O1569+T1569+AA1569+AB1569-AC1569</f>
        <v>86.897435897435898</v>
      </c>
    </row>
    <row r="1570" spans="1:30" ht="21" customHeight="1" x14ac:dyDescent="0.2">
      <c r="A1570" s="10">
        <v>1566</v>
      </c>
      <c r="B1570" s="123" t="s">
        <v>1399</v>
      </c>
      <c r="C1570" s="101" t="s">
        <v>68</v>
      </c>
      <c r="D1570" s="133">
        <v>3</v>
      </c>
      <c r="E1570" s="13">
        <v>0.82896551724137935</v>
      </c>
      <c r="F1570" s="48"/>
      <c r="G1570" s="48"/>
      <c r="H1570" s="12">
        <f>SUM(E1570*100,F1570:G1570)</f>
        <v>82.896551724137936</v>
      </c>
      <c r="I1570" s="48"/>
      <c r="J1570" s="78"/>
      <c r="K1570" s="13">
        <f>SUM(I1570:J1570)</f>
        <v>0</v>
      </c>
      <c r="L1570" s="48"/>
      <c r="M1570" s="78"/>
      <c r="N1570" s="78"/>
      <c r="O1570" s="13">
        <f>SUM(L1570:N1570)</f>
        <v>0</v>
      </c>
      <c r="P1570" s="78"/>
      <c r="Q1570" s="78"/>
      <c r="R1570" s="78"/>
      <c r="S1570" s="78"/>
      <c r="T1570" s="82">
        <f>SUM(P1570:S1570)</f>
        <v>0</v>
      </c>
      <c r="U1570" s="48"/>
      <c r="V1570" s="48"/>
      <c r="W1570" s="48"/>
      <c r="X1570" s="48">
        <v>4</v>
      </c>
      <c r="Y1570" s="48"/>
      <c r="Z1570" s="48"/>
      <c r="AA1570" s="13">
        <f>SUM(U1570:Z1570)</f>
        <v>4</v>
      </c>
      <c r="AB1570" s="48"/>
      <c r="AC1570" s="48"/>
      <c r="AD1570" s="86">
        <f>H1570+K1570+O1570+T1570+AA1570+AB1570-AC1570</f>
        <v>86.896551724137936</v>
      </c>
    </row>
    <row r="1571" spans="1:30" ht="21" customHeight="1" x14ac:dyDescent="0.2">
      <c r="A1571" s="8">
        <v>1567</v>
      </c>
      <c r="B1571" s="122" t="s">
        <v>1400</v>
      </c>
      <c r="C1571" s="110" t="s">
        <v>73</v>
      </c>
      <c r="D1571" s="111">
        <v>1</v>
      </c>
      <c r="E1571" s="14">
        <v>0.82494814814814821</v>
      </c>
      <c r="F1571" s="50"/>
      <c r="G1571" s="50"/>
      <c r="H1571" s="12">
        <f>SUM(E1571*100,F1571:G1571)</f>
        <v>82.494814814814816</v>
      </c>
      <c r="I1571" s="50"/>
      <c r="J1571" s="112"/>
      <c r="K1571" s="14">
        <f>SUM(I1571:J1571)</f>
        <v>0</v>
      </c>
      <c r="L1571" s="50"/>
      <c r="M1571" s="112"/>
      <c r="N1571" s="112"/>
      <c r="O1571" s="14">
        <f>SUM(L1571:N1571)</f>
        <v>0</v>
      </c>
      <c r="P1571" s="112"/>
      <c r="Q1571" s="112"/>
      <c r="R1571" s="112"/>
      <c r="S1571" s="112"/>
      <c r="T1571" s="18">
        <f>SUM(P1571:S1571)</f>
        <v>0</v>
      </c>
      <c r="U1571" s="50">
        <v>1.5</v>
      </c>
      <c r="V1571" s="50">
        <v>1.1000000000000001</v>
      </c>
      <c r="W1571" s="50">
        <v>0.8</v>
      </c>
      <c r="X1571" s="50"/>
      <c r="Y1571" s="50"/>
      <c r="Z1571" s="50"/>
      <c r="AA1571" s="14">
        <f>SUM(U1571:Z1571)</f>
        <v>3.4000000000000004</v>
      </c>
      <c r="AB1571" s="50">
        <v>1</v>
      </c>
      <c r="AC1571" s="50"/>
      <c r="AD1571" s="86">
        <f>H1571+K1571+O1571+T1571+AA1571+AB1571-AC1571</f>
        <v>86.894814814814822</v>
      </c>
    </row>
    <row r="1572" spans="1:30" ht="21" customHeight="1" x14ac:dyDescent="0.2">
      <c r="A1572" s="9">
        <v>1568</v>
      </c>
      <c r="B1572" s="137" t="s">
        <v>1401</v>
      </c>
      <c r="C1572" s="101" t="s">
        <v>68</v>
      </c>
      <c r="D1572" s="138">
        <v>4</v>
      </c>
      <c r="E1572" s="13">
        <v>0.86888888888888893</v>
      </c>
      <c r="F1572" s="48"/>
      <c r="G1572" s="48"/>
      <c r="H1572" s="12">
        <f>SUM(E1572*100,F1572:G1572)</f>
        <v>86.8888888888889</v>
      </c>
      <c r="I1572" s="48"/>
      <c r="J1572" s="78"/>
      <c r="K1572" s="13">
        <f>SUM(I1572:J1572)</f>
        <v>0</v>
      </c>
      <c r="L1572" s="48"/>
      <c r="M1572" s="78"/>
      <c r="N1572" s="78"/>
      <c r="O1572" s="13">
        <f>SUM(L1572:N1572)</f>
        <v>0</v>
      </c>
      <c r="P1572" s="78"/>
      <c r="Q1572" s="78"/>
      <c r="R1572" s="78"/>
      <c r="S1572" s="78"/>
      <c r="T1572" s="82">
        <f>SUM(P1572:S1572)</f>
        <v>0</v>
      </c>
      <c r="U1572" s="48"/>
      <c r="V1572" s="48"/>
      <c r="W1572" s="48"/>
      <c r="X1572" s="48"/>
      <c r="Y1572" s="48"/>
      <c r="Z1572" s="48"/>
      <c r="AA1572" s="13">
        <f>SUM(U1572:Z1572)</f>
        <v>0</v>
      </c>
      <c r="AB1572" s="48"/>
      <c r="AC1572" s="48"/>
      <c r="AD1572" s="87">
        <f>H1572+K1572+O1572+T1572+AA1572+AB1572-AC1572</f>
        <v>86.8888888888889</v>
      </c>
    </row>
    <row r="1573" spans="1:30" ht="21" customHeight="1" x14ac:dyDescent="0.2">
      <c r="A1573" s="10">
        <v>1569</v>
      </c>
      <c r="B1573" s="122" t="s">
        <v>1402</v>
      </c>
      <c r="C1573" s="110" t="s">
        <v>73</v>
      </c>
      <c r="D1573" s="111">
        <v>1</v>
      </c>
      <c r="E1573" s="14">
        <v>0.86876296296296296</v>
      </c>
      <c r="F1573" s="50"/>
      <c r="G1573" s="50"/>
      <c r="H1573" s="12">
        <f>SUM(E1573*100,F1573:G1573)</f>
        <v>86.876296296296289</v>
      </c>
      <c r="I1573" s="50"/>
      <c r="J1573" s="112"/>
      <c r="K1573" s="14">
        <f>SUM(I1573:J1573)</f>
        <v>0</v>
      </c>
      <c r="L1573" s="50"/>
      <c r="M1573" s="112"/>
      <c r="N1573" s="112"/>
      <c r="O1573" s="14">
        <f>SUM(L1573:N1573)</f>
        <v>0</v>
      </c>
      <c r="P1573" s="112"/>
      <c r="Q1573" s="112"/>
      <c r="R1573" s="112"/>
      <c r="S1573" s="112"/>
      <c r="T1573" s="18">
        <f>SUM(P1573:S1573)</f>
        <v>0</v>
      </c>
      <c r="U1573" s="50"/>
      <c r="V1573" s="50"/>
      <c r="W1573" s="50"/>
      <c r="X1573" s="50"/>
      <c r="Y1573" s="50"/>
      <c r="Z1573" s="50"/>
      <c r="AA1573" s="14">
        <f>SUM(U1573:Z1573)</f>
        <v>0</v>
      </c>
      <c r="AB1573" s="50"/>
      <c r="AC1573" s="50"/>
      <c r="AD1573" s="86">
        <f>H1573+K1573+O1573+T1573+AA1573+AB1573-AC1573</f>
        <v>86.876296296296289</v>
      </c>
    </row>
    <row r="1574" spans="1:30" ht="21" customHeight="1" x14ac:dyDescent="0.2">
      <c r="A1574" s="8">
        <v>1570</v>
      </c>
      <c r="B1574" s="117">
        <v>194031</v>
      </c>
      <c r="C1574" s="119" t="s">
        <v>78</v>
      </c>
      <c r="D1574" s="120">
        <v>2</v>
      </c>
      <c r="E1574" s="14">
        <v>0.86875000000000002</v>
      </c>
      <c r="F1574" s="51"/>
      <c r="G1574" s="51"/>
      <c r="H1574" s="12">
        <f>SUM(E1574*100,F1574:G1574)</f>
        <v>86.875</v>
      </c>
      <c r="I1574" s="51"/>
      <c r="J1574" s="121"/>
      <c r="K1574" s="14">
        <f>SUM(I1574:J1574)</f>
        <v>0</v>
      </c>
      <c r="L1574" s="51"/>
      <c r="M1574" s="121"/>
      <c r="N1574" s="121"/>
      <c r="O1574" s="14">
        <f>SUM(L1574:N1574)</f>
        <v>0</v>
      </c>
      <c r="P1574" s="121"/>
      <c r="Q1574" s="121"/>
      <c r="R1574" s="121"/>
      <c r="S1574" s="121"/>
      <c r="T1574" s="18">
        <f>SUM(P1574:S1574)</f>
        <v>0</v>
      </c>
      <c r="U1574" s="51"/>
      <c r="V1574" s="51"/>
      <c r="W1574" s="51"/>
      <c r="X1574" s="51"/>
      <c r="Y1574" s="51"/>
      <c r="Z1574" s="51"/>
      <c r="AA1574" s="14">
        <f>SUM(U1574:Z1574)</f>
        <v>0</v>
      </c>
      <c r="AB1574" s="51"/>
      <c r="AC1574" s="51"/>
      <c r="AD1574" s="86">
        <f>H1574+K1574+O1574+T1574+AA1574+AB1574-AC1574</f>
        <v>86.875</v>
      </c>
    </row>
    <row r="1575" spans="1:30" ht="21" customHeight="1" x14ac:dyDescent="0.2">
      <c r="A1575" s="9">
        <v>1571</v>
      </c>
      <c r="B1575" s="114" t="s">
        <v>1403</v>
      </c>
      <c r="C1575" s="92" t="s">
        <v>64</v>
      </c>
      <c r="D1575" s="93">
        <v>3</v>
      </c>
      <c r="E1575" s="12">
        <v>0.86868167202572344</v>
      </c>
      <c r="F1575" s="46"/>
      <c r="G1575" s="46"/>
      <c r="H1575" s="12">
        <f>SUM(E1575*100,F1575:G1575)</f>
        <v>86.868167202572337</v>
      </c>
      <c r="I1575" s="94"/>
      <c r="J1575" s="95"/>
      <c r="K1575" s="12">
        <f>SUM(I1575:J1575)</f>
        <v>0</v>
      </c>
      <c r="L1575" s="95"/>
      <c r="M1575" s="95"/>
      <c r="N1575" s="95"/>
      <c r="O1575" s="12">
        <f>SUM(L1575:N1575)</f>
        <v>0</v>
      </c>
      <c r="P1575" s="95"/>
      <c r="Q1575" s="95"/>
      <c r="R1575" s="95"/>
      <c r="S1575" s="95"/>
      <c r="T1575" s="19">
        <f>SUM(P1575:S1575)</f>
        <v>0</v>
      </c>
      <c r="U1575" s="95"/>
      <c r="V1575" s="94"/>
      <c r="W1575" s="94"/>
      <c r="X1575" s="94"/>
      <c r="Y1575" s="85"/>
      <c r="Z1575" s="85"/>
      <c r="AA1575" s="14">
        <f>SUM(U1575:Z1575)</f>
        <v>0</v>
      </c>
      <c r="AB1575" s="85"/>
      <c r="AC1575" s="85"/>
      <c r="AD1575" s="86">
        <f>H1575+K1575+O1575+T1575+AA1575+AB1575-AC1575</f>
        <v>86.868167202572337</v>
      </c>
    </row>
    <row r="1576" spans="1:30" ht="21" customHeight="1" x14ac:dyDescent="0.2">
      <c r="A1576" s="10">
        <v>1572</v>
      </c>
      <c r="B1576" s="125" t="s">
        <v>1404</v>
      </c>
      <c r="C1576" s="101" t="s">
        <v>68</v>
      </c>
      <c r="D1576" s="102">
        <v>4</v>
      </c>
      <c r="E1576" s="13">
        <v>0.8686666666666667</v>
      </c>
      <c r="F1576" s="48"/>
      <c r="G1576" s="48"/>
      <c r="H1576" s="12">
        <f>SUM(E1576*100,F1576:G1576)</f>
        <v>86.866666666666674</v>
      </c>
      <c r="I1576" s="48"/>
      <c r="J1576" s="78"/>
      <c r="K1576" s="13">
        <f>SUM(I1576:J1576)</f>
        <v>0</v>
      </c>
      <c r="L1576" s="48"/>
      <c r="M1576" s="78"/>
      <c r="N1576" s="78"/>
      <c r="O1576" s="13">
        <f>SUM(L1576:N1576)</f>
        <v>0</v>
      </c>
      <c r="P1576" s="78"/>
      <c r="Q1576" s="78"/>
      <c r="R1576" s="78"/>
      <c r="S1576" s="78"/>
      <c r="T1576" s="82">
        <f>SUM(P1576:S1576)</f>
        <v>0</v>
      </c>
      <c r="U1576" s="48"/>
      <c r="V1576" s="48"/>
      <c r="W1576" s="48"/>
      <c r="X1576" s="48"/>
      <c r="Y1576" s="48"/>
      <c r="Z1576" s="48"/>
      <c r="AA1576" s="13">
        <f>SUM(U1576:Z1576)</f>
        <v>0</v>
      </c>
      <c r="AB1576" s="48"/>
      <c r="AC1576" s="48"/>
      <c r="AD1576" s="86">
        <f>H1576+K1576+O1576+T1576+AA1576+AB1576-AC1576</f>
        <v>86.866666666666674</v>
      </c>
    </row>
    <row r="1577" spans="1:30" ht="21" customHeight="1" x14ac:dyDescent="0.2">
      <c r="A1577" s="8">
        <v>1573</v>
      </c>
      <c r="B1577" s="103" t="s">
        <v>1405</v>
      </c>
      <c r="C1577" s="104" t="s">
        <v>70</v>
      </c>
      <c r="D1577" s="105">
        <v>4</v>
      </c>
      <c r="E1577" s="14">
        <f>H1577/100</f>
        <v>0.86857142857142866</v>
      </c>
      <c r="F1577" s="49"/>
      <c r="G1577" s="49"/>
      <c r="H1577" s="12">
        <v>86.857142857142861</v>
      </c>
      <c r="I1577" s="49"/>
      <c r="J1577" s="106"/>
      <c r="K1577" s="14">
        <f>SUM(I1577:J1577)</f>
        <v>0</v>
      </c>
      <c r="L1577" s="49"/>
      <c r="M1577" s="106"/>
      <c r="N1577" s="106"/>
      <c r="O1577" s="14">
        <f>SUM(L1577:N1577)</f>
        <v>0</v>
      </c>
      <c r="P1577" s="106"/>
      <c r="Q1577" s="106"/>
      <c r="R1577" s="106"/>
      <c r="S1577" s="106"/>
      <c r="T1577" s="18">
        <f>SUM(P1577:S1577)</f>
        <v>0</v>
      </c>
      <c r="U1577" s="49"/>
      <c r="V1577" s="49"/>
      <c r="W1577" s="49"/>
      <c r="X1577" s="49"/>
      <c r="Y1577" s="49"/>
      <c r="Z1577" s="49"/>
      <c r="AA1577" s="14">
        <f>SUM(U1577:Z1577)</f>
        <v>0</v>
      </c>
      <c r="AB1577" s="49"/>
      <c r="AC1577" s="49"/>
      <c r="AD1577" s="87">
        <f>H1577+K1577+O1577+T1577+AA1577+AB1577-AC1577</f>
        <v>86.857142857142861</v>
      </c>
    </row>
    <row r="1578" spans="1:30" ht="21" customHeight="1" x14ac:dyDescent="0.2">
      <c r="A1578" s="9">
        <v>1574</v>
      </c>
      <c r="B1578" s="103" t="s">
        <v>1406</v>
      </c>
      <c r="C1578" s="104" t="s">
        <v>70</v>
      </c>
      <c r="D1578" s="105">
        <v>4</v>
      </c>
      <c r="E1578" s="14">
        <f>H1578/100</f>
        <v>0.86857142857142866</v>
      </c>
      <c r="F1578" s="49"/>
      <c r="G1578" s="49"/>
      <c r="H1578" s="12">
        <v>86.857142857142861</v>
      </c>
      <c r="I1578" s="49"/>
      <c r="J1578" s="106"/>
      <c r="K1578" s="14">
        <f>SUM(I1578:J1578)</f>
        <v>0</v>
      </c>
      <c r="L1578" s="49"/>
      <c r="M1578" s="106"/>
      <c r="N1578" s="106"/>
      <c r="O1578" s="14">
        <f>SUM(L1578:N1578)</f>
        <v>0</v>
      </c>
      <c r="P1578" s="106"/>
      <c r="Q1578" s="106"/>
      <c r="R1578" s="106"/>
      <c r="S1578" s="106"/>
      <c r="T1578" s="18">
        <f>SUM(P1578:S1578)</f>
        <v>0</v>
      </c>
      <c r="U1578" s="49"/>
      <c r="V1578" s="49"/>
      <c r="W1578" s="49"/>
      <c r="X1578" s="49"/>
      <c r="Y1578" s="49"/>
      <c r="Z1578" s="49"/>
      <c r="AA1578" s="14">
        <f>SUM(U1578:Z1578)</f>
        <v>0</v>
      </c>
      <c r="AB1578" s="49"/>
      <c r="AC1578" s="49"/>
      <c r="AD1578" s="86">
        <f>H1578+K1578+O1578+T1578+AA1578+AB1578-AC1578</f>
        <v>86.857142857142861</v>
      </c>
    </row>
    <row r="1579" spans="1:30" ht="21" customHeight="1" x14ac:dyDescent="0.2">
      <c r="A1579" s="10">
        <v>1575</v>
      </c>
      <c r="B1579" s="122" t="s">
        <v>1407</v>
      </c>
      <c r="C1579" s="110" t="s">
        <v>73</v>
      </c>
      <c r="D1579" s="111">
        <v>1</v>
      </c>
      <c r="E1579" s="14">
        <v>0.85857142857142854</v>
      </c>
      <c r="F1579" s="50"/>
      <c r="G1579" s="50">
        <v>1</v>
      </c>
      <c r="H1579" s="12">
        <f>SUM(E1579*100,F1579:G1579)</f>
        <v>86.857142857142861</v>
      </c>
      <c r="I1579" s="50"/>
      <c r="J1579" s="112"/>
      <c r="K1579" s="14">
        <f>SUM(I1579:J1579)</f>
        <v>0</v>
      </c>
      <c r="L1579" s="50"/>
      <c r="M1579" s="112"/>
      <c r="N1579" s="112"/>
      <c r="O1579" s="14">
        <f>SUM(L1579:N1579)</f>
        <v>0</v>
      </c>
      <c r="P1579" s="112"/>
      <c r="Q1579" s="112"/>
      <c r="R1579" s="112"/>
      <c r="S1579" s="112"/>
      <c r="T1579" s="18">
        <f>SUM(P1579:S1579)</f>
        <v>0</v>
      </c>
      <c r="U1579" s="50"/>
      <c r="V1579" s="50"/>
      <c r="W1579" s="50"/>
      <c r="X1579" s="50"/>
      <c r="Y1579" s="50"/>
      <c r="Z1579" s="50"/>
      <c r="AA1579" s="14">
        <f>SUM(U1579:Z1579)</f>
        <v>0</v>
      </c>
      <c r="AB1579" s="50"/>
      <c r="AC1579" s="50"/>
      <c r="AD1579" s="87">
        <f>H1579+K1579+O1579+T1579+AA1579+AB1579-AC1579</f>
        <v>86.857142857142861</v>
      </c>
    </row>
    <row r="1580" spans="1:30" ht="21" customHeight="1" x14ac:dyDescent="0.2">
      <c r="A1580" s="8">
        <v>1576</v>
      </c>
      <c r="B1580" s="110" t="s">
        <v>1408</v>
      </c>
      <c r="C1580" s="110" t="s">
        <v>73</v>
      </c>
      <c r="D1580" s="111">
        <v>2</v>
      </c>
      <c r="E1580" s="14">
        <v>0.86846153846153851</v>
      </c>
      <c r="F1580" s="50"/>
      <c r="G1580" s="50"/>
      <c r="H1580" s="12">
        <f>SUM(E1580*100,F1580:G1580)</f>
        <v>86.846153846153854</v>
      </c>
      <c r="I1580" s="50"/>
      <c r="J1580" s="112"/>
      <c r="K1580" s="14">
        <f>SUM(I1580:J1580)</f>
        <v>0</v>
      </c>
      <c r="L1580" s="50"/>
      <c r="M1580" s="112"/>
      <c r="N1580" s="112"/>
      <c r="O1580" s="14">
        <f>SUM(L1580:N1580)</f>
        <v>0</v>
      </c>
      <c r="P1580" s="112"/>
      <c r="Q1580" s="112"/>
      <c r="R1580" s="112"/>
      <c r="S1580" s="112"/>
      <c r="T1580" s="18">
        <f>SUM(P1580:S1580)</f>
        <v>0</v>
      </c>
      <c r="U1580" s="50"/>
      <c r="V1580" s="50"/>
      <c r="W1580" s="50"/>
      <c r="X1580" s="50"/>
      <c r="Y1580" s="50"/>
      <c r="Z1580" s="50"/>
      <c r="AA1580" s="14">
        <f>SUM(U1580:Z1580)</f>
        <v>0</v>
      </c>
      <c r="AB1580" s="50"/>
      <c r="AC1580" s="50"/>
      <c r="AD1580" s="86">
        <f>H1580+K1580+O1580+T1580+AA1580+AB1580-AC1580</f>
        <v>86.846153846153854</v>
      </c>
    </row>
    <row r="1581" spans="1:30" ht="21" customHeight="1" x14ac:dyDescent="0.2">
      <c r="A1581" s="9">
        <v>1577</v>
      </c>
      <c r="B1581" s="96" t="s">
        <v>1409</v>
      </c>
      <c r="C1581" s="96" t="s">
        <v>66</v>
      </c>
      <c r="D1581" s="97">
        <v>1</v>
      </c>
      <c r="E1581" s="13">
        <v>0.86843749999999997</v>
      </c>
      <c r="F1581" s="47"/>
      <c r="G1581" s="47"/>
      <c r="H1581" s="12">
        <f>SUM(E1581*100,F1581:G1581)</f>
        <v>86.84375</v>
      </c>
      <c r="I1581" s="47"/>
      <c r="J1581" s="77"/>
      <c r="K1581" s="13">
        <f>SUM(I1581:J1581)</f>
        <v>0</v>
      </c>
      <c r="L1581" s="47"/>
      <c r="M1581" s="77"/>
      <c r="N1581" s="77"/>
      <c r="O1581" s="13">
        <f>SUM(L1581:N1581)</f>
        <v>0</v>
      </c>
      <c r="P1581" s="77"/>
      <c r="Q1581" s="77"/>
      <c r="R1581" s="77"/>
      <c r="S1581" s="77"/>
      <c r="T1581" s="82">
        <f>SUM(P1581:S1581)</f>
        <v>0</v>
      </c>
      <c r="U1581" s="47"/>
      <c r="V1581" s="47"/>
      <c r="W1581" s="47"/>
      <c r="X1581" s="47"/>
      <c r="Y1581" s="47"/>
      <c r="Z1581" s="47"/>
      <c r="AA1581" s="13">
        <f>SUM(U1581:Z1581)</f>
        <v>0</v>
      </c>
      <c r="AB1581" s="47"/>
      <c r="AC1581" s="47"/>
      <c r="AD1581" s="87">
        <f>H1581+K1581+O1581+T1581+AA1581+AB1581-AC1581</f>
        <v>86.84375</v>
      </c>
    </row>
    <row r="1582" spans="1:30" ht="21" customHeight="1" x14ac:dyDescent="0.2">
      <c r="A1582" s="10">
        <v>1578</v>
      </c>
      <c r="B1582" s="145">
        <v>164449</v>
      </c>
      <c r="C1582" s="92" t="s">
        <v>64</v>
      </c>
      <c r="D1582" s="93">
        <v>5</v>
      </c>
      <c r="E1582" s="12">
        <v>0.86843010752688177</v>
      </c>
      <c r="F1582" s="46"/>
      <c r="G1582" s="46"/>
      <c r="H1582" s="12">
        <f>SUM(E1582*100,F1582:G1582)</f>
        <v>86.843010752688173</v>
      </c>
      <c r="I1582" s="94"/>
      <c r="J1582" s="95"/>
      <c r="K1582" s="12">
        <f>SUM(I1582:J1582)</f>
        <v>0</v>
      </c>
      <c r="L1582" s="95"/>
      <c r="M1582" s="95"/>
      <c r="N1582" s="95"/>
      <c r="O1582" s="12">
        <f>SUM(L1582:N1582)</f>
        <v>0</v>
      </c>
      <c r="P1582" s="95"/>
      <c r="Q1582" s="95"/>
      <c r="R1582" s="95"/>
      <c r="S1582" s="95"/>
      <c r="T1582" s="19">
        <f>SUM(P1582:S1582)</f>
        <v>0</v>
      </c>
      <c r="U1582" s="95"/>
      <c r="V1582" s="94"/>
      <c r="W1582" s="94"/>
      <c r="X1582" s="94"/>
      <c r="Y1582" s="85"/>
      <c r="Z1582" s="85"/>
      <c r="AA1582" s="14">
        <f>SUM(U1582:Z1582)</f>
        <v>0</v>
      </c>
      <c r="AB1582" s="85"/>
      <c r="AC1582" s="85"/>
      <c r="AD1582" s="87">
        <f>H1582+K1582+O1582+T1582+AA1582+AB1582-AC1582</f>
        <v>86.843010752688173</v>
      </c>
    </row>
    <row r="1583" spans="1:30" ht="21" customHeight="1" x14ac:dyDescent="0.2">
      <c r="A1583" s="8">
        <v>1579</v>
      </c>
      <c r="B1583" s="96" t="s">
        <v>1410</v>
      </c>
      <c r="C1583" s="96" t="s">
        <v>66</v>
      </c>
      <c r="D1583" s="97">
        <v>1</v>
      </c>
      <c r="E1583" s="13">
        <v>0.78833333333333333</v>
      </c>
      <c r="F1583" s="47"/>
      <c r="G1583" s="47"/>
      <c r="H1583" s="12">
        <f>SUM(E1583*100,F1583:G1583)</f>
        <v>78.833333333333329</v>
      </c>
      <c r="I1583" s="47">
        <v>1</v>
      </c>
      <c r="J1583" s="77"/>
      <c r="K1583" s="13">
        <f>SUM(I1583:J1583)</f>
        <v>1</v>
      </c>
      <c r="L1583" s="47"/>
      <c r="M1583" s="77"/>
      <c r="N1583" s="77"/>
      <c r="O1583" s="13">
        <f>SUM(L1583:N1583)</f>
        <v>0</v>
      </c>
      <c r="P1583" s="77"/>
      <c r="Q1583" s="77"/>
      <c r="R1583" s="77"/>
      <c r="S1583" s="77"/>
      <c r="T1583" s="82">
        <f>SUM(P1583:S1583)</f>
        <v>0</v>
      </c>
      <c r="U1583" s="47">
        <v>1.5</v>
      </c>
      <c r="V1583" s="47"/>
      <c r="W1583" s="47">
        <v>1.5</v>
      </c>
      <c r="X1583" s="47"/>
      <c r="Y1583" s="47">
        <v>4</v>
      </c>
      <c r="Z1583" s="47"/>
      <c r="AA1583" s="13">
        <f>SUM(U1583:Z1583)</f>
        <v>7</v>
      </c>
      <c r="AB1583" s="47"/>
      <c r="AC1583" s="47"/>
      <c r="AD1583" s="86">
        <f>H1583+K1583+O1583+T1583+AA1583+AB1583-AC1583</f>
        <v>86.833333333333329</v>
      </c>
    </row>
    <row r="1584" spans="1:30" ht="21" customHeight="1" x14ac:dyDescent="0.2">
      <c r="A1584" s="9">
        <v>1580</v>
      </c>
      <c r="B1584" s="122" t="s">
        <v>1411</v>
      </c>
      <c r="C1584" s="110" t="s">
        <v>73</v>
      </c>
      <c r="D1584" s="111">
        <v>3</v>
      </c>
      <c r="E1584" s="14">
        <v>0.86833333333333329</v>
      </c>
      <c r="F1584" s="50"/>
      <c r="G1584" s="50"/>
      <c r="H1584" s="12">
        <f>SUM(E1584*100,F1584:G1584)</f>
        <v>86.833333333333329</v>
      </c>
      <c r="I1584" s="50"/>
      <c r="J1584" s="112"/>
      <c r="K1584" s="14">
        <f>SUM(I1584:J1584)</f>
        <v>0</v>
      </c>
      <c r="L1584" s="50"/>
      <c r="M1584" s="112"/>
      <c r="N1584" s="112"/>
      <c r="O1584" s="14">
        <f>SUM(L1584:N1584)</f>
        <v>0</v>
      </c>
      <c r="P1584" s="112"/>
      <c r="Q1584" s="112"/>
      <c r="R1584" s="112"/>
      <c r="S1584" s="112"/>
      <c r="T1584" s="18">
        <f>SUM(P1584:S1584)</f>
        <v>0</v>
      </c>
      <c r="U1584" s="50"/>
      <c r="V1584" s="50"/>
      <c r="W1584" s="50"/>
      <c r="X1584" s="50"/>
      <c r="Y1584" s="50"/>
      <c r="Z1584" s="50"/>
      <c r="AA1584" s="14">
        <f>SUM(U1584:Z1584)</f>
        <v>0</v>
      </c>
      <c r="AB1584" s="50"/>
      <c r="AC1584" s="50"/>
      <c r="AD1584" s="87">
        <f>H1584+K1584+O1584+T1584+AA1584+AB1584-AC1584</f>
        <v>86.833333333333329</v>
      </c>
    </row>
    <row r="1585" spans="1:30" ht="21" customHeight="1" x14ac:dyDescent="0.2">
      <c r="A1585" s="10">
        <v>1581</v>
      </c>
      <c r="B1585" s="96" t="s">
        <v>1412</v>
      </c>
      <c r="C1585" s="96" t="s">
        <v>66</v>
      </c>
      <c r="D1585" s="97">
        <v>4</v>
      </c>
      <c r="E1585" s="13">
        <v>0.86805555555555558</v>
      </c>
      <c r="F1585" s="47"/>
      <c r="G1585" s="47"/>
      <c r="H1585" s="12">
        <f>SUM(E1585*100,F1585:G1585)</f>
        <v>86.805555555555557</v>
      </c>
      <c r="I1585" s="47"/>
      <c r="J1585" s="77"/>
      <c r="K1585" s="13">
        <f>SUM(I1585:J1585)</f>
        <v>0</v>
      </c>
      <c r="L1585" s="47"/>
      <c r="M1585" s="77"/>
      <c r="N1585" s="77"/>
      <c r="O1585" s="13">
        <f>SUM(L1585:N1585)</f>
        <v>0</v>
      </c>
      <c r="P1585" s="77"/>
      <c r="Q1585" s="77"/>
      <c r="R1585" s="77"/>
      <c r="S1585" s="77"/>
      <c r="T1585" s="82">
        <f>SUM(P1585:S1585)</f>
        <v>0</v>
      </c>
      <c r="U1585" s="47"/>
      <c r="V1585" s="47"/>
      <c r="W1585" s="47"/>
      <c r="X1585" s="47"/>
      <c r="Y1585" s="47"/>
      <c r="Z1585" s="47"/>
      <c r="AA1585" s="13">
        <f>SUM(U1585:Z1585)</f>
        <v>0</v>
      </c>
      <c r="AB1585" s="47"/>
      <c r="AC1585" s="47"/>
      <c r="AD1585" s="87">
        <f>H1585+K1585+O1585+T1585+AA1585+AB1585-AC1585</f>
        <v>86.805555555555557</v>
      </c>
    </row>
    <row r="1586" spans="1:30" ht="21" customHeight="1" x14ac:dyDescent="0.2">
      <c r="A1586" s="8">
        <v>1582</v>
      </c>
      <c r="B1586" s="217" t="s">
        <v>1413</v>
      </c>
      <c r="C1586" s="101" t="s">
        <v>68</v>
      </c>
      <c r="D1586" s="133">
        <v>3</v>
      </c>
      <c r="E1586" s="13">
        <v>0.69103448275862067</v>
      </c>
      <c r="F1586" s="48"/>
      <c r="G1586" s="48"/>
      <c r="H1586" s="12">
        <f>SUM(E1586*100,F1586:G1586)</f>
        <v>69.103448275862064</v>
      </c>
      <c r="I1586" s="48"/>
      <c r="J1586" s="78"/>
      <c r="K1586" s="13">
        <f>SUM(I1586:J1586)</f>
        <v>0</v>
      </c>
      <c r="L1586" s="48"/>
      <c r="M1586" s="78"/>
      <c r="N1586" s="78"/>
      <c r="O1586" s="13">
        <f>SUM(L1586:N1586)</f>
        <v>0</v>
      </c>
      <c r="P1586" s="78">
        <v>1</v>
      </c>
      <c r="Q1586" s="78">
        <v>16.7</v>
      </c>
      <c r="R1586" s="78"/>
      <c r="S1586" s="78"/>
      <c r="T1586" s="82">
        <f>SUM(P1586:S1586)</f>
        <v>17.7</v>
      </c>
      <c r="U1586" s="48"/>
      <c r="V1586" s="48"/>
      <c r="W1586" s="48"/>
      <c r="X1586" s="48"/>
      <c r="Y1586" s="48"/>
      <c r="Z1586" s="48"/>
      <c r="AA1586" s="13">
        <f>SUM(U1586:Z1586)</f>
        <v>0</v>
      </c>
      <c r="AB1586" s="48"/>
      <c r="AC1586" s="48"/>
      <c r="AD1586" s="86">
        <f>H1586+K1586+O1586+T1586+AA1586+AB1586-AC1586</f>
        <v>86.803448275862067</v>
      </c>
    </row>
    <row r="1587" spans="1:30" ht="21" customHeight="1" x14ac:dyDescent="0.2">
      <c r="A1587" s="9">
        <v>1583</v>
      </c>
      <c r="B1587" s="107">
        <v>182793</v>
      </c>
      <c r="C1587" s="104" t="s">
        <v>70</v>
      </c>
      <c r="D1587" s="116">
        <v>3</v>
      </c>
      <c r="E1587" s="14">
        <f>'[1]3-18-02.'!AD24</f>
        <v>0.86799999999999999</v>
      </c>
      <c r="F1587" s="49"/>
      <c r="G1587" s="49"/>
      <c r="H1587" s="12">
        <f>SUM(E1587*100,F1587:G1587)</f>
        <v>86.8</v>
      </c>
      <c r="I1587" s="49"/>
      <c r="J1587" s="106"/>
      <c r="K1587" s="14">
        <f>SUM(I1587:J1587)</f>
        <v>0</v>
      </c>
      <c r="L1587" s="49"/>
      <c r="M1587" s="106"/>
      <c r="N1587" s="106"/>
      <c r="O1587" s="14">
        <f>SUM(L1587:N1587)</f>
        <v>0</v>
      </c>
      <c r="P1587" s="106"/>
      <c r="Q1587" s="106"/>
      <c r="R1587" s="106"/>
      <c r="S1587" s="106"/>
      <c r="T1587" s="18">
        <f>SUM(P1587:S1587)</f>
        <v>0</v>
      </c>
      <c r="U1587" s="49"/>
      <c r="V1587" s="49"/>
      <c r="W1587" s="49"/>
      <c r="X1587" s="49"/>
      <c r="Y1587" s="49"/>
      <c r="Z1587" s="49"/>
      <c r="AA1587" s="14">
        <f>SUM(U1587:Z1587)</f>
        <v>0</v>
      </c>
      <c r="AB1587" s="49"/>
      <c r="AC1587" s="49"/>
      <c r="AD1587" s="87">
        <f>H1587+K1587+O1587+T1587+AA1587+AB1587-AC1587</f>
        <v>86.8</v>
      </c>
    </row>
    <row r="1588" spans="1:30" ht="21" customHeight="1" x14ac:dyDescent="0.2">
      <c r="A1588" s="10">
        <v>1584</v>
      </c>
      <c r="B1588" s="100" t="s">
        <v>1414</v>
      </c>
      <c r="C1588" s="101" t="s">
        <v>68</v>
      </c>
      <c r="D1588" s="102">
        <v>2</v>
      </c>
      <c r="E1588" s="13">
        <v>0.85799999999999998</v>
      </c>
      <c r="F1588" s="48"/>
      <c r="G1588" s="48"/>
      <c r="H1588" s="12">
        <f>SUM(E1588*100,F1588:G1588)</f>
        <v>85.8</v>
      </c>
      <c r="I1588" s="48"/>
      <c r="J1588" s="78"/>
      <c r="K1588" s="13">
        <f>SUM(I1588:J1588)</f>
        <v>0</v>
      </c>
      <c r="L1588" s="48"/>
      <c r="M1588" s="78"/>
      <c r="N1588" s="78"/>
      <c r="O1588" s="13">
        <f>SUM(L1588:N1588)</f>
        <v>0</v>
      </c>
      <c r="P1588" s="78"/>
      <c r="Q1588" s="78"/>
      <c r="R1588" s="78"/>
      <c r="S1588" s="78"/>
      <c r="T1588" s="82">
        <f>SUM(P1588:S1588)</f>
        <v>0</v>
      </c>
      <c r="U1588" s="48"/>
      <c r="V1588" s="48"/>
      <c r="W1588" s="48"/>
      <c r="X1588" s="48"/>
      <c r="Y1588" s="48"/>
      <c r="Z1588" s="48"/>
      <c r="AA1588" s="13">
        <f>SUM(U1588:Z1588)</f>
        <v>0</v>
      </c>
      <c r="AB1588" s="48">
        <v>1</v>
      </c>
      <c r="AC1588" s="48"/>
      <c r="AD1588" s="86">
        <f>H1588+K1588+O1588+T1588+AA1588+AB1588-AC1588</f>
        <v>86.8</v>
      </c>
    </row>
    <row r="1589" spans="1:30" ht="21" customHeight="1" x14ac:dyDescent="0.2">
      <c r="A1589" s="8">
        <v>1585</v>
      </c>
      <c r="B1589" s="100" t="s">
        <v>1415</v>
      </c>
      <c r="C1589" s="101" t="s">
        <v>68</v>
      </c>
      <c r="D1589" s="128">
        <v>1</v>
      </c>
      <c r="E1589" s="16">
        <v>0.85299999999999998</v>
      </c>
      <c r="F1589" s="48"/>
      <c r="G1589" s="48"/>
      <c r="H1589" s="12">
        <f>SUM(E1589*100,F1589:G1589)</f>
        <v>85.3</v>
      </c>
      <c r="I1589" s="48"/>
      <c r="J1589" s="78"/>
      <c r="K1589" s="13">
        <f>SUM(I1589:J1589)</f>
        <v>0</v>
      </c>
      <c r="L1589" s="48"/>
      <c r="M1589" s="78"/>
      <c r="N1589" s="78"/>
      <c r="O1589" s="13">
        <f>SUM(L1589:N1589)</f>
        <v>0</v>
      </c>
      <c r="P1589" s="78"/>
      <c r="Q1589" s="78">
        <v>1</v>
      </c>
      <c r="R1589" s="78"/>
      <c r="S1589" s="78"/>
      <c r="T1589" s="82">
        <f>SUM(P1589:S1589)</f>
        <v>1</v>
      </c>
      <c r="U1589" s="48"/>
      <c r="V1589" s="48">
        <v>0.5</v>
      </c>
      <c r="W1589" s="48"/>
      <c r="X1589" s="48"/>
      <c r="Y1589" s="48"/>
      <c r="Z1589" s="48"/>
      <c r="AA1589" s="13">
        <f>SUM(U1589:Z1589)</f>
        <v>0.5</v>
      </c>
      <c r="AB1589" s="48"/>
      <c r="AC1589" s="48"/>
      <c r="AD1589" s="87">
        <f>H1589+K1589+O1589+T1589+AA1589+AB1589-AC1589</f>
        <v>86.8</v>
      </c>
    </row>
    <row r="1590" spans="1:30" ht="21" customHeight="1" x14ac:dyDescent="0.2">
      <c r="A1590" s="9">
        <v>1586</v>
      </c>
      <c r="B1590" s="117">
        <v>194191</v>
      </c>
      <c r="C1590" s="119" t="s">
        <v>78</v>
      </c>
      <c r="D1590" s="120">
        <v>2</v>
      </c>
      <c r="E1590" s="14">
        <v>0.86791666666666667</v>
      </c>
      <c r="F1590" s="51"/>
      <c r="G1590" s="51"/>
      <c r="H1590" s="12">
        <f>SUM(E1590*100,F1590:G1590)</f>
        <v>86.791666666666671</v>
      </c>
      <c r="I1590" s="51"/>
      <c r="J1590" s="121"/>
      <c r="K1590" s="14">
        <f>SUM(I1590:J1590)</f>
        <v>0</v>
      </c>
      <c r="L1590" s="51"/>
      <c r="M1590" s="121"/>
      <c r="N1590" s="121"/>
      <c r="O1590" s="14">
        <f>SUM(L1590:N1590)</f>
        <v>0</v>
      </c>
      <c r="P1590" s="121"/>
      <c r="Q1590" s="121"/>
      <c r="R1590" s="121"/>
      <c r="S1590" s="121"/>
      <c r="T1590" s="18">
        <f>SUM(P1590:S1590)</f>
        <v>0</v>
      </c>
      <c r="U1590" s="51"/>
      <c r="V1590" s="51"/>
      <c r="W1590" s="51"/>
      <c r="X1590" s="51"/>
      <c r="Y1590" s="51"/>
      <c r="Z1590" s="51"/>
      <c r="AA1590" s="14">
        <f>SUM(U1590:Z1590)</f>
        <v>0</v>
      </c>
      <c r="AB1590" s="51"/>
      <c r="AC1590" s="51"/>
      <c r="AD1590" s="86">
        <f>H1590+K1590+O1590+T1590+AA1590+AB1590-AC1590</f>
        <v>86.791666666666671</v>
      </c>
    </row>
    <row r="1591" spans="1:30" ht="21" customHeight="1" x14ac:dyDescent="0.2">
      <c r="A1591" s="10">
        <v>1587</v>
      </c>
      <c r="B1591" s="132" t="s">
        <v>1416</v>
      </c>
      <c r="C1591" s="101" t="s">
        <v>68</v>
      </c>
      <c r="D1591" s="102">
        <v>1</v>
      </c>
      <c r="E1591" s="13">
        <v>0.86785714285714288</v>
      </c>
      <c r="F1591" s="48"/>
      <c r="G1591" s="48"/>
      <c r="H1591" s="12">
        <f>SUM(E1591*100,F1591:G1591)</f>
        <v>86.785714285714292</v>
      </c>
      <c r="I1591" s="48"/>
      <c r="J1591" s="78"/>
      <c r="K1591" s="13">
        <f>SUM(I1591:J1591)</f>
        <v>0</v>
      </c>
      <c r="L1591" s="48"/>
      <c r="M1591" s="78"/>
      <c r="N1591" s="78"/>
      <c r="O1591" s="13">
        <f>SUM(L1591:N1591)</f>
        <v>0</v>
      </c>
      <c r="P1591" s="78"/>
      <c r="Q1591" s="78"/>
      <c r="R1591" s="78"/>
      <c r="S1591" s="78"/>
      <c r="T1591" s="82">
        <f>SUM(P1591:S1591)</f>
        <v>0</v>
      </c>
      <c r="U1591" s="48"/>
      <c r="V1591" s="48"/>
      <c r="W1591" s="48"/>
      <c r="X1591" s="48"/>
      <c r="Y1591" s="48"/>
      <c r="Z1591" s="48"/>
      <c r="AA1591" s="13">
        <f>SUM(U1591:Z1591)</f>
        <v>0</v>
      </c>
      <c r="AB1591" s="48"/>
      <c r="AC1591" s="48"/>
      <c r="AD1591" s="86">
        <f>H1591+K1591+O1591+T1591+AA1591+AB1591-AC1591</f>
        <v>86.785714285714292</v>
      </c>
    </row>
    <row r="1592" spans="1:30" ht="21" customHeight="1" x14ac:dyDescent="0.2">
      <c r="A1592" s="8">
        <v>1588</v>
      </c>
      <c r="B1592" s="110" t="s">
        <v>1417</v>
      </c>
      <c r="C1592" s="110" t="s">
        <v>73</v>
      </c>
      <c r="D1592" s="111">
        <v>4</v>
      </c>
      <c r="E1592" s="14">
        <v>0.86781249999999999</v>
      </c>
      <c r="F1592" s="50"/>
      <c r="G1592" s="50"/>
      <c r="H1592" s="12">
        <f>SUM(E1592*100,F1592:G1592)</f>
        <v>86.78125</v>
      </c>
      <c r="I1592" s="50"/>
      <c r="J1592" s="112"/>
      <c r="K1592" s="14">
        <f>SUM(I1592:J1592)</f>
        <v>0</v>
      </c>
      <c r="L1592" s="50"/>
      <c r="M1592" s="112"/>
      <c r="N1592" s="112"/>
      <c r="O1592" s="14">
        <f>SUM(L1592:N1592)</f>
        <v>0</v>
      </c>
      <c r="P1592" s="112"/>
      <c r="Q1592" s="112"/>
      <c r="R1592" s="112"/>
      <c r="S1592" s="112"/>
      <c r="T1592" s="18">
        <f>SUM(P1592:S1592)</f>
        <v>0</v>
      </c>
      <c r="U1592" s="50"/>
      <c r="V1592" s="50"/>
      <c r="W1592" s="50"/>
      <c r="X1592" s="50"/>
      <c r="Y1592" s="50"/>
      <c r="Z1592" s="50"/>
      <c r="AA1592" s="14">
        <f>SUM(U1592:Z1592)</f>
        <v>0</v>
      </c>
      <c r="AB1592" s="50"/>
      <c r="AC1592" s="50"/>
      <c r="AD1592" s="87">
        <f>H1592+K1592+O1592+T1592+AA1592+AB1592-AC1592</f>
        <v>86.78125</v>
      </c>
    </row>
    <row r="1593" spans="1:30" ht="21" customHeight="1" x14ac:dyDescent="0.2">
      <c r="A1593" s="9">
        <v>1589</v>
      </c>
      <c r="B1593" s="100" t="s">
        <v>1418</v>
      </c>
      <c r="C1593" s="101" t="s">
        <v>68</v>
      </c>
      <c r="D1593" s="102">
        <v>2</v>
      </c>
      <c r="E1593" s="13">
        <v>0.8676666666666667</v>
      </c>
      <c r="F1593" s="48"/>
      <c r="G1593" s="48"/>
      <c r="H1593" s="12">
        <f>SUM(E1593*100,F1593:G1593)</f>
        <v>86.766666666666666</v>
      </c>
      <c r="I1593" s="48"/>
      <c r="J1593" s="78"/>
      <c r="K1593" s="13">
        <f>SUM(I1593:J1593)</f>
        <v>0</v>
      </c>
      <c r="L1593" s="48"/>
      <c r="M1593" s="78"/>
      <c r="N1593" s="78"/>
      <c r="O1593" s="13">
        <f>SUM(L1593:N1593)</f>
        <v>0</v>
      </c>
      <c r="P1593" s="78"/>
      <c r="Q1593" s="78"/>
      <c r="R1593" s="78"/>
      <c r="S1593" s="78"/>
      <c r="T1593" s="82">
        <f>SUM(P1593:S1593)</f>
        <v>0</v>
      </c>
      <c r="U1593" s="48"/>
      <c r="V1593" s="48"/>
      <c r="W1593" s="48"/>
      <c r="X1593" s="48"/>
      <c r="Y1593" s="48"/>
      <c r="Z1593" s="48"/>
      <c r="AA1593" s="13">
        <f>SUM(U1593:Z1593)</f>
        <v>0</v>
      </c>
      <c r="AB1593" s="48"/>
      <c r="AC1593" s="48"/>
      <c r="AD1593" s="87">
        <f>H1593+K1593+O1593+T1593+AA1593+AB1593-AC1593</f>
        <v>86.766666666666666</v>
      </c>
    </row>
    <row r="1594" spans="1:30" ht="21" customHeight="1" x14ac:dyDescent="0.2">
      <c r="A1594" s="10">
        <v>1590</v>
      </c>
      <c r="B1594" s="107" t="s">
        <v>1419</v>
      </c>
      <c r="C1594" s="104" t="s">
        <v>70</v>
      </c>
      <c r="D1594" s="116">
        <v>2</v>
      </c>
      <c r="E1594" s="14">
        <f>H1594/100</f>
        <v>0.86765000000000003</v>
      </c>
      <c r="F1594" s="49"/>
      <c r="G1594" s="49"/>
      <c r="H1594" s="12">
        <v>86.765000000000001</v>
      </c>
      <c r="I1594" s="49"/>
      <c r="J1594" s="106"/>
      <c r="K1594" s="14">
        <f>SUM(I1594:J1594)</f>
        <v>0</v>
      </c>
      <c r="L1594" s="49"/>
      <c r="M1594" s="106"/>
      <c r="N1594" s="106"/>
      <c r="O1594" s="14">
        <f>SUM(L1594:N1594)</f>
        <v>0</v>
      </c>
      <c r="P1594" s="106"/>
      <c r="Q1594" s="106"/>
      <c r="R1594" s="106"/>
      <c r="S1594" s="106"/>
      <c r="T1594" s="18">
        <f>SUM(P1594:S1594)</f>
        <v>0</v>
      </c>
      <c r="U1594" s="49"/>
      <c r="V1594" s="49"/>
      <c r="W1594" s="49"/>
      <c r="X1594" s="49"/>
      <c r="Y1594" s="49"/>
      <c r="Z1594" s="49"/>
      <c r="AA1594" s="14">
        <f>SUM(U1594:Z1594)</f>
        <v>0</v>
      </c>
      <c r="AB1594" s="49"/>
      <c r="AC1594" s="49"/>
      <c r="AD1594" s="86">
        <f>H1594+K1594+O1594+T1594+AA1594+AB1594-AC1594</f>
        <v>86.765000000000001</v>
      </c>
    </row>
    <row r="1595" spans="1:30" ht="21" customHeight="1" x14ac:dyDescent="0.2">
      <c r="A1595" s="8">
        <v>1591</v>
      </c>
      <c r="B1595" s="122" t="s">
        <v>1420</v>
      </c>
      <c r="C1595" s="110" t="s">
        <v>73</v>
      </c>
      <c r="D1595" s="111">
        <v>1</v>
      </c>
      <c r="E1595" s="14">
        <v>0.85750000000000004</v>
      </c>
      <c r="F1595" s="50"/>
      <c r="G1595" s="50">
        <v>1</v>
      </c>
      <c r="H1595" s="12">
        <f>SUM(E1595*100,F1595:G1595)</f>
        <v>86.75</v>
      </c>
      <c r="I1595" s="50"/>
      <c r="J1595" s="112"/>
      <c r="K1595" s="14">
        <f>SUM(I1595:J1595)</f>
        <v>0</v>
      </c>
      <c r="L1595" s="50"/>
      <c r="M1595" s="112"/>
      <c r="N1595" s="112"/>
      <c r="O1595" s="14">
        <f>SUM(L1595:N1595)</f>
        <v>0</v>
      </c>
      <c r="P1595" s="112"/>
      <c r="Q1595" s="112"/>
      <c r="R1595" s="112"/>
      <c r="S1595" s="112"/>
      <c r="T1595" s="18">
        <f>SUM(P1595:S1595)</f>
        <v>0</v>
      </c>
      <c r="U1595" s="50"/>
      <c r="V1595" s="50"/>
      <c r="W1595" s="50"/>
      <c r="X1595" s="50"/>
      <c r="Y1595" s="50"/>
      <c r="Z1595" s="50"/>
      <c r="AA1595" s="14">
        <f>SUM(U1595:Z1595)</f>
        <v>0</v>
      </c>
      <c r="AB1595" s="50"/>
      <c r="AC1595" s="50"/>
      <c r="AD1595" s="86">
        <f>H1595+K1595+O1595+T1595+AA1595+AB1595-AC1595</f>
        <v>86.75</v>
      </c>
    </row>
    <row r="1596" spans="1:30" ht="21" customHeight="1" x14ac:dyDescent="0.2">
      <c r="A1596" s="9">
        <v>1592</v>
      </c>
      <c r="B1596" s="129" t="s">
        <v>1421</v>
      </c>
      <c r="C1596" s="101" t="s">
        <v>68</v>
      </c>
      <c r="D1596" s="102">
        <v>3</v>
      </c>
      <c r="E1596" s="13">
        <v>0.86741935483870969</v>
      </c>
      <c r="F1596" s="48"/>
      <c r="G1596" s="48"/>
      <c r="H1596" s="12">
        <f>SUM(E1596*100,F1596:G1596)</f>
        <v>86.741935483870975</v>
      </c>
      <c r="I1596" s="48"/>
      <c r="J1596" s="78"/>
      <c r="K1596" s="13">
        <f>SUM(I1596:J1596)</f>
        <v>0</v>
      </c>
      <c r="L1596" s="48"/>
      <c r="M1596" s="78"/>
      <c r="N1596" s="78"/>
      <c r="O1596" s="13">
        <f>SUM(L1596:N1596)</f>
        <v>0</v>
      </c>
      <c r="P1596" s="78"/>
      <c r="Q1596" s="78"/>
      <c r="R1596" s="78"/>
      <c r="S1596" s="78"/>
      <c r="T1596" s="82">
        <f>SUM(P1596:S1596)</f>
        <v>0</v>
      </c>
      <c r="U1596" s="48"/>
      <c r="V1596" s="48"/>
      <c r="W1596" s="48"/>
      <c r="X1596" s="48"/>
      <c r="Y1596" s="48"/>
      <c r="Z1596" s="48"/>
      <c r="AA1596" s="13">
        <f>SUM(U1596:Z1596)</f>
        <v>0</v>
      </c>
      <c r="AB1596" s="48"/>
      <c r="AC1596" s="48"/>
      <c r="AD1596" s="87">
        <f>H1596+K1596+O1596+T1596+AA1596+AB1596-AC1596</f>
        <v>86.741935483870975</v>
      </c>
    </row>
    <row r="1597" spans="1:30" ht="21" customHeight="1" x14ac:dyDescent="0.2">
      <c r="A1597" s="10">
        <v>1593</v>
      </c>
      <c r="B1597" s="100" t="s">
        <v>1422</v>
      </c>
      <c r="C1597" s="101" t="s">
        <v>68</v>
      </c>
      <c r="D1597" s="102">
        <v>2</v>
      </c>
      <c r="E1597" s="13">
        <v>0.86733333333333329</v>
      </c>
      <c r="F1597" s="48"/>
      <c r="G1597" s="48"/>
      <c r="H1597" s="12">
        <f>SUM(E1597*100,F1597:G1597)</f>
        <v>86.733333333333334</v>
      </c>
      <c r="I1597" s="48"/>
      <c r="J1597" s="78"/>
      <c r="K1597" s="13">
        <f>SUM(I1597:J1597)</f>
        <v>0</v>
      </c>
      <c r="L1597" s="48"/>
      <c r="M1597" s="78"/>
      <c r="N1597" s="78"/>
      <c r="O1597" s="13">
        <f>SUM(L1597:N1597)</f>
        <v>0</v>
      </c>
      <c r="P1597" s="78"/>
      <c r="Q1597" s="78"/>
      <c r="R1597" s="78"/>
      <c r="S1597" s="78"/>
      <c r="T1597" s="82">
        <f>SUM(P1597:S1597)</f>
        <v>0</v>
      </c>
      <c r="U1597" s="48"/>
      <c r="V1597" s="48"/>
      <c r="W1597" s="48"/>
      <c r="X1597" s="48"/>
      <c r="Y1597" s="48"/>
      <c r="Z1597" s="48"/>
      <c r="AA1597" s="13">
        <f>SUM(U1597:Z1597)</f>
        <v>0</v>
      </c>
      <c r="AB1597" s="48"/>
      <c r="AC1597" s="48"/>
      <c r="AD1597" s="86">
        <f>H1597+K1597+O1597+T1597+AA1597+AB1597-AC1597</f>
        <v>86.733333333333334</v>
      </c>
    </row>
    <row r="1598" spans="1:30" ht="21" customHeight="1" x14ac:dyDescent="0.2">
      <c r="A1598" s="8">
        <v>1594</v>
      </c>
      <c r="B1598" s="114" t="s">
        <v>1423</v>
      </c>
      <c r="C1598" s="92" t="s">
        <v>64</v>
      </c>
      <c r="D1598" s="93">
        <v>3</v>
      </c>
      <c r="E1598" s="12">
        <v>0.86729903536977493</v>
      </c>
      <c r="F1598" s="46"/>
      <c r="G1598" s="46"/>
      <c r="H1598" s="12">
        <f>SUM(E1598*100,F1598:G1598)</f>
        <v>86.729903536977488</v>
      </c>
      <c r="I1598" s="94"/>
      <c r="J1598" s="95"/>
      <c r="K1598" s="12">
        <f>SUM(I1598:J1598)</f>
        <v>0</v>
      </c>
      <c r="L1598" s="95"/>
      <c r="M1598" s="95"/>
      <c r="N1598" s="95"/>
      <c r="O1598" s="12">
        <f>SUM(L1598:N1598)</f>
        <v>0</v>
      </c>
      <c r="P1598" s="95"/>
      <c r="Q1598" s="95"/>
      <c r="R1598" s="95"/>
      <c r="S1598" s="95"/>
      <c r="T1598" s="19">
        <f>SUM(P1598:S1598)</f>
        <v>0</v>
      </c>
      <c r="U1598" s="95"/>
      <c r="V1598" s="94"/>
      <c r="W1598" s="94"/>
      <c r="X1598" s="94"/>
      <c r="Y1598" s="85"/>
      <c r="Z1598" s="85"/>
      <c r="AA1598" s="14">
        <f>SUM(U1598:Z1598)</f>
        <v>0</v>
      </c>
      <c r="AB1598" s="85"/>
      <c r="AC1598" s="85"/>
      <c r="AD1598" s="86">
        <f>H1598+K1598+O1598+T1598+AA1598+AB1598-AC1598</f>
        <v>86.729903536977488</v>
      </c>
    </row>
    <row r="1599" spans="1:30" ht="21" customHeight="1" x14ac:dyDescent="0.2">
      <c r="A1599" s="9">
        <v>1595</v>
      </c>
      <c r="B1599" s="136" t="s">
        <v>1424</v>
      </c>
      <c r="C1599" s="104" t="s">
        <v>70</v>
      </c>
      <c r="D1599" s="105">
        <v>1</v>
      </c>
      <c r="E1599" s="14">
        <f>H1599/100</f>
        <v>0.86727272727272731</v>
      </c>
      <c r="F1599" s="49"/>
      <c r="G1599" s="49"/>
      <c r="H1599" s="12">
        <v>86.727272727272734</v>
      </c>
      <c r="I1599" s="49"/>
      <c r="J1599" s="106"/>
      <c r="K1599" s="14">
        <f>SUM(I1599:J1599)</f>
        <v>0</v>
      </c>
      <c r="L1599" s="49"/>
      <c r="M1599" s="106"/>
      <c r="N1599" s="106"/>
      <c r="O1599" s="14">
        <f>SUM(L1599:N1599)</f>
        <v>0</v>
      </c>
      <c r="P1599" s="106"/>
      <c r="Q1599" s="106"/>
      <c r="R1599" s="106"/>
      <c r="S1599" s="106"/>
      <c r="T1599" s="18">
        <f>SUM(P1599:S1599)</f>
        <v>0</v>
      </c>
      <c r="U1599" s="49"/>
      <c r="V1599" s="49"/>
      <c r="W1599" s="49"/>
      <c r="X1599" s="49"/>
      <c r="Y1599" s="49"/>
      <c r="Z1599" s="49"/>
      <c r="AA1599" s="14">
        <f>SUM(U1599:Z1599)</f>
        <v>0</v>
      </c>
      <c r="AB1599" s="49"/>
      <c r="AC1599" s="49"/>
      <c r="AD1599" s="86">
        <f>H1599+K1599+O1599+T1599+AA1599+AB1599-AC1599</f>
        <v>86.727272727272734</v>
      </c>
    </row>
    <row r="1600" spans="1:30" ht="21" customHeight="1" x14ac:dyDescent="0.2">
      <c r="A1600" s="10">
        <v>1596</v>
      </c>
      <c r="B1600" s="123" t="s">
        <v>1425</v>
      </c>
      <c r="C1600" s="101" t="s">
        <v>68</v>
      </c>
      <c r="D1600" s="133">
        <v>3</v>
      </c>
      <c r="E1600" s="13">
        <v>0.86724137931034484</v>
      </c>
      <c r="F1600" s="48"/>
      <c r="G1600" s="48"/>
      <c r="H1600" s="12">
        <f>SUM(E1600*100,F1600:G1600)</f>
        <v>86.724137931034477</v>
      </c>
      <c r="I1600" s="48"/>
      <c r="J1600" s="78"/>
      <c r="K1600" s="13">
        <f>SUM(I1600:J1600)</f>
        <v>0</v>
      </c>
      <c r="L1600" s="48"/>
      <c r="M1600" s="78"/>
      <c r="N1600" s="78"/>
      <c r="O1600" s="13">
        <f>SUM(L1600:N1600)</f>
        <v>0</v>
      </c>
      <c r="P1600" s="78"/>
      <c r="Q1600" s="78"/>
      <c r="R1600" s="78"/>
      <c r="S1600" s="78"/>
      <c r="T1600" s="82">
        <f>SUM(P1600:S1600)</f>
        <v>0</v>
      </c>
      <c r="U1600" s="48"/>
      <c r="V1600" s="48"/>
      <c r="W1600" s="48"/>
      <c r="X1600" s="48"/>
      <c r="Y1600" s="48"/>
      <c r="Z1600" s="48"/>
      <c r="AA1600" s="13">
        <f>SUM(U1600:Z1600)</f>
        <v>0</v>
      </c>
      <c r="AB1600" s="48"/>
      <c r="AC1600" s="48"/>
      <c r="AD1600" s="87">
        <f>H1600+K1600+O1600+T1600+AA1600+AB1600-AC1600</f>
        <v>86.724137931034477</v>
      </c>
    </row>
    <row r="1601" spans="1:30" ht="21" customHeight="1" x14ac:dyDescent="0.2">
      <c r="A1601" s="8">
        <v>1597</v>
      </c>
      <c r="B1601" s="117">
        <v>194146</v>
      </c>
      <c r="C1601" s="119" t="s">
        <v>78</v>
      </c>
      <c r="D1601" s="120">
        <v>2</v>
      </c>
      <c r="E1601" s="14">
        <v>0.8671875</v>
      </c>
      <c r="F1601" s="51"/>
      <c r="G1601" s="51"/>
      <c r="H1601" s="12">
        <f>SUM(E1601*100,F1601:G1601)</f>
        <v>86.71875</v>
      </c>
      <c r="I1601" s="51"/>
      <c r="J1601" s="121"/>
      <c r="K1601" s="14">
        <f>SUM(I1601:J1601)</f>
        <v>0</v>
      </c>
      <c r="L1601" s="51"/>
      <c r="M1601" s="121"/>
      <c r="N1601" s="121"/>
      <c r="O1601" s="14">
        <f>SUM(L1601:N1601)</f>
        <v>0</v>
      </c>
      <c r="P1601" s="121"/>
      <c r="Q1601" s="121"/>
      <c r="R1601" s="121"/>
      <c r="S1601" s="121"/>
      <c r="T1601" s="18">
        <f>SUM(P1601:S1601)</f>
        <v>0</v>
      </c>
      <c r="U1601" s="51"/>
      <c r="V1601" s="51"/>
      <c r="W1601" s="51"/>
      <c r="X1601" s="51"/>
      <c r="Y1601" s="51"/>
      <c r="Z1601" s="51"/>
      <c r="AA1601" s="14">
        <f>SUM(U1601:Z1601)</f>
        <v>0</v>
      </c>
      <c r="AB1601" s="51"/>
      <c r="AC1601" s="51"/>
      <c r="AD1601" s="86">
        <f>H1601+K1601+O1601+T1601+AA1601+AB1601-AC1601</f>
        <v>86.71875</v>
      </c>
    </row>
    <row r="1602" spans="1:30" ht="21" customHeight="1" x14ac:dyDescent="0.2">
      <c r="A1602" s="9">
        <v>1598</v>
      </c>
      <c r="B1602" s="117">
        <v>174281</v>
      </c>
      <c r="C1602" s="119" t="s">
        <v>78</v>
      </c>
      <c r="D1602" s="120">
        <v>4</v>
      </c>
      <c r="E1602" s="14">
        <v>0.86717948717948723</v>
      </c>
      <c r="F1602" s="51"/>
      <c r="G1602" s="51"/>
      <c r="H1602" s="12">
        <f>SUM(E1602*100,F1602:G1602)</f>
        <v>86.71794871794873</v>
      </c>
      <c r="I1602" s="51"/>
      <c r="J1602" s="121"/>
      <c r="K1602" s="14">
        <f>SUM(I1602:J1602)</f>
        <v>0</v>
      </c>
      <c r="L1602" s="51"/>
      <c r="M1602" s="121"/>
      <c r="N1602" s="121"/>
      <c r="O1602" s="14">
        <f>SUM(L1602:N1602)</f>
        <v>0</v>
      </c>
      <c r="P1602" s="121"/>
      <c r="Q1602" s="121"/>
      <c r="R1602" s="121"/>
      <c r="S1602" s="121"/>
      <c r="T1602" s="18">
        <f>SUM(P1602:S1602)</f>
        <v>0</v>
      </c>
      <c r="U1602" s="51"/>
      <c r="V1602" s="51"/>
      <c r="W1602" s="51"/>
      <c r="X1602" s="51"/>
      <c r="Y1602" s="51"/>
      <c r="Z1602" s="51"/>
      <c r="AA1602" s="14">
        <f>SUM(U1602:Z1602)</f>
        <v>0</v>
      </c>
      <c r="AB1602" s="51"/>
      <c r="AC1602" s="51"/>
      <c r="AD1602" s="87">
        <f>H1602+K1602+O1602+T1602+AA1602+AB1602-AC1602</f>
        <v>86.71794871794873</v>
      </c>
    </row>
    <row r="1603" spans="1:30" ht="21" customHeight="1" x14ac:dyDescent="0.2">
      <c r="A1603" s="10">
        <v>1599</v>
      </c>
      <c r="B1603" s="122" t="s">
        <v>1426</v>
      </c>
      <c r="C1603" s="110" t="s">
        <v>73</v>
      </c>
      <c r="D1603" s="111">
        <v>1</v>
      </c>
      <c r="E1603" s="14">
        <v>0.8571428571428571</v>
      </c>
      <c r="F1603" s="50"/>
      <c r="G1603" s="50">
        <v>1</v>
      </c>
      <c r="H1603" s="12">
        <f>SUM(E1603*100,F1603:G1603)</f>
        <v>86.714285714285708</v>
      </c>
      <c r="I1603" s="50"/>
      <c r="J1603" s="112"/>
      <c r="K1603" s="14">
        <f>SUM(I1603:J1603)</f>
        <v>0</v>
      </c>
      <c r="L1603" s="50"/>
      <c r="M1603" s="112"/>
      <c r="N1603" s="112"/>
      <c r="O1603" s="14">
        <f>SUM(L1603:N1603)</f>
        <v>0</v>
      </c>
      <c r="P1603" s="112"/>
      <c r="Q1603" s="112"/>
      <c r="R1603" s="112"/>
      <c r="S1603" s="112"/>
      <c r="T1603" s="18">
        <f>SUM(P1603:S1603)</f>
        <v>0</v>
      </c>
      <c r="U1603" s="50"/>
      <c r="V1603" s="50"/>
      <c r="W1603" s="50"/>
      <c r="X1603" s="50"/>
      <c r="Y1603" s="50"/>
      <c r="Z1603" s="50"/>
      <c r="AA1603" s="14">
        <f>SUM(U1603:Z1603)</f>
        <v>0</v>
      </c>
      <c r="AB1603" s="50"/>
      <c r="AC1603" s="50"/>
      <c r="AD1603" s="86">
        <f>H1603+K1603+O1603+T1603+AA1603+AB1603-AC1603</f>
        <v>86.714285714285708</v>
      </c>
    </row>
    <row r="1604" spans="1:30" ht="21" customHeight="1" x14ac:dyDescent="0.2">
      <c r="A1604" s="8">
        <v>1600</v>
      </c>
      <c r="B1604" s="132" t="s">
        <v>1427</v>
      </c>
      <c r="C1604" s="101" t="s">
        <v>68</v>
      </c>
      <c r="D1604" s="102">
        <v>1</v>
      </c>
      <c r="E1604" s="13">
        <v>0.8671428571428571</v>
      </c>
      <c r="F1604" s="48"/>
      <c r="G1604" s="48"/>
      <c r="H1604" s="12">
        <f>SUM(E1604*100,F1604:G1604)</f>
        <v>86.714285714285708</v>
      </c>
      <c r="I1604" s="48"/>
      <c r="J1604" s="78"/>
      <c r="K1604" s="13">
        <f>SUM(I1604:J1604)</f>
        <v>0</v>
      </c>
      <c r="L1604" s="48"/>
      <c r="M1604" s="78"/>
      <c r="N1604" s="78"/>
      <c r="O1604" s="13">
        <f>SUM(L1604:N1604)</f>
        <v>0</v>
      </c>
      <c r="P1604" s="78"/>
      <c r="Q1604" s="78"/>
      <c r="R1604" s="78"/>
      <c r="S1604" s="78"/>
      <c r="T1604" s="82">
        <f>SUM(P1604:S1604)</f>
        <v>0</v>
      </c>
      <c r="U1604" s="48"/>
      <c r="V1604" s="48"/>
      <c r="W1604" s="48"/>
      <c r="X1604" s="48"/>
      <c r="Y1604" s="48"/>
      <c r="Z1604" s="48"/>
      <c r="AA1604" s="13">
        <f>SUM(U1604:Z1604)</f>
        <v>0</v>
      </c>
      <c r="AB1604" s="48"/>
      <c r="AC1604" s="48"/>
      <c r="AD1604" s="86">
        <f>H1604+K1604+O1604+T1604+AA1604+AB1604-AC1604</f>
        <v>86.714285714285708</v>
      </c>
    </row>
    <row r="1605" spans="1:30" ht="21" customHeight="1" x14ac:dyDescent="0.2">
      <c r="A1605" s="9">
        <v>1601</v>
      </c>
      <c r="B1605" s="136" t="s">
        <v>1428</v>
      </c>
      <c r="C1605" s="104" t="s">
        <v>70</v>
      </c>
      <c r="D1605" s="105">
        <v>1</v>
      </c>
      <c r="E1605" s="14">
        <f>H1605/100</f>
        <v>0.85909090909090902</v>
      </c>
      <c r="F1605" s="49"/>
      <c r="G1605" s="49"/>
      <c r="H1605" s="12">
        <v>85.909090909090907</v>
      </c>
      <c r="I1605" s="49"/>
      <c r="J1605" s="106"/>
      <c r="K1605" s="14">
        <f>SUM(I1605:J1605)</f>
        <v>0</v>
      </c>
      <c r="L1605" s="49"/>
      <c r="M1605" s="106"/>
      <c r="N1605" s="106"/>
      <c r="O1605" s="14">
        <f>SUM(L1605:N1605)</f>
        <v>0</v>
      </c>
      <c r="P1605" s="106"/>
      <c r="Q1605" s="106"/>
      <c r="R1605" s="106"/>
      <c r="S1605" s="106"/>
      <c r="T1605" s="18">
        <f>SUM(P1605:S1605)</f>
        <v>0</v>
      </c>
      <c r="U1605" s="49"/>
      <c r="V1605" s="49">
        <v>0.8</v>
      </c>
      <c r="W1605" s="49"/>
      <c r="X1605" s="49"/>
      <c r="Y1605" s="49"/>
      <c r="Z1605" s="49"/>
      <c r="AA1605" s="14">
        <f>SUM(U1605:Z1605)</f>
        <v>0.8</v>
      </c>
      <c r="AB1605" s="49"/>
      <c r="AC1605" s="49"/>
      <c r="AD1605" s="87">
        <f>H1605+K1605+O1605+T1605+AA1605+AB1605-AC1605</f>
        <v>86.709090909090904</v>
      </c>
    </row>
    <row r="1606" spans="1:30" ht="21" customHeight="1" x14ac:dyDescent="0.2">
      <c r="A1606" s="10">
        <v>1602</v>
      </c>
      <c r="B1606" s="96" t="s">
        <v>1429</v>
      </c>
      <c r="C1606" s="96" t="s">
        <v>66</v>
      </c>
      <c r="D1606" s="97">
        <v>3</v>
      </c>
      <c r="E1606" s="13">
        <v>0.85203389830508469</v>
      </c>
      <c r="F1606" s="47"/>
      <c r="G1606" s="47"/>
      <c r="H1606" s="12">
        <f>SUM(E1606*100,F1606:G1606)</f>
        <v>85.20338983050847</v>
      </c>
      <c r="I1606" s="47"/>
      <c r="J1606" s="77"/>
      <c r="K1606" s="13">
        <f>SUM(I1606:J1606)</f>
        <v>0</v>
      </c>
      <c r="L1606" s="47"/>
      <c r="M1606" s="77"/>
      <c r="N1606" s="77"/>
      <c r="O1606" s="13">
        <f>SUM(L1606:N1606)</f>
        <v>0</v>
      </c>
      <c r="P1606" s="77"/>
      <c r="Q1606" s="77"/>
      <c r="R1606" s="77"/>
      <c r="S1606" s="77"/>
      <c r="T1606" s="82">
        <f>SUM(P1606:S1606)</f>
        <v>0</v>
      </c>
      <c r="U1606" s="47"/>
      <c r="V1606" s="47">
        <v>1.5</v>
      </c>
      <c r="W1606" s="47"/>
      <c r="X1606" s="47"/>
      <c r="Y1606" s="47"/>
      <c r="Z1606" s="47"/>
      <c r="AA1606" s="13">
        <f>SUM(U1606:Z1606)</f>
        <v>1.5</v>
      </c>
      <c r="AB1606" s="47"/>
      <c r="AC1606" s="47"/>
      <c r="AD1606" s="86">
        <f>H1606+K1606+O1606+T1606+AA1606+AB1606-AC1606</f>
        <v>86.70338983050847</v>
      </c>
    </row>
    <row r="1607" spans="1:30" ht="21" customHeight="1" x14ac:dyDescent="0.2">
      <c r="A1607" s="8">
        <v>1603</v>
      </c>
      <c r="B1607" s="122" t="s">
        <v>1430</v>
      </c>
      <c r="C1607" s="110" t="s">
        <v>73</v>
      </c>
      <c r="D1607" s="111">
        <v>4</v>
      </c>
      <c r="E1607" s="14">
        <v>0.86699999999999999</v>
      </c>
      <c r="F1607" s="50"/>
      <c r="G1607" s="50"/>
      <c r="H1607" s="12">
        <f>SUM(E1607*100,F1607:G1607)</f>
        <v>86.7</v>
      </c>
      <c r="I1607" s="50"/>
      <c r="J1607" s="112"/>
      <c r="K1607" s="14">
        <f>SUM(I1607:J1607)</f>
        <v>0</v>
      </c>
      <c r="L1607" s="50"/>
      <c r="M1607" s="112"/>
      <c r="N1607" s="112"/>
      <c r="O1607" s="14">
        <f>SUM(L1607:N1607)</f>
        <v>0</v>
      </c>
      <c r="P1607" s="112"/>
      <c r="Q1607" s="112"/>
      <c r="R1607" s="112"/>
      <c r="S1607" s="112"/>
      <c r="T1607" s="18">
        <f>SUM(P1607:S1607)</f>
        <v>0</v>
      </c>
      <c r="U1607" s="50"/>
      <c r="V1607" s="50"/>
      <c r="W1607" s="50"/>
      <c r="X1607" s="50"/>
      <c r="Y1607" s="50"/>
      <c r="Z1607" s="50"/>
      <c r="AA1607" s="14">
        <f>SUM(U1607:Z1607)</f>
        <v>0</v>
      </c>
      <c r="AB1607" s="50"/>
      <c r="AC1607" s="50"/>
      <c r="AD1607" s="86">
        <f>H1607+K1607+O1607+T1607+AA1607+AB1607-AC1607</f>
        <v>86.7</v>
      </c>
    </row>
    <row r="1608" spans="1:30" ht="21" customHeight="1" x14ac:dyDescent="0.2">
      <c r="A1608" s="9">
        <v>1604</v>
      </c>
      <c r="B1608" s="134" t="s">
        <v>1431</v>
      </c>
      <c r="C1608" s="92" t="s">
        <v>64</v>
      </c>
      <c r="D1608" s="124">
        <v>1</v>
      </c>
      <c r="E1608" s="12">
        <v>0.86699999999999999</v>
      </c>
      <c r="F1608" s="54"/>
      <c r="G1608" s="54"/>
      <c r="H1608" s="12">
        <f>SUM(E1608*100,F1608:G1608)</f>
        <v>86.7</v>
      </c>
      <c r="I1608" s="85"/>
      <c r="J1608" s="126"/>
      <c r="K1608" s="12">
        <f>SUM(I1608:J1608)</f>
        <v>0</v>
      </c>
      <c r="L1608" s="126"/>
      <c r="M1608" s="126"/>
      <c r="N1608" s="126"/>
      <c r="O1608" s="12">
        <f>SUM(L1608:N1608)</f>
        <v>0</v>
      </c>
      <c r="P1608" s="126"/>
      <c r="Q1608" s="126"/>
      <c r="R1608" s="126"/>
      <c r="S1608" s="126"/>
      <c r="T1608" s="19">
        <f>SUM(P1608:S1608)</f>
        <v>0</v>
      </c>
      <c r="U1608" s="126"/>
      <c r="V1608" s="85"/>
      <c r="W1608" s="85"/>
      <c r="X1608" s="85"/>
      <c r="Y1608" s="85"/>
      <c r="Z1608" s="85"/>
      <c r="AA1608" s="14">
        <f>SUM(U1608:Z1608)</f>
        <v>0</v>
      </c>
      <c r="AB1608" s="85"/>
      <c r="AC1608" s="85"/>
      <c r="AD1608" s="86">
        <f>H1608+K1608+O1608+T1608+AA1608+AB1608-AC1608</f>
        <v>86.7</v>
      </c>
    </row>
    <row r="1609" spans="1:30" ht="21" customHeight="1" x14ac:dyDescent="0.2">
      <c r="A1609" s="10">
        <v>1605</v>
      </c>
      <c r="B1609" s="99" t="s">
        <v>1432</v>
      </c>
      <c r="C1609" s="101" t="s">
        <v>68</v>
      </c>
      <c r="D1609" s="133">
        <v>3</v>
      </c>
      <c r="E1609" s="13">
        <v>0.85689655172413792</v>
      </c>
      <c r="F1609" s="48"/>
      <c r="G1609" s="48"/>
      <c r="H1609" s="12">
        <f>SUM(E1609*100,F1609:G1609)</f>
        <v>85.689655172413794</v>
      </c>
      <c r="I1609" s="48"/>
      <c r="J1609" s="78"/>
      <c r="K1609" s="13">
        <f>SUM(I1609:J1609)</f>
        <v>0</v>
      </c>
      <c r="L1609" s="48"/>
      <c r="M1609" s="78"/>
      <c r="N1609" s="78"/>
      <c r="O1609" s="13">
        <f>SUM(L1609:N1609)</f>
        <v>0</v>
      </c>
      <c r="P1609" s="78"/>
      <c r="Q1609" s="78"/>
      <c r="R1609" s="78"/>
      <c r="S1609" s="78"/>
      <c r="T1609" s="82">
        <f>SUM(P1609:S1609)</f>
        <v>0</v>
      </c>
      <c r="U1609" s="48"/>
      <c r="V1609" s="48">
        <v>1</v>
      </c>
      <c r="W1609" s="48"/>
      <c r="X1609" s="48"/>
      <c r="Y1609" s="48"/>
      <c r="Z1609" s="48"/>
      <c r="AA1609" s="13">
        <f>SUM(U1609:Z1609)</f>
        <v>1</v>
      </c>
      <c r="AB1609" s="48"/>
      <c r="AC1609" s="48"/>
      <c r="AD1609" s="86">
        <f>H1609+K1609+O1609+T1609+AA1609+AB1609-AC1609</f>
        <v>86.689655172413794</v>
      </c>
    </row>
    <row r="1610" spans="1:30" ht="21" customHeight="1" x14ac:dyDescent="0.2">
      <c r="A1610" s="8">
        <v>1606</v>
      </c>
      <c r="B1610" s="122" t="s">
        <v>1433</v>
      </c>
      <c r="C1610" s="110" t="s">
        <v>73</v>
      </c>
      <c r="D1610" s="111">
        <v>2</v>
      </c>
      <c r="E1610" s="14">
        <v>0.86181818181818182</v>
      </c>
      <c r="F1610" s="50"/>
      <c r="G1610" s="50"/>
      <c r="H1610" s="12">
        <f>SUM(E1610*100,F1610:G1610)</f>
        <v>86.181818181818187</v>
      </c>
      <c r="I1610" s="50"/>
      <c r="J1610" s="112"/>
      <c r="K1610" s="14">
        <f>SUM(I1610:J1610)</f>
        <v>0</v>
      </c>
      <c r="L1610" s="50"/>
      <c r="M1610" s="112"/>
      <c r="N1610" s="112"/>
      <c r="O1610" s="14">
        <f>SUM(L1610:N1610)</f>
        <v>0</v>
      </c>
      <c r="P1610" s="112"/>
      <c r="Q1610" s="135"/>
      <c r="R1610" s="112">
        <v>0.5</v>
      </c>
      <c r="S1610" s="112"/>
      <c r="T1610" s="18">
        <f>SUM(P1610:S1610)</f>
        <v>0.5</v>
      </c>
      <c r="U1610" s="50"/>
      <c r="V1610" s="50"/>
      <c r="W1610" s="50"/>
      <c r="X1610" s="50"/>
      <c r="Y1610" s="50"/>
      <c r="Z1610" s="50"/>
      <c r="AA1610" s="14">
        <f>SUM(U1610:Z1610)</f>
        <v>0</v>
      </c>
      <c r="AB1610" s="50"/>
      <c r="AC1610" s="50"/>
      <c r="AD1610" s="86">
        <f>H1610+K1610+O1610+T1610+AA1610+AB1610-AC1610</f>
        <v>86.681818181818187</v>
      </c>
    </row>
    <row r="1611" spans="1:30" ht="21" customHeight="1" x14ac:dyDescent="0.2">
      <c r="A1611" s="9">
        <v>1607</v>
      </c>
      <c r="B1611" s="122" t="s">
        <v>1434</v>
      </c>
      <c r="C1611" s="110" t="s">
        <v>73</v>
      </c>
      <c r="D1611" s="111">
        <v>1</v>
      </c>
      <c r="E1611" s="14">
        <v>0.85678571428571426</v>
      </c>
      <c r="F1611" s="50"/>
      <c r="G1611" s="50">
        <v>1</v>
      </c>
      <c r="H1611" s="12">
        <f>SUM(E1611*100,F1611:G1611)</f>
        <v>86.678571428571431</v>
      </c>
      <c r="I1611" s="50"/>
      <c r="J1611" s="112"/>
      <c r="K1611" s="14">
        <f>SUM(I1611:J1611)</f>
        <v>0</v>
      </c>
      <c r="L1611" s="50"/>
      <c r="M1611" s="112"/>
      <c r="N1611" s="112"/>
      <c r="O1611" s="14">
        <f>SUM(L1611:N1611)</f>
        <v>0</v>
      </c>
      <c r="P1611" s="112"/>
      <c r="Q1611" s="112"/>
      <c r="R1611" s="112"/>
      <c r="S1611" s="112"/>
      <c r="T1611" s="18">
        <f>SUM(P1611:S1611)</f>
        <v>0</v>
      </c>
      <c r="U1611" s="50"/>
      <c r="V1611" s="50"/>
      <c r="W1611" s="50"/>
      <c r="X1611" s="50"/>
      <c r="Y1611" s="50"/>
      <c r="Z1611" s="50"/>
      <c r="AA1611" s="14">
        <f>SUM(U1611:Z1611)</f>
        <v>0</v>
      </c>
      <c r="AB1611" s="50"/>
      <c r="AC1611" s="50"/>
      <c r="AD1611" s="86">
        <f>H1611+K1611+O1611+T1611+AA1611+AB1611-AC1611</f>
        <v>86.678571428571431</v>
      </c>
    </row>
    <row r="1612" spans="1:30" ht="21" customHeight="1" x14ac:dyDescent="0.2">
      <c r="A1612" s="10">
        <v>1608</v>
      </c>
      <c r="B1612" s="134" t="s">
        <v>1435</v>
      </c>
      <c r="C1612" s="92" t="s">
        <v>64</v>
      </c>
      <c r="D1612" s="93">
        <v>1</v>
      </c>
      <c r="E1612" s="12">
        <v>0.81172413793103448</v>
      </c>
      <c r="F1612" s="53"/>
      <c r="G1612" s="46"/>
      <c r="H1612" s="12">
        <f>SUM(E1612*100,F1612:G1612)</f>
        <v>81.172413793103445</v>
      </c>
      <c r="I1612" s="94"/>
      <c r="J1612" s="95"/>
      <c r="K1612" s="12">
        <f>SUM(I1612:J1612)</f>
        <v>0</v>
      </c>
      <c r="L1612" s="95"/>
      <c r="M1612" s="95"/>
      <c r="N1612" s="95"/>
      <c r="O1612" s="12">
        <f>SUM(L1612:N1612)</f>
        <v>0</v>
      </c>
      <c r="P1612" s="95"/>
      <c r="Q1612" s="95"/>
      <c r="R1612" s="95"/>
      <c r="S1612" s="95"/>
      <c r="T1612" s="19">
        <f>SUM(P1612:S1612)</f>
        <v>0</v>
      </c>
      <c r="U1612" s="95">
        <v>1</v>
      </c>
      <c r="V1612" s="94">
        <v>1.5</v>
      </c>
      <c r="W1612" s="94"/>
      <c r="X1612" s="94"/>
      <c r="Y1612" s="85">
        <v>2</v>
      </c>
      <c r="Z1612" s="85">
        <v>1</v>
      </c>
      <c r="AA1612" s="14">
        <f>SUM(U1612:Z1612)</f>
        <v>5.5</v>
      </c>
      <c r="AB1612" s="85"/>
      <c r="AC1612" s="85"/>
      <c r="AD1612" s="87">
        <f>H1612+K1612+O1612+T1612+AA1612+AB1612-AC1612</f>
        <v>86.672413793103445</v>
      </c>
    </row>
    <row r="1613" spans="1:30" ht="21" customHeight="1" x14ac:dyDescent="0.2">
      <c r="A1613" s="8">
        <v>1609</v>
      </c>
      <c r="B1613" s="117">
        <v>194082</v>
      </c>
      <c r="C1613" s="119" t="s">
        <v>78</v>
      </c>
      <c r="D1613" s="120">
        <v>2</v>
      </c>
      <c r="E1613" s="14">
        <v>0.80770833333333336</v>
      </c>
      <c r="F1613" s="51"/>
      <c r="G1613" s="51"/>
      <c r="H1613" s="12">
        <f>SUM(E1613*100,F1613:G1613)</f>
        <v>80.770833333333343</v>
      </c>
      <c r="I1613" s="51"/>
      <c r="J1613" s="121"/>
      <c r="K1613" s="14">
        <f>SUM(I1613:J1613)</f>
        <v>0</v>
      </c>
      <c r="L1613" s="51"/>
      <c r="M1613" s="121"/>
      <c r="N1613" s="121"/>
      <c r="O1613" s="14">
        <f>SUM(L1613:N1613)</f>
        <v>0</v>
      </c>
      <c r="P1613" s="121"/>
      <c r="Q1613" s="121"/>
      <c r="R1613" s="121"/>
      <c r="S1613" s="121"/>
      <c r="T1613" s="18">
        <f>SUM(P1613:S1613)</f>
        <v>0</v>
      </c>
      <c r="U1613" s="51">
        <v>1</v>
      </c>
      <c r="V1613" s="51">
        <v>2.9</v>
      </c>
      <c r="W1613" s="51"/>
      <c r="X1613" s="51"/>
      <c r="Y1613" s="51"/>
      <c r="Z1613" s="51">
        <v>2</v>
      </c>
      <c r="AA1613" s="14">
        <f>SUM(U1613:Z1613)</f>
        <v>5.9</v>
      </c>
      <c r="AB1613" s="51"/>
      <c r="AC1613" s="51"/>
      <c r="AD1613" s="86">
        <f>H1613+K1613+O1613+T1613+AA1613+AB1613-AC1613</f>
        <v>86.670833333333348</v>
      </c>
    </row>
    <row r="1614" spans="1:30" ht="21" customHeight="1" x14ac:dyDescent="0.2">
      <c r="A1614" s="9">
        <v>1610</v>
      </c>
      <c r="B1614" s="110" t="s">
        <v>1436</v>
      </c>
      <c r="C1614" s="110" t="s">
        <v>73</v>
      </c>
      <c r="D1614" s="111">
        <v>1</v>
      </c>
      <c r="E1614" s="14">
        <v>0.8666733333333333</v>
      </c>
      <c r="F1614" s="50"/>
      <c r="G1614" s="50"/>
      <c r="H1614" s="12">
        <f>SUM(E1614*100,F1614:G1614)</f>
        <v>86.667333333333332</v>
      </c>
      <c r="I1614" s="50"/>
      <c r="J1614" s="112"/>
      <c r="K1614" s="14">
        <f>SUM(I1614:J1614)</f>
        <v>0</v>
      </c>
      <c r="L1614" s="50"/>
      <c r="M1614" s="112"/>
      <c r="N1614" s="112"/>
      <c r="O1614" s="14">
        <f>SUM(L1614:N1614)</f>
        <v>0</v>
      </c>
      <c r="P1614" s="112"/>
      <c r="Q1614" s="112"/>
      <c r="R1614" s="112"/>
      <c r="S1614" s="112"/>
      <c r="T1614" s="18">
        <f>SUM(P1614:S1614)</f>
        <v>0</v>
      </c>
      <c r="U1614" s="50"/>
      <c r="V1614" s="50"/>
      <c r="W1614" s="50"/>
      <c r="X1614" s="50"/>
      <c r="Y1614" s="50"/>
      <c r="Z1614" s="50"/>
      <c r="AA1614" s="14">
        <f>SUM(U1614:Z1614)</f>
        <v>0</v>
      </c>
      <c r="AB1614" s="50"/>
      <c r="AC1614" s="50"/>
      <c r="AD1614" s="86">
        <f>H1614+K1614+O1614+T1614+AA1614+AB1614-AC1614</f>
        <v>86.667333333333332</v>
      </c>
    </row>
    <row r="1615" spans="1:30" ht="21" customHeight="1" x14ac:dyDescent="0.2">
      <c r="A1615" s="10">
        <v>1611</v>
      </c>
      <c r="B1615" s="117">
        <v>174058</v>
      </c>
      <c r="C1615" s="119" t="s">
        <v>78</v>
      </c>
      <c r="D1615" s="120">
        <v>4</v>
      </c>
      <c r="E1615" s="14">
        <v>0.8666666666666667</v>
      </c>
      <c r="F1615" s="51"/>
      <c r="G1615" s="51"/>
      <c r="H1615" s="12">
        <f>SUM(E1615*100,F1615:G1615)</f>
        <v>86.666666666666671</v>
      </c>
      <c r="I1615" s="51"/>
      <c r="J1615" s="121"/>
      <c r="K1615" s="14">
        <f>SUM(I1615:J1615)</f>
        <v>0</v>
      </c>
      <c r="L1615" s="51"/>
      <c r="M1615" s="121"/>
      <c r="N1615" s="121"/>
      <c r="O1615" s="14">
        <f>SUM(L1615:N1615)</f>
        <v>0</v>
      </c>
      <c r="P1615" s="121"/>
      <c r="Q1615" s="121"/>
      <c r="R1615" s="121"/>
      <c r="S1615" s="121"/>
      <c r="T1615" s="18">
        <f>SUM(P1615:S1615)</f>
        <v>0</v>
      </c>
      <c r="U1615" s="51"/>
      <c r="V1615" s="51"/>
      <c r="W1615" s="51"/>
      <c r="X1615" s="51"/>
      <c r="Y1615" s="51"/>
      <c r="Z1615" s="51"/>
      <c r="AA1615" s="14">
        <f>SUM(U1615:Z1615)</f>
        <v>0</v>
      </c>
      <c r="AB1615" s="51"/>
      <c r="AC1615" s="51"/>
      <c r="AD1615" s="86">
        <f>H1615+K1615+O1615+T1615+AA1615+AB1615-AC1615</f>
        <v>86.666666666666671</v>
      </c>
    </row>
    <row r="1616" spans="1:30" ht="21" customHeight="1" x14ac:dyDescent="0.2">
      <c r="A1616" s="8">
        <v>1612</v>
      </c>
      <c r="B1616" s="123" t="s">
        <v>1437</v>
      </c>
      <c r="C1616" s="101" t="s">
        <v>68</v>
      </c>
      <c r="D1616" s="133">
        <v>3</v>
      </c>
      <c r="E1616" s="13">
        <v>0.86655172413793102</v>
      </c>
      <c r="F1616" s="48"/>
      <c r="G1616" s="48"/>
      <c r="H1616" s="12">
        <f>SUM(E1616*100,F1616:G1616)</f>
        <v>86.655172413793096</v>
      </c>
      <c r="I1616" s="48"/>
      <c r="J1616" s="78"/>
      <c r="K1616" s="13">
        <f>SUM(I1616:J1616)</f>
        <v>0</v>
      </c>
      <c r="L1616" s="48"/>
      <c r="M1616" s="78"/>
      <c r="N1616" s="78"/>
      <c r="O1616" s="13">
        <f>SUM(L1616:N1616)</f>
        <v>0</v>
      </c>
      <c r="P1616" s="78"/>
      <c r="Q1616" s="78"/>
      <c r="R1616" s="78"/>
      <c r="S1616" s="78"/>
      <c r="T1616" s="82">
        <f>SUM(P1616:S1616)</f>
        <v>0</v>
      </c>
      <c r="U1616" s="48"/>
      <c r="V1616" s="48"/>
      <c r="W1616" s="48"/>
      <c r="X1616" s="48"/>
      <c r="Y1616" s="48"/>
      <c r="Z1616" s="48"/>
      <c r="AA1616" s="13">
        <f>SUM(U1616:Z1616)</f>
        <v>0</v>
      </c>
      <c r="AB1616" s="48"/>
      <c r="AC1616" s="48"/>
      <c r="AD1616" s="86">
        <f>H1616+K1616+O1616+T1616+AA1616+AB1616-AC1616</f>
        <v>86.655172413793096</v>
      </c>
    </row>
    <row r="1617" spans="1:30" ht="21" customHeight="1" x14ac:dyDescent="0.2">
      <c r="A1617" s="9">
        <v>1613</v>
      </c>
      <c r="B1617" s="144" t="s">
        <v>1438</v>
      </c>
      <c r="C1617" s="92" t="s">
        <v>64</v>
      </c>
      <c r="D1617" s="93">
        <v>4</v>
      </c>
      <c r="E1617" s="12">
        <v>0.84954398894518646</v>
      </c>
      <c r="F1617" s="46"/>
      <c r="G1617" s="46"/>
      <c r="H1617" s="12">
        <f>SUM(E1617*100,F1617:G1617)</f>
        <v>84.954398894518647</v>
      </c>
      <c r="I1617" s="94"/>
      <c r="J1617" s="95"/>
      <c r="K1617" s="12">
        <f>SUM(I1617:J1617)</f>
        <v>0</v>
      </c>
      <c r="L1617" s="95"/>
      <c r="M1617" s="95"/>
      <c r="N1617" s="95"/>
      <c r="O1617" s="12">
        <f>SUM(L1617:N1617)</f>
        <v>0</v>
      </c>
      <c r="P1617" s="95"/>
      <c r="Q1617" s="95"/>
      <c r="R1617" s="95"/>
      <c r="S1617" s="95"/>
      <c r="T1617" s="19">
        <f>SUM(P1617:S1617)</f>
        <v>0</v>
      </c>
      <c r="U1617" s="95">
        <v>1</v>
      </c>
      <c r="V1617" s="94"/>
      <c r="W1617" s="94"/>
      <c r="X1617" s="94"/>
      <c r="Y1617" s="85"/>
      <c r="Z1617" s="85">
        <v>0.7</v>
      </c>
      <c r="AA1617" s="14">
        <f>SUM(U1617:Z1617)</f>
        <v>1.7</v>
      </c>
      <c r="AB1617" s="85"/>
      <c r="AC1617" s="85"/>
      <c r="AD1617" s="86">
        <f>H1617+K1617+O1617+T1617+AA1617+AB1617-AC1617</f>
        <v>86.65439889451865</v>
      </c>
    </row>
    <row r="1618" spans="1:30" ht="21" customHeight="1" x14ac:dyDescent="0.2">
      <c r="A1618" s="10">
        <v>1614</v>
      </c>
      <c r="B1618" s="103" t="s">
        <v>1439</v>
      </c>
      <c r="C1618" s="104" t="s">
        <v>70</v>
      </c>
      <c r="D1618" s="105">
        <v>4</v>
      </c>
      <c r="E1618" s="14">
        <f>H1618/100</f>
        <v>0.86642857142857144</v>
      </c>
      <c r="F1618" s="49"/>
      <c r="G1618" s="49"/>
      <c r="H1618" s="12">
        <v>86.642857142857139</v>
      </c>
      <c r="I1618" s="49"/>
      <c r="J1618" s="106"/>
      <c r="K1618" s="14">
        <f>SUM(I1618:J1618)</f>
        <v>0</v>
      </c>
      <c r="L1618" s="49"/>
      <c r="M1618" s="106"/>
      <c r="N1618" s="106"/>
      <c r="O1618" s="14">
        <f>SUM(L1618:N1618)</f>
        <v>0</v>
      </c>
      <c r="P1618" s="106"/>
      <c r="Q1618" s="106"/>
      <c r="R1618" s="106"/>
      <c r="S1618" s="106"/>
      <c r="T1618" s="18">
        <f>SUM(P1618:S1618)</f>
        <v>0</v>
      </c>
      <c r="U1618" s="49"/>
      <c r="V1618" s="49"/>
      <c r="W1618" s="49"/>
      <c r="X1618" s="49"/>
      <c r="Y1618" s="49"/>
      <c r="Z1618" s="49"/>
      <c r="AA1618" s="14">
        <f>SUM(U1618:Z1618)</f>
        <v>0</v>
      </c>
      <c r="AB1618" s="49"/>
      <c r="AC1618" s="49"/>
      <c r="AD1618" s="87">
        <f>H1618+K1618+O1618+T1618+AA1618+AB1618-AC1618</f>
        <v>86.642857142857139</v>
      </c>
    </row>
    <row r="1619" spans="1:30" ht="21" customHeight="1" x14ac:dyDescent="0.2">
      <c r="A1619" s="8">
        <v>1615</v>
      </c>
      <c r="B1619" s="117">
        <v>174092</v>
      </c>
      <c r="C1619" s="119" t="s">
        <v>78</v>
      </c>
      <c r="D1619" s="120">
        <v>4</v>
      </c>
      <c r="E1619" s="14">
        <v>0.86641025641025637</v>
      </c>
      <c r="F1619" s="51"/>
      <c r="G1619" s="51"/>
      <c r="H1619" s="12">
        <f>SUM(E1619*100,F1619:G1619)</f>
        <v>86.641025641025635</v>
      </c>
      <c r="I1619" s="51"/>
      <c r="J1619" s="121"/>
      <c r="K1619" s="14">
        <f>SUM(I1619:J1619)</f>
        <v>0</v>
      </c>
      <c r="L1619" s="51"/>
      <c r="M1619" s="121"/>
      <c r="N1619" s="121"/>
      <c r="O1619" s="14">
        <f>SUM(L1619:N1619)</f>
        <v>0</v>
      </c>
      <c r="P1619" s="121"/>
      <c r="Q1619" s="121"/>
      <c r="R1619" s="121"/>
      <c r="S1619" s="121"/>
      <c r="T1619" s="18">
        <f>SUM(P1619:S1619)</f>
        <v>0</v>
      </c>
      <c r="U1619" s="51"/>
      <c r="V1619" s="51"/>
      <c r="W1619" s="51"/>
      <c r="X1619" s="51"/>
      <c r="Y1619" s="51"/>
      <c r="Z1619" s="51"/>
      <c r="AA1619" s="14">
        <f>SUM(U1619:Z1619)</f>
        <v>0</v>
      </c>
      <c r="AB1619" s="51"/>
      <c r="AC1619" s="51"/>
      <c r="AD1619" s="87">
        <f>H1619+K1619+O1619+T1619+AA1619+AB1619-AC1619</f>
        <v>86.641025641025635</v>
      </c>
    </row>
    <row r="1620" spans="1:30" ht="21" customHeight="1" x14ac:dyDescent="0.2">
      <c r="A1620" s="9">
        <v>1616</v>
      </c>
      <c r="B1620" s="218">
        <v>164054</v>
      </c>
      <c r="C1620" s="92" t="s">
        <v>64</v>
      </c>
      <c r="D1620" s="93">
        <v>5</v>
      </c>
      <c r="E1620" s="12">
        <v>0.86636917562724014</v>
      </c>
      <c r="F1620" s="46"/>
      <c r="G1620" s="46"/>
      <c r="H1620" s="12">
        <f>SUM(E1620*100,F1620:G1620)</f>
        <v>86.636917562724008</v>
      </c>
      <c r="I1620" s="53"/>
      <c r="J1620" s="113"/>
      <c r="K1620" s="12">
        <f>SUM(I1620:J1620)</f>
        <v>0</v>
      </c>
      <c r="L1620" s="53"/>
      <c r="M1620" s="113"/>
      <c r="N1620" s="113"/>
      <c r="O1620" s="12">
        <f>SUM(L1620:N1620)</f>
        <v>0</v>
      </c>
      <c r="P1620" s="113"/>
      <c r="Q1620" s="113"/>
      <c r="R1620" s="113"/>
      <c r="S1620" s="113"/>
      <c r="T1620" s="19">
        <f>SUM(P1620:S1620)</f>
        <v>0</v>
      </c>
      <c r="U1620" s="53"/>
      <c r="V1620" s="53"/>
      <c r="W1620" s="53"/>
      <c r="X1620" s="53"/>
      <c r="Y1620" s="58"/>
      <c r="Z1620" s="58"/>
      <c r="AA1620" s="14">
        <f>SUM(U1620:Z1620)</f>
        <v>0</v>
      </c>
      <c r="AB1620" s="58"/>
      <c r="AC1620" s="58"/>
      <c r="AD1620" s="86">
        <f>H1620+K1620+O1620+T1620+AA1620+AB1620-AC1620</f>
        <v>86.636917562724008</v>
      </c>
    </row>
    <row r="1621" spans="1:30" ht="21" customHeight="1" x14ac:dyDescent="0.2">
      <c r="A1621" s="10">
        <v>1617</v>
      </c>
      <c r="B1621" s="136" t="s">
        <v>1440</v>
      </c>
      <c r="C1621" s="104" t="s">
        <v>70</v>
      </c>
      <c r="D1621" s="105">
        <v>1</v>
      </c>
      <c r="E1621" s="14">
        <f>H1621/100</f>
        <v>0.86636363636363645</v>
      </c>
      <c r="F1621" s="49"/>
      <c r="G1621" s="49"/>
      <c r="H1621" s="12">
        <v>86.63636363636364</v>
      </c>
      <c r="I1621" s="49"/>
      <c r="J1621" s="106"/>
      <c r="K1621" s="14">
        <f>SUM(I1621:J1621)</f>
        <v>0</v>
      </c>
      <c r="L1621" s="49"/>
      <c r="M1621" s="106"/>
      <c r="N1621" s="106"/>
      <c r="O1621" s="14">
        <f>SUM(L1621:N1621)</f>
        <v>0</v>
      </c>
      <c r="P1621" s="106"/>
      <c r="Q1621" s="106"/>
      <c r="R1621" s="106"/>
      <c r="S1621" s="106"/>
      <c r="T1621" s="18">
        <f>SUM(P1621:S1621)</f>
        <v>0</v>
      </c>
      <c r="U1621" s="49"/>
      <c r="V1621" s="49"/>
      <c r="W1621" s="49"/>
      <c r="X1621" s="49"/>
      <c r="Y1621" s="49"/>
      <c r="Z1621" s="49"/>
      <c r="AA1621" s="14">
        <f>SUM(U1621:Z1621)</f>
        <v>0</v>
      </c>
      <c r="AB1621" s="49"/>
      <c r="AC1621" s="49"/>
      <c r="AD1621" s="87">
        <f>H1621+K1621+O1621+T1621+AA1621+AB1621-AC1621</f>
        <v>86.63636363636364</v>
      </c>
    </row>
    <row r="1622" spans="1:30" ht="21" customHeight="1" x14ac:dyDescent="0.2">
      <c r="A1622" s="8">
        <v>1618</v>
      </c>
      <c r="B1622" s="100" t="s">
        <v>1441</v>
      </c>
      <c r="C1622" s="101" t="s">
        <v>68</v>
      </c>
      <c r="D1622" s="128">
        <v>1</v>
      </c>
      <c r="E1622" s="16">
        <v>0.86133333333333328</v>
      </c>
      <c r="F1622" s="48"/>
      <c r="G1622" s="48"/>
      <c r="H1622" s="12">
        <f>SUM(E1622*100,F1622:G1622)</f>
        <v>86.133333333333326</v>
      </c>
      <c r="I1622" s="48"/>
      <c r="J1622" s="78"/>
      <c r="K1622" s="13">
        <f>SUM(I1622:J1622)</f>
        <v>0</v>
      </c>
      <c r="L1622" s="48"/>
      <c r="M1622" s="78"/>
      <c r="N1622" s="78"/>
      <c r="O1622" s="13">
        <f>SUM(L1622:N1622)</f>
        <v>0</v>
      </c>
      <c r="P1622" s="78"/>
      <c r="Q1622" s="78"/>
      <c r="R1622" s="78">
        <v>0.5</v>
      </c>
      <c r="S1622" s="78"/>
      <c r="T1622" s="82">
        <f>SUM(P1622:S1622)</f>
        <v>0.5</v>
      </c>
      <c r="U1622" s="48"/>
      <c r="V1622" s="48"/>
      <c r="W1622" s="48"/>
      <c r="X1622" s="48"/>
      <c r="Y1622" s="48"/>
      <c r="Z1622" s="48"/>
      <c r="AA1622" s="13">
        <f>SUM(U1622:Z1622)</f>
        <v>0</v>
      </c>
      <c r="AB1622" s="48"/>
      <c r="AC1622" s="48"/>
      <c r="AD1622" s="87">
        <f>H1622+K1622+O1622+T1622+AA1622+AB1622-AC1622</f>
        <v>86.633333333333326</v>
      </c>
    </row>
    <row r="1623" spans="1:30" ht="21" customHeight="1" x14ac:dyDescent="0.2">
      <c r="A1623" s="9">
        <v>1619</v>
      </c>
      <c r="B1623" s="99" t="s">
        <v>1442</v>
      </c>
      <c r="C1623" s="101" t="s">
        <v>68</v>
      </c>
      <c r="D1623" s="102">
        <v>4</v>
      </c>
      <c r="E1623" s="13">
        <v>0.86633333333333329</v>
      </c>
      <c r="F1623" s="48"/>
      <c r="G1623" s="48"/>
      <c r="H1623" s="12">
        <f>SUM(E1623*100,F1623:G1623)</f>
        <v>86.633333333333326</v>
      </c>
      <c r="I1623" s="48"/>
      <c r="J1623" s="78"/>
      <c r="K1623" s="13">
        <f>SUM(I1623:J1623)</f>
        <v>0</v>
      </c>
      <c r="L1623" s="48"/>
      <c r="M1623" s="78"/>
      <c r="N1623" s="78"/>
      <c r="O1623" s="13">
        <f>SUM(L1623:N1623)</f>
        <v>0</v>
      </c>
      <c r="P1623" s="78"/>
      <c r="Q1623" s="78"/>
      <c r="R1623" s="78"/>
      <c r="S1623" s="78"/>
      <c r="T1623" s="82">
        <f>SUM(P1623:S1623)</f>
        <v>0</v>
      </c>
      <c r="U1623" s="48"/>
      <c r="V1623" s="48"/>
      <c r="W1623" s="48"/>
      <c r="X1623" s="48"/>
      <c r="Y1623" s="48"/>
      <c r="Z1623" s="48"/>
      <c r="AA1623" s="13">
        <f>SUM(U1623:Z1623)</f>
        <v>0</v>
      </c>
      <c r="AB1623" s="48"/>
      <c r="AC1623" s="48"/>
      <c r="AD1623" s="86">
        <f>H1623+K1623+O1623+T1623+AA1623+AB1623-AC1623</f>
        <v>86.633333333333326</v>
      </c>
    </row>
    <row r="1624" spans="1:30" ht="21" customHeight="1" x14ac:dyDescent="0.2">
      <c r="A1624" s="10">
        <v>1620</v>
      </c>
      <c r="B1624" s="107">
        <v>182871</v>
      </c>
      <c r="C1624" s="104" t="s">
        <v>70</v>
      </c>
      <c r="D1624" s="116">
        <v>3</v>
      </c>
      <c r="E1624" s="14">
        <f>'[1]3-18-06.'!AD10</f>
        <v>0.86599999999999999</v>
      </c>
      <c r="F1624" s="49"/>
      <c r="G1624" s="49"/>
      <c r="H1624" s="12">
        <f>SUM(E1624*100,F1624:G1624)</f>
        <v>86.6</v>
      </c>
      <c r="I1624" s="49"/>
      <c r="J1624" s="106"/>
      <c r="K1624" s="14">
        <f>SUM(I1624:J1624)</f>
        <v>0</v>
      </c>
      <c r="L1624" s="49"/>
      <c r="M1624" s="106"/>
      <c r="N1624" s="106"/>
      <c r="O1624" s="14">
        <f>SUM(L1624:N1624)</f>
        <v>0</v>
      </c>
      <c r="P1624" s="106"/>
      <c r="Q1624" s="106"/>
      <c r="R1624" s="106"/>
      <c r="S1624" s="106"/>
      <c r="T1624" s="18">
        <f>SUM(P1624:S1624)</f>
        <v>0</v>
      </c>
      <c r="U1624" s="49"/>
      <c r="V1624" s="49"/>
      <c r="W1624" s="49"/>
      <c r="X1624" s="49"/>
      <c r="Y1624" s="49"/>
      <c r="Z1624" s="49"/>
      <c r="AA1624" s="14">
        <f>SUM(U1624:Z1624)</f>
        <v>0</v>
      </c>
      <c r="AB1624" s="49"/>
      <c r="AC1624" s="49"/>
      <c r="AD1624" s="87">
        <f>H1624+K1624+O1624+T1624+AA1624+AB1624-AC1624</f>
        <v>86.6</v>
      </c>
    </row>
    <row r="1625" spans="1:30" ht="21" customHeight="1" x14ac:dyDescent="0.2">
      <c r="A1625" s="8">
        <v>1621</v>
      </c>
      <c r="B1625" s="96" t="s">
        <v>1443</v>
      </c>
      <c r="C1625" s="96" t="s">
        <v>66</v>
      </c>
      <c r="D1625" s="97">
        <v>2</v>
      </c>
      <c r="E1625" s="13">
        <v>0.86599999999999999</v>
      </c>
      <c r="F1625" s="47"/>
      <c r="G1625" s="47"/>
      <c r="H1625" s="12">
        <f>SUM(E1625*100,F1625:G1625)</f>
        <v>86.6</v>
      </c>
      <c r="I1625" s="47"/>
      <c r="J1625" s="77"/>
      <c r="K1625" s="13">
        <f>SUM(I1625:J1625)</f>
        <v>0</v>
      </c>
      <c r="L1625" s="47"/>
      <c r="M1625" s="77"/>
      <c r="N1625" s="77"/>
      <c r="O1625" s="13">
        <f>SUM(L1625:N1625)</f>
        <v>0</v>
      </c>
      <c r="P1625" s="77"/>
      <c r="Q1625" s="77"/>
      <c r="R1625" s="77"/>
      <c r="S1625" s="77"/>
      <c r="T1625" s="82">
        <f>SUM(P1625:S1625)</f>
        <v>0</v>
      </c>
      <c r="U1625" s="47"/>
      <c r="V1625" s="47"/>
      <c r="W1625" s="47"/>
      <c r="X1625" s="47"/>
      <c r="Y1625" s="47"/>
      <c r="Z1625" s="47"/>
      <c r="AA1625" s="13">
        <f>SUM(U1625:Z1625)</f>
        <v>0</v>
      </c>
      <c r="AB1625" s="47"/>
      <c r="AC1625" s="47"/>
      <c r="AD1625" s="87">
        <f>H1625+K1625+O1625+T1625+AA1625+AB1625-AC1625</f>
        <v>86.6</v>
      </c>
    </row>
    <row r="1626" spans="1:30" ht="21" customHeight="1" x14ac:dyDescent="0.2">
      <c r="A1626" s="9">
        <v>1622</v>
      </c>
      <c r="B1626" s="96" t="s">
        <v>1444</v>
      </c>
      <c r="C1626" s="96" t="s">
        <v>66</v>
      </c>
      <c r="D1626" s="97">
        <v>2</v>
      </c>
      <c r="E1626" s="13">
        <v>0.86599999999999999</v>
      </c>
      <c r="F1626" s="47"/>
      <c r="G1626" s="47"/>
      <c r="H1626" s="12">
        <f>SUM(E1626*100,F1626:G1626)</f>
        <v>86.6</v>
      </c>
      <c r="I1626" s="47"/>
      <c r="J1626" s="77"/>
      <c r="K1626" s="13">
        <f>SUM(I1626:J1626)</f>
        <v>0</v>
      </c>
      <c r="L1626" s="47"/>
      <c r="M1626" s="77"/>
      <c r="N1626" s="77"/>
      <c r="O1626" s="13">
        <f>SUM(L1626:N1626)</f>
        <v>0</v>
      </c>
      <c r="P1626" s="77"/>
      <c r="Q1626" s="77"/>
      <c r="R1626" s="77"/>
      <c r="S1626" s="77"/>
      <c r="T1626" s="82">
        <f>SUM(P1626:S1626)</f>
        <v>0</v>
      </c>
      <c r="U1626" s="47"/>
      <c r="V1626" s="47"/>
      <c r="W1626" s="47"/>
      <c r="X1626" s="47"/>
      <c r="Y1626" s="47"/>
      <c r="Z1626" s="47"/>
      <c r="AA1626" s="13">
        <f>SUM(U1626:Z1626)</f>
        <v>0</v>
      </c>
      <c r="AB1626" s="47"/>
      <c r="AC1626" s="47"/>
      <c r="AD1626" s="87">
        <f>H1626+K1626+O1626+T1626+AA1626+AB1626-AC1626</f>
        <v>86.6</v>
      </c>
    </row>
    <row r="1627" spans="1:30" ht="21" customHeight="1" x14ac:dyDescent="0.2">
      <c r="A1627" s="10">
        <v>1623</v>
      </c>
      <c r="B1627" s="114" t="s">
        <v>1445</v>
      </c>
      <c r="C1627" s="92" t="s">
        <v>64</v>
      </c>
      <c r="D1627" s="93">
        <v>3</v>
      </c>
      <c r="E1627" s="12">
        <v>0.86067524115755623</v>
      </c>
      <c r="F1627" s="46"/>
      <c r="G1627" s="46"/>
      <c r="H1627" s="12">
        <f>SUM(E1627*100,F1627:G1627)</f>
        <v>86.067524115755617</v>
      </c>
      <c r="I1627" s="94"/>
      <c r="J1627" s="95"/>
      <c r="K1627" s="12">
        <f>SUM(I1627:J1627)</f>
        <v>0</v>
      </c>
      <c r="L1627" s="95"/>
      <c r="M1627" s="95"/>
      <c r="N1627" s="95"/>
      <c r="O1627" s="12">
        <f>SUM(L1627:N1627)</f>
        <v>0</v>
      </c>
      <c r="P1627" s="95"/>
      <c r="Q1627" s="126"/>
      <c r="R1627" s="95">
        <v>0.5</v>
      </c>
      <c r="S1627" s="95"/>
      <c r="T1627" s="19">
        <f>SUM(P1627:S1627)</f>
        <v>0.5</v>
      </c>
      <c r="U1627" s="95"/>
      <c r="V1627" s="94"/>
      <c r="W1627" s="94"/>
      <c r="X1627" s="94"/>
      <c r="Y1627" s="85"/>
      <c r="Z1627" s="85"/>
      <c r="AA1627" s="14">
        <f>SUM(U1627:Z1627)</f>
        <v>0</v>
      </c>
      <c r="AB1627" s="85"/>
      <c r="AC1627" s="85"/>
      <c r="AD1627" s="86">
        <f>H1627+K1627+O1627+T1627+AA1627+AB1627-AC1627</f>
        <v>86.567524115755617</v>
      </c>
    </row>
    <row r="1628" spans="1:30" ht="21" customHeight="1" x14ac:dyDescent="0.2">
      <c r="A1628" s="8">
        <v>1624</v>
      </c>
      <c r="B1628" s="96" t="s">
        <v>1446</v>
      </c>
      <c r="C1628" s="96" t="s">
        <v>66</v>
      </c>
      <c r="D1628" s="97">
        <v>2</v>
      </c>
      <c r="E1628" s="13">
        <v>0.8656666666666667</v>
      </c>
      <c r="F1628" s="47"/>
      <c r="G1628" s="47"/>
      <c r="H1628" s="12">
        <f>SUM(E1628*100,F1628:G1628)</f>
        <v>86.566666666666663</v>
      </c>
      <c r="I1628" s="47"/>
      <c r="J1628" s="77"/>
      <c r="K1628" s="13">
        <f>SUM(I1628:J1628)</f>
        <v>0</v>
      </c>
      <c r="L1628" s="47"/>
      <c r="M1628" s="77"/>
      <c r="N1628" s="77"/>
      <c r="O1628" s="13">
        <f>SUM(L1628:N1628)</f>
        <v>0</v>
      </c>
      <c r="P1628" s="77"/>
      <c r="Q1628" s="77"/>
      <c r="R1628" s="77"/>
      <c r="S1628" s="77"/>
      <c r="T1628" s="82">
        <f>SUM(P1628:S1628)</f>
        <v>0</v>
      </c>
      <c r="U1628" s="47"/>
      <c r="V1628" s="47"/>
      <c r="W1628" s="47"/>
      <c r="X1628" s="47"/>
      <c r="Y1628" s="47"/>
      <c r="Z1628" s="47"/>
      <c r="AA1628" s="13">
        <f>SUM(U1628:Z1628)</f>
        <v>0</v>
      </c>
      <c r="AB1628" s="47"/>
      <c r="AC1628" s="47"/>
      <c r="AD1628" s="86">
        <f>H1628+K1628+O1628+T1628+AA1628+AB1628-AC1628</f>
        <v>86.566666666666663</v>
      </c>
    </row>
    <row r="1629" spans="1:30" ht="21" customHeight="1" x14ac:dyDescent="0.2">
      <c r="A1629" s="9">
        <v>1625</v>
      </c>
      <c r="B1629" s="100" t="s">
        <v>1447</v>
      </c>
      <c r="C1629" s="101" t="s">
        <v>68</v>
      </c>
      <c r="D1629" s="128">
        <v>1</v>
      </c>
      <c r="E1629" s="16">
        <v>0.8656666666666667</v>
      </c>
      <c r="F1629" s="48"/>
      <c r="G1629" s="48"/>
      <c r="H1629" s="12">
        <f>SUM(E1629*100,F1629:G1629)</f>
        <v>86.566666666666663</v>
      </c>
      <c r="I1629" s="48"/>
      <c r="J1629" s="78"/>
      <c r="K1629" s="13">
        <f>SUM(I1629:J1629)</f>
        <v>0</v>
      </c>
      <c r="L1629" s="48"/>
      <c r="M1629" s="78"/>
      <c r="N1629" s="78"/>
      <c r="O1629" s="13">
        <f>SUM(L1629:N1629)</f>
        <v>0</v>
      </c>
      <c r="P1629" s="78"/>
      <c r="Q1629" s="78"/>
      <c r="R1629" s="78"/>
      <c r="S1629" s="78"/>
      <c r="T1629" s="82">
        <f>SUM(P1629:S1629)</f>
        <v>0</v>
      </c>
      <c r="U1629" s="48"/>
      <c r="V1629" s="48"/>
      <c r="W1629" s="48"/>
      <c r="X1629" s="48"/>
      <c r="Y1629" s="48"/>
      <c r="Z1629" s="48"/>
      <c r="AA1629" s="13">
        <f>SUM(U1629:Z1629)</f>
        <v>0</v>
      </c>
      <c r="AB1629" s="48"/>
      <c r="AC1629" s="48"/>
      <c r="AD1629" s="86">
        <f>H1629+K1629+O1629+T1629+AA1629+AB1629-AC1629</f>
        <v>86.566666666666663</v>
      </c>
    </row>
    <row r="1630" spans="1:30" ht="21" customHeight="1" x14ac:dyDescent="0.2">
      <c r="A1630" s="10">
        <v>1626</v>
      </c>
      <c r="B1630" s="100" t="s">
        <v>1448</v>
      </c>
      <c r="C1630" s="101" t="s">
        <v>68</v>
      </c>
      <c r="D1630" s="102">
        <v>2</v>
      </c>
      <c r="E1630" s="13">
        <v>0.8656666666666667</v>
      </c>
      <c r="F1630" s="48"/>
      <c r="G1630" s="48"/>
      <c r="H1630" s="12">
        <f>SUM(E1630*100,F1630:G1630)</f>
        <v>86.566666666666663</v>
      </c>
      <c r="I1630" s="48"/>
      <c r="J1630" s="78"/>
      <c r="K1630" s="13">
        <f>SUM(I1630:J1630)</f>
        <v>0</v>
      </c>
      <c r="L1630" s="48"/>
      <c r="M1630" s="78"/>
      <c r="N1630" s="78"/>
      <c r="O1630" s="13">
        <f>SUM(L1630:N1630)</f>
        <v>0</v>
      </c>
      <c r="P1630" s="78"/>
      <c r="Q1630" s="78"/>
      <c r="R1630" s="78"/>
      <c r="S1630" s="78"/>
      <c r="T1630" s="82">
        <f>SUM(P1630:S1630)</f>
        <v>0</v>
      </c>
      <c r="U1630" s="48"/>
      <c r="V1630" s="48"/>
      <c r="W1630" s="48"/>
      <c r="X1630" s="48"/>
      <c r="Y1630" s="48"/>
      <c r="Z1630" s="48"/>
      <c r="AA1630" s="13">
        <f>SUM(U1630:Z1630)</f>
        <v>0</v>
      </c>
      <c r="AB1630" s="48"/>
      <c r="AC1630" s="48"/>
      <c r="AD1630" s="87">
        <f>H1630+K1630+O1630+T1630+AA1630+AB1630-AC1630</f>
        <v>86.566666666666663</v>
      </c>
    </row>
    <row r="1631" spans="1:30" ht="21" customHeight="1" x14ac:dyDescent="0.2">
      <c r="A1631" s="8">
        <v>1627</v>
      </c>
      <c r="B1631" s="117">
        <v>204177</v>
      </c>
      <c r="C1631" s="119" t="s">
        <v>78</v>
      </c>
      <c r="D1631" s="120">
        <v>1</v>
      </c>
      <c r="E1631" s="14">
        <v>0.86562499999999998</v>
      </c>
      <c r="F1631" s="51"/>
      <c r="G1631" s="51"/>
      <c r="H1631" s="12">
        <f>SUM(E1631*100,F1631:G1631)</f>
        <v>86.5625</v>
      </c>
      <c r="I1631" s="51"/>
      <c r="J1631" s="121"/>
      <c r="K1631" s="14">
        <f>SUM(I1631:J1631)</f>
        <v>0</v>
      </c>
      <c r="L1631" s="51"/>
      <c r="M1631" s="121"/>
      <c r="N1631" s="121"/>
      <c r="O1631" s="14">
        <f>SUM(L1631:N1631)</f>
        <v>0</v>
      </c>
      <c r="P1631" s="121"/>
      <c r="Q1631" s="121"/>
      <c r="R1631" s="121"/>
      <c r="S1631" s="121"/>
      <c r="T1631" s="18">
        <f>SUM(P1631:S1631)</f>
        <v>0</v>
      </c>
      <c r="U1631" s="51"/>
      <c r="V1631" s="51"/>
      <c r="W1631" s="51"/>
      <c r="X1631" s="51"/>
      <c r="Y1631" s="51"/>
      <c r="Z1631" s="51"/>
      <c r="AA1631" s="14">
        <f>SUM(U1631:Z1631)</f>
        <v>0</v>
      </c>
      <c r="AB1631" s="51"/>
      <c r="AC1631" s="51"/>
      <c r="AD1631" s="86">
        <f>H1631+K1631+O1631+T1631+AA1631+AB1631-AC1631</f>
        <v>86.5625</v>
      </c>
    </row>
    <row r="1632" spans="1:30" ht="21" customHeight="1" x14ac:dyDescent="0.2">
      <c r="A1632" s="9">
        <v>1628</v>
      </c>
      <c r="B1632" s="117">
        <v>204223</v>
      </c>
      <c r="C1632" s="119" t="s">
        <v>78</v>
      </c>
      <c r="D1632" s="120">
        <v>1</v>
      </c>
      <c r="E1632" s="14">
        <v>0.84156249999999999</v>
      </c>
      <c r="F1632" s="51"/>
      <c r="G1632" s="51"/>
      <c r="H1632" s="12">
        <f>SUM(E1632*100,F1632:G1632)</f>
        <v>84.15625</v>
      </c>
      <c r="I1632" s="51"/>
      <c r="J1632" s="121"/>
      <c r="K1632" s="14">
        <f>SUM(I1632:J1632)</f>
        <v>0</v>
      </c>
      <c r="L1632" s="51"/>
      <c r="M1632" s="121"/>
      <c r="N1632" s="121"/>
      <c r="O1632" s="14">
        <f>SUM(L1632:N1632)</f>
        <v>0</v>
      </c>
      <c r="P1632" s="121"/>
      <c r="Q1632" s="121"/>
      <c r="R1632" s="121"/>
      <c r="S1632" s="121"/>
      <c r="T1632" s="18">
        <f>SUM(P1632:S1632)</f>
        <v>0</v>
      </c>
      <c r="U1632" s="51"/>
      <c r="V1632" s="51">
        <v>2.4</v>
      </c>
      <c r="W1632" s="51"/>
      <c r="X1632" s="51"/>
      <c r="Y1632" s="51"/>
      <c r="Z1632" s="51"/>
      <c r="AA1632" s="14">
        <f>SUM(U1632:Z1632)</f>
        <v>2.4</v>
      </c>
      <c r="AB1632" s="51"/>
      <c r="AC1632" s="51"/>
      <c r="AD1632" s="86">
        <f>H1632+K1632+O1632+T1632+AA1632+AB1632-AC1632</f>
        <v>86.556250000000006</v>
      </c>
    </row>
    <row r="1633" spans="1:30" ht="21" customHeight="1" x14ac:dyDescent="0.2">
      <c r="A1633" s="10">
        <v>1629</v>
      </c>
      <c r="B1633" s="117">
        <v>194234</v>
      </c>
      <c r="C1633" s="119" t="s">
        <v>78</v>
      </c>
      <c r="D1633" s="120">
        <v>2</v>
      </c>
      <c r="E1633" s="14">
        <v>0.86541666666666661</v>
      </c>
      <c r="F1633" s="51"/>
      <c r="G1633" s="51"/>
      <c r="H1633" s="12">
        <f>SUM(E1633*100,F1633:G1633)</f>
        <v>86.541666666666657</v>
      </c>
      <c r="I1633" s="51"/>
      <c r="J1633" s="121"/>
      <c r="K1633" s="14">
        <f>SUM(I1633:J1633)</f>
        <v>0</v>
      </c>
      <c r="L1633" s="51"/>
      <c r="M1633" s="121"/>
      <c r="N1633" s="121"/>
      <c r="O1633" s="14">
        <f>SUM(L1633:N1633)</f>
        <v>0</v>
      </c>
      <c r="P1633" s="121"/>
      <c r="Q1633" s="121"/>
      <c r="R1633" s="121"/>
      <c r="S1633" s="121"/>
      <c r="T1633" s="18">
        <f>SUM(P1633:S1633)</f>
        <v>0</v>
      </c>
      <c r="U1633" s="51"/>
      <c r="V1633" s="51"/>
      <c r="W1633" s="51"/>
      <c r="X1633" s="51"/>
      <c r="Y1633" s="51"/>
      <c r="Z1633" s="51"/>
      <c r="AA1633" s="14">
        <f>SUM(U1633:Z1633)</f>
        <v>0</v>
      </c>
      <c r="AB1633" s="51"/>
      <c r="AC1633" s="51"/>
      <c r="AD1633" s="86">
        <f>H1633+K1633+O1633+T1633+AA1633+AB1633-AC1633</f>
        <v>86.541666666666657</v>
      </c>
    </row>
    <row r="1634" spans="1:30" ht="21" customHeight="1" x14ac:dyDescent="0.2">
      <c r="A1634" s="8">
        <v>1630</v>
      </c>
      <c r="B1634" s="129" t="s">
        <v>1449</v>
      </c>
      <c r="C1634" s="101" t="s">
        <v>68</v>
      </c>
      <c r="D1634" s="102">
        <v>2</v>
      </c>
      <c r="E1634" s="13">
        <v>0.86533333333333329</v>
      </c>
      <c r="F1634" s="48"/>
      <c r="G1634" s="48"/>
      <c r="H1634" s="12">
        <f>SUM(E1634*100,F1634:G1634)</f>
        <v>86.533333333333331</v>
      </c>
      <c r="I1634" s="48"/>
      <c r="J1634" s="78"/>
      <c r="K1634" s="13">
        <f>SUM(I1634:J1634)</f>
        <v>0</v>
      </c>
      <c r="L1634" s="48"/>
      <c r="M1634" s="78"/>
      <c r="N1634" s="78"/>
      <c r="O1634" s="13">
        <f>SUM(L1634:N1634)</f>
        <v>0</v>
      </c>
      <c r="P1634" s="78"/>
      <c r="Q1634" s="78"/>
      <c r="R1634" s="78"/>
      <c r="S1634" s="78"/>
      <c r="T1634" s="82">
        <f>SUM(P1634:S1634)</f>
        <v>0</v>
      </c>
      <c r="U1634" s="48"/>
      <c r="V1634" s="48"/>
      <c r="W1634" s="48"/>
      <c r="X1634" s="48"/>
      <c r="Y1634" s="48"/>
      <c r="Z1634" s="48"/>
      <c r="AA1634" s="13">
        <f>SUM(U1634:Z1634)</f>
        <v>0</v>
      </c>
      <c r="AB1634" s="48"/>
      <c r="AC1634" s="48"/>
      <c r="AD1634" s="86">
        <f>H1634+K1634+O1634+T1634+AA1634+AB1634-AC1634</f>
        <v>86.533333333333331</v>
      </c>
    </row>
    <row r="1635" spans="1:30" ht="21" customHeight="1" x14ac:dyDescent="0.2">
      <c r="A1635" s="9">
        <v>1631</v>
      </c>
      <c r="B1635" s="131" t="s">
        <v>1450</v>
      </c>
      <c r="C1635" s="92" t="s">
        <v>64</v>
      </c>
      <c r="D1635" s="124">
        <v>2</v>
      </c>
      <c r="E1635" s="12">
        <v>0.79531914893617017</v>
      </c>
      <c r="F1635" s="46"/>
      <c r="G1635" s="46"/>
      <c r="H1635" s="12">
        <f>SUM(E1635*100,F1635:G1635)</f>
        <v>79.531914893617014</v>
      </c>
      <c r="I1635" s="94">
        <v>7</v>
      </c>
      <c r="J1635" s="95"/>
      <c r="K1635" s="12">
        <f>SUM(I1635:J1635)</f>
        <v>7</v>
      </c>
      <c r="L1635" s="95"/>
      <c r="M1635" s="95"/>
      <c r="N1635" s="95"/>
      <c r="O1635" s="12">
        <f>SUM(L1635:N1635)</f>
        <v>0</v>
      </c>
      <c r="P1635" s="95"/>
      <c r="Q1635" s="95"/>
      <c r="R1635" s="95"/>
      <c r="S1635" s="95"/>
      <c r="T1635" s="19">
        <f>SUM(P1635:S1635)</f>
        <v>0</v>
      </c>
      <c r="U1635" s="95"/>
      <c r="V1635" s="94"/>
      <c r="W1635" s="94"/>
      <c r="X1635" s="94"/>
      <c r="Y1635" s="85"/>
      <c r="Z1635" s="85"/>
      <c r="AA1635" s="14">
        <f>SUM(U1635:Z1635)</f>
        <v>0</v>
      </c>
      <c r="AB1635" s="85"/>
      <c r="AC1635" s="85"/>
      <c r="AD1635" s="86">
        <f>H1635+K1635+O1635+T1635+AA1635+AB1635-AC1635</f>
        <v>86.531914893617014</v>
      </c>
    </row>
    <row r="1636" spans="1:30" ht="21" customHeight="1" x14ac:dyDescent="0.2">
      <c r="A1636" s="10">
        <v>1632</v>
      </c>
      <c r="B1636" s="136" t="s">
        <v>1451</v>
      </c>
      <c r="C1636" s="104" t="s">
        <v>70</v>
      </c>
      <c r="D1636" s="105">
        <v>1</v>
      </c>
      <c r="E1636" s="14">
        <f>H1636/100</f>
        <v>0.8572727272727273</v>
      </c>
      <c r="F1636" s="49"/>
      <c r="G1636" s="49"/>
      <c r="H1636" s="12">
        <v>85.727272727272734</v>
      </c>
      <c r="I1636" s="49"/>
      <c r="J1636" s="106"/>
      <c r="K1636" s="14">
        <f>SUM(I1636:J1636)</f>
        <v>0</v>
      </c>
      <c r="L1636" s="49"/>
      <c r="M1636" s="106"/>
      <c r="N1636" s="106"/>
      <c r="O1636" s="14">
        <f>SUM(L1636:N1636)</f>
        <v>0</v>
      </c>
      <c r="P1636" s="106"/>
      <c r="Q1636" s="106"/>
      <c r="R1636" s="106"/>
      <c r="S1636" s="106"/>
      <c r="T1636" s="18">
        <f>SUM(P1636:S1636)</f>
        <v>0</v>
      </c>
      <c r="U1636" s="49"/>
      <c r="V1636" s="49">
        <v>0.8</v>
      </c>
      <c r="W1636" s="49"/>
      <c r="X1636" s="49"/>
      <c r="Y1636" s="49"/>
      <c r="Z1636" s="49"/>
      <c r="AA1636" s="14">
        <f>SUM(U1636:Z1636)</f>
        <v>0.8</v>
      </c>
      <c r="AB1636" s="49"/>
      <c r="AC1636" s="49"/>
      <c r="AD1636" s="86">
        <f>H1636+K1636+O1636+T1636+AA1636+AB1636-AC1636</f>
        <v>86.527272727272731</v>
      </c>
    </row>
    <row r="1637" spans="1:30" ht="21" customHeight="1" x14ac:dyDescent="0.2">
      <c r="A1637" s="8">
        <v>1633</v>
      </c>
      <c r="B1637" s="136" t="s">
        <v>1452</v>
      </c>
      <c r="C1637" s="104" t="s">
        <v>70</v>
      </c>
      <c r="D1637" s="105">
        <v>1</v>
      </c>
      <c r="E1637" s="14">
        <f>H1637/100</f>
        <v>0.8572727272727273</v>
      </c>
      <c r="F1637" s="49"/>
      <c r="G1637" s="49"/>
      <c r="H1637" s="12">
        <v>85.727272727272734</v>
      </c>
      <c r="I1637" s="49"/>
      <c r="J1637" s="106"/>
      <c r="K1637" s="14">
        <f>SUM(I1637:J1637)</f>
        <v>0</v>
      </c>
      <c r="L1637" s="49"/>
      <c r="M1637" s="106"/>
      <c r="N1637" s="106"/>
      <c r="O1637" s="14">
        <f>SUM(L1637:N1637)</f>
        <v>0</v>
      </c>
      <c r="P1637" s="106"/>
      <c r="Q1637" s="106"/>
      <c r="R1637" s="106"/>
      <c r="S1637" s="106"/>
      <c r="T1637" s="18">
        <f>SUM(P1637:S1637)</f>
        <v>0</v>
      </c>
      <c r="U1637" s="49"/>
      <c r="V1637" s="49">
        <v>0.8</v>
      </c>
      <c r="W1637" s="49"/>
      <c r="X1637" s="49"/>
      <c r="Y1637" s="49"/>
      <c r="Z1637" s="49"/>
      <c r="AA1637" s="14">
        <f>SUM(U1637:Z1637)</f>
        <v>0.8</v>
      </c>
      <c r="AB1637" s="49"/>
      <c r="AC1637" s="49"/>
      <c r="AD1637" s="86">
        <f>H1637+K1637+O1637+T1637+AA1637+AB1637-AC1637</f>
        <v>86.527272727272731</v>
      </c>
    </row>
    <row r="1638" spans="1:30" ht="21" customHeight="1" x14ac:dyDescent="0.2">
      <c r="A1638" s="9">
        <v>1634</v>
      </c>
      <c r="B1638" s="136" t="s">
        <v>1453</v>
      </c>
      <c r="C1638" s="104" t="s">
        <v>70</v>
      </c>
      <c r="D1638" s="105">
        <v>1</v>
      </c>
      <c r="E1638" s="14">
        <f>H1638/100</f>
        <v>0.8572727272727273</v>
      </c>
      <c r="F1638" s="49"/>
      <c r="G1638" s="49"/>
      <c r="H1638" s="12">
        <v>85.727272727272734</v>
      </c>
      <c r="I1638" s="49"/>
      <c r="J1638" s="106"/>
      <c r="K1638" s="14">
        <f>SUM(I1638:J1638)</f>
        <v>0</v>
      </c>
      <c r="L1638" s="49"/>
      <c r="M1638" s="106"/>
      <c r="N1638" s="106"/>
      <c r="O1638" s="14">
        <f>SUM(L1638:N1638)</f>
        <v>0</v>
      </c>
      <c r="P1638" s="106"/>
      <c r="Q1638" s="106"/>
      <c r="R1638" s="106"/>
      <c r="S1638" s="106"/>
      <c r="T1638" s="18">
        <f>SUM(P1638:S1638)</f>
        <v>0</v>
      </c>
      <c r="U1638" s="49"/>
      <c r="V1638" s="49">
        <v>0.8</v>
      </c>
      <c r="W1638" s="49"/>
      <c r="X1638" s="49"/>
      <c r="Y1638" s="49"/>
      <c r="Z1638" s="49"/>
      <c r="AA1638" s="14">
        <f>SUM(U1638:Z1638)</f>
        <v>0.8</v>
      </c>
      <c r="AB1638" s="49"/>
      <c r="AC1638" s="49"/>
      <c r="AD1638" s="86">
        <f>H1638+K1638+O1638+T1638+AA1638+AB1638-AC1638</f>
        <v>86.527272727272731</v>
      </c>
    </row>
    <row r="1639" spans="1:30" ht="21" customHeight="1" x14ac:dyDescent="0.2">
      <c r="A1639" s="10">
        <v>1635</v>
      </c>
      <c r="B1639" s="122" t="s">
        <v>1454</v>
      </c>
      <c r="C1639" s="110" t="s">
        <v>73</v>
      </c>
      <c r="D1639" s="111">
        <v>1</v>
      </c>
      <c r="E1639" s="14">
        <v>0.86026666666666673</v>
      </c>
      <c r="F1639" s="50"/>
      <c r="G1639" s="50"/>
      <c r="H1639" s="12">
        <f>SUM(E1639*100,F1639:G1639)</f>
        <v>86.026666666666671</v>
      </c>
      <c r="I1639" s="50"/>
      <c r="J1639" s="112"/>
      <c r="K1639" s="14">
        <f>SUM(I1639:J1639)</f>
        <v>0</v>
      </c>
      <c r="L1639" s="50"/>
      <c r="M1639" s="112"/>
      <c r="N1639" s="112"/>
      <c r="O1639" s="14">
        <f>SUM(L1639:N1639)</f>
        <v>0</v>
      </c>
      <c r="P1639" s="112"/>
      <c r="Q1639" s="112"/>
      <c r="R1639" s="112"/>
      <c r="S1639" s="112"/>
      <c r="T1639" s="18">
        <f>SUM(P1639:S1639)</f>
        <v>0</v>
      </c>
      <c r="U1639" s="50"/>
      <c r="V1639" s="50">
        <v>0.5</v>
      </c>
      <c r="W1639" s="50"/>
      <c r="X1639" s="50"/>
      <c r="Y1639" s="50"/>
      <c r="Z1639" s="50"/>
      <c r="AA1639" s="14">
        <f>SUM(U1639:Z1639)</f>
        <v>0.5</v>
      </c>
      <c r="AB1639" s="50"/>
      <c r="AC1639" s="50"/>
      <c r="AD1639" s="86">
        <f>H1639+K1639+O1639+T1639+AA1639+AB1639-AC1639</f>
        <v>86.526666666666671</v>
      </c>
    </row>
    <row r="1640" spans="1:30" ht="21" customHeight="1" x14ac:dyDescent="0.2">
      <c r="A1640" s="8">
        <v>1636</v>
      </c>
      <c r="B1640" s="145">
        <v>164323</v>
      </c>
      <c r="C1640" s="92" t="s">
        <v>64</v>
      </c>
      <c r="D1640" s="93">
        <v>5</v>
      </c>
      <c r="E1640" s="12">
        <v>0.86513261648745521</v>
      </c>
      <c r="F1640" s="46"/>
      <c r="G1640" s="46"/>
      <c r="H1640" s="12">
        <f>SUM(E1640*100,F1640:G1640)</f>
        <v>86.513261648745527</v>
      </c>
      <c r="I1640" s="94"/>
      <c r="J1640" s="95"/>
      <c r="K1640" s="12">
        <f>SUM(I1640:J1640)</f>
        <v>0</v>
      </c>
      <c r="L1640" s="95"/>
      <c r="M1640" s="95"/>
      <c r="N1640" s="95"/>
      <c r="O1640" s="12">
        <f>SUM(L1640:N1640)</f>
        <v>0</v>
      </c>
      <c r="P1640" s="95"/>
      <c r="Q1640" s="126"/>
      <c r="R1640" s="95"/>
      <c r="S1640" s="95"/>
      <c r="T1640" s="19">
        <f>SUM(P1640:S1640)</f>
        <v>0</v>
      </c>
      <c r="U1640" s="95"/>
      <c r="V1640" s="94"/>
      <c r="W1640" s="94"/>
      <c r="X1640" s="94"/>
      <c r="Y1640" s="85"/>
      <c r="Z1640" s="85"/>
      <c r="AA1640" s="14">
        <f>SUM(U1640:Z1640)</f>
        <v>0</v>
      </c>
      <c r="AB1640" s="85"/>
      <c r="AC1640" s="85"/>
      <c r="AD1640" s="86">
        <f>H1640+K1640+O1640+T1640+AA1640+AB1640-AC1640</f>
        <v>86.513261648745527</v>
      </c>
    </row>
    <row r="1641" spans="1:30" ht="21" customHeight="1" x14ac:dyDescent="0.2">
      <c r="A1641" s="9">
        <v>1637</v>
      </c>
      <c r="B1641" s="90" t="s">
        <v>1455</v>
      </c>
      <c r="C1641" s="92" t="s">
        <v>64</v>
      </c>
      <c r="D1641" s="93">
        <v>2</v>
      </c>
      <c r="E1641" s="12">
        <v>0.86510638297872344</v>
      </c>
      <c r="F1641" s="46"/>
      <c r="G1641" s="46"/>
      <c r="H1641" s="12">
        <f>SUM(E1641*100,F1641:G1641)</f>
        <v>86.510638297872347</v>
      </c>
      <c r="I1641" s="94"/>
      <c r="J1641" s="95"/>
      <c r="K1641" s="12">
        <f>SUM(I1641:J1641)</f>
        <v>0</v>
      </c>
      <c r="L1641" s="95"/>
      <c r="M1641" s="95"/>
      <c r="N1641" s="95"/>
      <c r="O1641" s="12">
        <f>SUM(L1641:N1641)</f>
        <v>0</v>
      </c>
      <c r="P1641" s="95"/>
      <c r="Q1641" s="126"/>
      <c r="R1641" s="95"/>
      <c r="S1641" s="95"/>
      <c r="T1641" s="19">
        <f>SUM(P1641:S1641)</f>
        <v>0</v>
      </c>
      <c r="U1641" s="95"/>
      <c r="V1641" s="94"/>
      <c r="W1641" s="94"/>
      <c r="X1641" s="94"/>
      <c r="Y1641" s="85"/>
      <c r="Z1641" s="85"/>
      <c r="AA1641" s="14">
        <f>SUM(U1641:Z1641)</f>
        <v>0</v>
      </c>
      <c r="AB1641" s="85"/>
      <c r="AC1641" s="85"/>
      <c r="AD1641" s="86">
        <f>H1641+K1641+O1641+T1641+AA1641+AB1641-AC1641</f>
        <v>86.510638297872347</v>
      </c>
    </row>
    <row r="1642" spans="1:30" ht="21" customHeight="1" x14ac:dyDescent="0.2">
      <c r="A1642" s="10">
        <v>1638</v>
      </c>
      <c r="B1642" s="107" t="s">
        <v>1456</v>
      </c>
      <c r="C1642" s="104" t="s">
        <v>70</v>
      </c>
      <c r="D1642" s="116">
        <v>2</v>
      </c>
      <c r="E1642" s="14">
        <f>H1642/100</f>
        <v>0.86500833333333338</v>
      </c>
      <c r="F1642" s="49"/>
      <c r="G1642" s="49">
        <v>4</v>
      </c>
      <c r="H1642" s="9">
        <v>86.500833333333333</v>
      </c>
      <c r="I1642" s="49"/>
      <c r="J1642" s="106"/>
      <c r="K1642" s="14">
        <f>SUM(I1642:J1642)</f>
        <v>0</v>
      </c>
      <c r="L1642" s="49"/>
      <c r="M1642" s="106"/>
      <c r="N1642" s="106"/>
      <c r="O1642" s="14">
        <f>SUM(L1642:N1642)</f>
        <v>0</v>
      </c>
      <c r="P1642" s="106"/>
      <c r="Q1642" s="106"/>
      <c r="R1642" s="106"/>
      <c r="S1642" s="106"/>
      <c r="T1642" s="18">
        <f>SUM(P1642:S1642)</f>
        <v>0</v>
      </c>
      <c r="U1642" s="49"/>
      <c r="V1642" s="49"/>
      <c r="W1642" s="49"/>
      <c r="X1642" s="49"/>
      <c r="Y1642" s="49"/>
      <c r="Z1642" s="49"/>
      <c r="AA1642" s="14">
        <f>SUM(U1642:Z1642)</f>
        <v>0</v>
      </c>
      <c r="AB1642" s="49"/>
      <c r="AC1642" s="49"/>
      <c r="AD1642" s="86">
        <f>H1642+K1642+O1642+T1642+AA1642+AB1642-AC1642</f>
        <v>86.500833333333333</v>
      </c>
    </row>
    <row r="1643" spans="1:30" ht="21" customHeight="1" x14ac:dyDescent="0.2">
      <c r="A1643" s="8">
        <v>1639</v>
      </c>
      <c r="B1643" s="143" t="s">
        <v>1457</v>
      </c>
      <c r="C1643" s="92" t="s">
        <v>64</v>
      </c>
      <c r="D1643" s="93">
        <v>4</v>
      </c>
      <c r="E1643" s="12">
        <v>0.86490654205607476</v>
      </c>
      <c r="F1643" s="46"/>
      <c r="G1643" s="46"/>
      <c r="H1643" s="12">
        <f>SUM(E1643*100,F1643:G1643)</f>
        <v>86.49065420560747</v>
      </c>
      <c r="I1643" s="94"/>
      <c r="J1643" s="95"/>
      <c r="K1643" s="12">
        <f>SUM(I1643:J1643)</f>
        <v>0</v>
      </c>
      <c r="L1643" s="95"/>
      <c r="M1643" s="95"/>
      <c r="N1643" s="95"/>
      <c r="O1643" s="12">
        <f>SUM(L1643:N1643)</f>
        <v>0</v>
      </c>
      <c r="P1643" s="95"/>
      <c r="Q1643" s="126"/>
      <c r="R1643" s="95"/>
      <c r="S1643" s="95"/>
      <c r="T1643" s="19">
        <f>SUM(P1643:S1643)</f>
        <v>0</v>
      </c>
      <c r="U1643" s="95"/>
      <c r="V1643" s="94"/>
      <c r="W1643" s="94"/>
      <c r="X1643" s="94"/>
      <c r="Y1643" s="85"/>
      <c r="Z1643" s="85"/>
      <c r="AA1643" s="14">
        <f>SUM(U1643:Z1643)</f>
        <v>0</v>
      </c>
      <c r="AB1643" s="85"/>
      <c r="AC1643" s="85"/>
      <c r="AD1643" s="86">
        <f>H1643+K1643+O1643+T1643+AA1643+AB1643-AC1643</f>
        <v>86.49065420560747</v>
      </c>
    </row>
    <row r="1644" spans="1:30" ht="21" customHeight="1" x14ac:dyDescent="0.2">
      <c r="A1644" s="9">
        <v>1640</v>
      </c>
      <c r="B1644" s="117">
        <v>194070</v>
      </c>
      <c r="C1644" s="119" t="s">
        <v>78</v>
      </c>
      <c r="D1644" s="120">
        <v>2</v>
      </c>
      <c r="E1644" s="14">
        <v>0.86479166666666663</v>
      </c>
      <c r="F1644" s="51"/>
      <c r="G1644" s="51"/>
      <c r="H1644" s="12">
        <f>SUM(E1644*100,F1644:G1644)</f>
        <v>86.479166666666657</v>
      </c>
      <c r="I1644" s="51"/>
      <c r="J1644" s="121"/>
      <c r="K1644" s="14">
        <f>SUM(I1644:J1644)</f>
        <v>0</v>
      </c>
      <c r="L1644" s="51"/>
      <c r="M1644" s="121"/>
      <c r="N1644" s="121"/>
      <c r="O1644" s="14">
        <f>SUM(L1644:N1644)</f>
        <v>0</v>
      </c>
      <c r="P1644" s="121"/>
      <c r="Q1644" s="121"/>
      <c r="R1644" s="121"/>
      <c r="S1644" s="121"/>
      <c r="T1644" s="18">
        <f>SUM(P1644:S1644)</f>
        <v>0</v>
      </c>
      <c r="U1644" s="51"/>
      <c r="V1644" s="51"/>
      <c r="W1644" s="51"/>
      <c r="X1644" s="51"/>
      <c r="Y1644" s="51"/>
      <c r="Z1644" s="51"/>
      <c r="AA1644" s="14">
        <f>SUM(U1644:Z1644)</f>
        <v>0</v>
      </c>
      <c r="AB1644" s="51"/>
      <c r="AC1644" s="51"/>
      <c r="AD1644" s="87">
        <f>H1644+K1644+O1644+T1644+AA1644+AB1644-AC1644</f>
        <v>86.479166666666657</v>
      </c>
    </row>
    <row r="1645" spans="1:30" ht="21" customHeight="1" x14ac:dyDescent="0.2">
      <c r="A1645" s="10">
        <v>1641</v>
      </c>
      <c r="B1645" s="117">
        <v>204211</v>
      </c>
      <c r="C1645" s="119" t="s">
        <v>78</v>
      </c>
      <c r="D1645" s="120">
        <v>1</v>
      </c>
      <c r="E1645" s="14">
        <v>0.81874999999999998</v>
      </c>
      <c r="F1645" s="51"/>
      <c r="G1645" s="51"/>
      <c r="H1645" s="12">
        <f>SUM(E1645*100,F1645:G1645)</f>
        <v>81.875</v>
      </c>
      <c r="I1645" s="51"/>
      <c r="J1645" s="121"/>
      <c r="K1645" s="14">
        <f>SUM(I1645:J1645)</f>
        <v>0</v>
      </c>
      <c r="L1645" s="51"/>
      <c r="M1645" s="121"/>
      <c r="N1645" s="121"/>
      <c r="O1645" s="14">
        <f>SUM(L1645:N1645)</f>
        <v>0</v>
      </c>
      <c r="P1645" s="121"/>
      <c r="Q1645" s="121"/>
      <c r="R1645" s="121"/>
      <c r="S1645" s="121"/>
      <c r="T1645" s="18">
        <f>SUM(P1645:S1645)</f>
        <v>0</v>
      </c>
      <c r="U1645" s="51"/>
      <c r="V1645" s="51">
        <v>4.5999999999999996</v>
      </c>
      <c r="W1645" s="51"/>
      <c r="X1645" s="51"/>
      <c r="Y1645" s="51"/>
      <c r="Z1645" s="51"/>
      <c r="AA1645" s="14">
        <f>SUM(U1645:Z1645)</f>
        <v>4.5999999999999996</v>
      </c>
      <c r="AB1645" s="51"/>
      <c r="AC1645" s="51"/>
      <c r="AD1645" s="86">
        <f>H1645+K1645+O1645+T1645+AA1645+AB1645-AC1645</f>
        <v>86.474999999999994</v>
      </c>
    </row>
    <row r="1646" spans="1:30" ht="21" customHeight="1" x14ac:dyDescent="0.2">
      <c r="A1646" s="8">
        <v>1642</v>
      </c>
      <c r="B1646" s="103" t="s">
        <v>1458</v>
      </c>
      <c r="C1646" s="104" t="s">
        <v>70</v>
      </c>
      <c r="D1646" s="105">
        <v>4</v>
      </c>
      <c r="E1646" s="14">
        <f>H1646/100</f>
        <v>0.71461538461538465</v>
      </c>
      <c r="F1646" s="49"/>
      <c r="G1646" s="49"/>
      <c r="H1646" s="12">
        <v>71.461538461538467</v>
      </c>
      <c r="I1646" s="49"/>
      <c r="J1646" s="106"/>
      <c r="K1646" s="14">
        <f>SUM(I1646:J1646)</f>
        <v>0</v>
      </c>
      <c r="L1646" s="49"/>
      <c r="M1646" s="106"/>
      <c r="N1646" s="106"/>
      <c r="O1646" s="14">
        <f>SUM(L1646:N1646)</f>
        <v>0</v>
      </c>
      <c r="P1646" s="106"/>
      <c r="Q1646" s="106"/>
      <c r="R1646" s="106"/>
      <c r="S1646" s="106"/>
      <c r="T1646" s="18">
        <f>SUM(P1646:S1646)</f>
        <v>0</v>
      </c>
      <c r="U1646" s="49">
        <v>15</v>
      </c>
      <c r="V1646" s="49"/>
      <c r="W1646" s="49"/>
      <c r="X1646" s="49"/>
      <c r="Y1646" s="49"/>
      <c r="Z1646" s="49"/>
      <c r="AA1646" s="14">
        <f>SUM(U1646:Z1646)</f>
        <v>15</v>
      </c>
      <c r="AB1646" s="49"/>
      <c r="AC1646" s="49"/>
      <c r="AD1646" s="86">
        <f>H1646+K1646+O1646+T1646+AA1646+AB1646-AC1646</f>
        <v>86.461538461538467</v>
      </c>
    </row>
    <row r="1647" spans="1:30" ht="21" customHeight="1" x14ac:dyDescent="0.2">
      <c r="A1647" s="9">
        <v>1643</v>
      </c>
      <c r="B1647" s="107" t="s">
        <v>1459</v>
      </c>
      <c r="C1647" s="104" t="s">
        <v>70</v>
      </c>
      <c r="D1647" s="116">
        <v>2</v>
      </c>
      <c r="E1647" s="14">
        <f>H1647/100</f>
        <v>0.86459999999999992</v>
      </c>
      <c r="F1647" s="49"/>
      <c r="G1647" s="49"/>
      <c r="H1647" s="12">
        <v>86.46</v>
      </c>
      <c r="I1647" s="49"/>
      <c r="J1647" s="106"/>
      <c r="K1647" s="14">
        <f>SUM(I1647:J1647)</f>
        <v>0</v>
      </c>
      <c r="L1647" s="49"/>
      <c r="M1647" s="106"/>
      <c r="N1647" s="106"/>
      <c r="O1647" s="14">
        <f>SUM(L1647:N1647)</f>
        <v>0</v>
      </c>
      <c r="P1647" s="106"/>
      <c r="Q1647" s="106"/>
      <c r="R1647" s="106"/>
      <c r="S1647" s="106"/>
      <c r="T1647" s="18">
        <f>SUM(P1647:S1647)</f>
        <v>0</v>
      </c>
      <c r="U1647" s="49"/>
      <c r="V1647" s="49"/>
      <c r="W1647" s="49"/>
      <c r="X1647" s="49"/>
      <c r="Y1647" s="49"/>
      <c r="Z1647" s="49"/>
      <c r="AA1647" s="14">
        <f>SUM(U1647:Z1647)</f>
        <v>0</v>
      </c>
      <c r="AB1647" s="49"/>
      <c r="AC1647" s="49"/>
      <c r="AD1647" s="86">
        <f>H1647+K1647+O1647+T1647+AA1647+AB1647-AC1647</f>
        <v>86.46</v>
      </c>
    </row>
    <row r="1648" spans="1:30" ht="21" customHeight="1" x14ac:dyDescent="0.2">
      <c r="A1648" s="10">
        <v>1644</v>
      </c>
      <c r="B1648" s="146" t="s">
        <v>1460</v>
      </c>
      <c r="C1648" s="101" t="s">
        <v>68</v>
      </c>
      <c r="D1648" s="102">
        <v>3</v>
      </c>
      <c r="E1648" s="13">
        <v>0.86451612903225805</v>
      </c>
      <c r="F1648" s="48"/>
      <c r="G1648" s="48"/>
      <c r="H1648" s="12">
        <f>SUM(E1648*100,F1648:G1648)</f>
        <v>86.451612903225808</v>
      </c>
      <c r="I1648" s="48"/>
      <c r="J1648" s="78"/>
      <c r="K1648" s="13">
        <f>SUM(I1648:J1648)</f>
        <v>0</v>
      </c>
      <c r="L1648" s="48"/>
      <c r="M1648" s="78"/>
      <c r="N1648" s="78"/>
      <c r="O1648" s="13">
        <f>SUM(L1648:N1648)</f>
        <v>0</v>
      </c>
      <c r="P1648" s="78"/>
      <c r="Q1648" s="78"/>
      <c r="R1648" s="78"/>
      <c r="S1648" s="78"/>
      <c r="T1648" s="82">
        <f>SUM(P1648:S1648)</f>
        <v>0</v>
      </c>
      <c r="U1648" s="48"/>
      <c r="V1648" s="48"/>
      <c r="W1648" s="48"/>
      <c r="X1648" s="48"/>
      <c r="Y1648" s="48"/>
      <c r="Z1648" s="48"/>
      <c r="AA1648" s="13">
        <f>SUM(U1648:Z1648)</f>
        <v>0</v>
      </c>
      <c r="AB1648" s="48"/>
      <c r="AC1648" s="48"/>
      <c r="AD1648" s="86">
        <f>H1648+K1648+O1648+T1648+AA1648+AB1648-AC1648</f>
        <v>86.451612903225808</v>
      </c>
    </row>
    <row r="1649" spans="1:30" ht="21" customHeight="1" x14ac:dyDescent="0.2">
      <c r="A1649" s="8">
        <v>1645</v>
      </c>
      <c r="B1649" s="110" t="s">
        <v>1461</v>
      </c>
      <c r="C1649" s="110" t="s">
        <v>73</v>
      </c>
      <c r="D1649" s="111">
        <v>2</v>
      </c>
      <c r="E1649" s="14">
        <v>0.86451048951048948</v>
      </c>
      <c r="F1649" s="50"/>
      <c r="G1649" s="50"/>
      <c r="H1649" s="12">
        <f>SUM(E1649*100,F1649:G1649)</f>
        <v>86.451048951048946</v>
      </c>
      <c r="I1649" s="50"/>
      <c r="J1649" s="112"/>
      <c r="K1649" s="14">
        <f>SUM(I1649:J1649)</f>
        <v>0</v>
      </c>
      <c r="L1649" s="50"/>
      <c r="M1649" s="112"/>
      <c r="N1649" s="112"/>
      <c r="O1649" s="14">
        <f>SUM(L1649:N1649)</f>
        <v>0</v>
      </c>
      <c r="P1649" s="112"/>
      <c r="Q1649" s="112"/>
      <c r="R1649" s="112"/>
      <c r="S1649" s="112"/>
      <c r="T1649" s="18">
        <f>SUM(P1649:S1649)</f>
        <v>0</v>
      </c>
      <c r="U1649" s="50"/>
      <c r="V1649" s="50"/>
      <c r="W1649" s="50"/>
      <c r="X1649" s="50"/>
      <c r="Y1649" s="50"/>
      <c r="Z1649" s="50"/>
      <c r="AA1649" s="14">
        <f>SUM(U1649:Z1649)</f>
        <v>0</v>
      </c>
      <c r="AB1649" s="50"/>
      <c r="AC1649" s="50"/>
      <c r="AD1649" s="86">
        <f>H1649+K1649+O1649+T1649+AA1649+AB1649-AC1649</f>
        <v>86.451048951048946</v>
      </c>
    </row>
    <row r="1650" spans="1:30" ht="21" customHeight="1" x14ac:dyDescent="0.2">
      <c r="A1650" s="9">
        <v>1646</v>
      </c>
      <c r="B1650" s="108" t="s">
        <v>1462</v>
      </c>
      <c r="C1650" s="110" t="s">
        <v>73</v>
      </c>
      <c r="D1650" s="111">
        <v>4</v>
      </c>
      <c r="E1650" s="14">
        <v>0.864375</v>
      </c>
      <c r="F1650" s="50"/>
      <c r="G1650" s="50"/>
      <c r="H1650" s="12">
        <f>SUM(E1650*100,F1650:G1650)</f>
        <v>86.4375</v>
      </c>
      <c r="I1650" s="50"/>
      <c r="J1650" s="112"/>
      <c r="K1650" s="14">
        <f>SUM(I1650:J1650)</f>
        <v>0</v>
      </c>
      <c r="L1650" s="50"/>
      <c r="M1650" s="112"/>
      <c r="N1650" s="112"/>
      <c r="O1650" s="14">
        <f>SUM(L1650:N1650)</f>
        <v>0</v>
      </c>
      <c r="P1650" s="112"/>
      <c r="Q1650" s="112"/>
      <c r="R1650" s="112"/>
      <c r="S1650" s="112"/>
      <c r="T1650" s="18">
        <f>SUM(P1650:S1650)</f>
        <v>0</v>
      </c>
      <c r="U1650" s="50"/>
      <c r="V1650" s="50"/>
      <c r="W1650" s="50"/>
      <c r="X1650" s="50"/>
      <c r="Y1650" s="50"/>
      <c r="Z1650" s="50"/>
      <c r="AA1650" s="14">
        <f>SUM(U1650:Z1650)</f>
        <v>0</v>
      </c>
      <c r="AB1650" s="50"/>
      <c r="AC1650" s="50"/>
      <c r="AD1650" s="86">
        <f>H1650+K1650+O1650+T1650+AA1650+AB1650-AC1650</f>
        <v>86.4375</v>
      </c>
    </row>
    <row r="1651" spans="1:30" ht="21" customHeight="1" x14ac:dyDescent="0.2">
      <c r="A1651" s="10">
        <v>1647</v>
      </c>
      <c r="B1651" s="117">
        <v>194019</v>
      </c>
      <c r="C1651" s="119" t="s">
        <v>78</v>
      </c>
      <c r="D1651" s="120">
        <v>2</v>
      </c>
      <c r="E1651" s="14">
        <v>0.864375</v>
      </c>
      <c r="F1651" s="51"/>
      <c r="G1651" s="51"/>
      <c r="H1651" s="12">
        <f>SUM(E1651*100,F1651:G1651)</f>
        <v>86.4375</v>
      </c>
      <c r="I1651" s="51"/>
      <c r="J1651" s="121"/>
      <c r="K1651" s="14">
        <f>SUM(I1651:J1651)</f>
        <v>0</v>
      </c>
      <c r="L1651" s="51"/>
      <c r="M1651" s="121"/>
      <c r="N1651" s="121"/>
      <c r="O1651" s="14">
        <f>SUM(L1651:N1651)</f>
        <v>0</v>
      </c>
      <c r="P1651" s="121"/>
      <c r="Q1651" s="121"/>
      <c r="R1651" s="121"/>
      <c r="S1651" s="121"/>
      <c r="T1651" s="18">
        <f>SUM(P1651:S1651)</f>
        <v>0</v>
      </c>
      <c r="U1651" s="51"/>
      <c r="V1651" s="51"/>
      <c r="W1651" s="51"/>
      <c r="X1651" s="51"/>
      <c r="Y1651" s="51"/>
      <c r="Z1651" s="51"/>
      <c r="AA1651" s="14">
        <f>SUM(U1651:Z1651)</f>
        <v>0</v>
      </c>
      <c r="AB1651" s="51"/>
      <c r="AC1651" s="51"/>
      <c r="AD1651" s="86">
        <f>H1651+K1651+O1651+T1651+AA1651+AB1651-AC1651</f>
        <v>86.4375</v>
      </c>
    </row>
    <row r="1652" spans="1:30" ht="21" customHeight="1" x14ac:dyDescent="0.2">
      <c r="A1652" s="8">
        <v>1648</v>
      </c>
      <c r="B1652" s="136" t="s">
        <v>1463</v>
      </c>
      <c r="C1652" s="104" t="s">
        <v>70</v>
      </c>
      <c r="D1652" s="105">
        <v>1</v>
      </c>
      <c r="E1652" s="14">
        <f>H1652/100</f>
        <v>0.85636363636363644</v>
      </c>
      <c r="F1652" s="49"/>
      <c r="G1652" s="49"/>
      <c r="H1652" s="12">
        <v>85.63636363636364</v>
      </c>
      <c r="I1652" s="49"/>
      <c r="J1652" s="106"/>
      <c r="K1652" s="14">
        <f>SUM(I1652:J1652)</f>
        <v>0</v>
      </c>
      <c r="L1652" s="49"/>
      <c r="M1652" s="106"/>
      <c r="N1652" s="106"/>
      <c r="O1652" s="14">
        <f>SUM(L1652:N1652)</f>
        <v>0</v>
      </c>
      <c r="P1652" s="106"/>
      <c r="Q1652" s="106"/>
      <c r="R1652" s="106"/>
      <c r="S1652" s="106"/>
      <c r="T1652" s="18">
        <f>SUM(P1652:S1652)</f>
        <v>0</v>
      </c>
      <c r="U1652" s="49"/>
      <c r="V1652" s="49">
        <v>0.8</v>
      </c>
      <c r="W1652" s="49"/>
      <c r="X1652" s="49"/>
      <c r="Y1652" s="49"/>
      <c r="Z1652" s="49"/>
      <c r="AA1652" s="14">
        <f>SUM(U1652:Z1652)</f>
        <v>0.8</v>
      </c>
      <c r="AB1652" s="49"/>
      <c r="AC1652" s="49"/>
      <c r="AD1652" s="86">
        <f>H1652+K1652+O1652+T1652+AA1652+AB1652-AC1652</f>
        <v>86.436363636363637</v>
      </c>
    </row>
    <row r="1653" spans="1:30" ht="21" customHeight="1" x14ac:dyDescent="0.2">
      <c r="A1653" s="9">
        <v>1649</v>
      </c>
      <c r="B1653" s="117">
        <v>174048</v>
      </c>
      <c r="C1653" s="119" t="s">
        <v>78</v>
      </c>
      <c r="D1653" s="120">
        <v>4</v>
      </c>
      <c r="E1653" s="14">
        <v>0.86410256410256414</v>
      </c>
      <c r="F1653" s="51"/>
      <c r="G1653" s="51"/>
      <c r="H1653" s="12">
        <f>SUM(E1653*100,F1653:G1653)</f>
        <v>86.410256410256409</v>
      </c>
      <c r="I1653" s="51"/>
      <c r="J1653" s="121"/>
      <c r="K1653" s="14">
        <f>SUM(I1653:J1653)</f>
        <v>0</v>
      </c>
      <c r="L1653" s="51"/>
      <c r="M1653" s="121"/>
      <c r="N1653" s="121"/>
      <c r="O1653" s="14">
        <f>SUM(L1653:N1653)</f>
        <v>0</v>
      </c>
      <c r="P1653" s="121"/>
      <c r="Q1653" s="121"/>
      <c r="R1653" s="121"/>
      <c r="S1653" s="121"/>
      <c r="T1653" s="18">
        <f>SUM(P1653:S1653)</f>
        <v>0</v>
      </c>
      <c r="U1653" s="51"/>
      <c r="V1653" s="51"/>
      <c r="W1653" s="51"/>
      <c r="X1653" s="51"/>
      <c r="Y1653" s="51"/>
      <c r="Z1653" s="51"/>
      <c r="AA1653" s="14">
        <f>SUM(U1653:Z1653)</f>
        <v>0</v>
      </c>
      <c r="AB1653" s="51"/>
      <c r="AC1653" s="51"/>
      <c r="AD1653" s="86">
        <f>H1653+K1653+O1653+T1653+AA1653+AB1653-AC1653</f>
        <v>86.410256410256409</v>
      </c>
    </row>
    <row r="1654" spans="1:30" ht="21" customHeight="1" x14ac:dyDescent="0.2">
      <c r="A1654" s="10">
        <v>1650</v>
      </c>
      <c r="B1654" s="136" t="s">
        <v>1464</v>
      </c>
      <c r="C1654" s="104" t="s">
        <v>70</v>
      </c>
      <c r="D1654" s="105">
        <v>1</v>
      </c>
      <c r="E1654" s="14">
        <f>H1654/100</f>
        <v>0.78909090909090907</v>
      </c>
      <c r="F1654" s="49"/>
      <c r="G1654" s="49"/>
      <c r="H1654" s="12">
        <v>78.909090909090907</v>
      </c>
      <c r="I1654" s="49"/>
      <c r="J1654" s="106"/>
      <c r="K1654" s="14">
        <f>SUM(I1654:J1654)</f>
        <v>0</v>
      </c>
      <c r="L1654" s="49"/>
      <c r="M1654" s="106"/>
      <c r="N1654" s="106"/>
      <c r="O1654" s="14">
        <f>SUM(L1654:N1654)</f>
        <v>0</v>
      </c>
      <c r="P1654" s="106"/>
      <c r="Q1654" s="106"/>
      <c r="R1654" s="106"/>
      <c r="S1654" s="106"/>
      <c r="T1654" s="18">
        <f>SUM(P1654:S1654)</f>
        <v>0</v>
      </c>
      <c r="U1654" s="49">
        <v>1</v>
      </c>
      <c r="V1654" s="49"/>
      <c r="W1654" s="49"/>
      <c r="X1654" s="49">
        <v>6.5</v>
      </c>
      <c r="Y1654" s="49"/>
      <c r="Z1654" s="49"/>
      <c r="AA1654" s="14">
        <f>SUM(U1654:Z1654)</f>
        <v>7.5</v>
      </c>
      <c r="AB1654" s="49"/>
      <c r="AC1654" s="49"/>
      <c r="AD1654" s="87">
        <f>H1654+K1654+O1654+T1654+AA1654+AB1654-AC1654</f>
        <v>86.409090909090907</v>
      </c>
    </row>
    <row r="1655" spans="1:30" ht="21" customHeight="1" x14ac:dyDescent="0.2">
      <c r="A1655" s="8">
        <v>1651</v>
      </c>
      <c r="B1655" s="110" t="s">
        <v>1465</v>
      </c>
      <c r="C1655" s="110" t="s">
        <v>73</v>
      </c>
      <c r="D1655" s="111">
        <v>1</v>
      </c>
      <c r="E1655" s="14">
        <v>0.84503333333333341</v>
      </c>
      <c r="F1655" s="50"/>
      <c r="G1655" s="50"/>
      <c r="H1655" s="12">
        <f>SUM(E1655*100,F1655:G1655)</f>
        <v>84.503333333333345</v>
      </c>
      <c r="I1655" s="50"/>
      <c r="J1655" s="112"/>
      <c r="K1655" s="14">
        <f>SUM(I1655:J1655)</f>
        <v>0</v>
      </c>
      <c r="L1655" s="50"/>
      <c r="M1655" s="112"/>
      <c r="N1655" s="112"/>
      <c r="O1655" s="14">
        <f>SUM(L1655:N1655)</f>
        <v>0</v>
      </c>
      <c r="P1655" s="112"/>
      <c r="Q1655" s="112"/>
      <c r="R1655" s="112"/>
      <c r="S1655" s="112"/>
      <c r="T1655" s="18">
        <f>SUM(P1655:S1655)</f>
        <v>0</v>
      </c>
      <c r="U1655" s="50">
        <v>1</v>
      </c>
      <c r="V1655" s="50">
        <v>0.5</v>
      </c>
      <c r="W1655" s="50"/>
      <c r="X1655" s="50">
        <v>0.4</v>
      </c>
      <c r="Y1655" s="50"/>
      <c r="Z1655" s="50"/>
      <c r="AA1655" s="14">
        <f>SUM(U1655:Z1655)</f>
        <v>1.9</v>
      </c>
      <c r="AB1655" s="50"/>
      <c r="AC1655" s="50"/>
      <c r="AD1655" s="87">
        <f>H1655+K1655+O1655+T1655+AA1655+AB1655-AC1655</f>
        <v>86.40333333333335</v>
      </c>
    </row>
    <row r="1656" spans="1:30" ht="21" customHeight="1" x14ac:dyDescent="0.2">
      <c r="A1656" s="9">
        <v>1652</v>
      </c>
      <c r="B1656" s="107">
        <v>182759</v>
      </c>
      <c r="C1656" s="104" t="s">
        <v>70</v>
      </c>
      <c r="D1656" s="116">
        <v>3</v>
      </c>
      <c r="E1656" s="14">
        <f>'[1]3-18-01.'!AD9</f>
        <v>0.8640000000000001</v>
      </c>
      <c r="F1656" s="49"/>
      <c r="G1656" s="49"/>
      <c r="H1656" s="12">
        <f>SUM(E1656*100,F1656:G1656)</f>
        <v>86.4</v>
      </c>
      <c r="I1656" s="49"/>
      <c r="J1656" s="106"/>
      <c r="K1656" s="14">
        <f>SUM(I1656:J1656)</f>
        <v>0</v>
      </c>
      <c r="L1656" s="49"/>
      <c r="M1656" s="106"/>
      <c r="N1656" s="106"/>
      <c r="O1656" s="14">
        <f>SUM(L1656:N1656)</f>
        <v>0</v>
      </c>
      <c r="P1656" s="106"/>
      <c r="Q1656" s="106"/>
      <c r="R1656" s="106"/>
      <c r="S1656" s="106"/>
      <c r="T1656" s="18">
        <f>SUM(P1656:S1656)</f>
        <v>0</v>
      </c>
      <c r="U1656" s="49"/>
      <c r="V1656" s="49"/>
      <c r="W1656" s="49"/>
      <c r="X1656" s="49"/>
      <c r="Y1656" s="49"/>
      <c r="Z1656" s="49"/>
      <c r="AA1656" s="14">
        <f>SUM(U1656:Z1656)</f>
        <v>0</v>
      </c>
      <c r="AB1656" s="49"/>
      <c r="AC1656" s="49"/>
      <c r="AD1656" s="87">
        <f>H1656+K1656+O1656+T1656+AA1656+AB1656-AC1656</f>
        <v>86.4</v>
      </c>
    </row>
    <row r="1657" spans="1:30" ht="21" customHeight="1" x14ac:dyDescent="0.2">
      <c r="A1657" s="10">
        <v>1653</v>
      </c>
      <c r="B1657" s="107">
        <v>182804</v>
      </c>
      <c r="C1657" s="104" t="s">
        <v>70</v>
      </c>
      <c r="D1657" s="116">
        <v>3</v>
      </c>
      <c r="E1657" s="14">
        <f>'[1]3-18-03.'!AD8</f>
        <v>0.8640000000000001</v>
      </c>
      <c r="F1657" s="49"/>
      <c r="G1657" s="49"/>
      <c r="H1657" s="12">
        <f>SUM(E1657*100,F1657:G1657)</f>
        <v>86.4</v>
      </c>
      <c r="I1657" s="49"/>
      <c r="J1657" s="106"/>
      <c r="K1657" s="14">
        <f>SUM(I1657:J1657)</f>
        <v>0</v>
      </c>
      <c r="L1657" s="49"/>
      <c r="M1657" s="106"/>
      <c r="N1657" s="106"/>
      <c r="O1657" s="14">
        <f>SUM(L1657:N1657)</f>
        <v>0</v>
      </c>
      <c r="P1657" s="106"/>
      <c r="Q1657" s="106"/>
      <c r="R1657" s="106"/>
      <c r="S1657" s="106"/>
      <c r="T1657" s="18">
        <f>SUM(P1657:S1657)</f>
        <v>0</v>
      </c>
      <c r="U1657" s="49"/>
      <c r="V1657" s="49"/>
      <c r="W1657" s="49"/>
      <c r="X1657" s="49"/>
      <c r="Y1657" s="49"/>
      <c r="Z1657" s="49"/>
      <c r="AA1657" s="14">
        <f>SUM(U1657:Z1657)</f>
        <v>0</v>
      </c>
      <c r="AB1657" s="49"/>
      <c r="AC1657" s="49"/>
      <c r="AD1657" s="87">
        <f>H1657+K1657+O1657+T1657+AA1657+AB1657-AC1657</f>
        <v>86.4</v>
      </c>
    </row>
    <row r="1658" spans="1:30" ht="21" customHeight="1" x14ac:dyDescent="0.2">
      <c r="A1658" s="8">
        <v>1654</v>
      </c>
      <c r="B1658" s="99" t="s">
        <v>1466</v>
      </c>
      <c r="C1658" s="101" t="s">
        <v>68</v>
      </c>
      <c r="D1658" s="102">
        <v>2</v>
      </c>
      <c r="E1658" s="13">
        <v>0.86399999999999999</v>
      </c>
      <c r="F1658" s="48"/>
      <c r="G1658" s="48"/>
      <c r="H1658" s="12">
        <f>SUM(E1658*100,F1658:G1658)</f>
        <v>86.4</v>
      </c>
      <c r="I1658" s="48"/>
      <c r="J1658" s="78"/>
      <c r="K1658" s="13">
        <f>SUM(I1658:J1658)</f>
        <v>0</v>
      </c>
      <c r="L1658" s="48"/>
      <c r="M1658" s="78"/>
      <c r="N1658" s="78"/>
      <c r="O1658" s="13">
        <f>SUM(L1658:N1658)</f>
        <v>0</v>
      </c>
      <c r="P1658" s="78"/>
      <c r="Q1658" s="78"/>
      <c r="R1658" s="78"/>
      <c r="S1658" s="78"/>
      <c r="T1658" s="82">
        <f>SUM(P1658:S1658)</f>
        <v>0</v>
      </c>
      <c r="U1658" s="48"/>
      <c r="V1658" s="48"/>
      <c r="W1658" s="48"/>
      <c r="X1658" s="48"/>
      <c r="Y1658" s="48"/>
      <c r="Z1658" s="48"/>
      <c r="AA1658" s="13">
        <f>SUM(U1658:Z1658)</f>
        <v>0</v>
      </c>
      <c r="AB1658" s="48"/>
      <c r="AC1658" s="48"/>
      <c r="AD1658" s="87">
        <f>H1658+K1658+O1658+T1658+AA1658+AB1658-AC1658</f>
        <v>86.4</v>
      </c>
    </row>
    <row r="1659" spans="1:30" ht="21" customHeight="1" x14ac:dyDescent="0.2">
      <c r="A1659" s="9">
        <v>1655</v>
      </c>
      <c r="B1659" s="100" t="s">
        <v>1467</v>
      </c>
      <c r="C1659" s="101" t="s">
        <v>68</v>
      </c>
      <c r="D1659" s="102">
        <v>2</v>
      </c>
      <c r="E1659" s="13">
        <v>0.86399999999999999</v>
      </c>
      <c r="F1659" s="48"/>
      <c r="G1659" s="48"/>
      <c r="H1659" s="12">
        <f>SUM(E1659*100,F1659:G1659)</f>
        <v>86.4</v>
      </c>
      <c r="I1659" s="48"/>
      <c r="J1659" s="78"/>
      <c r="K1659" s="13">
        <f>SUM(I1659:J1659)</f>
        <v>0</v>
      </c>
      <c r="L1659" s="48"/>
      <c r="M1659" s="78"/>
      <c r="N1659" s="78"/>
      <c r="O1659" s="13">
        <f>SUM(L1659:N1659)</f>
        <v>0</v>
      </c>
      <c r="P1659" s="78"/>
      <c r="Q1659" s="78"/>
      <c r="R1659" s="78"/>
      <c r="S1659" s="78"/>
      <c r="T1659" s="82">
        <f>SUM(P1659:S1659)</f>
        <v>0</v>
      </c>
      <c r="U1659" s="48"/>
      <c r="V1659" s="48"/>
      <c r="W1659" s="48"/>
      <c r="X1659" s="48"/>
      <c r="Y1659" s="48"/>
      <c r="Z1659" s="48"/>
      <c r="AA1659" s="13">
        <f>SUM(U1659:Z1659)</f>
        <v>0</v>
      </c>
      <c r="AB1659" s="48"/>
      <c r="AC1659" s="48"/>
      <c r="AD1659" s="87">
        <f>H1659+K1659+O1659+T1659+AA1659+AB1659-AC1659</f>
        <v>86.4</v>
      </c>
    </row>
    <row r="1660" spans="1:30" ht="21" customHeight="1" x14ac:dyDescent="0.2">
      <c r="A1660" s="10">
        <v>1656</v>
      </c>
      <c r="B1660" s="129" t="s">
        <v>1468</v>
      </c>
      <c r="C1660" s="101" t="s">
        <v>68</v>
      </c>
      <c r="D1660" s="102">
        <v>2</v>
      </c>
      <c r="E1660" s="13">
        <v>0.86399999999999999</v>
      </c>
      <c r="F1660" s="48"/>
      <c r="G1660" s="48"/>
      <c r="H1660" s="12">
        <f>SUM(E1660*100,F1660:G1660)</f>
        <v>86.4</v>
      </c>
      <c r="I1660" s="48"/>
      <c r="J1660" s="78"/>
      <c r="K1660" s="13">
        <f>SUM(I1660:J1660)</f>
        <v>0</v>
      </c>
      <c r="L1660" s="48"/>
      <c r="M1660" s="78"/>
      <c r="N1660" s="78"/>
      <c r="O1660" s="13">
        <f>SUM(L1660:N1660)</f>
        <v>0</v>
      </c>
      <c r="P1660" s="78"/>
      <c r="Q1660" s="78"/>
      <c r="R1660" s="78"/>
      <c r="S1660" s="78"/>
      <c r="T1660" s="82">
        <f>SUM(P1660:S1660)</f>
        <v>0</v>
      </c>
      <c r="U1660" s="48"/>
      <c r="V1660" s="48"/>
      <c r="W1660" s="48"/>
      <c r="X1660" s="48"/>
      <c r="Y1660" s="48"/>
      <c r="Z1660" s="48"/>
      <c r="AA1660" s="13">
        <f>SUM(U1660:Z1660)</f>
        <v>0</v>
      </c>
      <c r="AB1660" s="48"/>
      <c r="AC1660" s="48"/>
      <c r="AD1660" s="87">
        <f>H1660+K1660+O1660+T1660+AA1660+AB1660-AC1660</f>
        <v>86.4</v>
      </c>
    </row>
    <row r="1661" spans="1:30" ht="21" customHeight="1" x14ac:dyDescent="0.2">
      <c r="A1661" s="8">
        <v>1657</v>
      </c>
      <c r="B1661" s="100" t="s">
        <v>1469</v>
      </c>
      <c r="C1661" s="101" t="s">
        <v>68</v>
      </c>
      <c r="D1661" s="128">
        <v>1</v>
      </c>
      <c r="E1661" s="16">
        <v>0.83899999999999997</v>
      </c>
      <c r="F1661" s="48"/>
      <c r="G1661" s="48"/>
      <c r="H1661" s="12">
        <f>SUM(E1661*100,F1661:G1661)</f>
        <v>83.899999999999991</v>
      </c>
      <c r="I1661" s="48"/>
      <c r="J1661" s="78"/>
      <c r="K1661" s="13">
        <f>SUM(I1661:J1661)</f>
        <v>0</v>
      </c>
      <c r="L1661" s="48"/>
      <c r="M1661" s="78"/>
      <c r="N1661" s="78"/>
      <c r="O1661" s="13">
        <f>SUM(L1661:N1661)</f>
        <v>0</v>
      </c>
      <c r="P1661" s="78"/>
      <c r="Q1661" s="78"/>
      <c r="R1661" s="78"/>
      <c r="S1661" s="78"/>
      <c r="T1661" s="82">
        <f>SUM(P1661:S1661)</f>
        <v>0</v>
      </c>
      <c r="U1661" s="48">
        <v>1</v>
      </c>
      <c r="V1661" s="48"/>
      <c r="W1661" s="48"/>
      <c r="X1661" s="48">
        <v>1.5</v>
      </c>
      <c r="Y1661" s="48"/>
      <c r="Z1661" s="48"/>
      <c r="AA1661" s="13">
        <f>SUM(U1661:Z1661)</f>
        <v>2.5</v>
      </c>
      <c r="AB1661" s="48"/>
      <c r="AC1661" s="48"/>
      <c r="AD1661" s="86">
        <f>H1661+K1661+O1661+T1661+AA1661+AB1661-AC1661</f>
        <v>86.399999999999991</v>
      </c>
    </row>
    <row r="1662" spans="1:30" ht="21" customHeight="1" x14ac:dyDescent="0.2">
      <c r="A1662" s="9">
        <v>1658</v>
      </c>
      <c r="B1662" s="123" t="s">
        <v>1470</v>
      </c>
      <c r="C1662" s="101" t="s">
        <v>68</v>
      </c>
      <c r="D1662" s="133">
        <v>3</v>
      </c>
      <c r="E1662" s="13">
        <v>0.86379310344827587</v>
      </c>
      <c r="F1662" s="48"/>
      <c r="G1662" s="48"/>
      <c r="H1662" s="12">
        <f>SUM(E1662*100,F1662:G1662)</f>
        <v>86.379310344827587</v>
      </c>
      <c r="I1662" s="48"/>
      <c r="J1662" s="78"/>
      <c r="K1662" s="13">
        <f>SUM(I1662:J1662)</f>
        <v>0</v>
      </c>
      <c r="L1662" s="48"/>
      <c r="M1662" s="78"/>
      <c r="N1662" s="78"/>
      <c r="O1662" s="13">
        <f>SUM(L1662:N1662)</f>
        <v>0</v>
      </c>
      <c r="P1662" s="78"/>
      <c r="Q1662" s="78"/>
      <c r="R1662" s="78"/>
      <c r="S1662" s="78"/>
      <c r="T1662" s="82">
        <f>SUM(P1662:S1662)</f>
        <v>0</v>
      </c>
      <c r="U1662" s="48"/>
      <c r="V1662" s="48"/>
      <c r="W1662" s="48"/>
      <c r="X1662" s="48"/>
      <c r="Y1662" s="48"/>
      <c r="Z1662" s="48"/>
      <c r="AA1662" s="13">
        <f>SUM(U1662:Z1662)</f>
        <v>0</v>
      </c>
      <c r="AB1662" s="48"/>
      <c r="AC1662" s="48"/>
      <c r="AD1662" s="86">
        <f>H1662+K1662+O1662+T1662+AA1662+AB1662-AC1662</f>
        <v>86.379310344827587</v>
      </c>
    </row>
    <row r="1663" spans="1:30" ht="21" customHeight="1" x14ac:dyDescent="0.2">
      <c r="A1663" s="10">
        <v>1659</v>
      </c>
      <c r="B1663" s="96" t="s">
        <v>1471</v>
      </c>
      <c r="C1663" s="96" t="s">
        <v>66</v>
      </c>
      <c r="D1663" s="97">
        <v>4</v>
      </c>
      <c r="E1663" s="13">
        <v>0.86370370370370375</v>
      </c>
      <c r="F1663" s="47"/>
      <c r="G1663" s="47"/>
      <c r="H1663" s="12">
        <f>SUM(E1663*100,F1663:G1663)</f>
        <v>86.370370370370381</v>
      </c>
      <c r="I1663" s="47"/>
      <c r="J1663" s="77"/>
      <c r="K1663" s="13">
        <f>SUM(I1663:J1663)</f>
        <v>0</v>
      </c>
      <c r="L1663" s="47"/>
      <c r="M1663" s="77"/>
      <c r="N1663" s="77"/>
      <c r="O1663" s="13">
        <f>SUM(L1663:N1663)</f>
        <v>0</v>
      </c>
      <c r="P1663" s="77"/>
      <c r="Q1663" s="77"/>
      <c r="R1663" s="77"/>
      <c r="S1663" s="77"/>
      <c r="T1663" s="82">
        <f>SUM(P1663:S1663)</f>
        <v>0</v>
      </c>
      <c r="U1663" s="47"/>
      <c r="V1663" s="47"/>
      <c r="W1663" s="47"/>
      <c r="X1663" s="47"/>
      <c r="Y1663" s="47"/>
      <c r="Z1663" s="47"/>
      <c r="AA1663" s="13">
        <f>SUM(U1663:Z1663)</f>
        <v>0</v>
      </c>
      <c r="AB1663" s="47"/>
      <c r="AC1663" s="47"/>
      <c r="AD1663" s="86">
        <f>H1663+K1663+O1663+T1663+AA1663+AB1663-AC1663</f>
        <v>86.370370370370381</v>
      </c>
    </row>
    <row r="1664" spans="1:30" ht="21" customHeight="1" x14ac:dyDescent="0.2">
      <c r="A1664" s="8">
        <v>1660</v>
      </c>
      <c r="B1664" s="99" t="s">
        <v>1472</v>
      </c>
      <c r="C1664" s="101" t="s">
        <v>68</v>
      </c>
      <c r="D1664" s="102">
        <v>2</v>
      </c>
      <c r="E1664" s="13">
        <v>0.86366666666666669</v>
      </c>
      <c r="F1664" s="48"/>
      <c r="G1664" s="48"/>
      <c r="H1664" s="12">
        <f>SUM(E1664*100,F1664:G1664)</f>
        <v>86.366666666666674</v>
      </c>
      <c r="I1664" s="48"/>
      <c r="J1664" s="78"/>
      <c r="K1664" s="13">
        <f>SUM(I1664:J1664)</f>
        <v>0</v>
      </c>
      <c r="L1664" s="48"/>
      <c r="M1664" s="78"/>
      <c r="N1664" s="78"/>
      <c r="O1664" s="13">
        <f>SUM(L1664:N1664)</f>
        <v>0</v>
      </c>
      <c r="P1664" s="78"/>
      <c r="Q1664" s="78"/>
      <c r="R1664" s="78"/>
      <c r="S1664" s="78"/>
      <c r="T1664" s="82">
        <f>SUM(P1664:S1664)</f>
        <v>0</v>
      </c>
      <c r="U1664" s="48"/>
      <c r="V1664" s="48"/>
      <c r="W1664" s="48"/>
      <c r="X1664" s="48"/>
      <c r="Y1664" s="48"/>
      <c r="Z1664" s="48"/>
      <c r="AA1664" s="13">
        <f>SUM(U1664:Z1664)</f>
        <v>0</v>
      </c>
      <c r="AB1664" s="48"/>
      <c r="AC1664" s="48"/>
      <c r="AD1664" s="86">
        <f>H1664+K1664+O1664+T1664+AA1664+AB1664-AC1664</f>
        <v>86.366666666666674</v>
      </c>
    </row>
    <row r="1665" spans="1:30" ht="21" customHeight="1" x14ac:dyDescent="0.2">
      <c r="A1665" s="9">
        <v>1661</v>
      </c>
      <c r="B1665" s="118">
        <v>204263</v>
      </c>
      <c r="C1665" s="119" t="s">
        <v>78</v>
      </c>
      <c r="D1665" s="120">
        <v>1</v>
      </c>
      <c r="E1665" s="14">
        <v>0.80843750000000003</v>
      </c>
      <c r="F1665" s="51"/>
      <c r="G1665" s="51"/>
      <c r="H1665" s="12">
        <f>SUM(E1665*100,F1665:G1665)</f>
        <v>80.84375</v>
      </c>
      <c r="I1665" s="51"/>
      <c r="J1665" s="121"/>
      <c r="K1665" s="14">
        <f>SUM(I1665:J1665)</f>
        <v>0</v>
      </c>
      <c r="L1665" s="51"/>
      <c r="M1665" s="121"/>
      <c r="N1665" s="121"/>
      <c r="O1665" s="14">
        <f>SUM(L1665:N1665)</f>
        <v>0</v>
      </c>
      <c r="P1665" s="121"/>
      <c r="Q1665" s="121"/>
      <c r="R1665" s="121"/>
      <c r="S1665" s="121"/>
      <c r="T1665" s="18">
        <f>SUM(P1665:S1665)</f>
        <v>0</v>
      </c>
      <c r="U1665" s="51"/>
      <c r="V1665" s="51"/>
      <c r="W1665" s="51"/>
      <c r="X1665" s="51"/>
      <c r="Y1665" s="51">
        <v>5.5</v>
      </c>
      <c r="Z1665" s="51"/>
      <c r="AA1665" s="14">
        <f>SUM(U1665:Z1665)</f>
        <v>5.5</v>
      </c>
      <c r="AB1665" s="51"/>
      <c r="AC1665" s="51"/>
      <c r="AD1665" s="86">
        <f>H1665+K1665+O1665+T1665+AA1665+AB1665-AC1665</f>
        <v>86.34375</v>
      </c>
    </row>
    <row r="1666" spans="1:30" ht="21" customHeight="1" x14ac:dyDescent="0.2">
      <c r="A1666" s="10">
        <v>1662</v>
      </c>
      <c r="B1666" s="117">
        <v>194208</v>
      </c>
      <c r="C1666" s="119" t="s">
        <v>78</v>
      </c>
      <c r="D1666" s="120">
        <v>2</v>
      </c>
      <c r="E1666" s="14">
        <v>0.86333333333333329</v>
      </c>
      <c r="F1666" s="51"/>
      <c r="G1666" s="51"/>
      <c r="H1666" s="12">
        <f>SUM(E1666*100,F1666:G1666)</f>
        <v>86.333333333333329</v>
      </c>
      <c r="I1666" s="51"/>
      <c r="J1666" s="121"/>
      <c r="K1666" s="14">
        <f>SUM(I1666:J1666)</f>
        <v>0</v>
      </c>
      <c r="L1666" s="51"/>
      <c r="M1666" s="121"/>
      <c r="N1666" s="121"/>
      <c r="O1666" s="14">
        <f>SUM(L1666:N1666)</f>
        <v>0</v>
      </c>
      <c r="P1666" s="121"/>
      <c r="Q1666" s="121"/>
      <c r="R1666" s="121"/>
      <c r="S1666" s="121"/>
      <c r="T1666" s="18">
        <f>SUM(P1666:S1666)</f>
        <v>0</v>
      </c>
      <c r="U1666" s="51"/>
      <c r="V1666" s="51"/>
      <c r="W1666" s="51"/>
      <c r="X1666" s="51"/>
      <c r="Y1666" s="51"/>
      <c r="Z1666" s="51"/>
      <c r="AA1666" s="14">
        <f>SUM(U1666:Z1666)</f>
        <v>0</v>
      </c>
      <c r="AB1666" s="51"/>
      <c r="AC1666" s="51"/>
      <c r="AD1666" s="87">
        <f>H1666+K1666+O1666+T1666+AA1666+AB1666-AC1666</f>
        <v>86.333333333333329</v>
      </c>
    </row>
    <row r="1667" spans="1:30" ht="21" customHeight="1" x14ac:dyDescent="0.2">
      <c r="A1667" s="8">
        <v>1663</v>
      </c>
      <c r="B1667" s="117">
        <v>194093</v>
      </c>
      <c r="C1667" s="119" t="s">
        <v>78</v>
      </c>
      <c r="D1667" s="119">
        <v>2</v>
      </c>
      <c r="E1667" s="14">
        <v>0.86333333333333329</v>
      </c>
      <c r="F1667" s="51"/>
      <c r="G1667" s="51"/>
      <c r="H1667" s="12">
        <f>SUM(E1667*100,F1667:G1667)</f>
        <v>86.333333333333329</v>
      </c>
      <c r="I1667" s="51"/>
      <c r="J1667" s="121"/>
      <c r="K1667" s="14">
        <f>SUM(I1667:J1667)</f>
        <v>0</v>
      </c>
      <c r="L1667" s="51"/>
      <c r="M1667" s="121"/>
      <c r="N1667" s="121"/>
      <c r="O1667" s="14">
        <f>SUM(L1667:N1667)</f>
        <v>0</v>
      </c>
      <c r="P1667" s="121"/>
      <c r="Q1667" s="121"/>
      <c r="R1667" s="121"/>
      <c r="S1667" s="121"/>
      <c r="T1667" s="18">
        <f>SUM(P1667:S1667)</f>
        <v>0</v>
      </c>
      <c r="U1667" s="51"/>
      <c r="V1667" s="51"/>
      <c r="W1667" s="51"/>
      <c r="X1667" s="51"/>
      <c r="Y1667" s="51"/>
      <c r="Z1667" s="51"/>
      <c r="AA1667" s="14">
        <f>SUM(U1667:Z1667)</f>
        <v>0</v>
      </c>
      <c r="AB1667" s="51"/>
      <c r="AC1667" s="51"/>
      <c r="AD1667" s="86">
        <f>H1667+K1667+O1667+T1667+AA1667+AB1667-AC1667</f>
        <v>86.333333333333329</v>
      </c>
    </row>
    <row r="1668" spans="1:30" ht="21" customHeight="1" x14ac:dyDescent="0.2">
      <c r="A1668" s="9">
        <v>1664</v>
      </c>
      <c r="B1668" s="131">
        <v>164284</v>
      </c>
      <c r="C1668" s="92" t="s">
        <v>64</v>
      </c>
      <c r="D1668" s="91">
        <v>5</v>
      </c>
      <c r="E1668" s="12">
        <v>0.86330703817622567</v>
      </c>
      <c r="F1668" s="54"/>
      <c r="G1668" s="54"/>
      <c r="H1668" s="12">
        <f>SUM(E1668*100,F1668:G1668)</f>
        <v>86.330703817622563</v>
      </c>
      <c r="I1668" s="85"/>
      <c r="J1668" s="126"/>
      <c r="K1668" s="12">
        <f>SUM(I1668:J1668)</f>
        <v>0</v>
      </c>
      <c r="L1668" s="95"/>
      <c r="M1668" s="95"/>
      <c r="N1668" s="95"/>
      <c r="O1668" s="12">
        <f>SUM(L1668:N1668)</f>
        <v>0</v>
      </c>
      <c r="P1668" s="95"/>
      <c r="Q1668" s="95"/>
      <c r="R1668" s="95"/>
      <c r="S1668" s="95"/>
      <c r="T1668" s="19">
        <f>SUM(P1668:S1668)</f>
        <v>0</v>
      </c>
      <c r="U1668" s="95"/>
      <c r="V1668" s="94"/>
      <c r="W1668" s="94"/>
      <c r="X1668" s="94"/>
      <c r="Y1668" s="85"/>
      <c r="Z1668" s="85"/>
      <c r="AA1668" s="14">
        <f>SUM(U1668:Z1668)</f>
        <v>0</v>
      </c>
      <c r="AB1668" s="85"/>
      <c r="AC1668" s="85"/>
      <c r="AD1668" s="86">
        <f>H1668+K1668+O1668+T1668+AA1668+AB1668-AC1668</f>
        <v>86.330703817622563</v>
      </c>
    </row>
    <row r="1669" spans="1:30" ht="21" customHeight="1" x14ac:dyDescent="0.2">
      <c r="A1669" s="10">
        <v>1665</v>
      </c>
      <c r="B1669" s="145">
        <v>164387</v>
      </c>
      <c r="C1669" s="92" t="s">
        <v>64</v>
      </c>
      <c r="D1669" s="91">
        <v>5</v>
      </c>
      <c r="E1669" s="12">
        <v>0.86324157706093185</v>
      </c>
      <c r="F1669" s="46"/>
      <c r="G1669" s="46"/>
      <c r="H1669" s="12">
        <f>SUM(E1669*100,F1669:G1669)</f>
        <v>86.324157706093189</v>
      </c>
      <c r="I1669" s="94"/>
      <c r="J1669" s="95"/>
      <c r="K1669" s="12">
        <f>SUM(I1669:J1669)</f>
        <v>0</v>
      </c>
      <c r="L1669" s="95"/>
      <c r="M1669" s="95"/>
      <c r="N1669" s="95"/>
      <c r="O1669" s="12">
        <f>SUM(L1669:N1669)</f>
        <v>0</v>
      </c>
      <c r="P1669" s="95"/>
      <c r="Q1669" s="95"/>
      <c r="R1669" s="95"/>
      <c r="S1669" s="95"/>
      <c r="T1669" s="19">
        <f>SUM(P1669:S1669)</f>
        <v>0</v>
      </c>
      <c r="U1669" s="95"/>
      <c r="V1669" s="94"/>
      <c r="W1669" s="94"/>
      <c r="X1669" s="94"/>
      <c r="Y1669" s="85"/>
      <c r="Z1669" s="85"/>
      <c r="AA1669" s="14">
        <f>SUM(U1669:Z1669)</f>
        <v>0</v>
      </c>
      <c r="AB1669" s="85"/>
      <c r="AC1669" s="85"/>
      <c r="AD1669" s="86">
        <f>H1669+K1669+O1669+T1669+AA1669+AB1669-AC1669</f>
        <v>86.324157706093189</v>
      </c>
    </row>
    <row r="1670" spans="1:30" ht="21" customHeight="1" x14ac:dyDescent="0.2">
      <c r="A1670" s="8">
        <v>1666</v>
      </c>
      <c r="B1670" s="129" t="s">
        <v>1473</v>
      </c>
      <c r="C1670" s="101" t="s">
        <v>68</v>
      </c>
      <c r="D1670" s="101">
        <v>3</v>
      </c>
      <c r="E1670" s="13">
        <v>0.86322580645161295</v>
      </c>
      <c r="F1670" s="48"/>
      <c r="G1670" s="48"/>
      <c r="H1670" s="12">
        <f>SUM(E1670*100,F1670:G1670)</f>
        <v>86.322580645161295</v>
      </c>
      <c r="I1670" s="48"/>
      <c r="J1670" s="78"/>
      <c r="K1670" s="13">
        <f>SUM(I1670:J1670)</f>
        <v>0</v>
      </c>
      <c r="L1670" s="48"/>
      <c r="M1670" s="78"/>
      <c r="N1670" s="78"/>
      <c r="O1670" s="13">
        <f>SUM(L1670:N1670)</f>
        <v>0</v>
      </c>
      <c r="P1670" s="78"/>
      <c r="Q1670" s="78"/>
      <c r="R1670" s="78"/>
      <c r="S1670" s="78"/>
      <c r="T1670" s="82">
        <f>SUM(P1670:S1670)</f>
        <v>0</v>
      </c>
      <c r="U1670" s="48"/>
      <c r="V1670" s="48"/>
      <c r="W1670" s="48"/>
      <c r="X1670" s="48"/>
      <c r="Y1670" s="48"/>
      <c r="Z1670" s="48"/>
      <c r="AA1670" s="13">
        <f>SUM(U1670:Z1670)</f>
        <v>0</v>
      </c>
      <c r="AB1670" s="48"/>
      <c r="AC1670" s="48"/>
      <c r="AD1670" s="86">
        <f>H1670+K1670+O1670+T1670+AA1670+AB1670-AC1670</f>
        <v>86.322580645161295</v>
      </c>
    </row>
    <row r="1671" spans="1:30" ht="21" customHeight="1" x14ac:dyDescent="0.2">
      <c r="A1671" s="9">
        <v>1667</v>
      </c>
      <c r="B1671" s="122" t="s">
        <v>1474</v>
      </c>
      <c r="C1671" s="110" t="s">
        <v>73</v>
      </c>
      <c r="D1671" s="110">
        <v>1</v>
      </c>
      <c r="E1671" s="14">
        <v>0.85817777777777771</v>
      </c>
      <c r="F1671" s="50"/>
      <c r="G1671" s="50"/>
      <c r="H1671" s="12">
        <f>SUM(E1671*100,F1671:G1671)</f>
        <v>85.817777777777764</v>
      </c>
      <c r="I1671" s="50"/>
      <c r="J1671" s="112"/>
      <c r="K1671" s="14">
        <f>SUM(I1671:J1671)</f>
        <v>0</v>
      </c>
      <c r="L1671" s="50"/>
      <c r="M1671" s="112"/>
      <c r="N1671" s="112"/>
      <c r="O1671" s="14">
        <f>SUM(L1671:N1671)</f>
        <v>0</v>
      </c>
      <c r="P1671" s="112"/>
      <c r="Q1671" s="112"/>
      <c r="R1671" s="112"/>
      <c r="S1671" s="112"/>
      <c r="T1671" s="18">
        <f>SUM(P1671:S1671)</f>
        <v>0</v>
      </c>
      <c r="U1671" s="50"/>
      <c r="V1671" s="50">
        <v>0.5</v>
      </c>
      <c r="W1671" s="50"/>
      <c r="X1671" s="50"/>
      <c r="Y1671" s="50"/>
      <c r="Z1671" s="50"/>
      <c r="AA1671" s="14">
        <f>SUM(U1671:Z1671)</f>
        <v>0.5</v>
      </c>
      <c r="AB1671" s="50"/>
      <c r="AC1671" s="50"/>
      <c r="AD1671" s="86">
        <f>H1671+K1671+O1671+T1671+AA1671+AB1671-AC1671</f>
        <v>86.317777777777764</v>
      </c>
    </row>
    <row r="1672" spans="1:30" ht="21" customHeight="1" x14ac:dyDescent="0.2">
      <c r="A1672" s="10">
        <v>1668</v>
      </c>
      <c r="B1672" s="110" t="s">
        <v>1475</v>
      </c>
      <c r="C1672" s="110" t="s">
        <v>73</v>
      </c>
      <c r="D1672" s="110">
        <v>2</v>
      </c>
      <c r="E1672" s="14">
        <v>0.86307692307692307</v>
      </c>
      <c r="F1672" s="50"/>
      <c r="G1672" s="50"/>
      <c r="H1672" s="12">
        <f>SUM(E1672*100,F1672:G1672)</f>
        <v>86.307692307692307</v>
      </c>
      <c r="I1672" s="50"/>
      <c r="J1672" s="112"/>
      <c r="K1672" s="14">
        <f>SUM(I1672:J1672)</f>
        <v>0</v>
      </c>
      <c r="L1672" s="50"/>
      <c r="M1672" s="112"/>
      <c r="N1672" s="112"/>
      <c r="O1672" s="14">
        <f>SUM(L1672:N1672)</f>
        <v>0</v>
      </c>
      <c r="P1672" s="112"/>
      <c r="Q1672" s="112"/>
      <c r="R1672" s="112"/>
      <c r="S1672" s="112"/>
      <c r="T1672" s="18">
        <f>SUM(P1672:S1672)</f>
        <v>0</v>
      </c>
      <c r="U1672" s="50"/>
      <c r="V1672" s="50"/>
      <c r="W1672" s="50"/>
      <c r="X1672" s="50"/>
      <c r="Y1672" s="50"/>
      <c r="Z1672" s="50"/>
      <c r="AA1672" s="14">
        <f>SUM(U1672:Z1672)</f>
        <v>0</v>
      </c>
      <c r="AB1672" s="50"/>
      <c r="AC1672" s="50"/>
      <c r="AD1672" s="86">
        <f>H1672+K1672+O1672+T1672+AA1672+AB1672-AC1672</f>
        <v>86.307692307692307</v>
      </c>
    </row>
    <row r="1673" spans="1:30" ht="21" customHeight="1" x14ac:dyDescent="0.2">
      <c r="A1673" s="8">
        <v>1669</v>
      </c>
      <c r="B1673" s="90" t="s">
        <v>1476</v>
      </c>
      <c r="C1673" s="92" t="s">
        <v>64</v>
      </c>
      <c r="D1673" s="91">
        <v>2</v>
      </c>
      <c r="E1673" s="12">
        <v>0.86307692307692307</v>
      </c>
      <c r="F1673" s="46"/>
      <c r="G1673" s="46"/>
      <c r="H1673" s="12">
        <f>SUM(E1673*100,F1673:G1673)</f>
        <v>86.307692307692307</v>
      </c>
      <c r="I1673" s="94"/>
      <c r="J1673" s="95"/>
      <c r="K1673" s="12">
        <f>SUM(I1673:J1673)</f>
        <v>0</v>
      </c>
      <c r="L1673" s="95"/>
      <c r="M1673" s="95"/>
      <c r="N1673" s="95"/>
      <c r="O1673" s="12">
        <f>SUM(L1673:N1673)</f>
        <v>0</v>
      </c>
      <c r="P1673" s="95"/>
      <c r="Q1673" s="95"/>
      <c r="R1673" s="95"/>
      <c r="S1673" s="95"/>
      <c r="T1673" s="19">
        <f>SUM(P1673:S1673)</f>
        <v>0</v>
      </c>
      <c r="U1673" s="95"/>
      <c r="V1673" s="94"/>
      <c r="W1673" s="94"/>
      <c r="X1673" s="94"/>
      <c r="Y1673" s="85"/>
      <c r="Z1673" s="85"/>
      <c r="AA1673" s="14">
        <f>SUM(U1673:Z1673)</f>
        <v>0</v>
      </c>
      <c r="AB1673" s="85"/>
      <c r="AC1673" s="85"/>
      <c r="AD1673" s="86">
        <f>H1673+K1673+O1673+T1673+AA1673+AB1673-AC1673</f>
        <v>86.307692307692307</v>
      </c>
    </row>
    <row r="1674" spans="1:30" ht="21" customHeight="1" x14ac:dyDescent="0.2">
      <c r="A1674" s="9">
        <v>1670</v>
      </c>
      <c r="B1674" s="218">
        <v>164438</v>
      </c>
      <c r="C1674" s="92" t="s">
        <v>64</v>
      </c>
      <c r="D1674" s="91">
        <v>5</v>
      </c>
      <c r="E1674" s="12">
        <v>0.8630451612903226</v>
      </c>
      <c r="F1674" s="46"/>
      <c r="G1674" s="46"/>
      <c r="H1674" s="12">
        <f>SUM(E1674*100,F1674:G1674)</f>
        <v>86.304516129032265</v>
      </c>
      <c r="I1674" s="53"/>
      <c r="J1674" s="113"/>
      <c r="K1674" s="12">
        <f>SUM(I1674:J1674)</f>
        <v>0</v>
      </c>
      <c r="L1674" s="53"/>
      <c r="M1674" s="113"/>
      <c r="N1674" s="113"/>
      <c r="O1674" s="12">
        <f>SUM(L1674:N1674)</f>
        <v>0</v>
      </c>
      <c r="P1674" s="113"/>
      <c r="Q1674" s="113"/>
      <c r="R1674" s="113"/>
      <c r="S1674" s="113"/>
      <c r="T1674" s="19">
        <f>SUM(P1674:S1674)</f>
        <v>0</v>
      </c>
      <c r="U1674" s="53"/>
      <c r="V1674" s="53"/>
      <c r="W1674" s="53"/>
      <c r="X1674" s="53"/>
      <c r="Y1674" s="58"/>
      <c r="Z1674" s="58"/>
      <c r="AA1674" s="14">
        <f>SUM(U1674:Z1674)</f>
        <v>0</v>
      </c>
      <c r="AB1674" s="58"/>
      <c r="AC1674" s="58"/>
      <c r="AD1674" s="86">
        <f>H1674+K1674+O1674+T1674+AA1674+AB1674-AC1674</f>
        <v>86.304516129032265</v>
      </c>
    </row>
    <row r="1675" spans="1:30" ht="21" customHeight="1" x14ac:dyDescent="0.2">
      <c r="A1675" s="10">
        <v>1671</v>
      </c>
      <c r="B1675" s="122" t="s">
        <v>1477</v>
      </c>
      <c r="C1675" s="110" t="s">
        <v>73</v>
      </c>
      <c r="D1675" s="110">
        <v>1</v>
      </c>
      <c r="E1675" s="14">
        <v>0.86282222222222216</v>
      </c>
      <c r="F1675" s="50"/>
      <c r="G1675" s="50"/>
      <c r="H1675" s="12">
        <f>SUM(E1675*100,F1675:G1675)</f>
        <v>86.282222222222217</v>
      </c>
      <c r="I1675" s="50"/>
      <c r="J1675" s="112"/>
      <c r="K1675" s="14">
        <f>SUM(I1675:J1675)</f>
        <v>0</v>
      </c>
      <c r="L1675" s="50"/>
      <c r="M1675" s="112"/>
      <c r="N1675" s="112"/>
      <c r="O1675" s="14">
        <f>SUM(L1675:N1675)</f>
        <v>0</v>
      </c>
      <c r="P1675" s="112"/>
      <c r="Q1675" s="112"/>
      <c r="R1675" s="112"/>
      <c r="S1675" s="112"/>
      <c r="T1675" s="18">
        <f>SUM(P1675:S1675)</f>
        <v>0</v>
      </c>
      <c r="U1675" s="50"/>
      <c r="V1675" s="50"/>
      <c r="W1675" s="50"/>
      <c r="X1675" s="50"/>
      <c r="Y1675" s="50"/>
      <c r="Z1675" s="50"/>
      <c r="AA1675" s="14">
        <f>SUM(U1675:Z1675)</f>
        <v>0</v>
      </c>
      <c r="AB1675" s="50"/>
      <c r="AC1675" s="50"/>
      <c r="AD1675" s="86">
        <f>H1675+K1675+O1675+T1675+AA1675+AB1675-AC1675</f>
        <v>86.282222222222217</v>
      </c>
    </row>
    <row r="1676" spans="1:30" ht="21" customHeight="1" x14ac:dyDescent="0.2">
      <c r="A1676" s="8">
        <v>1672</v>
      </c>
      <c r="B1676" s="136" t="s">
        <v>1478</v>
      </c>
      <c r="C1676" s="104" t="s">
        <v>70</v>
      </c>
      <c r="D1676" s="103">
        <v>1</v>
      </c>
      <c r="E1676" s="14">
        <f>H1676/100</f>
        <v>0.86272727272727268</v>
      </c>
      <c r="F1676" s="49"/>
      <c r="G1676" s="49"/>
      <c r="H1676" s="12">
        <v>86.272727272727266</v>
      </c>
      <c r="I1676" s="49"/>
      <c r="J1676" s="106"/>
      <c r="K1676" s="14">
        <f>SUM(I1676:J1676)</f>
        <v>0</v>
      </c>
      <c r="L1676" s="49"/>
      <c r="M1676" s="106"/>
      <c r="N1676" s="106"/>
      <c r="O1676" s="14">
        <f>SUM(L1676:N1676)</f>
        <v>0</v>
      </c>
      <c r="P1676" s="106"/>
      <c r="Q1676" s="106"/>
      <c r="R1676" s="106"/>
      <c r="S1676" s="106"/>
      <c r="T1676" s="18">
        <f>SUM(P1676:S1676)</f>
        <v>0</v>
      </c>
      <c r="U1676" s="49"/>
      <c r="V1676" s="49"/>
      <c r="W1676" s="49"/>
      <c r="X1676" s="49"/>
      <c r="Y1676" s="49"/>
      <c r="Z1676" s="49"/>
      <c r="AA1676" s="14">
        <f>SUM(U1676:Z1676)</f>
        <v>0</v>
      </c>
      <c r="AB1676" s="49"/>
      <c r="AC1676" s="49"/>
      <c r="AD1676" s="86">
        <f>H1676+K1676+O1676+T1676+AA1676+AB1676-AC1676</f>
        <v>86.272727272727266</v>
      </c>
    </row>
    <row r="1677" spans="1:30" ht="21" customHeight="1" x14ac:dyDescent="0.2">
      <c r="A1677" s="9">
        <v>1673</v>
      </c>
      <c r="B1677" s="117">
        <v>174145</v>
      </c>
      <c r="C1677" s="119" t="s">
        <v>78</v>
      </c>
      <c r="D1677" s="119">
        <v>4</v>
      </c>
      <c r="E1677" s="14">
        <v>0.86256410256410254</v>
      </c>
      <c r="F1677" s="51"/>
      <c r="G1677" s="51"/>
      <c r="H1677" s="12">
        <f>SUM(E1677*100,F1677:G1677)</f>
        <v>86.256410256410248</v>
      </c>
      <c r="I1677" s="51"/>
      <c r="J1677" s="121"/>
      <c r="K1677" s="14">
        <f>SUM(I1677:J1677)</f>
        <v>0</v>
      </c>
      <c r="L1677" s="51"/>
      <c r="M1677" s="121"/>
      <c r="N1677" s="121"/>
      <c r="O1677" s="14">
        <f>SUM(L1677:N1677)</f>
        <v>0</v>
      </c>
      <c r="P1677" s="121"/>
      <c r="Q1677" s="121"/>
      <c r="R1677" s="121"/>
      <c r="S1677" s="121"/>
      <c r="T1677" s="18">
        <f>SUM(P1677:S1677)</f>
        <v>0</v>
      </c>
      <c r="U1677" s="51"/>
      <c r="V1677" s="51"/>
      <c r="W1677" s="51"/>
      <c r="X1677" s="51"/>
      <c r="Y1677" s="51"/>
      <c r="Z1677" s="51"/>
      <c r="AA1677" s="14">
        <f>SUM(U1677:Z1677)</f>
        <v>0</v>
      </c>
      <c r="AB1677" s="51"/>
      <c r="AC1677" s="51"/>
      <c r="AD1677" s="86">
        <f>H1677+K1677+O1677+T1677+AA1677+AB1677-AC1677</f>
        <v>86.256410256410248</v>
      </c>
    </row>
    <row r="1678" spans="1:30" ht="21" customHeight="1" x14ac:dyDescent="0.2">
      <c r="A1678" s="10">
        <v>1674</v>
      </c>
      <c r="B1678" s="136" t="s">
        <v>1479</v>
      </c>
      <c r="C1678" s="104" t="s">
        <v>70</v>
      </c>
      <c r="D1678" s="103">
        <v>1</v>
      </c>
      <c r="E1678" s="14">
        <f>H1678/100</f>
        <v>0.8545454545454545</v>
      </c>
      <c r="F1678" s="49"/>
      <c r="G1678" s="49"/>
      <c r="H1678" s="12">
        <v>85.454545454545453</v>
      </c>
      <c r="I1678" s="49"/>
      <c r="J1678" s="106"/>
      <c r="K1678" s="14">
        <f>SUM(I1678:J1678)</f>
        <v>0</v>
      </c>
      <c r="L1678" s="49"/>
      <c r="M1678" s="106"/>
      <c r="N1678" s="106"/>
      <c r="O1678" s="14">
        <f>SUM(L1678:N1678)</f>
        <v>0</v>
      </c>
      <c r="P1678" s="106"/>
      <c r="Q1678" s="106"/>
      <c r="R1678" s="106"/>
      <c r="S1678" s="106"/>
      <c r="T1678" s="18">
        <f>SUM(P1678:S1678)</f>
        <v>0</v>
      </c>
      <c r="U1678" s="49"/>
      <c r="V1678" s="49">
        <v>0.8</v>
      </c>
      <c r="W1678" s="49"/>
      <c r="X1678" s="49"/>
      <c r="Y1678" s="49"/>
      <c r="Z1678" s="49"/>
      <c r="AA1678" s="14">
        <f>SUM(U1678:Z1678)</f>
        <v>0.8</v>
      </c>
      <c r="AB1678" s="49"/>
      <c r="AC1678" s="49"/>
      <c r="AD1678" s="87">
        <f>H1678+K1678+O1678+T1678+AA1678+AB1678-AC1678</f>
        <v>86.25454545454545</v>
      </c>
    </row>
    <row r="1679" spans="1:30" ht="21" customHeight="1" x14ac:dyDescent="0.2">
      <c r="A1679" s="8">
        <v>1675</v>
      </c>
      <c r="B1679" s="122" t="s">
        <v>1480</v>
      </c>
      <c r="C1679" s="110" t="s">
        <v>73</v>
      </c>
      <c r="D1679" s="110">
        <v>1</v>
      </c>
      <c r="E1679" s="14">
        <v>0.85250000000000004</v>
      </c>
      <c r="F1679" s="50"/>
      <c r="G1679" s="50">
        <v>1</v>
      </c>
      <c r="H1679" s="12">
        <f>SUM(E1679*100,F1679:G1679)</f>
        <v>86.25</v>
      </c>
      <c r="I1679" s="50"/>
      <c r="J1679" s="112"/>
      <c r="K1679" s="14">
        <f>SUM(I1679:J1679)</f>
        <v>0</v>
      </c>
      <c r="L1679" s="50"/>
      <c r="M1679" s="112"/>
      <c r="N1679" s="112"/>
      <c r="O1679" s="14">
        <f>SUM(L1679:N1679)</f>
        <v>0</v>
      </c>
      <c r="P1679" s="112"/>
      <c r="Q1679" s="112"/>
      <c r="R1679" s="112"/>
      <c r="S1679" s="112"/>
      <c r="T1679" s="18">
        <f>SUM(P1679:S1679)</f>
        <v>0</v>
      </c>
      <c r="U1679" s="50"/>
      <c r="V1679" s="50"/>
      <c r="W1679" s="50"/>
      <c r="X1679" s="50"/>
      <c r="Y1679" s="50"/>
      <c r="Z1679" s="50"/>
      <c r="AA1679" s="14">
        <f>SUM(U1679:Z1679)</f>
        <v>0</v>
      </c>
      <c r="AB1679" s="50"/>
      <c r="AC1679" s="50"/>
      <c r="AD1679" s="86">
        <f>H1679+K1679+O1679+T1679+AA1679+AB1679-AC1679</f>
        <v>86.25</v>
      </c>
    </row>
    <row r="1680" spans="1:30" ht="21" customHeight="1" x14ac:dyDescent="0.2">
      <c r="A1680" s="9">
        <v>1676</v>
      </c>
      <c r="B1680" s="117">
        <v>204141</v>
      </c>
      <c r="C1680" s="119" t="s">
        <v>78</v>
      </c>
      <c r="D1680" s="119">
        <v>1</v>
      </c>
      <c r="E1680" s="14">
        <v>0.86250000000000004</v>
      </c>
      <c r="F1680" s="51"/>
      <c r="G1680" s="51"/>
      <c r="H1680" s="12">
        <f>SUM(E1680*100,F1680:G1680)</f>
        <v>86.25</v>
      </c>
      <c r="I1680" s="51"/>
      <c r="J1680" s="121"/>
      <c r="K1680" s="14">
        <f>SUM(I1680:J1680)</f>
        <v>0</v>
      </c>
      <c r="L1680" s="51"/>
      <c r="M1680" s="121"/>
      <c r="N1680" s="121"/>
      <c r="O1680" s="14">
        <f>SUM(L1680:N1680)</f>
        <v>0</v>
      </c>
      <c r="P1680" s="121"/>
      <c r="Q1680" s="121"/>
      <c r="R1680" s="121"/>
      <c r="S1680" s="121"/>
      <c r="T1680" s="18">
        <f>SUM(P1680:S1680)</f>
        <v>0</v>
      </c>
      <c r="U1680" s="51"/>
      <c r="V1680" s="51"/>
      <c r="W1680" s="51"/>
      <c r="X1680" s="51"/>
      <c r="Y1680" s="51"/>
      <c r="Z1680" s="51"/>
      <c r="AA1680" s="14">
        <f>SUM(U1680:Z1680)</f>
        <v>0</v>
      </c>
      <c r="AB1680" s="51"/>
      <c r="AC1680" s="51"/>
      <c r="AD1680" s="87">
        <f>H1680+K1680+O1680+T1680+AA1680+AB1680-AC1680</f>
        <v>86.25</v>
      </c>
    </row>
    <row r="1681" spans="1:30" ht="21" customHeight="1" x14ac:dyDescent="0.2">
      <c r="A1681" s="10">
        <v>1677</v>
      </c>
      <c r="B1681" s="117">
        <v>184161</v>
      </c>
      <c r="C1681" s="119" t="s">
        <v>78</v>
      </c>
      <c r="D1681" s="119">
        <v>3</v>
      </c>
      <c r="E1681" s="14">
        <v>0.86250000000000004</v>
      </c>
      <c r="F1681" s="51"/>
      <c r="G1681" s="51"/>
      <c r="H1681" s="12">
        <f>SUM(E1681*100,F1681:G1681)</f>
        <v>86.25</v>
      </c>
      <c r="I1681" s="51"/>
      <c r="J1681" s="121"/>
      <c r="K1681" s="14">
        <f>SUM(I1681:J1681)</f>
        <v>0</v>
      </c>
      <c r="L1681" s="51"/>
      <c r="M1681" s="121"/>
      <c r="N1681" s="121"/>
      <c r="O1681" s="14">
        <f>SUM(L1681:N1681)</f>
        <v>0</v>
      </c>
      <c r="P1681" s="121"/>
      <c r="Q1681" s="121"/>
      <c r="R1681" s="121"/>
      <c r="S1681" s="121"/>
      <c r="T1681" s="18">
        <f>SUM(P1681:S1681)</f>
        <v>0</v>
      </c>
      <c r="U1681" s="51"/>
      <c r="V1681" s="51"/>
      <c r="W1681" s="51"/>
      <c r="X1681" s="51"/>
      <c r="Y1681" s="51"/>
      <c r="Z1681" s="51"/>
      <c r="AA1681" s="14">
        <f>SUM(U1681:Z1681)</f>
        <v>0</v>
      </c>
      <c r="AB1681" s="51"/>
      <c r="AC1681" s="51"/>
      <c r="AD1681" s="86">
        <f>H1681+K1681+O1681+T1681+AA1681+AB1681-AC1681</f>
        <v>86.25</v>
      </c>
    </row>
    <row r="1682" spans="1:30" ht="21" customHeight="1" x14ac:dyDescent="0.2">
      <c r="A1682" s="8">
        <v>1678</v>
      </c>
      <c r="B1682" s="96" t="s">
        <v>1481</v>
      </c>
      <c r="C1682" s="96" t="s">
        <v>66</v>
      </c>
      <c r="D1682" s="96">
        <v>2</v>
      </c>
      <c r="E1682" s="13">
        <v>0.86233333333333329</v>
      </c>
      <c r="F1682" s="47"/>
      <c r="G1682" s="47"/>
      <c r="H1682" s="12">
        <f>SUM(E1682*100,F1682:G1682)</f>
        <v>86.233333333333334</v>
      </c>
      <c r="I1682" s="47"/>
      <c r="J1682" s="77"/>
      <c r="K1682" s="13">
        <f>SUM(I1682:J1682)</f>
        <v>0</v>
      </c>
      <c r="L1682" s="47"/>
      <c r="M1682" s="77"/>
      <c r="N1682" s="77"/>
      <c r="O1682" s="13">
        <f>SUM(L1682:N1682)</f>
        <v>0</v>
      </c>
      <c r="P1682" s="77"/>
      <c r="Q1682" s="77"/>
      <c r="R1682" s="77"/>
      <c r="S1682" s="77"/>
      <c r="T1682" s="82">
        <f>SUM(P1682:S1682)</f>
        <v>0</v>
      </c>
      <c r="U1682" s="47"/>
      <c r="V1682" s="47"/>
      <c r="W1682" s="47"/>
      <c r="X1682" s="47"/>
      <c r="Y1682" s="47"/>
      <c r="Z1682" s="47"/>
      <c r="AA1682" s="13">
        <f>SUM(U1682:Z1682)</f>
        <v>0</v>
      </c>
      <c r="AB1682" s="47"/>
      <c r="AC1682" s="47"/>
      <c r="AD1682" s="86">
        <f>H1682+K1682+O1682+T1682+AA1682+AB1682-AC1682</f>
        <v>86.233333333333334</v>
      </c>
    </row>
    <row r="1683" spans="1:30" ht="21" customHeight="1" x14ac:dyDescent="0.2">
      <c r="A1683" s="9">
        <v>1679</v>
      </c>
      <c r="B1683" s="117">
        <v>194517</v>
      </c>
      <c r="C1683" s="119" t="s">
        <v>78</v>
      </c>
      <c r="D1683" s="119">
        <v>3</v>
      </c>
      <c r="E1683" s="14">
        <v>0.8622727272727273</v>
      </c>
      <c r="F1683" s="51"/>
      <c r="G1683" s="51"/>
      <c r="H1683" s="12">
        <f>SUM(E1683*100,F1683:G1683)</f>
        <v>86.227272727272734</v>
      </c>
      <c r="I1683" s="51"/>
      <c r="J1683" s="121"/>
      <c r="K1683" s="14">
        <f>SUM(I1683:J1683)</f>
        <v>0</v>
      </c>
      <c r="L1683" s="51"/>
      <c r="M1683" s="121"/>
      <c r="N1683" s="121"/>
      <c r="O1683" s="14">
        <f>SUM(L1683:N1683)</f>
        <v>0</v>
      </c>
      <c r="P1683" s="121"/>
      <c r="Q1683" s="121"/>
      <c r="R1683" s="121"/>
      <c r="S1683" s="121"/>
      <c r="T1683" s="18">
        <f>SUM(P1683:S1683)</f>
        <v>0</v>
      </c>
      <c r="U1683" s="51"/>
      <c r="V1683" s="51"/>
      <c r="W1683" s="51"/>
      <c r="X1683" s="51"/>
      <c r="Y1683" s="51"/>
      <c r="Z1683" s="51"/>
      <c r="AA1683" s="14">
        <f>SUM(U1683:Z1683)</f>
        <v>0</v>
      </c>
      <c r="AB1683" s="51"/>
      <c r="AC1683" s="51"/>
      <c r="AD1683" s="87">
        <f>H1683+K1683+O1683+T1683+AA1683+AB1683-AC1683</f>
        <v>86.227272727272734</v>
      </c>
    </row>
    <row r="1684" spans="1:30" ht="21" customHeight="1" x14ac:dyDescent="0.2">
      <c r="A1684" s="10">
        <v>1680</v>
      </c>
      <c r="B1684" s="96" t="s">
        <v>1482</v>
      </c>
      <c r="C1684" s="96" t="s">
        <v>66</v>
      </c>
      <c r="D1684" s="96">
        <v>4</v>
      </c>
      <c r="E1684" s="13">
        <v>0.86222222222222222</v>
      </c>
      <c r="F1684" s="47"/>
      <c r="G1684" s="47"/>
      <c r="H1684" s="12">
        <f>SUM(E1684*100,F1684:G1684)</f>
        <v>86.222222222222229</v>
      </c>
      <c r="I1684" s="47"/>
      <c r="J1684" s="77"/>
      <c r="K1684" s="13">
        <f>SUM(I1684:J1684)</f>
        <v>0</v>
      </c>
      <c r="L1684" s="47"/>
      <c r="M1684" s="77"/>
      <c r="N1684" s="77"/>
      <c r="O1684" s="13">
        <f>SUM(L1684:N1684)</f>
        <v>0</v>
      </c>
      <c r="P1684" s="77"/>
      <c r="Q1684" s="77"/>
      <c r="R1684" s="77"/>
      <c r="S1684" s="77"/>
      <c r="T1684" s="82">
        <f>SUM(P1684:S1684)</f>
        <v>0</v>
      </c>
      <c r="U1684" s="47"/>
      <c r="V1684" s="47"/>
      <c r="W1684" s="47"/>
      <c r="X1684" s="47"/>
      <c r="Y1684" s="47"/>
      <c r="Z1684" s="47"/>
      <c r="AA1684" s="13">
        <f>SUM(U1684:Z1684)</f>
        <v>0</v>
      </c>
      <c r="AB1684" s="47"/>
      <c r="AC1684" s="47"/>
      <c r="AD1684" s="86">
        <f>H1684+K1684+O1684+T1684+AA1684+AB1684-AC1684</f>
        <v>86.222222222222229</v>
      </c>
    </row>
    <row r="1685" spans="1:30" ht="21" customHeight="1" x14ac:dyDescent="0.2">
      <c r="A1685" s="8">
        <v>1681</v>
      </c>
      <c r="B1685" s="103" t="s">
        <v>1483</v>
      </c>
      <c r="C1685" s="104" t="s">
        <v>70</v>
      </c>
      <c r="D1685" s="103">
        <v>4</v>
      </c>
      <c r="E1685" s="14">
        <f>H1685/100</f>
        <v>0.8621428571428571</v>
      </c>
      <c r="F1685" s="49"/>
      <c r="G1685" s="49"/>
      <c r="H1685" s="12">
        <v>86.214285714285708</v>
      </c>
      <c r="I1685" s="49"/>
      <c r="J1685" s="106"/>
      <c r="K1685" s="14">
        <f>SUM(I1685:J1685)</f>
        <v>0</v>
      </c>
      <c r="L1685" s="49"/>
      <c r="M1685" s="106"/>
      <c r="N1685" s="106"/>
      <c r="O1685" s="14">
        <f>SUM(L1685:N1685)</f>
        <v>0</v>
      </c>
      <c r="P1685" s="106"/>
      <c r="Q1685" s="106"/>
      <c r="R1685" s="106"/>
      <c r="S1685" s="106"/>
      <c r="T1685" s="18">
        <f>SUM(P1685:S1685)</f>
        <v>0</v>
      </c>
      <c r="U1685" s="49"/>
      <c r="V1685" s="49"/>
      <c r="W1685" s="49"/>
      <c r="X1685" s="49"/>
      <c r="Y1685" s="49"/>
      <c r="Z1685" s="49"/>
      <c r="AA1685" s="14">
        <f>SUM(U1685:Z1685)</f>
        <v>0</v>
      </c>
      <c r="AB1685" s="49"/>
      <c r="AC1685" s="49"/>
      <c r="AD1685" s="87">
        <f>H1685+K1685+O1685+T1685+AA1685+AB1685-AC1685</f>
        <v>86.214285714285708</v>
      </c>
    </row>
    <row r="1686" spans="1:30" ht="21" customHeight="1" x14ac:dyDescent="0.2">
      <c r="A1686" s="9">
        <v>1682</v>
      </c>
      <c r="B1686" s="122" t="s">
        <v>1484</v>
      </c>
      <c r="C1686" s="110" t="s">
        <v>73</v>
      </c>
      <c r="D1686" s="110">
        <v>2</v>
      </c>
      <c r="E1686" s="14">
        <v>0.86212121212121207</v>
      </c>
      <c r="F1686" s="50"/>
      <c r="G1686" s="50"/>
      <c r="H1686" s="12">
        <f>SUM(E1686*100,F1686:G1686)</f>
        <v>86.212121212121204</v>
      </c>
      <c r="I1686" s="50"/>
      <c r="J1686" s="112"/>
      <c r="K1686" s="14">
        <f>SUM(I1686:J1686)</f>
        <v>0</v>
      </c>
      <c r="L1686" s="50"/>
      <c r="M1686" s="112"/>
      <c r="N1686" s="112"/>
      <c r="O1686" s="14">
        <f>SUM(L1686:N1686)</f>
        <v>0</v>
      </c>
      <c r="P1686" s="112"/>
      <c r="Q1686" s="112"/>
      <c r="R1686" s="112"/>
      <c r="S1686" s="112"/>
      <c r="T1686" s="18">
        <f>SUM(P1686:S1686)</f>
        <v>0</v>
      </c>
      <c r="U1686" s="50"/>
      <c r="V1686" s="50"/>
      <c r="W1686" s="50"/>
      <c r="X1686" s="50"/>
      <c r="Y1686" s="50"/>
      <c r="Z1686" s="50"/>
      <c r="AA1686" s="14">
        <f>SUM(U1686:Z1686)</f>
        <v>0</v>
      </c>
      <c r="AB1686" s="50"/>
      <c r="AC1686" s="50"/>
      <c r="AD1686" s="86">
        <f>H1686+K1686+O1686+T1686+AA1686+AB1686-AC1686</f>
        <v>86.212121212121204</v>
      </c>
    </row>
    <row r="1687" spans="1:30" ht="21" customHeight="1" x14ac:dyDescent="0.2">
      <c r="A1687" s="10">
        <v>1683</v>
      </c>
      <c r="B1687" s="96" t="s">
        <v>1485</v>
      </c>
      <c r="C1687" s="96" t="s">
        <v>66</v>
      </c>
      <c r="D1687" s="96">
        <v>3</v>
      </c>
      <c r="E1687" s="13">
        <v>0.8620338983050847</v>
      </c>
      <c r="F1687" s="47"/>
      <c r="G1687" s="47"/>
      <c r="H1687" s="12">
        <f>SUM(E1687*100,F1687:G1687)</f>
        <v>86.20338983050847</v>
      </c>
      <c r="I1687" s="47"/>
      <c r="J1687" s="77"/>
      <c r="K1687" s="13">
        <f>SUM(I1687:J1687)</f>
        <v>0</v>
      </c>
      <c r="L1687" s="47"/>
      <c r="M1687" s="77"/>
      <c r="N1687" s="77"/>
      <c r="O1687" s="13">
        <f>SUM(L1687:N1687)</f>
        <v>0</v>
      </c>
      <c r="P1687" s="77"/>
      <c r="Q1687" s="77"/>
      <c r="R1687" s="77"/>
      <c r="S1687" s="77"/>
      <c r="T1687" s="82">
        <f>SUM(P1687:S1687)</f>
        <v>0</v>
      </c>
      <c r="U1687" s="47"/>
      <c r="V1687" s="47"/>
      <c r="W1687" s="47"/>
      <c r="X1687" s="47"/>
      <c r="Y1687" s="47"/>
      <c r="Z1687" s="47"/>
      <c r="AA1687" s="13">
        <f>SUM(U1687:Z1687)</f>
        <v>0</v>
      </c>
      <c r="AB1687" s="47"/>
      <c r="AC1687" s="47"/>
      <c r="AD1687" s="86">
        <f>H1687+K1687+O1687+T1687+AA1687+AB1687-AC1687</f>
        <v>86.20338983050847</v>
      </c>
    </row>
    <row r="1688" spans="1:30" ht="21" customHeight="1" x14ac:dyDescent="0.2">
      <c r="A1688" s="8">
        <v>1684</v>
      </c>
      <c r="B1688" s="107">
        <v>182886</v>
      </c>
      <c r="C1688" s="104" t="s">
        <v>70</v>
      </c>
      <c r="D1688" s="104">
        <v>3</v>
      </c>
      <c r="E1688" s="14">
        <f>'[1]3-18-06.'!AD3</f>
        <v>0.86199999999999999</v>
      </c>
      <c r="F1688" s="49"/>
      <c r="G1688" s="49"/>
      <c r="H1688" s="12">
        <f>SUM(E1688*100,F1688:G1688)</f>
        <v>86.2</v>
      </c>
      <c r="I1688" s="49"/>
      <c r="J1688" s="106"/>
      <c r="K1688" s="14">
        <f>SUM(I1688:J1688)</f>
        <v>0</v>
      </c>
      <c r="L1688" s="49"/>
      <c r="M1688" s="106"/>
      <c r="N1688" s="106"/>
      <c r="O1688" s="14">
        <f>SUM(L1688:N1688)</f>
        <v>0</v>
      </c>
      <c r="P1688" s="106"/>
      <c r="Q1688" s="106"/>
      <c r="R1688" s="106"/>
      <c r="S1688" s="106"/>
      <c r="T1688" s="18">
        <f>SUM(P1688:S1688)</f>
        <v>0</v>
      </c>
      <c r="U1688" s="49"/>
      <c r="V1688" s="49"/>
      <c r="W1688" s="49"/>
      <c r="X1688" s="49"/>
      <c r="Y1688" s="49"/>
      <c r="Z1688" s="49"/>
      <c r="AA1688" s="14">
        <f>SUM(U1688:Z1688)</f>
        <v>0</v>
      </c>
      <c r="AB1688" s="49"/>
      <c r="AC1688" s="49"/>
      <c r="AD1688" s="86">
        <f>H1688+K1688+O1688+T1688+AA1688+AB1688-AC1688</f>
        <v>86.2</v>
      </c>
    </row>
    <row r="1689" spans="1:30" ht="21" customHeight="1" x14ac:dyDescent="0.2">
      <c r="A1689" s="9">
        <v>1685</v>
      </c>
      <c r="B1689" s="96" t="s">
        <v>1486</v>
      </c>
      <c r="C1689" s="96" t="s">
        <v>66</v>
      </c>
      <c r="D1689" s="96">
        <v>2</v>
      </c>
      <c r="E1689" s="13">
        <v>0.86199999999999999</v>
      </c>
      <c r="F1689" s="47"/>
      <c r="G1689" s="47"/>
      <c r="H1689" s="12">
        <f>SUM(E1689*100,F1689:G1689)</f>
        <v>86.2</v>
      </c>
      <c r="I1689" s="47"/>
      <c r="J1689" s="77"/>
      <c r="K1689" s="13">
        <f>SUM(I1689:J1689)</f>
        <v>0</v>
      </c>
      <c r="L1689" s="47"/>
      <c r="M1689" s="77"/>
      <c r="N1689" s="77"/>
      <c r="O1689" s="13">
        <f>SUM(L1689:N1689)</f>
        <v>0</v>
      </c>
      <c r="P1689" s="77"/>
      <c r="Q1689" s="77"/>
      <c r="R1689" s="77"/>
      <c r="S1689" s="77"/>
      <c r="T1689" s="82">
        <f>SUM(P1689:S1689)</f>
        <v>0</v>
      </c>
      <c r="U1689" s="47"/>
      <c r="V1689" s="47"/>
      <c r="W1689" s="47"/>
      <c r="X1689" s="47"/>
      <c r="Y1689" s="47"/>
      <c r="Z1689" s="47"/>
      <c r="AA1689" s="13">
        <f>SUM(U1689:Z1689)</f>
        <v>0</v>
      </c>
      <c r="AB1689" s="47"/>
      <c r="AC1689" s="47"/>
      <c r="AD1689" s="86">
        <f>H1689+K1689+O1689+T1689+AA1689+AB1689-AC1689</f>
        <v>86.2</v>
      </c>
    </row>
    <row r="1690" spans="1:30" ht="21" customHeight="1" x14ac:dyDescent="0.2">
      <c r="A1690" s="10">
        <v>1686</v>
      </c>
      <c r="B1690" s="110" t="s">
        <v>1487</v>
      </c>
      <c r="C1690" s="110" t="s">
        <v>73</v>
      </c>
      <c r="D1690" s="110">
        <v>3</v>
      </c>
      <c r="E1690" s="14">
        <v>0.86188405797101453</v>
      </c>
      <c r="F1690" s="50"/>
      <c r="G1690" s="50"/>
      <c r="H1690" s="12">
        <f>SUM(E1690*100,F1690:G1690)</f>
        <v>86.188405797101453</v>
      </c>
      <c r="I1690" s="50"/>
      <c r="J1690" s="112"/>
      <c r="K1690" s="14">
        <f>SUM(I1690:J1690)</f>
        <v>0</v>
      </c>
      <c r="L1690" s="50"/>
      <c r="M1690" s="112"/>
      <c r="N1690" s="112"/>
      <c r="O1690" s="14">
        <f>SUM(L1690:N1690)</f>
        <v>0</v>
      </c>
      <c r="P1690" s="112"/>
      <c r="Q1690" s="112"/>
      <c r="R1690" s="112"/>
      <c r="S1690" s="112"/>
      <c r="T1690" s="18">
        <f>SUM(P1690:S1690)</f>
        <v>0</v>
      </c>
      <c r="U1690" s="50"/>
      <c r="V1690" s="50"/>
      <c r="W1690" s="50"/>
      <c r="X1690" s="50"/>
      <c r="Y1690" s="50"/>
      <c r="Z1690" s="50"/>
      <c r="AA1690" s="14">
        <f>SUM(U1690:Z1690)</f>
        <v>0</v>
      </c>
      <c r="AB1690" s="50"/>
      <c r="AC1690" s="50"/>
      <c r="AD1690" s="87">
        <f>H1690+K1690+O1690+T1690+AA1690+AB1690-AC1690</f>
        <v>86.188405797101453</v>
      </c>
    </row>
    <row r="1691" spans="1:30" ht="21" customHeight="1" x14ac:dyDescent="0.2">
      <c r="A1691" s="8">
        <v>1687</v>
      </c>
      <c r="B1691" s="107" t="s">
        <v>1488</v>
      </c>
      <c r="C1691" s="104" t="s">
        <v>70</v>
      </c>
      <c r="D1691" s="104">
        <v>2</v>
      </c>
      <c r="E1691" s="14">
        <f>H1691/100</f>
        <v>0.86185833333333339</v>
      </c>
      <c r="F1691" s="49"/>
      <c r="G1691" s="49"/>
      <c r="H1691" s="12">
        <v>86.185833333333335</v>
      </c>
      <c r="I1691" s="49"/>
      <c r="J1691" s="106"/>
      <c r="K1691" s="14">
        <f>SUM(I1691:J1691)</f>
        <v>0</v>
      </c>
      <c r="L1691" s="49"/>
      <c r="M1691" s="106"/>
      <c r="N1691" s="106"/>
      <c r="O1691" s="14">
        <f>SUM(L1691:N1691)</f>
        <v>0</v>
      </c>
      <c r="P1691" s="106"/>
      <c r="Q1691" s="106"/>
      <c r="R1691" s="106"/>
      <c r="S1691" s="106"/>
      <c r="T1691" s="18">
        <f>SUM(P1691:S1691)</f>
        <v>0</v>
      </c>
      <c r="U1691" s="49"/>
      <c r="V1691" s="49"/>
      <c r="W1691" s="49"/>
      <c r="X1691" s="49"/>
      <c r="Y1691" s="49"/>
      <c r="Z1691" s="49"/>
      <c r="AA1691" s="14">
        <f>SUM(U1691:Z1691)</f>
        <v>0</v>
      </c>
      <c r="AB1691" s="49"/>
      <c r="AC1691" s="49"/>
      <c r="AD1691" s="86">
        <f>H1691+K1691+O1691+T1691+AA1691+AB1691-AC1691</f>
        <v>86.185833333333335</v>
      </c>
    </row>
    <row r="1692" spans="1:30" ht="21" customHeight="1" x14ac:dyDescent="0.2">
      <c r="A1692" s="9">
        <v>1688</v>
      </c>
      <c r="B1692" s="117">
        <v>184137</v>
      </c>
      <c r="C1692" s="119" t="s">
        <v>78</v>
      </c>
      <c r="D1692" s="119">
        <v>3</v>
      </c>
      <c r="E1692" s="14">
        <v>0.86181818181818182</v>
      </c>
      <c r="F1692" s="51"/>
      <c r="G1692" s="51"/>
      <c r="H1692" s="12">
        <f>SUM(E1692*100,F1692:G1692)</f>
        <v>86.181818181818187</v>
      </c>
      <c r="I1692" s="51"/>
      <c r="J1692" s="121"/>
      <c r="K1692" s="14">
        <f>SUM(I1692:J1692)</f>
        <v>0</v>
      </c>
      <c r="L1692" s="51"/>
      <c r="M1692" s="121"/>
      <c r="N1692" s="121"/>
      <c r="O1692" s="14">
        <f>SUM(L1692:N1692)</f>
        <v>0</v>
      </c>
      <c r="P1692" s="121"/>
      <c r="Q1692" s="121"/>
      <c r="R1692" s="121"/>
      <c r="S1692" s="121"/>
      <c r="T1692" s="18">
        <f>SUM(P1692:S1692)</f>
        <v>0</v>
      </c>
      <c r="U1692" s="51"/>
      <c r="V1692" s="51"/>
      <c r="W1692" s="51"/>
      <c r="X1692" s="51"/>
      <c r="Y1692" s="51"/>
      <c r="Z1692" s="51"/>
      <c r="AA1692" s="14">
        <f>SUM(U1692:Z1692)</f>
        <v>0</v>
      </c>
      <c r="AB1692" s="51"/>
      <c r="AC1692" s="51"/>
      <c r="AD1692" s="86">
        <f>H1692+K1692+O1692+T1692+AA1692+AB1692-AC1692</f>
        <v>86.181818181818187</v>
      </c>
    </row>
    <row r="1693" spans="1:30" ht="21" customHeight="1" x14ac:dyDescent="0.2">
      <c r="A1693" s="10">
        <v>1689</v>
      </c>
      <c r="B1693" s="107" t="s">
        <v>1489</v>
      </c>
      <c r="C1693" s="104" t="s">
        <v>70</v>
      </c>
      <c r="D1693" s="104">
        <v>2</v>
      </c>
      <c r="E1693" s="14">
        <f>H1693/100</f>
        <v>0.86181666666666668</v>
      </c>
      <c r="F1693" s="49"/>
      <c r="G1693" s="49"/>
      <c r="H1693" s="12">
        <v>86.181666666666672</v>
      </c>
      <c r="I1693" s="49"/>
      <c r="J1693" s="106"/>
      <c r="K1693" s="14">
        <f>SUM(I1693:J1693)</f>
        <v>0</v>
      </c>
      <c r="L1693" s="49"/>
      <c r="M1693" s="106"/>
      <c r="N1693" s="106"/>
      <c r="O1693" s="14">
        <f>SUM(L1693:N1693)</f>
        <v>0</v>
      </c>
      <c r="P1693" s="106"/>
      <c r="Q1693" s="106"/>
      <c r="R1693" s="106"/>
      <c r="S1693" s="106"/>
      <c r="T1693" s="18">
        <f>SUM(P1693:S1693)</f>
        <v>0</v>
      </c>
      <c r="U1693" s="49"/>
      <c r="V1693" s="49"/>
      <c r="W1693" s="49"/>
      <c r="X1693" s="49"/>
      <c r="Y1693" s="49"/>
      <c r="Z1693" s="49"/>
      <c r="AA1693" s="14">
        <f>SUM(U1693:Z1693)</f>
        <v>0</v>
      </c>
      <c r="AB1693" s="49"/>
      <c r="AC1693" s="49"/>
      <c r="AD1693" s="86">
        <f>H1693+K1693+O1693+T1693+AA1693+AB1693-AC1693</f>
        <v>86.181666666666672</v>
      </c>
    </row>
    <row r="1694" spans="1:30" ht="21" customHeight="1" x14ac:dyDescent="0.2">
      <c r="A1694" s="8">
        <v>1690</v>
      </c>
      <c r="B1694" s="99" t="s">
        <v>1490</v>
      </c>
      <c r="C1694" s="101" t="s">
        <v>68</v>
      </c>
      <c r="D1694" s="125">
        <v>3</v>
      </c>
      <c r="E1694" s="13">
        <v>0.86172413793103453</v>
      </c>
      <c r="F1694" s="48"/>
      <c r="G1694" s="48"/>
      <c r="H1694" s="12">
        <f>SUM(E1694*100,F1694:G1694)</f>
        <v>86.172413793103459</v>
      </c>
      <c r="I1694" s="48"/>
      <c r="J1694" s="78"/>
      <c r="K1694" s="13">
        <f>SUM(I1694:J1694)</f>
        <v>0</v>
      </c>
      <c r="L1694" s="48"/>
      <c r="M1694" s="78"/>
      <c r="N1694" s="78"/>
      <c r="O1694" s="13">
        <f>SUM(L1694:N1694)</f>
        <v>0</v>
      </c>
      <c r="P1694" s="78"/>
      <c r="Q1694" s="78"/>
      <c r="R1694" s="78"/>
      <c r="S1694" s="78"/>
      <c r="T1694" s="82">
        <f>SUM(P1694:S1694)</f>
        <v>0</v>
      </c>
      <c r="U1694" s="48"/>
      <c r="V1694" s="48"/>
      <c r="W1694" s="48"/>
      <c r="X1694" s="48"/>
      <c r="Y1694" s="48"/>
      <c r="Z1694" s="48"/>
      <c r="AA1694" s="13">
        <f>SUM(U1694:Z1694)</f>
        <v>0</v>
      </c>
      <c r="AB1694" s="48"/>
      <c r="AC1694" s="48"/>
      <c r="AD1694" s="86">
        <f>H1694+K1694+O1694+T1694+AA1694+AB1694-AC1694</f>
        <v>86.172413793103459</v>
      </c>
    </row>
    <row r="1695" spans="1:30" ht="21" customHeight="1" x14ac:dyDescent="0.2">
      <c r="A1695" s="9">
        <v>1691</v>
      </c>
      <c r="B1695" s="122" t="s">
        <v>1491</v>
      </c>
      <c r="C1695" s="110" t="s">
        <v>73</v>
      </c>
      <c r="D1695" s="110">
        <v>3</v>
      </c>
      <c r="E1695" s="14">
        <v>0.86166666666666669</v>
      </c>
      <c r="F1695" s="50"/>
      <c r="G1695" s="50"/>
      <c r="H1695" s="12">
        <f>SUM(E1695*100,F1695:G1695)</f>
        <v>86.166666666666671</v>
      </c>
      <c r="I1695" s="50"/>
      <c r="J1695" s="112"/>
      <c r="K1695" s="14">
        <f>SUM(I1695:J1695)</f>
        <v>0</v>
      </c>
      <c r="L1695" s="50"/>
      <c r="M1695" s="112"/>
      <c r="N1695" s="112"/>
      <c r="O1695" s="14">
        <f>SUM(L1695:N1695)</f>
        <v>0</v>
      </c>
      <c r="P1695" s="112"/>
      <c r="Q1695" s="112"/>
      <c r="R1695" s="112"/>
      <c r="S1695" s="112"/>
      <c r="T1695" s="18">
        <f>SUM(P1695:S1695)</f>
        <v>0</v>
      </c>
      <c r="U1695" s="50"/>
      <c r="V1695" s="50"/>
      <c r="W1695" s="50"/>
      <c r="X1695" s="50"/>
      <c r="Y1695" s="50"/>
      <c r="Z1695" s="50"/>
      <c r="AA1695" s="14">
        <f>SUM(U1695:Z1695)</f>
        <v>0</v>
      </c>
      <c r="AB1695" s="50"/>
      <c r="AC1695" s="50"/>
      <c r="AD1695" s="87">
        <f>H1695+K1695+O1695+T1695+AA1695+AB1695-AC1695</f>
        <v>86.166666666666671</v>
      </c>
    </row>
    <row r="1696" spans="1:30" ht="21" customHeight="1" x14ac:dyDescent="0.2">
      <c r="A1696" s="10">
        <v>1692</v>
      </c>
      <c r="B1696" s="114" t="s">
        <v>1492</v>
      </c>
      <c r="C1696" s="92" t="s">
        <v>64</v>
      </c>
      <c r="D1696" s="91">
        <v>3</v>
      </c>
      <c r="E1696" s="12">
        <v>0.86154340836012866</v>
      </c>
      <c r="F1696" s="53"/>
      <c r="G1696" s="46"/>
      <c r="H1696" s="12">
        <f>SUM(E1696*100,F1696:G1696)</f>
        <v>86.154340836012864</v>
      </c>
      <c r="I1696" s="94"/>
      <c r="J1696" s="95"/>
      <c r="K1696" s="12">
        <f>SUM(I1696:J1696)</f>
        <v>0</v>
      </c>
      <c r="L1696" s="95"/>
      <c r="M1696" s="95"/>
      <c r="N1696" s="95"/>
      <c r="O1696" s="12">
        <f>SUM(L1696:N1696)</f>
        <v>0</v>
      </c>
      <c r="P1696" s="95"/>
      <c r="Q1696" s="95"/>
      <c r="R1696" s="95"/>
      <c r="S1696" s="95"/>
      <c r="T1696" s="19">
        <f>SUM(P1696:S1696)</f>
        <v>0</v>
      </c>
      <c r="U1696" s="95"/>
      <c r="V1696" s="94"/>
      <c r="W1696" s="94"/>
      <c r="X1696" s="94"/>
      <c r="Y1696" s="85"/>
      <c r="Z1696" s="85"/>
      <c r="AA1696" s="14">
        <f>SUM(U1696:Z1696)</f>
        <v>0</v>
      </c>
      <c r="AB1696" s="85"/>
      <c r="AC1696" s="85"/>
      <c r="AD1696" s="86">
        <f>H1696+K1696+O1696+T1696+AA1696+AB1696-AC1696</f>
        <v>86.154340836012864</v>
      </c>
    </row>
    <row r="1697" spans="1:30" ht="21" customHeight="1" x14ac:dyDescent="0.2">
      <c r="A1697" s="8">
        <v>1693</v>
      </c>
      <c r="B1697" s="103" t="s">
        <v>1493</v>
      </c>
      <c r="C1697" s="104" t="s">
        <v>70</v>
      </c>
      <c r="D1697" s="103">
        <v>4</v>
      </c>
      <c r="E1697" s="14">
        <f>H1697/100</f>
        <v>0.86142857142857143</v>
      </c>
      <c r="F1697" s="49"/>
      <c r="G1697" s="49"/>
      <c r="H1697" s="12">
        <v>86.142857142857139</v>
      </c>
      <c r="I1697" s="49"/>
      <c r="J1697" s="106"/>
      <c r="K1697" s="14">
        <f>SUM(I1697:J1697)</f>
        <v>0</v>
      </c>
      <c r="L1697" s="49"/>
      <c r="M1697" s="106"/>
      <c r="N1697" s="106"/>
      <c r="O1697" s="14">
        <f>SUM(L1697:N1697)</f>
        <v>0</v>
      </c>
      <c r="P1697" s="106"/>
      <c r="Q1697" s="106"/>
      <c r="R1697" s="106"/>
      <c r="S1697" s="106"/>
      <c r="T1697" s="18">
        <f>SUM(P1697:S1697)</f>
        <v>0</v>
      </c>
      <c r="U1697" s="49"/>
      <c r="V1697" s="49"/>
      <c r="W1697" s="49"/>
      <c r="X1697" s="49"/>
      <c r="Y1697" s="49"/>
      <c r="Z1697" s="49"/>
      <c r="AA1697" s="14">
        <f>SUM(U1697:Z1697)</f>
        <v>0</v>
      </c>
      <c r="AB1697" s="49"/>
      <c r="AC1697" s="49"/>
      <c r="AD1697" s="86">
        <f>H1697+K1697+O1697+T1697+AA1697+AB1697-AC1697</f>
        <v>86.142857142857139</v>
      </c>
    </row>
    <row r="1698" spans="1:30" ht="21" customHeight="1" x14ac:dyDescent="0.2">
      <c r="A1698" s="9">
        <v>1694</v>
      </c>
      <c r="B1698" s="107" t="s">
        <v>1494</v>
      </c>
      <c r="C1698" s="104" t="s">
        <v>70</v>
      </c>
      <c r="D1698" s="104">
        <v>2</v>
      </c>
      <c r="E1698" s="14">
        <f>H1698/100</f>
        <v>0.86136666666666661</v>
      </c>
      <c r="F1698" s="49"/>
      <c r="G1698" s="49"/>
      <c r="H1698" s="9">
        <v>86.136666666666656</v>
      </c>
      <c r="I1698" s="49"/>
      <c r="J1698" s="106"/>
      <c r="K1698" s="14">
        <f>SUM(I1698:J1698)</f>
        <v>0</v>
      </c>
      <c r="L1698" s="49"/>
      <c r="M1698" s="106"/>
      <c r="N1698" s="106"/>
      <c r="O1698" s="14">
        <f>SUM(L1698:N1698)</f>
        <v>0</v>
      </c>
      <c r="P1698" s="106"/>
      <c r="Q1698" s="106"/>
      <c r="R1698" s="106"/>
      <c r="S1698" s="106"/>
      <c r="T1698" s="18">
        <f>SUM(P1698:S1698)</f>
        <v>0</v>
      </c>
      <c r="U1698" s="49"/>
      <c r="V1698" s="49"/>
      <c r="W1698" s="49"/>
      <c r="X1698" s="49"/>
      <c r="Y1698" s="49"/>
      <c r="Z1698" s="49"/>
      <c r="AA1698" s="14">
        <f>SUM(U1698:Z1698)</f>
        <v>0</v>
      </c>
      <c r="AB1698" s="49"/>
      <c r="AC1698" s="49"/>
      <c r="AD1698" s="86">
        <f>H1698+K1698+O1698+T1698+AA1698+AB1698-AC1698</f>
        <v>86.136666666666656</v>
      </c>
    </row>
    <row r="1699" spans="1:30" ht="21" customHeight="1" x14ac:dyDescent="0.2">
      <c r="A1699" s="10">
        <v>1695</v>
      </c>
      <c r="B1699" s="100" t="s">
        <v>1495</v>
      </c>
      <c r="C1699" s="101" t="s">
        <v>68</v>
      </c>
      <c r="D1699" s="99">
        <v>1</v>
      </c>
      <c r="E1699" s="13">
        <v>0.8612903225806452</v>
      </c>
      <c r="F1699" s="48"/>
      <c r="G1699" s="48"/>
      <c r="H1699" s="12">
        <f>SUM(E1699*100,F1699:G1699)</f>
        <v>86.129032258064512</v>
      </c>
      <c r="I1699" s="48"/>
      <c r="J1699" s="78"/>
      <c r="K1699" s="13">
        <f>SUM(I1699:J1699)</f>
        <v>0</v>
      </c>
      <c r="L1699" s="48"/>
      <c r="M1699" s="78"/>
      <c r="N1699" s="78"/>
      <c r="O1699" s="13">
        <f>SUM(L1699:N1699)</f>
        <v>0</v>
      </c>
      <c r="P1699" s="78"/>
      <c r="Q1699" s="78"/>
      <c r="R1699" s="78"/>
      <c r="S1699" s="78"/>
      <c r="T1699" s="82">
        <f>SUM(P1699:S1699)</f>
        <v>0</v>
      </c>
      <c r="U1699" s="48"/>
      <c r="V1699" s="48"/>
      <c r="W1699" s="48"/>
      <c r="X1699" s="48"/>
      <c r="Y1699" s="48"/>
      <c r="Z1699" s="48"/>
      <c r="AA1699" s="13">
        <f>SUM(U1699:Z1699)</f>
        <v>0</v>
      </c>
      <c r="AB1699" s="48"/>
      <c r="AC1699" s="48"/>
      <c r="AD1699" s="86">
        <f>H1699+K1699+O1699+T1699+AA1699+AB1699-AC1699</f>
        <v>86.129032258064512</v>
      </c>
    </row>
    <row r="1700" spans="1:30" ht="21" customHeight="1" x14ac:dyDescent="0.2">
      <c r="A1700" s="8">
        <v>1696</v>
      </c>
      <c r="B1700" s="117">
        <v>174156</v>
      </c>
      <c r="C1700" s="119" t="s">
        <v>78</v>
      </c>
      <c r="D1700" s="119">
        <v>4</v>
      </c>
      <c r="E1700" s="14">
        <v>0.86128205128205126</v>
      </c>
      <c r="F1700" s="51"/>
      <c r="G1700" s="51"/>
      <c r="H1700" s="12">
        <f>SUM(E1700*100,F1700:G1700)</f>
        <v>86.128205128205124</v>
      </c>
      <c r="I1700" s="51"/>
      <c r="J1700" s="121"/>
      <c r="K1700" s="14">
        <f>SUM(I1700:J1700)</f>
        <v>0</v>
      </c>
      <c r="L1700" s="51"/>
      <c r="M1700" s="121"/>
      <c r="N1700" s="121"/>
      <c r="O1700" s="14">
        <f>SUM(L1700:N1700)</f>
        <v>0</v>
      </c>
      <c r="P1700" s="121"/>
      <c r="Q1700" s="121"/>
      <c r="R1700" s="121"/>
      <c r="S1700" s="121"/>
      <c r="T1700" s="18">
        <f>SUM(P1700:S1700)</f>
        <v>0</v>
      </c>
      <c r="U1700" s="51"/>
      <c r="V1700" s="51"/>
      <c r="W1700" s="51"/>
      <c r="X1700" s="51"/>
      <c r="Y1700" s="51"/>
      <c r="Z1700" s="51"/>
      <c r="AA1700" s="14">
        <f>SUM(U1700:Z1700)</f>
        <v>0</v>
      </c>
      <c r="AB1700" s="51"/>
      <c r="AC1700" s="51"/>
      <c r="AD1700" s="86">
        <f>H1700+K1700+O1700+T1700+AA1700+AB1700-AC1700</f>
        <v>86.128205128205124</v>
      </c>
    </row>
    <row r="1701" spans="1:30" ht="21" customHeight="1" x14ac:dyDescent="0.2">
      <c r="A1701" s="9">
        <v>1697</v>
      </c>
      <c r="B1701" s="117">
        <v>174052</v>
      </c>
      <c r="C1701" s="119" t="s">
        <v>78</v>
      </c>
      <c r="D1701" s="119">
        <v>4</v>
      </c>
      <c r="E1701" s="14">
        <v>0.86128205128205126</v>
      </c>
      <c r="F1701" s="51"/>
      <c r="G1701" s="51"/>
      <c r="H1701" s="12">
        <f>SUM(E1701*100,F1701:G1701)</f>
        <v>86.128205128205124</v>
      </c>
      <c r="I1701" s="51"/>
      <c r="J1701" s="121"/>
      <c r="K1701" s="14">
        <f>SUM(I1701:J1701)</f>
        <v>0</v>
      </c>
      <c r="L1701" s="51"/>
      <c r="M1701" s="121"/>
      <c r="N1701" s="121"/>
      <c r="O1701" s="14">
        <f>SUM(L1701:N1701)</f>
        <v>0</v>
      </c>
      <c r="P1701" s="121"/>
      <c r="Q1701" s="121"/>
      <c r="R1701" s="121"/>
      <c r="S1701" s="121"/>
      <c r="T1701" s="18">
        <f>SUM(P1701:S1701)</f>
        <v>0</v>
      </c>
      <c r="U1701" s="51"/>
      <c r="V1701" s="51"/>
      <c r="W1701" s="51"/>
      <c r="X1701" s="51"/>
      <c r="Y1701" s="51"/>
      <c r="Z1701" s="51"/>
      <c r="AA1701" s="14">
        <f>SUM(U1701:Z1701)</f>
        <v>0</v>
      </c>
      <c r="AB1701" s="51"/>
      <c r="AC1701" s="51"/>
      <c r="AD1701" s="86">
        <f>H1701+K1701+O1701+T1701+AA1701+AB1701-AC1701</f>
        <v>86.128205128205124</v>
      </c>
    </row>
    <row r="1702" spans="1:30" ht="21" customHeight="1" x14ac:dyDescent="0.2">
      <c r="A1702" s="10">
        <v>1698</v>
      </c>
      <c r="B1702" s="122" t="s">
        <v>1496</v>
      </c>
      <c r="C1702" s="110" t="s">
        <v>73</v>
      </c>
      <c r="D1702" s="110">
        <v>1</v>
      </c>
      <c r="E1702" s="14">
        <v>0.85107142857142859</v>
      </c>
      <c r="F1702" s="50"/>
      <c r="G1702" s="50">
        <v>1</v>
      </c>
      <c r="H1702" s="12">
        <f>SUM(E1702*100,F1702:G1702)</f>
        <v>86.107142857142861</v>
      </c>
      <c r="I1702" s="50"/>
      <c r="J1702" s="112"/>
      <c r="K1702" s="14">
        <f>SUM(I1702:J1702)</f>
        <v>0</v>
      </c>
      <c r="L1702" s="50"/>
      <c r="M1702" s="112"/>
      <c r="N1702" s="112"/>
      <c r="O1702" s="14">
        <f>SUM(L1702:N1702)</f>
        <v>0</v>
      </c>
      <c r="P1702" s="112"/>
      <c r="Q1702" s="112"/>
      <c r="R1702" s="112"/>
      <c r="S1702" s="112"/>
      <c r="T1702" s="18">
        <f>SUM(P1702:S1702)</f>
        <v>0</v>
      </c>
      <c r="U1702" s="50"/>
      <c r="V1702" s="50"/>
      <c r="W1702" s="50"/>
      <c r="X1702" s="50"/>
      <c r="Y1702" s="50"/>
      <c r="Z1702" s="50"/>
      <c r="AA1702" s="14">
        <f>SUM(U1702:Z1702)</f>
        <v>0</v>
      </c>
      <c r="AB1702" s="50"/>
      <c r="AC1702" s="50"/>
      <c r="AD1702" s="86">
        <f>H1702+K1702+O1702+T1702+AA1702+AB1702-AC1702</f>
        <v>86.107142857142861</v>
      </c>
    </row>
    <row r="1703" spans="1:30" ht="21" customHeight="1" x14ac:dyDescent="0.2">
      <c r="A1703" s="8">
        <v>1699</v>
      </c>
      <c r="B1703" s="107" t="s">
        <v>1497</v>
      </c>
      <c r="C1703" s="104" t="s">
        <v>70</v>
      </c>
      <c r="D1703" s="104">
        <v>2</v>
      </c>
      <c r="E1703" s="14">
        <f>H1703/100</f>
        <v>0.86100909090909095</v>
      </c>
      <c r="F1703" s="49"/>
      <c r="G1703" s="49"/>
      <c r="H1703" s="12">
        <v>86.100909090909099</v>
      </c>
      <c r="I1703" s="49"/>
      <c r="J1703" s="106"/>
      <c r="K1703" s="14">
        <f>SUM(I1703:J1703)</f>
        <v>0</v>
      </c>
      <c r="L1703" s="49"/>
      <c r="M1703" s="106"/>
      <c r="N1703" s="106"/>
      <c r="O1703" s="14">
        <f>SUM(L1703:N1703)</f>
        <v>0</v>
      </c>
      <c r="P1703" s="106"/>
      <c r="Q1703" s="106"/>
      <c r="R1703" s="106"/>
      <c r="S1703" s="106"/>
      <c r="T1703" s="18">
        <f>SUM(P1703:S1703)</f>
        <v>0</v>
      </c>
      <c r="U1703" s="49"/>
      <c r="V1703" s="49"/>
      <c r="W1703" s="49"/>
      <c r="X1703" s="49"/>
      <c r="Y1703" s="49"/>
      <c r="Z1703" s="49"/>
      <c r="AA1703" s="14">
        <f>SUM(U1703:Z1703)</f>
        <v>0</v>
      </c>
      <c r="AB1703" s="49"/>
      <c r="AC1703" s="49"/>
      <c r="AD1703" s="87">
        <f>H1703+K1703+O1703+T1703+AA1703+AB1703-AC1703</f>
        <v>86.100909090909099</v>
      </c>
    </row>
    <row r="1704" spans="1:30" ht="21" customHeight="1" x14ac:dyDescent="0.2">
      <c r="A1704" s="9">
        <v>1700</v>
      </c>
      <c r="B1704" s="107" t="s">
        <v>1498</v>
      </c>
      <c r="C1704" s="104" t="s">
        <v>70</v>
      </c>
      <c r="D1704" s="104">
        <v>2</v>
      </c>
      <c r="E1704" s="14">
        <f>H1704/100</f>
        <v>0.8610000000000001</v>
      </c>
      <c r="F1704" s="49"/>
      <c r="G1704" s="49"/>
      <c r="H1704" s="12">
        <v>86.100000000000009</v>
      </c>
      <c r="I1704" s="49"/>
      <c r="J1704" s="106"/>
      <c r="K1704" s="14">
        <f>SUM(I1704:J1704)</f>
        <v>0</v>
      </c>
      <c r="L1704" s="49"/>
      <c r="M1704" s="106"/>
      <c r="N1704" s="106"/>
      <c r="O1704" s="14">
        <f>SUM(L1704:N1704)</f>
        <v>0</v>
      </c>
      <c r="P1704" s="106"/>
      <c r="Q1704" s="106"/>
      <c r="R1704" s="106"/>
      <c r="S1704" s="106"/>
      <c r="T1704" s="18">
        <f>SUM(P1704:S1704)</f>
        <v>0</v>
      </c>
      <c r="U1704" s="49"/>
      <c r="V1704" s="49"/>
      <c r="W1704" s="49"/>
      <c r="X1704" s="49"/>
      <c r="Y1704" s="49"/>
      <c r="Z1704" s="49"/>
      <c r="AA1704" s="14">
        <f>SUM(U1704:Z1704)</f>
        <v>0</v>
      </c>
      <c r="AB1704" s="49"/>
      <c r="AC1704" s="49"/>
      <c r="AD1704" s="87">
        <f>H1704+K1704+O1704+T1704+AA1704+AB1704-AC1704</f>
        <v>86.100000000000009</v>
      </c>
    </row>
    <row r="1705" spans="1:30" ht="21" customHeight="1" x14ac:dyDescent="0.2">
      <c r="A1705" s="10">
        <v>1701</v>
      </c>
      <c r="B1705" s="107">
        <v>182777</v>
      </c>
      <c r="C1705" s="104" t="s">
        <v>70</v>
      </c>
      <c r="D1705" s="104">
        <v>3</v>
      </c>
      <c r="E1705" s="14">
        <f>'[1]3-18-02.'!AD4</f>
        <v>0.86099999999999999</v>
      </c>
      <c r="F1705" s="49"/>
      <c r="G1705" s="49"/>
      <c r="H1705" s="12">
        <f>SUM(E1705*100,F1705:G1705)</f>
        <v>86.1</v>
      </c>
      <c r="I1705" s="49"/>
      <c r="J1705" s="106"/>
      <c r="K1705" s="14">
        <f>SUM(I1705:J1705)</f>
        <v>0</v>
      </c>
      <c r="L1705" s="49"/>
      <c r="M1705" s="106"/>
      <c r="N1705" s="106"/>
      <c r="O1705" s="14">
        <f>SUM(L1705:N1705)</f>
        <v>0</v>
      </c>
      <c r="P1705" s="106"/>
      <c r="Q1705" s="106"/>
      <c r="R1705" s="106"/>
      <c r="S1705" s="106"/>
      <c r="T1705" s="18">
        <f>SUM(P1705:S1705)</f>
        <v>0</v>
      </c>
      <c r="U1705" s="49"/>
      <c r="V1705" s="49"/>
      <c r="W1705" s="49"/>
      <c r="X1705" s="49"/>
      <c r="Y1705" s="49"/>
      <c r="Z1705" s="49"/>
      <c r="AA1705" s="14">
        <f>SUM(U1705:Z1705)</f>
        <v>0</v>
      </c>
      <c r="AB1705" s="49"/>
      <c r="AC1705" s="49"/>
      <c r="AD1705" s="86">
        <f>H1705+K1705+O1705+T1705+AA1705+AB1705-AC1705</f>
        <v>86.1</v>
      </c>
    </row>
    <row r="1706" spans="1:30" ht="21" customHeight="1" x14ac:dyDescent="0.2">
      <c r="A1706" s="8">
        <v>1702</v>
      </c>
      <c r="B1706" s="107">
        <v>182840</v>
      </c>
      <c r="C1706" s="104" t="s">
        <v>70</v>
      </c>
      <c r="D1706" s="104">
        <v>3</v>
      </c>
      <c r="E1706" s="14">
        <f>'[1]3-18-04.'!AD24</f>
        <v>0.86099999999999999</v>
      </c>
      <c r="F1706" s="49"/>
      <c r="G1706" s="49"/>
      <c r="H1706" s="12">
        <f>SUM(E1706*100,F1706:G1706)</f>
        <v>86.1</v>
      </c>
      <c r="I1706" s="49"/>
      <c r="J1706" s="106"/>
      <c r="K1706" s="14">
        <f>SUM(I1706:J1706)</f>
        <v>0</v>
      </c>
      <c r="L1706" s="49"/>
      <c r="M1706" s="106"/>
      <c r="N1706" s="106"/>
      <c r="O1706" s="14">
        <f>SUM(L1706:N1706)</f>
        <v>0</v>
      </c>
      <c r="P1706" s="106"/>
      <c r="Q1706" s="106"/>
      <c r="R1706" s="106"/>
      <c r="S1706" s="106"/>
      <c r="T1706" s="18">
        <f>SUM(P1706:S1706)</f>
        <v>0</v>
      </c>
      <c r="U1706" s="49"/>
      <c r="V1706" s="49"/>
      <c r="W1706" s="49"/>
      <c r="X1706" s="49"/>
      <c r="Y1706" s="49"/>
      <c r="Z1706" s="49"/>
      <c r="AA1706" s="14">
        <f>SUM(U1706:Z1706)</f>
        <v>0</v>
      </c>
      <c r="AB1706" s="49"/>
      <c r="AC1706" s="49"/>
      <c r="AD1706" s="86">
        <f>H1706+K1706+O1706+T1706+AA1706+AB1706-AC1706</f>
        <v>86.1</v>
      </c>
    </row>
    <row r="1707" spans="1:30" ht="21" customHeight="1" x14ac:dyDescent="0.2">
      <c r="A1707" s="9">
        <v>1703</v>
      </c>
      <c r="B1707" s="100" t="s">
        <v>1499</v>
      </c>
      <c r="C1707" s="101" t="s">
        <v>68</v>
      </c>
      <c r="D1707" s="101">
        <v>2</v>
      </c>
      <c r="E1707" s="13">
        <v>0.86099999999999999</v>
      </c>
      <c r="F1707" s="48"/>
      <c r="G1707" s="48"/>
      <c r="H1707" s="12">
        <f>SUM(E1707*100,F1707:G1707)</f>
        <v>86.1</v>
      </c>
      <c r="I1707" s="48"/>
      <c r="J1707" s="78"/>
      <c r="K1707" s="13">
        <f>SUM(I1707:J1707)</f>
        <v>0</v>
      </c>
      <c r="L1707" s="48"/>
      <c r="M1707" s="78"/>
      <c r="N1707" s="78"/>
      <c r="O1707" s="13">
        <f>SUM(L1707:N1707)</f>
        <v>0</v>
      </c>
      <c r="P1707" s="78"/>
      <c r="Q1707" s="78"/>
      <c r="R1707" s="78"/>
      <c r="S1707" s="78"/>
      <c r="T1707" s="82">
        <f>SUM(P1707:S1707)</f>
        <v>0</v>
      </c>
      <c r="U1707" s="48"/>
      <c r="V1707" s="48"/>
      <c r="W1707" s="48"/>
      <c r="X1707" s="48"/>
      <c r="Y1707" s="48"/>
      <c r="Z1707" s="48"/>
      <c r="AA1707" s="13">
        <f>SUM(U1707:Z1707)</f>
        <v>0</v>
      </c>
      <c r="AB1707" s="48"/>
      <c r="AC1707" s="48"/>
      <c r="AD1707" s="86">
        <f>H1707+K1707+O1707+T1707+AA1707+AB1707-AC1707</f>
        <v>86.1</v>
      </c>
    </row>
    <row r="1708" spans="1:30" ht="21" customHeight="1" x14ac:dyDescent="0.2">
      <c r="A1708" s="10">
        <v>1704</v>
      </c>
      <c r="B1708" s="96" t="s">
        <v>1500</v>
      </c>
      <c r="C1708" s="96" t="s">
        <v>66</v>
      </c>
      <c r="D1708" s="96">
        <v>3</v>
      </c>
      <c r="E1708" s="13">
        <v>0.8289830508474576</v>
      </c>
      <c r="F1708" s="47"/>
      <c r="G1708" s="47"/>
      <c r="H1708" s="12">
        <f>SUM(E1708*100,F1708:G1708)</f>
        <v>82.898305084745758</v>
      </c>
      <c r="I1708" s="47"/>
      <c r="J1708" s="77"/>
      <c r="K1708" s="13">
        <f>SUM(I1708:J1708)</f>
        <v>0</v>
      </c>
      <c r="L1708" s="47"/>
      <c r="M1708" s="77"/>
      <c r="N1708" s="77"/>
      <c r="O1708" s="13">
        <f>SUM(L1708:N1708)</f>
        <v>0</v>
      </c>
      <c r="P1708" s="77"/>
      <c r="Q1708" s="77"/>
      <c r="R1708" s="77"/>
      <c r="S1708" s="77"/>
      <c r="T1708" s="82">
        <f>SUM(P1708:S1708)</f>
        <v>0</v>
      </c>
      <c r="U1708" s="47"/>
      <c r="V1708" s="47"/>
      <c r="W1708" s="47"/>
      <c r="X1708" s="47"/>
      <c r="Y1708" s="47">
        <f>0.2+3</f>
        <v>3.2</v>
      </c>
      <c r="Z1708" s="47"/>
      <c r="AA1708" s="13">
        <f>SUM(U1708:Z1708)</f>
        <v>3.2</v>
      </c>
      <c r="AB1708" s="47"/>
      <c r="AC1708" s="47"/>
      <c r="AD1708" s="87">
        <f>H1708+K1708+O1708+T1708+AA1708+AB1708-AC1708</f>
        <v>86.09830508474576</v>
      </c>
    </row>
    <row r="1709" spans="1:30" ht="21" customHeight="1" x14ac:dyDescent="0.2">
      <c r="A1709" s="8">
        <v>1705</v>
      </c>
      <c r="B1709" s="117">
        <v>184067</v>
      </c>
      <c r="C1709" s="119" t="s">
        <v>78</v>
      </c>
      <c r="D1709" s="119">
        <v>3</v>
      </c>
      <c r="E1709" s="14">
        <v>0.86090909090909096</v>
      </c>
      <c r="F1709" s="51"/>
      <c r="G1709" s="51"/>
      <c r="H1709" s="12">
        <f>SUM(E1709*100,F1709:G1709)</f>
        <v>86.090909090909093</v>
      </c>
      <c r="I1709" s="51"/>
      <c r="J1709" s="121"/>
      <c r="K1709" s="14">
        <f>SUM(I1709:J1709)</f>
        <v>0</v>
      </c>
      <c r="L1709" s="51"/>
      <c r="M1709" s="121"/>
      <c r="N1709" s="121"/>
      <c r="O1709" s="14">
        <f>SUM(L1709:N1709)</f>
        <v>0</v>
      </c>
      <c r="P1709" s="121"/>
      <c r="Q1709" s="121"/>
      <c r="R1709" s="121"/>
      <c r="S1709" s="121"/>
      <c r="T1709" s="18">
        <f>SUM(P1709:S1709)</f>
        <v>0</v>
      </c>
      <c r="U1709" s="51"/>
      <c r="V1709" s="51"/>
      <c r="W1709" s="51"/>
      <c r="X1709" s="51"/>
      <c r="Y1709" s="51"/>
      <c r="Z1709" s="51"/>
      <c r="AA1709" s="14">
        <f>SUM(U1709:Z1709)</f>
        <v>0</v>
      </c>
      <c r="AB1709" s="51"/>
      <c r="AC1709" s="51"/>
      <c r="AD1709" s="87">
        <f>H1709+K1709+O1709+T1709+AA1709+AB1709-AC1709</f>
        <v>86.090909090909093</v>
      </c>
    </row>
    <row r="1710" spans="1:30" ht="21" customHeight="1" x14ac:dyDescent="0.2">
      <c r="A1710" s="9">
        <v>1706</v>
      </c>
      <c r="B1710" s="110" t="s">
        <v>1501</v>
      </c>
      <c r="C1710" s="110" t="s">
        <v>73</v>
      </c>
      <c r="D1710" s="110">
        <v>2</v>
      </c>
      <c r="E1710" s="14">
        <v>0.8607342657342657</v>
      </c>
      <c r="F1710" s="50"/>
      <c r="G1710" s="50"/>
      <c r="H1710" s="12">
        <f>SUM(E1710*100,F1710:G1710)</f>
        <v>86.073426573426573</v>
      </c>
      <c r="I1710" s="50"/>
      <c r="J1710" s="112"/>
      <c r="K1710" s="14">
        <f>SUM(I1710:J1710)</f>
        <v>0</v>
      </c>
      <c r="L1710" s="50"/>
      <c r="M1710" s="112"/>
      <c r="N1710" s="112"/>
      <c r="O1710" s="14">
        <f>SUM(L1710:N1710)</f>
        <v>0</v>
      </c>
      <c r="P1710" s="112"/>
      <c r="Q1710" s="112"/>
      <c r="R1710" s="112"/>
      <c r="S1710" s="112"/>
      <c r="T1710" s="18">
        <f>SUM(P1710:S1710)</f>
        <v>0</v>
      </c>
      <c r="U1710" s="50"/>
      <c r="V1710" s="50"/>
      <c r="W1710" s="50"/>
      <c r="X1710" s="50"/>
      <c r="Y1710" s="50"/>
      <c r="Z1710" s="50"/>
      <c r="AA1710" s="14">
        <f>SUM(U1710:Z1710)</f>
        <v>0</v>
      </c>
      <c r="AB1710" s="50"/>
      <c r="AC1710" s="50"/>
      <c r="AD1710" s="87">
        <f>H1710+K1710+O1710+T1710+AA1710+AB1710-AC1710</f>
        <v>86.073426573426573</v>
      </c>
    </row>
    <row r="1711" spans="1:30" ht="21" customHeight="1" x14ac:dyDescent="0.2">
      <c r="A1711" s="10">
        <v>1707</v>
      </c>
      <c r="B1711" s="122" t="s">
        <v>1502</v>
      </c>
      <c r="C1711" s="110" t="s">
        <v>73</v>
      </c>
      <c r="D1711" s="110">
        <v>4</v>
      </c>
      <c r="E1711" s="14">
        <v>0.86068823529411764</v>
      </c>
      <c r="F1711" s="50"/>
      <c r="G1711" s="50"/>
      <c r="H1711" s="12">
        <f>SUM(E1711*100,F1711:G1711)</f>
        <v>86.068823529411759</v>
      </c>
      <c r="I1711" s="50"/>
      <c r="J1711" s="112"/>
      <c r="K1711" s="14">
        <f>SUM(I1711:J1711)</f>
        <v>0</v>
      </c>
      <c r="L1711" s="50"/>
      <c r="M1711" s="112"/>
      <c r="N1711" s="112"/>
      <c r="O1711" s="14">
        <f>SUM(L1711:N1711)</f>
        <v>0</v>
      </c>
      <c r="P1711" s="112"/>
      <c r="Q1711" s="112"/>
      <c r="R1711" s="112"/>
      <c r="S1711" s="112"/>
      <c r="T1711" s="18">
        <f>SUM(P1711:S1711)</f>
        <v>0</v>
      </c>
      <c r="U1711" s="50"/>
      <c r="V1711" s="50"/>
      <c r="W1711" s="50"/>
      <c r="X1711" s="50"/>
      <c r="Y1711" s="50"/>
      <c r="Z1711" s="50"/>
      <c r="AA1711" s="14">
        <f>SUM(U1711:Z1711)</f>
        <v>0</v>
      </c>
      <c r="AB1711" s="50"/>
      <c r="AC1711" s="50"/>
      <c r="AD1711" s="87">
        <f>H1711+K1711+O1711+T1711+AA1711+AB1711-AC1711</f>
        <v>86.068823529411759</v>
      </c>
    </row>
    <row r="1712" spans="1:30" ht="21" customHeight="1" x14ac:dyDescent="0.2">
      <c r="A1712" s="8">
        <v>1708</v>
      </c>
      <c r="B1712" s="100" t="s">
        <v>1503</v>
      </c>
      <c r="C1712" s="101" t="s">
        <v>68</v>
      </c>
      <c r="D1712" s="156">
        <v>1</v>
      </c>
      <c r="E1712" s="16">
        <v>0.86066666666666669</v>
      </c>
      <c r="F1712" s="48"/>
      <c r="G1712" s="48"/>
      <c r="H1712" s="12">
        <f>SUM(E1712*100,F1712:G1712)</f>
        <v>86.066666666666663</v>
      </c>
      <c r="I1712" s="48"/>
      <c r="J1712" s="78"/>
      <c r="K1712" s="13">
        <f>SUM(I1712:J1712)</f>
        <v>0</v>
      </c>
      <c r="L1712" s="48"/>
      <c r="M1712" s="78"/>
      <c r="N1712" s="78"/>
      <c r="O1712" s="13">
        <f>SUM(L1712:N1712)</f>
        <v>0</v>
      </c>
      <c r="P1712" s="78"/>
      <c r="Q1712" s="78"/>
      <c r="R1712" s="78"/>
      <c r="S1712" s="78"/>
      <c r="T1712" s="82">
        <f>SUM(P1712:S1712)</f>
        <v>0</v>
      </c>
      <c r="U1712" s="48"/>
      <c r="V1712" s="48"/>
      <c r="W1712" s="48"/>
      <c r="X1712" s="48"/>
      <c r="Y1712" s="48"/>
      <c r="Z1712" s="48"/>
      <c r="AA1712" s="13">
        <f>SUM(U1712:Z1712)</f>
        <v>0</v>
      </c>
      <c r="AB1712" s="48"/>
      <c r="AC1712" s="48"/>
      <c r="AD1712" s="87">
        <f>H1712+K1712+O1712+T1712+AA1712+AB1712-AC1712</f>
        <v>86.066666666666663</v>
      </c>
    </row>
    <row r="1713" spans="1:30" ht="21" customHeight="1" x14ac:dyDescent="0.2">
      <c r="A1713" s="9">
        <v>1709</v>
      </c>
      <c r="B1713" s="100" t="s">
        <v>1504</v>
      </c>
      <c r="C1713" s="101" t="s">
        <v>68</v>
      </c>
      <c r="D1713" s="156">
        <v>1</v>
      </c>
      <c r="E1713" s="16">
        <v>0.86066666666666669</v>
      </c>
      <c r="F1713" s="48"/>
      <c r="G1713" s="48"/>
      <c r="H1713" s="12">
        <f>SUM(E1713*100,F1713:G1713)</f>
        <v>86.066666666666663</v>
      </c>
      <c r="I1713" s="48"/>
      <c r="J1713" s="78"/>
      <c r="K1713" s="13">
        <f>SUM(I1713:J1713)</f>
        <v>0</v>
      </c>
      <c r="L1713" s="48"/>
      <c r="M1713" s="78"/>
      <c r="N1713" s="78"/>
      <c r="O1713" s="13">
        <f>SUM(L1713:N1713)</f>
        <v>0</v>
      </c>
      <c r="P1713" s="78"/>
      <c r="Q1713" s="78"/>
      <c r="R1713" s="78"/>
      <c r="S1713" s="78"/>
      <c r="T1713" s="82">
        <f>SUM(P1713:S1713)</f>
        <v>0</v>
      </c>
      <c r="U1713" s="48"/>
      <c r="V1713" s="48"/>
      <c r="W1713" s="48"/>
      <c r="X1713" s="48"/>
      <c r="Y1713" s="48"/>
      <c r="Z1713" s="48"/>
      <c r="AA1713" s="13">
        <f>SUM(U1713:Z1713)</f>
        <v>0</v>
      </c>
      <c r="AB1713" s="48"/>
      <c r="AC1713" s="48"/>
      <c r="AD1713" s="86">
        <f>H1713+K1713+O1713+T1713+AA1713+AB1713-AC1713</f>
        <v>86.066666666666663</v>
      </c>
    </row>
    <row r="1714" spans="1:30" ht="21" customHeight="1" x14ac:dyDescent="0.2">
      <c r="A1714" s="10">
        <v>1710</v>
      </c>
      <c r="B1714" s="100" t="s">
        <v>1505</v>
      </c>
      <c r="C1714" s="101" t="s">
        <v>68</v>
      </c>
      <c r="D1714" s="101">
        <v>2</v>
      </c>
      <c r="E1714" s="13">
        <v>0.86066666666666669</v>
      </c>
      <c r="F1714" s="48"/>
      <c r="G1714" s="48"/>
      <c r="H1714" s="12">
        <f>SUM(E1714*100,F1714:G1714)</f>
        <v>86.066666666666663</v>
      </c>
      <c r="I1714" s="48"/>
      <c r="J1714" s="78"/>
      <c r="K1714" s="13">
        <f>SUM(I1714:J1714)</f>
        <v>0</v>
      </c>
      <c r="L1714" s="48"/>
      <c r="M1714" s="78"/>
      <c r="N1714" s="78"/>
      <c r="O1714" s="13">
        <f>SUM(L1714:N1714)</f>
        <v>0</v>
      </c>
      <c r="P1714" s="78"/>
      <c r="Q1714" s="78"/>
      <c r="R1714" s="78"/>
      <c r="S1714" s="78"/>
      <c r="T1714" s="82">
        <f>SUM(P1714:S1714)</f>
        <v>0</v>
      </c>
      <c r="U1714" s="48"/>
      <c r="V1714" s="48"/>
      <c r="W1714" s="48"/>
      <c r="X1714" s="48"/>
      <c r="Y1714" s="48"/>
      <c r="Z1714" s="48"/>
      <c r="AA1714" s="13">
        <f>SUM(U1714:Z1714)</f>
        <v>0</v>
      </c>
      <c r="AB1714" s="48"/>
      <c r="AC1714" s="48"/>
      <c r="AD1714" s="86">
        <f>H1714+K1714+O1714+T1714+AA1714+AB1714-AC1714</f>
        <v>86.066666666666663</v>
      </c>
    </row>
    <row r="1715" spans="1:30" ht="21" customHeight="1" x14ac:dyDescent="0.2">
      <c r="A1715" s="8">
        <v>1711</v>
      </c>
      <c r="B1715" s="146" t="s">
        <v>1506</v>
      </c>
      <c r="C1715" s="101" t="s">
        <v>68</v>
      </c>
      <c r="D1715" s="101">
        <v>3</v>
      </c>
      <c r="E1715" s="13">
        <v>0.86064516129032254</v>
      </c>
      <c r="F1715" s="48"/>
      <c r="G1715" s="48"/>
      <c r="H1715" s="12">
        <f>SUM(E1715*100,F1715:G1715)</f>
        <v>86.064516129032256</v>
      </c>
      <c r="I1715" s="48"/>
      <c r="J1715" s="78"/>
      <c r="K1715" s="13">
        <f>SUM(I1715:J1715)</f>
        <v>0</v>
      </c>
      <c r="L1715" s="48"/>
      <c r="M1715" s="78"/>
      <c r="N1715" s="78"/>
      <c r="O1715" s="13">
        <f>SUM(L1715:N1715)</f>
        <v>0</v>
      </c>
      <c r="P1715" s="78"/>
      <c r="Q1715" s="78"/>
      <c r="R1715" s="78"/>
      <c r="S1715" s="78"/>
      <c r="T1715" s="82">
        <f>SUM(P1715:S1715)</f>
        <v>0</v>
      </c>
      <c r="U1715" s="48"/>
      <c r="V1715" s="48"/>
      <c r="W1715" s="48"/>
      <c r="X1715" s="48"/>
      <c r="Y1715" s="48"/>
      <c r="Z1715" s="48"/>
      <c r="AA1715" s="13">
        <f>SUM(U1715:Z1715)</f>
        <v>0</v>
      </c>
      <c r="AB1715" s="48"/>
      <c r="AC1715" s="48"/>
      <c r="AD1715" s="87">
        <f>H1715+K1715+O1715+T1715+AA1715+AB1715-AC1715</f>
        <v>86.064516129032256</v>
      </c>
    </row>
    <row r="1716" spans="1:30" ht="21" customHeight="1" x14ac:dyDescent="0.2">
      <c r="A1716" s="9">
        <v>1712</v>
      </c>
      <c r="B1716" s="129" t="s">
        <v>1507</v>
      </c>
      <c r="C1716" s="101" t="s">
        <v>68</v>
      </c>
      <c r="D1716" s="101">
        <v>3</v>
      </c>
      <c r="E1716" s="13">
        <v>0.86064516129032254</v>
      </c>
      <c r="F1716" s="48"/>
      <c r="G1716" s="48"/>
      <c r="H1716" s="12">
        <f>SUM(E1716*100,F1716:G1716)</f>
        <v>86.064516129032256</v>
      </c>
      <c r="I1716" s="48"/>
      <c r="J1716" s="78"/>
      <c r="K1716" s="13">
        <f>SUM(I1716:J1716)</f>
        <v>0</v>
      </c>
      <c r="L1716" s="48"/>
      <c r="M1716" s="78"/>
      <c r="N1716" s="78"/>
      <c r="O1716" s="13">
        <f>SUM(L1716:N1716)</f>
        <v>0</v>
      </c>
      <c r="P1716" s="78"/>
      <c r="Q1716" s="78"/>
      <c r="R1716" s="78"/>
      <c r="S1716" s="78"/>
      <c r="T1716" s="82">
        <f>SUM(P1716:S1716)</f>
        <v>0</v>
      </c>
      <c r="U1716" s="48"/>
      <c r="V1716" s="48"/>
      <c r="W1716" s="48"/>
      <c r="X1716" s="48"/>
      <c r="Y1716" s="48"/>
      <c r="Z1716" s="48"/>
      <c r="AA1716" s="13">
        <f>SUM(U1716:Z1716)</f>
        <v>0</v>
      </c>
      <c r="AB1716" s="48"/>
      <c r="AC1716" s="48"/>
      <c r="AD1716" s="86">
        <f>H1716+K1716+O1716+T1716+AA1716+AB1716-AC1716</f>
        <v>86.064516129032256</v>
      </c>
    </row>
    <row r="1717" spans="1:30" ht="21" customHeight="1" x14ac:dyDescent="0.2">
      <c r="A1717" s="10">
        <v>1713</v>
      </c>
      <c r="B1717" s="114" t="s">
        <v>1508</v>
      </c>
      <c r="C1717" s="92" t="s">
        <v>64</v>
      </c>
      <c r="D1717" s="91">
        <v>3</v>
      </c>
      <c r="E1717" s="12">
        <v>0.86061093247588427</v>
      </c>
      <c r="F1717" s="46"/>
      <c r="G1717" s="46"/>
      <c r="H1717" s="12">
        <f>SUM(E1717*100,F1717:G1717)</f>
        <v>86.061093247588431</v>
      </c>
      <c r="I1717" s="94"/>
      <c r="J1717" s="95"/>
      <c r="K1717" s="12">
        <f>SUM(I1717:J1717)</f>
        <v>0</v>
      </c>
      <c r="L1717" s="95"/>
      <c r="M1717" s="95"/>
      <c r="N1717" s="95"/>
      <c r="O1717" s="12">
        <f>SUM(L1717:N1717)</f>
        <v>0</v>
      </c>
      <c r="P1717" s="95"/>
      <c r="Q1717" s="95"/>
      <c r="R1717" s="95"/>
      <c r="S1717" s="95"/>
      <c r="T1717" s="19">
        <f>SUM(P1717:S1717)</f>
        <v>0</v>
      </c>
      <c r="U1717" s="95"/>
      <c r="V1717" s="94"/>
      <c r="W1717" s="94"/>
      <c r="X1717" s="94"/>
      <c r="Y1717" s="85"/>
      <c r="Z1717" s="85"/>
      <c r="AA1717" s="14">
        <f>SUM(U1717:Z1717)</f>
        <v>0</v>
      </c>
      <c r="AB1717" s="85"/>
      <c r="AC1717" s="85"/>
      <c r="AD1717" s="87">
        <f>H1717+K1717+O1717+T1717+AA1717+AB1717-AC1717</f>
        <v>86.061093247588431</v>
      </c>
    </row>
    <row r="1718" spans="1:30" ht="21" customHeight="1" x14ac:dyDescent="0.2">
      <c r="A1718" s="8">
        <v>1714</v>
      </c>
      <c r="B1718" s="117">
        <v>174054</v>
      </c>
      <c r="C1718" s="119" t="s">
        <v>78</v>
      </c>
      <c r="D1718" s="119">
        <v>3</v>
      </c>
      <c r="E1718" s="14">
        <v>0.86045454545454547</v>
      </c>
      <c r="F1718" s="51"/>
      <c r="G1718" s="51"/>
      <c r="H1718" s="12">
        <f>SUM(E1718*100,F1718:G1718)</f>
        <v>86.045454545454547</v>
      </c>
      <c r="I1718" s="51"/>
      <c r="J1718" s="121"/>
      <c r="K1718" s="14">
        <f>SUM(I1718:J1718)</f>
        <v>0</v>
      </c>
      <c r="L1718" s="51"/>
      <c r="M1718" s="121"/>
      <c r="N1718" s="121"/>
      <c r="O1718" s="14">
        <f>SUM(L1718:N1718)</f>
        <v>0</v>
      </c>
      <c r="P1718" s="121"/>
      <c r="Q1718" s="121"/>
      <c r="R1718" s="121"/>
      <c r="S1718" s="121"/>
      <c r="T1718" s="18">
        <f>SUM(P1718:S1718)</f>
        <v>0</v>
      </c>
      <c r="U1718" s="51"/>
      <c r="V1718" s="51"/>
      <c r="W1718" s="51"/>
      <c r="X1718" s="51"/>
      <c r="Y1718" s="51"/>
      <c r="Z1718" s="51"/>
      <c r="AA1718" s="14">
        <f>SUM(U1718:Z1718)</f>
        <v>0</v>
      </c>
      <c r="AB1718" s="51"/>
      <c r="AC1718" s="51"/>
      <c r="AD1718" s="87">
        <f>H1718+K1718+O1718+T1718+AA1718+AB1718-AC1718</f>
        <v>86.045454545454547</v>
      </c>
    </row>
    <row r="1719" spans="1:30" ht="21" customHeight="1" x14ac:dyDescent="0.2">
      <c r="A1719" s="9">
        <v>1715</v>
      </c>
      <c r="B1719" s="137" t="s">
        <v>1509</v>
      </c>
      <c r="C1719" s="101" t="s">
        <v>68</v>
      </c>
      <c r="D1719" s="137">
        <v>4</v>
      </c>
      <c r="E1719" s="13">
        <v>0.86037037037037034</v>
      </c>
      <c r="F1719" s="48"/>
      <c r="G1719" s="48"/>
      <c r="H1719" s="12">
        <f>SUM(E1719*100,F1719:G1719)</f>
        <v>86.037037037037038</v>
      </c>
      <c r="I1719" s="48"/>
      <c r="J1719" s="78"/>
      <c r="K1719" s="13">
        <f>SUM(I1719:J1719)</f>
        <v>0</v>
      </c>
      <c r="L1719" s="48"/>
      <c r="M1719" s="78"/>
      <c r="N1719" s="78"/>
      <c r="O1719" s="13">
        <f>SUM(L1719:N1719)</f>
        <v>0</v>
      </c>
      <c r="P1719" s="78"/>
      <c r="Q1719" s="78"/>
      <c r="R1719" s="78"/>
      <c r="S1719" s="78"/>
      <c r="T1719" s="82">
        <f>SUM(P1719:S1719)</f>
        <v>0</v>
      </c>
      <c r="U1719" s="48"/>
      <c r="V1719" s="48"/>
      <c r="W1719" s="48"/>
      <c r="X1719" s="48"/>
      <c r="Y1719" s="48"/>
      <c r="Z1719" s="48"/>
      <c r="AA1719" s="13">
        <f>SUM(U1719:Z1719)</f>
        <v>0</v>
      </c>
      <c r="AB1719" s="48"/>
      <c r="AC1719" s="48"/>
      <c r="AD1719" s="86">
        <f>H1719+K1719+O1719+T1719+AA1719+AB1719-AC1719</f>
        <v>86.037037037037038</v>
      </c>
    </row>
    <row r="1720" spans="1:30" ht="21" customHeight="1" x14ac:dyDescent="0.2">
      <c r="A1720" s="10">
        <v>1716</v>
      </c>
      <c r="B1720" s="122" t="s">
        <v>1510</v>
      </c>
      <c r="C1720" s="110" t="s">
        <v>73</v>
      </c>
      <c r="D1720" s="110">
        <v>1</v>
      </c>
      <c r="E1720" s="14">
        <v>0.85035714285714281</v>
      </c>
      <c r="F1720" s="50"/>
      <c r="G1720" s="50">
        <v>1</v>
      </c>
      <c r="H1720" s="12">
        <f>SUM(E1720*100,F1720:G1720)</f>
        <v>86.035714285714278</v>
      </c>
      <c r="I1720" s="50"/>
      <c r="J1720" s="112"/>
      <c r="K1720" s="14">
        <f>SUM(I1720:J1720)</f>
        <v>0</v>
      </c>
      <c r="L1720" s="50"/>
      <c r="M1720" s="112"/>
      <c r="N1720" s="112"/>
      <c r="O1720" s="14">
        <f>SUM(L1720:N1720)</f>
        <v>0</v>
      </c>
      <c r="P1720" s="112"/>
      <c r="Q1720" s="112"/>
      <c r="R1720" s="112"/>
      <c r="S1720" s="112"/>
      <c r="T1720" s="18">
        <f>SUM(P1720:S1720)</f>
        <v>0</v>
      </c>
      <c r="U1720" s="50"/>
      <c r="V1720" s="50"/>
      <c r="W1720" s="50"/>
      <c r="X1720" s="50"/>
      <c r="Y1720" s="50"/>
      <c r="Z1720" s="50"/>
      <c r="AA1720" s="14">
        <f>SUM(U1720:Z1720)</f>
        <v>0</v>
      </c>
      <c r="AB1720" s="50"/>
      <c r="AC1720" s="50"/>
      <c r="AD1720" s="86">
        <f>H1720+K1720+O1720+T1720+AA1720+AB1720-AC1720</f>
        <v>86.035714285714278</v>
      </c>
    </row>
    <row r="1721" spans="1:30" ht="21" customHeight="1" x14ac:dyDescent="0.2">
      <c r="A1721" s="8">
        <v>1717</v>
      </c>
      <c r="B1721" s="123" t="s">
        <v>1511</v>
      </c>
      <c r="C1721" s="101" t="s">
        <v>68</v>
      </c>
      <c r="D1721" s="125">
        <v>3</v>
      </c>
      <c r="E1721" s="13">
        <v>0.8603448275862069</v>
      </c>
      <c r="F1721" s="48"/>
      <c r="G1721" s="48"/>
      <c r="H1721" s="12">
        <f>SUM(E1721*100,F1721:G1721)</f>
        <v>86.034482758620683</v>
      </c>
      <c r="I1721" s="48"/>
      <c r="J1721" s="78"/>
      <c r="K1721" s="13">
        <f>SUM(I1721:J1721)</f>
        <v>0</v>
      </c>
      <c r="L1721" s="48"/>
      <c r="M1721" s="78"/>
      <c r="N1721" s="78"/>
      <c r="O1721" s="13">
        <f>SUM(L1721:N1721)</f>
        <v>0</v>
      </c>
      <c r="P1721" s="78"/>
      <c r="Q1721" s="78"/>
      <c r="R1721" s="78"/>
      <c r="S1721" s="78"/>
      <c r="T1721" s="82">
        <f>SUM(P1721:S1721)</f>
        <v>0</v>
      </c>
      <c r="U1721" s="48"/>
      <c r="V1721" s="48"/>
      <c r="W1721" s="48"/>
      <c r="X1721" s="48"/>
      <c r="Y1721" s="48"/>
      <c r="Z1721" s="48"/>
      <c r="AA1721" s="13">
        <f>SUM(U1721:Z1721)</f>
        <v>0</v>
      </c>
      <c r="AB1721" s="48"/>
      <c r="AC1721" s="48"/>
      <c r="AD1721" s="86">
        <f>H1721+K1721+O1721+T1721+AA1721+AB1721-AC1721</f>
        <v>86.034482758620683</v>
      </c>
    </row>
    <row r="1722" spans="1:30" ht="21" customHeight="1" x14ac:dyDescent="0.2">
      <c r="A1722" s="9">
        <v>1718</v>
      </c>
      <c r="B1722" s="129" t="s">
        <v>1512</v>
      </c>
      <c r="C1722" s="101" t="s">
        <v>68</v>
      </c>
      <c r="D1722" s="101">
        <v>3</v>
      </c>
      <c r="E1722" s="13">
        <v>0.86032258064516132</v>
      </c>
      <c r="F1722" s="48"/>
      <c r="G1722" s="48"/>
      <c r="H1722" s="12">
        <f>SUM(E1722*100,F1722:G1722)</f>
        <v>86.032258064516128</v>
      </c>
      <c r="I1722" s="48"/>
      <c r="J1722" s="78"/>
      <c r="K1722" s="13">
        <f>SUM(I1722:J1722)</f>
        <v>0</v>
      </c>
      <c r="L1722" s="48"/>
      <c r="M1722" s="78"/>
      <c r="N1722" s="78"/>
      <c r="O1722" s="13">
        <f>SUM(L1722:N1722)</f>
        <v>0</v>
      </c>
      <c r="P1722" s="78"/>
      <c r="Q1722" s="78"/>
      <c r="R1722" s="78"/>
      <c r="S1722" s="78"/>
      <c r="T1722" s="82">
        <f>SUM(P1722:S1722)</f>
        <v>0</v>
      </c>
      <c r="U1722" s="48"/>
      <c r="V1722" s="48"/>
      <c r="W1722" s="48"/>
      <c r="X1722" s="48"/>
      <c r="Y1722" s="48"/>
      <c r="Z1722" s="48"/>
      <c r="AA1722" s="13">
        <f>SUM(U1722:Z1722)</f>
        <v>0</v>
      </c>
      <c r="AB1722" s="48"/>
      <c r="AC1722" s="48"/>
      <c r="AD1722" s="87">
        <f>H1722+K1722+O1722+T1722+AA1722+AB1722-AC1722</f>
        <v>86.032258064516128</v>
      </c>
    </row>
    <row r="1723" spans="1:30" ht="21" customHeight="1" x14ac:dyDescent="0.2">
      <c r="A1723" s="10">
        <v>1719</v>
      </c>
      <c r="B1723" s="117">
        <v>204095</v>
      </c>
      <c r="C1723" s="119" t="s">
        <v>78</v>
      </c>
      <c r="D1723" s="119">
        <v>1</v>
      </c>
      <c r="E1723" s="14">
        <v>0.82625000000000004</v>
      </c>
      <c r="F1723" s="51"/>
      <c r="G1723" s="51"/>
      <c r="H1723" s="12">
        <f>SUM(E1723*100,F1723:G1723)</f>
        <v>82.625</v>
      </c>
      <c r="I1723" s="51"/>
      <c r="J1723" s="121"/>
      <c r="K1723" s="14">
        <f>SUM(I1723:J1723)</f>
        <v>0</v>
      </c>
      <c r="L1723" s="51"/>
      <c r="M1723" s="121"/>
      <c r="N1723" s="121"/>
      <c r="O1723" s="14">
        <f>SUM(L1723:N1723)</f>
        <v>0</v>
      </c>
      <c r="P1723" s="121"/>
      <c r="Q1723" s="121"/>
      <c r="R1723" s="121"/>
      <c r="S1723" s="121"/>
      <c r="T1723" s="18">
        <f>SUM(P1723:S1723)</f>
        <v>0</v>
      </c>
      <c r="U1723" s="51"/>
      <c r="V1723" s="51">
        <v>3.4</v>
      </c>
      <c r="W1723" s="51"/>
      <c r="X1723" s="51"/>
      <c r="Y1723" s="51"/>
      <c r="Z1723" s="51"/>
      <c r="AA1723" s="14">
        <f>SUM(U1723:Z1723)</f>
        <v>3.4</v>
      </c>
      <c r="AB1723" s="51"/>
      <c r="AC1723" s="51"/>
      <c r="AD1723" s="87">
        <f>H1723+K1723+O1723+T1723+AA1723+AB1723-AC1723</f>
        <v>86.025000000000006</v>
      </c>
    </row>
    <row r="1724" spans="1:30" ht="21" customHeight="1" x14ac:dyDescent="0.2">
      <c r="A1724" s="8">
        <v>1720</v>
      </c>
      <c r="B1724" s="103" t="s">
        <v>1513</v>
      </c>
      <c r="C1724" s="104" t="s">
        <v>70</v>
      </c>
      <c r="D1724" s="103">
        <v>4</v>
      </c>
      <c r="E1724" s="14">
        <f>H1724/100</f>
        <v>0.86</v>
      </c>
      <c r="F1724" s="49"/>
      <c r="G1724" s="49"/>
      <c r="H1724" s="12">
        <v>86</v>
      </c>
      <c r="I1724" s="49"/>
      <c r="J1724" s="106"/>
      <c r="K1724" s="14">
        <f>SUM(I1724:J1724)</f>
        <v>0</v>
      </c>
      <c r="L1724" s="49"/>
      <c r="M1724" s="106"/>
      <c r="N1724" s="106"/>
      <c r="O1724" s="14">
        <f>SUM(L1724:N1724)</f>
        <v>0</v>
      </c>
      <c r="P1724" s="106"/>
      <c r="Q1724" s="106"/>
      <c r="R1724" s="106"/>
      <c r="S1724" s="106"/>
      <c r="T1724" s="18">
        <f>SUM(P1724:S1724)</f>
        <v>0</v>
      </c>
      <c r="U1724" s="49"/>
      <c r="V1724" s="49"/>
      <c r="W1724" s="49"/>
      <c r="X1724" s="49"/>
      <c r="Y1724" s="49"/>
      <c r="Z1724" s="49"/>
      <c r="AA1724" s="14">
        <f>SUM(U1724:Z1724)</f>
        <v>0</v>
      </c>
      <c r="AB1724" s="49"/>
      <c r="AC1724" s="49"/>
      <c r="AD1724" s="86">
        <f>H1724+K1724+O1724+T1724+AA1724+AB1724-AC1724</f>
        <v>86</v>
      </c>
    </row>
    <row r="1725" spans="1:30" ht="21" customHeight="1" x14ac:dyDescent="0.2">
      <c r="A1725" s="9">
        <v>1721</v>
      </c>
      <c r="B1725" s="117">
        <v>174047</v>
      </c>
      <c r="C1725" s="119" t="s">
        <v>78</v>
      </c>
      <c r="D1725" s="119">
        <v>4</v>
      </c>
      <c r="E1725" s="14">
        <v>0.86</v>
      </c>
      <c r="F1725" s="51"/>
      <c r="G1725" s="51"/>
      <c r="H1725" s="12">
        <f>SUM(E1725*100,F1725:G1725)</f>
        <v>86</v>
      </c>
      <c r="I1725" s="51"/>
      <c r="J1725" s="121"/>
      <c r="K1725" s="14">
        <f>SUM(I1725:J1725)</f>
        <v>0</v>
      </c>
      <c r="L1725" s="51"/>
      <c r="M1725" s="121"/>
      <c r="N1725" s="121"/>
      <c r="O1725" s="14">
        <f>SUM(L1725:N1725)</f>
        <v>0</v>
      </c>
      <c r="P1725" s="121"/>
      <c r="Q1725" s="121"/>
      <c r="R1725" s="121"/>
      <c r="S1725" s="121"/>
      <c r="T1725" s="18">
        <f>SUM(P1725:S1725)</f>
        <v>0</v>
      </c>
      <c r="U1725" s="51"/>
      <c r="V1725" s="51"/>
      <c r="W1725" s="51"/>
      <c r="X1725" s="51"/>
      <c r="Y1725" s="51"/>
      <c r="Z1725" s="51"/>
      <c r="AA1725" s="14">
        <f>SUM(U1725:Z1725)</f>
        <v>0</v>
      </c>
      <c r="AB1725" s="51"/>
      <c r="AC1725" s="51"/>
      <c r="AD1725" s="86">
        <f>H1725+K1725+O1725+T1725+AA1725+AB1725-AC1725</f>
        <v>86</v>
      </c>
    </row>
    <row r="1726" spans="1:30" ht="21" customHeight="1" x14ac:dyDescent="0.2">
      <c r="A1726" s="10">
        <v>1722</v>
      </c>
      <c r="B1726" s="125" t="s">
        <v>1514</v>
      </c>
      <c r="C1726" s="101" t="s">
        <v>68</v>
      </c>
      <c r="D1726" s="101">
        <v>4</v>
      </c>
      <c r="E1726" s="13">
        <v>0.86</v>
      </c>
      <c r="F1726" s="48"/>
      <c r="G1726" s="48"/>
      <c r="H1726" s="12">
        <f>SUM(E1726*100,F1726:G1726)</f>
        <v>86</v>
      </c>
      <c r="I1726" s="48"/>
      <c r="J1726" s="78"/>
      <c r="K1726" s="13">
        <f>SUM(I1726:J1726)</f>
        <v>0</v>
      </c>
      <c r="L1726" s="48"/>
      <c r="M1726" s="78"/>
      <c r="N1726" s="78"/>
      <c r="O1726" s="13">
        <f>SUM(L1726:N1726)</f>
        <v>0</v>
      </c>
      <c r="P1726" s="78"/>
      <c r="Q1726" s="78"/>
      <c r="R1726" s="78"/>
      <c r="S1726" s="78"/>
      <c r="T1726" s="82">
        <f>SUM(P1726:S1726)</f>
        <v>0</v>
      </c>
      <c r="U1726" s="48"/>
      <c r="V1726" s="48"/>
      <c r="W1726" s="48"/>
      <c r="X1726" s="48"/>
      <c r="Y1726" s="48"/>
      <c r="Z1726" s="48"/>
      <c r="AA1726" s="13">
        <f>SUM(U1726:Z1726)</f>
        <v>0</v>
      </c>
      <c r="AB1726" s="48"/>
      <c r="AC1726" s="48"/>
      <c r="AD1726" s="86">
        <f>H1726+K1726+O1726+T1726+AA1726+AB1726-AC1726</f>
        <v>86</v>
      </c>
    </row>
    <row r="1727" spans="1:30" ht="21" customHeight="1" x14ac:dyDescent="0.2">
      <c r="A1727" s="8">
        <v>1723</v>
      </c>
      <c r="B1727" s="146" t="s">
        <v>1515</v>
      </c>
      <c r="C1727" s="101" t="s">
        <v>68</v>
      </c>
      <c r="D1727" s="101">
        <v>3</v>
      </c>
      <c r="E1727" s="13">
        <v>0.86</v>
      </c>
      <c r="F1727" s="48"/>
      <c r="G1727" s="48"/>
      <c r="H1727" s="12">
        <f>SUM(E1727*100,F1727:G1727)</f>
        <v>86</v>
      </c>
      <c r="I1727" s="48"/>
      <c r="J1727" s="78"/>
      <c r="K1727" s="13">
        <f>SUM(I1727:J1727)</f>
        <v>0</v>
      </c>
      <c r="L1727" s="48"/>
      <c r="M1727" s="78"/>
      <c r="N1727" s="78"/>
      <c r="O1727" s="13">
        <f>SUM(L1727:N1727)</f>
        <v>0</v>
      </c>
      <c r="P1727" s="78"/>
      <c r="Q1727" s="78"/>
      <c r="R1727" s="78"/>
      <c r="S1727" s="78"/>
      <c r="T1727" s="82">
        <f>SUM(P1727:S1727)</f>
        <v>0</v>
      </c>
      <c r="U1727" s="48"/>
      <c r="V1727" s="48"/>
      <c r="W1727" s="48"/>
      <c r="X1727" s="48"/>
      <c r="Y1727" s="48"/>
      <c r="Z1727" s="48"/>
      <c r="AA1727" s="13">
        <f>SUM(U1727:Z1727)</f>
        <v>0</v>
      </c>
      <c r="AB1727" s="48"/>
      <c r="AC1727" s="48"/>
      <c r="AD1727" s="87">
        <f>H1727+K1727+O1727+T1727+AA1727+AB1727-AC1727</f>
        <v>86</v>
      </c>
    </row>
    <row r="1728" spans="1:30" ht="21" customHeight="1" x14ac:dyDescent="0.2">
      <c r="A1728" s="9">
        <v>1724</v>
      </c>
      <c r="B1728" s="131" t="s">
        <v>1516</v>
      </c>
      <c r="C1728" s="92" t="s">
        <v>64</v>
      </c>
      <c r="D1728" s="92">
        <v>2</v>
      </c>
      <c r="E1728" s="12">
        <v>0.86</v>
      </c>
      <c r="F1728" s="53"/>
      <c r="G1728" s="46"/>
      <c r="H1728" s="12">
        <f>SUM(E1728*100,F1728:G1728)</f>
        <v>86</v>
      </c>
      <c r="I1728" s="53"/>
      <c r="J1728" s="113"/>
      <c r="K1728" s="12">
        <f>SUM(I1728:J1728)</f>
        <v>0</v>
      </c>
      <c r="L1728" s="53"/>
      <c r="M1728" s="113"/>
      <c r="N1728" s="113"/>
      <c r="O1728" s="12">
        <f>SUM(L1728:N1728)</f>
        <v>0</v>
      </c>
      <c r="P1728" s="113"/>
      <c r="Q1728" s="113"/>
      <c r="R1728" s="113"/>
      <c r="S1728" s="113"/>
      <c r="T1728" s="19">
        <f>SUM(P1728:S1728)</f>
        <v>0</v>
      </c>
      <c r="U1728" s="53"/>
      <c r="V1728" s="53"/>
      <c r="W1728" s="53"/>
      <c r="X1728" s="53"/>
      <c r="Y1728" s="58"/>
      <c r="Z1728" s="58"/>
      <c r="AA1728" s="14">
        <f>SUM(U1728:Z1728)</f>
        <v>0</v>
      </c>
      <c r="AB1728" s="58"/>
      <c r="AC1728" s="58"/>
      <c r="AD1728" s="87">
        <f>H1728+K1728+O1728+T1728+AA1728+AB1728-AC1728</f>
        <v>86</v>
      </c>
    </row>
    <row r="1729" spans="1:30" ht="21" customHeight="1" x14ac:dyDescent="0.2">
      <c r="A1729" s="10">
        <v>1725</v>
      </c>
      <c r="B1729" s="145">
        <v>164424</v>
      </c>
      <c r="C1729" s="92" t="s">
        <v>64</v>
      </c>
      <c r="D1729" s="91">
        <v>5</v>
      </c>
      <c r="E1729" s="12">
        <v>0.85971326164874551</v>
      </c>
      <c r="F1729" s="58"/>
      <c r="G1729" s="54"/>
      <c r="H1729" s="12">
        <f>SUM(E1729*100,F1729:G1729)</f>
        <v>85.971326164874554</v>
      </c>
      <c r="I1729" s="85"/>
      <c r="J1729" s="126"/>
      <c r="K1729" s="12">
        <f>SUM(I1729:J1729)</f>
        <v>0</v>
      </c>
      <c r="L1729" s="126"/>
      <c r="M1729" s="126"/>
      <c r="N1729" s="126"/>
      <c r="O1729" s="12">
        <f>SUM(L1729:N1729)</f>
        <v>0</v>
      </c>
      <c r="P1729" s="126"/>
      <c r="Q1729" s="126"/>
      <c r="R1729" s="126"/>
      <c r="S1729" s="126"/>
      <c r="T1729" s="19">
        <f>SUM(P1729:S1729)</f>
        <v>0</v>
      </c>
      <c r="U1729" s="126"/>
      <c r="V1729" s="85"/>
      <c r="W1729" s="85"/>
      <c r="X1729" s="85"/>
      <c r="Y1729" s="85"/>
      <c r="Z1729" s="85"/>
      <c r="AA1729" s="14">
        <f>SUM(U1729:Z1729)</f>
        <v>0</v>
      </c>
      <c r="AB1729" s="85"/>
      <c r="AC1729" s="85"/>
      <c r="AD1729" s="87">
        <f>H1729+K1729+O1729+T1729+AA1729+AB1729-AC1729</f>
        <v>85.971326164874554</v>
      </c>
    </row>
    <row r="1730" spans="1:30" ht="21" customHeight="1" x14ac:dyDescent="0.2">
      <c r="A1730" s="8">
        <v>1726</v>
      </c>
      <c r="B1730" s="145">
        <v>164392</v>
      </c>
      <c r="C1730" s="92" t="s">
        <v>64</v>
      </c>
      <c r="D1730" s="91">
        <v>5</v>
      </c>
      <c r="E1730" s="12">
        <v>0.85967813620071676</v>
      </c>
      <c r="F1730" s="46"/>
      <c r="G1730" s="46"/>
      <c r="H1730" s="12">
        <f>SUM(E1730*100,F1730:G1730)</f>
        <v>85.967813620071681</v>
      </c>
      <c r="I1730" s="94"/>
      <c r="J1730" s="95"/>
      <c r="K1730" s="12">
        <f>SUM(I1730:J1730)</f>
        <v>0</v>
      </c>
      <c r="L1730" s="95"/>
      <c r="M1730" s="95"/>
      <c r="N1730" s="95"/>
      <c r="O1730" s="12">
        <f>SUM(L1730:N1730)</f>
        <v>0</v>
      </c>
      <c r="P1730" s="95"/>
      <c r="Q1730" s="95"/>
      <c r="R1730" s="95"/>
      <c r="S1730" s="95"/>
      <c r="T1730" s="19">
        <f>SUM(P1730:S1730)</f>
        <v>0</v>
      </c>
      <c r="U1730" s="95"/>
      <c r="V1730" s="94"/>
      <c r="W1730" s="94"/>
      <c r="X1730" s="94"/>
      <c r="Y1730" s="85"/>
      <c r="Z1730" s="85"/>
      <c r="AA1730" s="14">
        <f>SUM(U1730:Z1730)</f>
        <v>0</v>
      </c>
      <c r="AB1730" s="85"/>
      <c r="AC1730" s="85"/>
      <c r="AD1730" s="86">
        <f>H1730+K1730+O1730+T1730+AA1730+AB1730-AC1730</f>
        <v>85.967813620071681</v>
      </c>
    </row>
    <row r="1731" spans="1:30" ht="21" customHeight="1" x14ac:dyDescent="0.2">
      <c r="A1731" s="9">
        <v>1727</v>
      </c>
      <c r="B1731" s="96" t="s">
        <v>1517</v>
      </c>
      <c r="C1731" s="96" t="s">
        <v>66</v>
      </c>
      <c r="D1731" s="96">
        <v>2</v>
      </c>
      <c r="E1731" s="13">
        <v>0.85966666666666669</v>
      </c>
      <c r="F1731" s="47"/>
      <c r="G1731" s="47"/>
      <c r="H1731" s="12">
        <f>SUM(E1731*100,F1731:G1731)</f>
        <v>85.966666666666669</v>
      </c>
      <c r="I1731" s="47"/>
      <c r="J1731" s="77"/>
      <c r="K1731" s="13">
        <f>SUM(I1731:J1731)</f>
        <v>0</v>
      </c>
      <c r="L1731" s="47"/>
      <c r="M1731" s="77"/>
      <c r="N1731" s="77"/>
      <c r="O1731" s="13">
        <f>SUM(L1731:N1731)</f>
        <v>0</v>
      </c>
      <c r="P1731" s="77"/>
      <c r="Q1731" s="77"/>
      <c r="R1731" s="77"/>
      <c r="S1731" s="77"/>
      <c r="T1731" s="82">
        <f>SUM(P1731:S1731)</f>
        <v>0</v>
      </c>
      <c r="U1731" s="47"/>
      <c r="V1731" s="47"/>
      <c r="W1731" s="47"/>
      <c r="X1731" s="47"/>
      <c r="Y1731" s="47"/>
      <c r="Z1731" s="47"/>
      <c r="AA1731" s="13">
        <f>SUM(U1731:Z1731)</f>
        <v>0</v>
      </c>
      <c r="AB1731" s="47"/>
      <c r="AC1731" s="47"/>
      <c r="AD1731" s="86">
        <f>H1731+K1731+O1731+T1731+AA1731+AB1731-AC1731</f>
        <v>85.966666666666669</v>
      </c>
    </row>
    <row r="1732" spans="1:30" ht="21" customHeight="1" x14ac:dyDescent="0.2">
      <c r="A1732" s="10">
        <v>1728</v>
      </c>
      <c r="B1732" s="96" t="s">
        <v>1518</v>
      </c>
      <c r="C1732" s="96" t="s">
        <v>66</v>
      </c>
      <c r="D1732" s="96">
        <v>2</v>
      </c>
      <c r="E1732" s="13">
        <v>0.85966666666666669</v>
      </c>
      <c r="F1732" s="47"/>
      <c r="G1732" s="47"/>
      <c r="H1732" s="12">
        <f>SUM(E1732*100,F1732:G1732)</f>
        <v>85.966666666666669</v>
      </c>
      <c r="I1732" s="47"/>
      <c r="J1732" s="77"/>
      <c r="K1732" s="13">
        <f>SUM(I1732:J1732)</f>
        <v>0</v>
      </c>
      <c r="L1732" s="47"/>
      <c r="M1732" s="77"/>
      <c r="N1732" s="77"/>
      <c r="O1732" s="13">
        <f>SUM(L1732:N1732)</f>
        <v>0</v>
      </c>
      <c r="P1732" s="77"/>
      <c r="Q1732" s="77"/>
      <c r="R1732" s="77"/>
      <c r="S1732" s="77"/>
      <c r="T1732" s="82">
        <f>SUM(P1732:S1732)</f>
        <v>0</v>
      </c>
      <c r="U1732" s="47"/>
      <c r="V1732" s="47"/>
      <c r="W1732" s="47"/>
      <c r="X1732" s="47"/>
      <c r="Y1732" s="47"/>
      <c r="Z1732" s="47"/>
      <c r="AA1732" s="13">
        <f>SUM(U1732:Z1732)</f>
        <v>0</v>
      </c>
      <c r="AB1732" s="47"/>
      <c r="AC1732" s="47"/>
      <c r="AD1732" s="86">
        <f>H1732+K1732+O1732+T1732+AA1732+AB1732-AC1732</f>
        <v>85.966666666666669</v>
      </c>
    </row>
    <row r="1733" spans="1:30" ht="21" customHeight="1" x14ac:dyDescent="0.2">
      <c r="A1733" s="8">
        <v>1729</v>
      </c>
      <c r="B1733" s="100" t="s">
        <v>1519</v>
      </c>
      <c r="C1733" s="101" t="s">
        <v>68</v>
      </c>
      <c r="D1733" s="156">
        <v>1</v>
      </c>
      <c r="E1733" s="16">
        <v>0.85966666666666669</v>
      </c>
      <c r="F1733" s="48"/>
      <c r="G1733" s="48"/>
      <c r="H1733" s="12">
        <f>SUM(E1733*100,F1733:G1733)</f>
        <v>85.966666666666669</v>
      </c>
      <c r="I1733" s="48"/>
      <c r="J1733" s="78"/>
      <c r="K1733" s="13">
        <f>SUM(I1733:J1733)</f>
        <v>0</v>
      </c>
      <c r="L1733" s="48"/>
      <c r="M1733" s="78"/>
      <c r="N1733" s="78"/>
      <c r="O1733" s="13">
        <f>SUM(L1733:N1733)</f>
        <v>0</v>
      </c>
      <c r="P1733" s="78"/>
      <c r="Q1733" s="78"/>
      <c r="R1733" s="78"/>
      <c r="S1733" s="78"/>
      <c r="T1733" s="82">
        <f>SUM(P1733:S1733)</f>
        <v>0</v>
      </c>
      <c r="U1733" s="48"/>
      <c r="V1733" s="48"/>
      <c r="W1733" s="48"/>
      <c r="X1733" s="48"/>
      <c r="Y1733" s="48"/>
      <c r="Z1733" s="48"/>
      <c r="AA1733" s="13">
        <f>SUM(U1733:Z1733)</f>
        <v>0</v>
      </c>
      <c r="AB1733" s="48"/>
      <c r="AC1733" s="48"/>
      <c r="AD1733" s="86">
        <f>H1733+K1733+O1733+T1733+AA1733+AB1733-AC1733</f>
        <v>85.966666666666669</v>
      </c>
    </row>
    <row r="1734" spans="1:30" ht="21" customHeight="1" x14ac:dyDescent="0.2">
      <c r="A1734" s="9">
        <v>1730</v>
      </c>
      <c r="B1734" s="122" t="s">
        <v>1520</v>
      </c>
      <c r="C1734" s="110" t="s">
        <v>73</v>
      </c>
      <c r="D1734" s="110">
        <v>1</v>
      </c>
      <c r="E1734" s="14">
        <v>0.84964285714285714</v>
      </c>
      <c r="F1734" s="50"/>
      <c r="G1734" s="50">
        <v>1</v>
      </c>
      <c r="H1734" s="12">
        <f>SUM(E1734*100,F1734:G1734)</f>
        <v>85.964285714285708</v>
      </c>
      <c r="I1734" s="50"/>
      <c r="J1734" s="112"/>
      <c r="K1734" s="14">
        <f>SUM(I1734:J1734)</f>
        <v>0</v>
      </c>
      <c r="L1734" s="50"/>
      <c r="M1734" s="112"/>
      <c r="N1734" s="112"/>
      <c r="O1734" s="14">
        <f>SUM(L1734:N1734)</f>
        <v>0</v>
      </c>
      <c r="P1734" s="112"/>
      <c r="Q1734" s="112"/>
      <c r="R1734" s="112"/>
      <c r="S1734" s="112"/>
      <c r="T1734" s="18">
        <f>SUM(P1734:S1734)</f>
        <v>0</v>
      </c>
      <c r="U1734" s="50"/>
      <c r="V1734" s="50"/>
      <c r="W1734" s="50"/>
      <c r="X1734" s="50"/>
      <c r="Y1734" s="50"/>
      <c r="Z1734" s="50"/>
      <c r="AA1734" s="14">
        <f>SUM(U1734:Z1734)</f>
        <v>0</v>
      </c>
      <c r="AB1734" s="50"/>
      <c r="AC1734" s="50"/>
      <c r="AD1734" s="87">
        <f>H1734+K1734+O1734+T1734+AA1734+AB1734-AC1734</f>
        <v>85.964285714285708</v>
      </c>
    </row>
    <row r="1735" spans="1:30" ht="21" customHeight="1" x14ac:dyDescent="0.2">
      <c r="A1735" s="10">
        <v>1731</v>
      </c>
      <c r="B1735" s="117">
        <v>194017</v>
      </c>
      <c r="C1735" s="119" t="s">
        <v>78</v>
      </c>
      <c r="D1735" s="119">
        <v>2</v>
      </c>
      <c r="E1735" s="14">
        <v>0.85958333333333337</v>
      </c>
      <c r="F1735" s="51"/>
      <c r="G1735" s="51"/>
      <c r="H1735" s="12">
        <f>SUM(E1735*100,F1735:G1735)</f>
        <v>85.958333333333343</v>
      </c>
      <c r="I1735" s="51"/>
      <c r="J1735" s="121"/>
      <c r="K1735" s="14">
        <f>SUM(I1735:J1735)</f>
        <v>0</v>
      </c>
      <c r="L1735" s="51"/>
      <c r="M1735" s="121"/>
      <c r="N1735" s="121"/>
      <c r="O1735" s="14">
        <f>SUM(L1735:N1735)</f>
        <v>0</v>
      </c>
      <c r="P1735" s="121"/>
      <c r="Q1735" s="121"/>
      <c r="R1735" s="121"/>
      <c r="S1735" s="121"/>
      <c r="T1735" s="18">
        <f>SUM(P1735:S1735)</f>
        <v>0</v>
      </c>
      <c r="U1735" s="51"/>
      <c r="V1735" s="51"/>
      <c r="W1735" s="51"/>
      <c r="X1735" s="51"/>
      <c r="Y1735" s="51"/>
      <c r="Z1735" s="51"/>
      <c r="AA1735" s="14">
        <f>SUM(U1735:Z1735)</f>
        <v>0</v>
      </c>
      <c r="AB1735" s="51"/>
      <c r="AC1735" s="51"/>
      <c r="AD1735" s="87">
        <f>H1735+K1735+O1735+T1735+AA1735+AB1735-AC1735</f>
        <v>85.958333333333343</v>
      </c>
    </row>
    <row r="1736" spans="1:30" ht="21" customHeight="1" x14ac:dyDescent="0.2">
      <c r="A1736" s="8">
        <v>1732</v>
      </c>
      <c r="B1736" s="131" t="s">
        <v>1521</v>
      </c>
      <c r="C1736" s="92" t="s">
        <v>64</v>
      </c>
      <c r="D1736" s="92">
        <v>2</v>
      </c>
      <c r="E1736" s="15">
        <v>0.8595744680851064</v>
      </c>
      <c r="F1736" s="55"/>
      <c r="G1736" s="46"/>
      <c r="H1736" s="12">
        <f>SUM(E1736*100,F1736:G1736)</f>
        <v>85.957446808510639</v>
      </c>
      <c r="I1736" s="94"/>
      <c r="J1736" s="95"/>
      <c r="K1736" s="12">
        <f>SUM(I1736:J1736)</f>
        <v>0</v>
      </c>
      <c r="L1736" s="95"/>
      <c r="M1736" s="95"/>
      <c r="N1736" s="95"/>
      <c r="O1736" s="12">
        <f>SUM(L1736:N1736)</f>
        <v>0</v>
      </c>
      <c r="P1736" s="95"/>
      <c r="Q1736" s="95"/>
      <c r="R1736" s="95"/>
      <c r="S1736" s="95"/>
      <c r="T1736" s="19">
        <f>SUM(P1736:S1736)</f>
        <v>0</v>
      </c>
      <c r="U1736" s="95"/>
      <c r="V1736" s="94"/>
      <c r="W1736" s="94"/>
      <c r="X1736" s="94"/>
      <c r="Y1736" s="85"/>
      <c r="Z1736" s="85"/>
      <c r="AA1736" s="14">
        <f>SUM(U1736:Z1736)</f>
        <v>0</v>
      </c>
      <c r="AB1736" s="85"/>
      <c r="AC1736" s="85"/>
      <c r="AD1736" s="86">
        <f>H1736+K1736+O1736+T1736+AA1736+AB1736-AC1736</f>
        <v>85.957446808510639</v>
      </c>
    </row>
    <row r="1737" spans="1:30" ht="21" customHeight="1" x14ac:dyDescent="0.2">
      <c r="A1737" s="9">
        <v>1733</v>
      </c>
      <c r="B1737" s="117">
        <v>174026</v>
      </c>
      <c r="C1737" s="119" t="s">
        <v>78</v>
      </c>
      <c r="D1737" s="119">
        <v>4</v>
      </c>
      <c r="E1737" s="14">
        <v>0.85948717948717945</v>
      </c>
      <c r="F1737" s="51"/>
      <c r="G1737" s="51"/>
      <c r="H1737" s="12">
        <f>SUM(E1737*100,F1737:G1737)</f>
        <v>85.948717948717942</v>
      </c>
      <c r="I1737" s="51"/>
      <c r="J1737" s="121"/>
      <c r="K1737" s="14">
        <f>SUM(I1737:J1737)</f>
        <v>0</v>
      </c>
      <c r="L1737" s="51"/>
      <c r="M1737" s="121"/>
      <c r="N1737" s="121"/>
      <c r="O1737" s="14">
        <f>SUM(L1737:N1737)</f>
        <v>0</v>
      </c>
      <c r="P1737" s="121"/>
      <c r="Q1737" s="121"/>
      <c r="R1737" s="121"/>
      <c r="S1737" s="121"/>
      <c r="T1737" s="18">
        <f>SUM(P1737:S1737)</f>
        <v>0</v>
      </c>
      <c r="U1737" s="51"/>
      <c r="V1737" s="51"/>
      <c r="W1737" s="51"/>
      <c r="X1737" s="51"/>
      <c r="Y1737" s="51"/>
      <c r="Z1737" s="51"/>
      <c r="AA1737" s="14">
        <f>SUM(U1737:Z1737)</f>
        <v>0</v>
      </c>
      <c r="AB1737" s="51"/>
      <c r="AC1737" s="51"/>
      <c r="AD1737" s="87">
        <f>H1737+K1737+O1737+T1737+AA1737+AB1737-AC1737</f>
        <v>85.948717948717942</v>
      </c>
    </row>
    <row r="1738" spans="1:30" ht="21" customHeight="1" x14ac:dyDescent="0.2">
      <c r="A1738" s="10">
        <v>1734</v>
      </c>
      <c r="B1738" s="96" t="s">
        <v>1522</v>
      </c>
      <c r="C1738" s="96" t="s">
        <v>66</v>
      </c>
      <c r="D1738" s="96">
        <v>2</v>
      </c>
      <c r="E1738" s="13">
        <v>0.85933333333333328</v>
      </c>
      <c r="F1738" s="47"/>
      <c r="G1738" s="47"/>
      <c r="H1738" s="12">
        <f>SUM(E1738*100,F1738:G1738)</f>
        <v>85.933333333333323</v>
      </c>
      <c r="I1738" s="47"/>
      <c r="J1738" s="77"/>
      <c r="K1738" s="13">
        <f>SUM(I1738:J1738)</f>
        <v>0</v>
      </c>
      <c r="L1738" s="47"/>
      <c r="M1738" s="77"/>
      <c r="N1738" s="77"/>
      <c r="O1738" s="13">
        <f>SUM(L1738:N1738)</f>
        <v>0</v>
      </c>
      <c r="P1738" s="77"/>
      <c r="Q1738" s="77"/>
      <c r="R1738" s="77"/>
      <c r="S1738" s="77"/>
      <c r="T1738" s="82">
        <f>SUM(P1738:S1738)</f>
        <v>0</v>
      </c>
      <c r="U1738" s="47"/>
      <c r="V1738" s="47"/>
      <c r="W1738" s="47"/>
      <c r="X1738" s="47"/>
      <c r="Y1738" s="47"/>
      <c r="Z1738" s="47"/>
      <c r="AA1738" s="13">
        <f>SUM(U1738:Z1738)</f>
        <v>0</v>
      </c>
      <c r="AB1738" s="47"/>
      <c r="AC1738" s="47"/>
      <c r="AD1738" s="86">
        <f>H1738+K1738+O1738+T1738+AA1738+AB1738-AC1738</f>
        <v>85.933333333333323</v>
      </c>
    </row>
    <row r="1739" spans="1:30" ht="21" customHeight="1" x14ac:dyDescent="0.2">
      <c r="A1739" s="8">
        <v>1735</v>
      </c>
      <c r="B1739" s="123" t="s">
        <v>1523</v>
      </c>
      <c r="C1739" s="101" t="s">
        <v>68</v>
      </c>
      <c r="D1739" s="125">
        <v>3</v>
      </c>
      <c r="E1739" s="13">
        <v>0.85931034482758617</v>
      </c>
      <c r="F1739" s="48"/>
      <c r="G1739" s="48"/>
      <c r="H1739" s="12">
        <f>SUM(E1739*100,F1739:G1739)</f>
        <v>85.931034482758619</v>
      </c>
      <c r="I1739" s="48"/>
      <c r="J1739" s="78"/>
      <c r="K1739" s="13">
        <f>SUM(I1739:J1739)</f>
        <v>0</v>
      </c>
      <c r="L1739" s="48"/>
      <c r="M1739" s="78"/>
      <c r="N1739" s="78"/>
      <c r="O1739" s="13">
        <f>SUM(L1739:N1739)</f>
        <v>0</v>
      </c>
      <c r="P1739" s="78"/>
      <c r="Q1739" s="78"/>
      <c r="R1739" s="78"/>
      <c r="S1739" s="78"/>
      <c r="T1739" s="82">
        <f>SUM(P1739:S1739)</f>
        <v>0</v>
      </c>
      <c r="U1739" s="48"/>
      <c r="V1739" s="48"/>
      <c r="W1739" s="48"/>
      <c r="X1739" s="48"/>
      <c r="Y1739" s="48"/>
      <c r="Z1739" s="48"/>
      <c r="AA1739" s="13">
        <f>SUM(U1739:Z1739)</f>
        <v>0</v>
      </c>
      <c r="AB1739" s="48"/>
      <c r="AC1739" s="48"/>
      <c r="AD1739" s="86">
        <f>H1739+K1739+O1739+T1739+AA1739+AB1739-AC1739</f>
        <v>85.931034482758619</v>
      </c>
    </row>
    <row r="1740" spans="1:30" ht="21" customHeight="1" x14ac:dyDescent="0.2">
      <c r="A1740" s="9">
        <v>1736</v>
      </c>
      <c r="B1740" s="122" t="s">
        <v>1524</v>
      </c>
      <c r="C1740" s="110" t="s">
        <v>73</v>
      </c>
      <c r="D1740" s="110">
        <v>1</v>
      </c>
      <c r="E1740" s="14">
        <v>0.84930370370370367</v>
      </c>
      <c r="F1740" s="50"/>
      <c r="G1740" s="50">
        <v>1</v>
      </c>
      <c r="H1740" s="12">
        <f>SUM(E1740*100,F1740:G1740)</f>
        <v>85.930370370370369</v>
      </c>
      <c r="I1740" s="50"/>
      <c r="J1740" s="112"/>
      <c r="K1740" s="14">
        <f>SUM(I1740:J1740)</f>
        <v>0</v>
      </c>
      <c r="L1740" s="50"/>
      <c r="M1740" s="112"/>
      <c r="N1740" s="112"/>
      <c r="O1740" s="14">
        <f>SUM(L1740:N1740)</f>
        <v>0</v>
      </c>
      <c r="P1740" s="112"/>
      <c r="Q1740" s="112"/>
      <c r="R1740" s="112"/>
      <c r="S1740" s="112"/>
      <c r="T1740" s="18">
        <f>SUM(P1740:S1740)</f>
        <v>0</v>
      </c>
      <c r="U1740" s="50"/>
      <c r="V1740" s="50"/>
      <c r="W1740" s="50"/>
      <c r="X1740" s="50"/>
      <c r="Y1740" s="50"/>
      <c r="Z1740" s="50"/>
      <c r="AA1740" s="14">
        <f>SUM(U1740:Z1740)</f>
        <v>0</v>
      </c>
      <c r="AB1740" s="50"/>
      <c r="AC1740" s="50"/>
      <c r="AD1740" s="86">
        <f>H1740+K1740+O1740+T1740+AA1740+AB1740-AC1740</f>
        <v>85.930370370370369</v>
      </c>
    </row>
    <row r="1741" spans="1:30" ht="21" customHeight="1" x14ac:dyDescent="0.2">
      <c r="A1741" s="10">
        <v>1737</v>
      </c>
      <c r="B1741" s="96" t="s">
        <v>1525</v>
      </c>
      <c r="C1741" s="96" t="s">
        <v>66</v>
      </c>
      <c r="D1741" s="96">
        <v>4</v>
      </c>
      <c r="E1741" s="13">
        <v>0.85916666666666663</v>
      </c>
      <c r="F1741" s="47"/>
      <c r="G1741" s="47"/>
      <c r="H1741" s="12">
        <f>SUM(E1741*100,F1741:G1741)</f>
        <v>85.916666666666657</v>
      </c>
      <c r="I1741" s="47"/>
      <c r="J1741" s="77"/>
      <c r="K1741" s="13">
        <f>SUM(I1741:J1741)</f>
        <v>0</v>
      </c>
      <c r="L1741" s="47"/>
      <c r="M1741" s="77"/>
      <c r="N1741" s="77"/>
      <c r="O1741" s="13">
        <f>SUM(L1741:N1741)</f>
        <v>0</v>
      </c>
      <c r="P1741" s="77"/>
      <c r="Q1741" s="77"/>
      <c r="R1741" s="77"/>
      <c r="S1741" s="77"/>
      <c r="T1741" s="82">
        <f>SUM(P1741:S1741)</f>
        <v>0</v>
      </c>
      <c r="U1741" s="47"/>
      <c r="V1741" s="47"/>
      <c r="W1741" s="47"/>
      <c r="X1741" s="47"/>
      <c r="Y1741" s="47"/>
      <c r="Z1741" s="47"/>
      <c r="AA1741" s="13">
        <f>SUM(U1741:Z1741)</f>
        <v>0</v>
      </c>
      <c r="AB1741" s="47"/>
      <c r="AC1741" s="47"/>
      <c r="AD1741" s="86">
        <f>H1741+K1741+O1741+T1741+AA1741+AB1741-AC1741</f>
        <v>85.916666666666657</v>
      </c>
    </row>
    <row r="1742" spans="1:30" ht="21" customHeight="1" x14ac:dyDescent="0.2">
      <c r="A1742" s="8">
        <v>1738</v>
      </c>
      <c r="B1742" s="136" t="s">
        <v>1526</v>
      </c>
      <c r="C1742" s="104" t="s">
        <v>70</v>
      </c>
      <c r="D1742" s="103">
        <v>1</v>
      </c>
      <c r="E1742" s="14">
        <f>H1742/100</f>
        <v>0.85909090909090902</v>
      </c>
      <c r="F1742" s="49"/>
      <c r="G1742" s="49"/>
      <c r="H1742" s="12">
        <v>85.909090909090907</v>
      </c>
      <c r="I1742" s="49"/>
      <c r="J1742" s="106"/>
      <c r="K1742" s="14">
        <f>SUM(I1742:J1742)</f>
        <v>0</v>
      </c>
      <c r="L1742" s="49"/>
      <c r="M1742" s="106"/>
      <c r="N1742" s="106"/>
      <c r="O1742" s="14">
        <f>SUM(L1742:N1742)</f>
        <v>0</v>
      </c>
      <c r="P1742" s="106"/>
      <c r="Q1742" s="106"/>
      <c r="R1742" s="106"/>
      <c r="S1742" s="106"/>
      <c r="T1742" s="18">
        <f>SUM(P1742:S1742)</f>
        <v>0</v>
      </c>
      <c r="U1742" s="49"/>
      <c r="V1742" s="49"/>
      <c r="W1742" s="49"/>
      <c r="X1742" s="49"/>
      <c r="Y1742" s="49"/>
      <c r="Z1742" s="49"/>
      <c r="AA1742" s="14">
        <f>SUM(U1742:Z1742)</f>
        <v>0</v>
      </c>
      <c r="AB1742" s="49"/>
      <c r="AC1742" s="49"/>
      <c r="AD1742" s="87">
        <f>H1742+K1742+O1742+T1742+AA1742+AB1742-AC1742</f>
        <v>85.909090909090907</v>
      </c>
    </row>
    <row r="1743" spans="1:30" ht="21" customHeight="1" x14ac:dyDescent="0.2">
      <c r="A1743" s="9">
        <v>1739</v>
      </c>
      <c r="B1743" s="122" t="s">
        <v>1527</v>
      </c>
      <c r="C1743" s="110" t="s">
        <v>73</v>
      </c>
      <c r="D1743" s="110">
        <v>2</v>
      </c>
      <c r="E1743" s="14">
        <v>0.85909090909090913</v>
      </c>
      <c r="F1743" s="50"/>
      <c r="G1743" s="50"/>
      <c r="H1743" s="12">
        <f>SUM(E1743*100,F1743:G1743)</f>
        <v>85.909090909090907</v>
      </c>
      <c r="I1743" s="50"/>
      <c r="J1743" s="112"/>
      <c r="K1743" s="14">
        <f>SUM(I1743:J1743)</f>
        <v>0</v>
      </c>
      <c r="L1743" s="50"/>
      <c r="M1743" s="112"/>
      <c r="N1743" s="112"/>
      <c r="O1743" s="14">
        <f>SUM(L1743:N1743)</f>
        <v>0</v>
      </c>
      <c r="P1743" s="112"/>
      <c r="Q1743" s="112"/>
      <c r="R1743" s="112"/>
      <c r="S1743" s="112"/>
      <c r="T1743" s="18">
        <f>SUM(P1743:S1743)</f>
        <v>0</v>
      </c>
      <c r="U1743" s="50"/>
      <c r="V1743" s="50"/>
      <c r="W1743" s="50"/>
      <c r="X1743" s="50"/>
      <c r="Y1743" s="50"/>
      <c r="Z1743" s="50"/>
      <c r="AA1743" s="14">
        <f>SUM(U1743:Z1743)</f>
        <v>0</v>
      </c>
      <c r="AB1743" s="50"/>
      <c r="AC1743" s="50"/>
      <c r="AD1743" s="87">
        <f>H1743+K1743+O1743+T1743+AA1743+AB1743-AC1743</f>
        <v>85.909090909090907</v>
      </c>
    </row>
    <row r="1744" spans="1:30" ht="21" customHeight="1" x14ac:dyDescent="0.2">
      <c r="A1744" s="10">
        <v>1740</v>
      </c>
      <c r="B1744" s="145">
        <v>164457</v>
      </c>
      <c r="C1744" s="92" t="s">
        <v>64</v>
      </c>
      <c r="D1744" s="91">
        <v>5</v>
      </c>
      <c r="E1744" s="12">
        <v>0.85906810035842296</v>
      </c>
      <c r="F1744" s="53"/>
      <c r="G1744" s="46"/>
      <c r="H1744" s="12">
        <f>SUM(E1744*100,F1744:G1744)</f>
        <v>85.906810035842298</v>
      </c>
      <c r="I1744" s="94"/>
      <c r="J1744" s="95"/>
      <c r="K1744" s="12">
        <f>SUM(I1744:J1744)</f>
        <v>0</v>
      </c>
      <c r="L1744" s="95"/>
      <c r="M1744" s="95"/>
      <c r="N1744" s="95"/>
      <c r="O1744" s="12">
        <f>SUM(L1744:N1744)</f>
        <v>0</v>
      </c>
      <c r="P1744" s="95"/>
      <c r="Q1744" s="95"/>
      <c r="R1744" s="95"/>
      <c r="S1744" s="95"/>
      <c r="T1744" s="19">
        <f>SUM(P1744:S1744)</f>
        <v>0</v>
      </c>
      <c r="U1744" s="95"/>
      <c r="V1744" s="94"/>
      <c r="W1744" s="94"/>
      <c r="X1744" s="94"/>
      <c r="Y1744" s="85"/>
      <c r="Z1744" s="85"/>
      <c r="AA1744" s="14">
        <f>SUM(U1744:Z1744)</f>
        <v>0</v>
      </c>
      <c r="AB1744" s="85"/>
      <c r="AC1744" s="85"/>
      <c r="AD1744" s="87">
        <f>H1744+K1744+O1744+T1744+AA1744+AB1744-AC1744</f>
        <v>85.906810035842298</v>
      </c>
    </row>
    <row r="1745" spans="1:30" ht="21" customHeight="1" x14ac:dyDescent="0.2">
      <c r="A1745" s="8">
        <v>1741</v>
      </c>
      <c r="B1745" s="127" t="s">
        <v>1528</v>
      </c>
      <c r="C1745" s="92" t="s">
        <v>64</v>
      </c>
      <c r="D1745" s="91">
        <v>4</v>
      </c>
      <c r="E1745" s="12">
        <v>0.85905112851220633</v>
      </c>
      <c r="F1745" s="46"/>
      <c r="G1745" s="46"/>
      <c r="H1745" s="12">
        <f>SUM(E1745*100,F1745:G1745)</f>
        <v>85.905112851220636</v>
      </c>
      <c r="I1745" s="94"/>
      <c r="J1745" s="95"/>
      <c r="K1745" s="12">
        <f>SUM(I1745:J1745)</f>
        <v>0</v>
      </c>
      <c r="L1745" s="95"/>
      <c r="M1745" s="95"/>
      <c r="N1745" s="95"/>
      <c r="O1745" s="12">
        <f>SUM(L1745:N1745)</f>
        <v>0</v>
      </c>
      <c r="P1745" s="95"/>
      <c r="Q1745" s="95"/>
      <c r="R1745" s="95"/>
      <c r="S1745" s="95"/>
      <c r="T1745" s="19">
        <f>SUM(P1745:S1745)</f>
        <v>0</v>
      </c>
      <c r="U1745" s="95"/>
      <c r="V1745" s="94"/>
      <c r="W1745" s="94"/>
      <c r="X1745" s="94"/>
      <c r="Y1745" s="85"/>
      <c r="Z1745" s="85"/>
      <c r="AA1745" s="14">
        <f>SUM(U1745:Z1745)</f>
        <v>0</v>
      </c>
      <c r="AB1745" s="85"/>
      <c r="AC1745" s="85"/>
      <c r="AD1745" s="87">
        <f>H1745+K1745+O1745+T1745+AA1745+AB1745-AC1745</f>
        <v>85.905112851220636</v>
      </c>
    </row>
    <row r="1746" spans="1:30" ht="21" customHeight="1" x14ac:dyDescent="0.2">
      <c r="A1746" s="9">
        <v>1742</v>
      </c>
      <c r="B1746" s="129" t="s">
        <v>1529</v>
      </c>
      <c r="C1746" s="101" t="s">
        <v>68</v>
      </c>
      <c r="D1746" s="101">
        <v>2</v>
      </c>
      <c r="E1746" s="13">
        <v>0.85899999999999999</v>
      </c>
      <c r="F1746" s="48"/>
      <c r="G1746" s="48"/>
      <c r="H1746" s="12">
        <f>SUM(E1746*100,F1746:G1746)</f>
        <v>85.9</v>
      </c>
      <c r="I1746" s="48"/>
      <c r="J1746" s="78"/>
      <c r="K1746" s="13">
        <f>SUM(I1746:J1746)</f>
        <v>0</v>
      </c>
      <c r="L1746" s="48"/>
      <c r="M1746" s="78"/>
      <c r="N1746" s="78"/>
      <c r="O1746" s="13">
        <f>SUM(L1746:N1746)</f>
        <v>0</v>
      </c>
      <c r="P1746" s="78"/>
      <c r="Q1746" s="78"/>
      <c r="R1746" s="78"/>
      <c r="S1746" s="78"/>
      <c r="T1746" s="82">
        <f>SUM(P1746:S1746)</f>
        <v>0</v>
      </c>
      <c r="U1746" s="48"/>
      <c r="V1746" s="48"/>
      <c r="W1746" s="48"/>
      <c r="X1746" s="48"/>
      <c r="Y1746" s="48"/>
      <c r="Z1746" s="48"/>
      <c r="AA1746" s="13">
        <f>SUM(U1746:Z1746)</f>
        <v>0</v>
      </c>
      <c r="AB1746" s="48"/>
      <c r="AC1746" s="48"/>
      <c r="AD1746" s="87">
        <f>H1746+K1746+O1746+T1746+AA1746+AB1746-AC1746</f>
        <v>85.9</v>
      </c>
    </row>
    <row r="1747" spans="1:30" ht="21" customHeight="1" x14ac:dyDescent="0.2">
      <c r="A1747" s="10">
        <v>1743</v>
      </c>
      <c r="B1747" s="100" t="s">
        <v>1530</v>
      </c>
      <c r="C1747" s="101" t="s">
        <v>68</v>
      </c>
      <c r="D1747" s="99">
        <v>1</v>
      </c>
      <c r="E1747" s="13">
        <v>0.85870967741935489</v>
      </c>
      <c r="F1747" s="48"/>
      <c r="G1747" s="48"/>
      <c r="H1747" s="12">
        <f>SUM(E1747*100,F1747:G1747)</f>
        <v>85.870967741935488</v>
      </c>
      <c r="I1747" s="48"/>
      <c r="J1747" s="78"/>
      <c r="K1747" s="13">
        <f>SUM(I1747:J1747)</f>
        <v>0</v>
      </c>
      <c r="L1747" s="48"/>
      <c r="M1747" s="78"/>
      <c r="N1747" s="78"/>
      <c r="O1747" s="13">
        <f>SUM(L1747:N1747)</f>
        <v>0</v>
      </c>
      <c r="P1747" s="78"/>
      <c r="Q1747" s="78"/>
      <c r="R1747" s="78"/>
      <c r="S1747" s="78"/>
      <c r="T1747" s="82">
        <f>SUM(P1747:S1747)</f>
        <v>0</v>
      </c>
      <c r="U1747" s="48"/>
      <c r="V1747" s="48"/>
      <c r="W1747" s="48"/>
      <c r="X1747" s="48"/>
      <c r="Y1747" s="48"/>
      <c r="Z1747" s="48"/>
      <c r="AA1747" s="13">
        <f>SUM(U1747:Z1747)</f>
        <v>0</v>
      </c>
      <c r="AB1747" s="48"/>
      <c r="AC1747" s="48"/>
      <c r="AD1747" s="86">
        <f>H1747+K1747+O1747+T1747+AA1747+AB1747-AC1747</f>
        <v>85.870967741935488</v>
      </c>
    </row>
    <row r="1748" spans="1:30" ht="21" customHeight="1" x14ac:dyDescent="0.2">
      <c r="A1748" s="8">
        <v>1744</v>
      </c>
      <c r="B1748" s="100" t="s">
        <v>1531</v>
      </c>
      <c r="C1748" s="101" t="s">
        <v>68</v>
      </c>
      <c r="D1748" s="156">
        <v>1</v>
      </c>
      <c r="E1748" s="16">
        <v>0.85866666666666669</v>
      </c>
      <c r="F1748" s="48"/>
      <c r="G1748" s="48"/>
      <c r="H1748" s="12">
        <f>SUM(E1748*100,F1748:G1748)</f>
        <v>85.866666666666674</v>
      </c>
      <c r="I1748" s="48"/>
      <c r="J1748" s="78"/>
      <c r="K1748" s="13">
        <f>SUM(I1748:J1748)</f>
        <v>0</v>
      </c>
      <c r="L1748" s="48"/>
      <c r="M1748" s="78"/>
      <c r="N1748" s="78"/>
      <c r="O1748" s="13">
        <f>SUM(L1748:N1748)</f>
        <v>0</v>
      </c>
      <c r="P1748" s="78"/>
      <c r="Q1748" s="78"/>
      <c r="R1748" s="78"/>
      <c r="S1748" s="78"/>
      <c r="T1748" s="82">
        <f>SUM(P1748:S1748)</f>
        <v>0</v>
      </c>
      <c r="U1748" s="48"/>
      <c r="V1748" s="48"/>
      <c r="W1748" s="48"/>
      <c r="X1748" s="48"/>
      <c r="Y1748" s="48"/>
      <c r="Z1748" s="48"/>
      <c r="AA1748" s="13">
        <f>SUM(U1748:Z1748)</f>
        <v>0</v>
      </c>
      <c r="AB1748" s="48"/>
      <c r="AC1748" s="48"/>
      <c r="AD1748" s="86">
        <f>H1748+K1748+O1748+T1748+AA1748+AB1748-AC1748</f>
        <v>85.866666666666674</v>
      </c>
    </row>
    <row r="1749" spans="1:30" ht="21" customHeight="1" x14ac:dyDescent="0.2">
      <c r="A1749" s="9">
        <v>1745</v>
      </c>
      <c r="B1749" s="100" t="s">
        <v>1532</v>
      </c>
      <c r="C1749" s="101" t="s">
        <v>68</v>
      </c>
      <c r="D1749" s="156">
        <v>1</v>
      </c>
      <c r="E1749" s="16">
        <v>0.83366666666666667</v>
      </c>
      <c r="F1749" s="48"/>
      <c r="G1749" s="48"/>
      <c r="H1749" s="12">
        <f>SUM(E1749*100,F1749:G1749)</f>
        <v>83.36666666666666</v>
      </c>
      <c r="I1749" s="48"/>
      <c r="J1749" s="78"/>
      <c r="K1749" s="13">
        <f>SUM(I1749:J1749)</f>
        <v>0</v>
      </c>
      <c r="L1749" s="48"/>
      <c r="M1749" s="78"/>
      <c r="N1749" s="78"/>
      <c r="O1749" s="13">
        <f>SUM(L1749:N1749)</f>
        <v>0</v>
      </c>
      <c r="P1749" s="78"/>
      <c r="Q1749" s="78">
        <v>1</v>
      </c>
      <c r="R1749" s="78"/>
      <c r="S1749" s="78"/>
      <c r="T1749" s="82">
        <f>SUM(P1749:S1749)</f>
        <v>1</v>
      </c>
      <c r="U1749" s="48"/>
      <c r="V1749" s="48">
        <v>1.5</v>
      </c>
      <c r="W1749" s="48"/>
      <c r="X1749" s="48"/>
      <c r="Y1749" s="48"/>
      <c r="Z1749" s="48"/>
      <c r="AA1749" s="13">
        <f>SUM(U1749:Z1749)</f>
        <v>1.5</v>
      </c>
      <c r="AB1749" s="48"/>
      <c r="AC1749" s="48"/>
      <c r="AD1749" s="87">
        <f>H1749+K1749+O1749+T1749+AA1749+AB1749-AC1749</f>
        <v>85.86666666666666</v>
      </c>
    </row>
    <row r="1750" spans="1:30" ht="21" customHeight="1" x14ac:dyDescent="0.2">
      <c r="A1750" s="10">
        <v>1746</v>
      </c>
      <c r="B1750" s="96" t="s">
        <v>1533</v>
      </c>
      <c r="C1750" s="96" t="s">
        <v>66</v>
      </c>
      <c r="D1750" s="96">
        <v>1</v>
      </c>
      <c r="E1750" s="13">
        <v>0.84156249999999999</v>
      </c>
      <c r="F1750" s="47"/>
      <c r="G1750" s="47"/>
      <c r="H1750" s="12">
        <f>SUM(E1750*100,F1750:G1750)</f>
        <v>84.15625</v>
      </c>
      <c r="I1750" s="47"/>
      <c r="J1750" s="77"/>
      <c r="K1750" s="13">
        <f>SUM(I1750:J1750)</f>
        <v>0</v>
      </c>
      <c r="L1750" s="47"/>
      <c r="M1750" s="77"/>
      <c r="N1750" s="77"/>
      <c r="O1750" s="13">
        <f>SUM(L1750:N1750)</f>
        <v>0</v>
      </c>
      <c r="P1750" s="77"/>
      <c r="Q1750" s="77"/>
      <c r="R1750" s="77"/>
      <c r="S1750" s="77"/>
      <c r="T1750" s="82">
        <f>SUM(P1750:S1750)</f>
        <v>0</v>
      </c>
      <c r="U1750" s="47"/>
      <c r="V1750" s="47">
        <v>0.7</v>
      </c>
      <c r="W1750" s="47"/>
      <c r="X1750" s="47"/>
      <c r="Y1750" s="47">
        <v>1</v>
      </c>
      <c r="Z1750" s="47"/>
      <c r="AA1750" s="13">
        <f>SUM(U1750:Z1750)</f>
        <v>1.7</v>
      </c>
      <c r="AB1750" s="47"/>
      <c r="AC1750" s="47"/>
      <c r="AD1750" s="87">
        <f>H1750+K1750+O1750+T1750+AA1750+AB1750-AC1750</f>
        <v>85.856250000000003</v>
      </c>
    </row>
    <row r="1751" spans="1:30" ht="21" customHeight="1" x14ac:dyDescent="0.2">
      <c r="A1751" s="8">
        <v>1747</v>
      </c>
      <c r="B1751" s="218">
        <v>164353</v>
      </c>
      <c r="C1751" s="92" t="s">
        <v>64</v>
      </c>
      <c r="D1751" s="91">
        <v>5</v>
      </c>
      <c r="E1751" s="12">
        <v>0.85851971326164878</v>
      </c>
      <c r="F1751" s="53"/>
      <c r="G1751" s="46"/>
      <c r="H1751" s="12">
        <f>SUM(E1751*100,F1751:G1751)</f>
        <v>85.851971326164872</v>
      </c>
      <c r="I1751" s="53"/>
      <c r="J1751" s="113"/>
      <c r="K1751" s="12">
        <f>SUM(I1751:J1751)</f>
        <v>0</v>
      </c>
      <c r="L1751" s="53"/>
      <c r="M1751" s="113"/>
      <c r="N1751" s="113"/>
      <c r="O1751" s="12">
        <f>SUM(L1751:N1751)</f>
        <v>0</v>
      </c>
      <c r="P1751" s="113"/>
      <c r="Q1751" s="113"/>
      <c r="R1751" s="113"/>
      <c r="S1751" s="113"/>
      <c r="T1751" s="19">
        <f>SUM(P1751:S1751)</f>
        <v>0</v>
      </c>
      <c r="U1751" s="53"/>
      <c r="V1751" s="53"/>
      <c r="W1751" s="53"/>
      <c r="X1751" s="53"/>
      <c r="Y1751" s="58"/>
      <c r="Z1751" s="58"/>
      <c r="AA1751" s="14">
        <f>SUM(U1751:Z1751)</f>
        <v>0</v>
      </c>
      <c r="AB1751" s="58"/>
      <c r="AC1751" s="58"/>
      <c r="AD1751" s="87">
        <f>H1751+K1751+O1751+T1751+AA1751+AB1751-AC1751</f>
        <v>85.851971326164872</v>
      </c>
    </row>
    <row r="1752" spans="1:30" ht="21" customHeight="1" x14ac:dyDescent="0.2">
      <c r="A1752" s="9">
        <v>1748</v>
      </c>
      <c r="B1752" s="134" t="s">
        <v>1534</v>
      </c>
      <c r="C1752" s="92" t="s">
        <v>64</v>
      </c>
      <c r="D1752" s="91">
        <v>1</v>
      </c>
      <c r="E1752" s="12">
        <v>0.85827586206896556</v>
      </c>
      <c r="F1752" s="46"/>
      <c r="G1752" s="46"/>
      <c r="H1752" s="12">
        <f>SUM(E1752*100,F1752:G1752)</f>
        <v>85.827586206896555</v>
      </c>
      <c r="I1752" s="94"/>
      <c r="J1752" s="95"/>
      <c r="K1752" s="12">
        <f>SUM(I1752:J1752)</f>
        <v>0</v>
      </c>
      <c r="L1752" s="95"/>
      <c r="M1752" s="95"/>
      <c r="N1752" s="95"/>
      <c r="O1752" s="12">
        <f>SUM(L1752:N1752)</f>
        <v>0</v>
      </c>
      <c r="P1752" s="95"/>
      <c r="Q1752" s="95"/>
      <c r="R1752" s="95"/>
      <c r="S1752" s="95"/>
      <c r="T1752" s="19">
        <f>SUM(P1752:S1752)</f>
        <v>0</v>
      </c>
      <c r="U1752" s="95"/>
      <c r="V1752" s="94"/>
      <c r="W1752" s="94"/>
      <c r="X1752" s="94"/>
      <c r="Y1752" s="85"/>
      <c r="Z1752" s="85"/>
      <c r="AA1752" s="14">
        <f>SUM(U1752:Z1752)</f>
        <v>0</v>
      </c>
      <c r="AB1752" s="85"/>
      <c r="AC1752" s="85"/>
      <c r="AD1752" s="86">
        <f>H1752+K1752+O1752+T1752+AA1752+AB1752-AC1752</f>
        <v>85.827586206896555</v>
      </c>
    </row>
    <row r="1753" spans="1:30" ht="21" customHeight="1" x14ac:dyDescent="0.2">
      <c r="A1753" s="10">
        <v>1749</v>
      </c>
      <c r="B1753" s="96" t="s">
        <v>1535</v>
      </c>
      <c r="C1753" s="96" t="s">
        <v>66</v>
      </c>
      <c r="D1753" s="96">
        <v>1</v>
      </c>
      <c r="E1753" s="13">
        <v>0.83625000000000005</v>
      </c>
      <c r="F1753" s="47"/>
      <c r="G1753" s="47">
        <v>2</v>
      </c>
      <c r="H1753" s="12">
        <f>SUM(E1753*100,F1753:G1753)</f>
        <v>85.625</v>
      </c>
      <c r="I1753" s="47"/>
      <c r="J1753" s="77"/>
      <c r="K1753" s="13">
        <f>SUM(I1753:J1753)</f>
        <v>0</v>
      </c>
      <c r="L1753" s="47"/>
      <c r="M1753" s="77"/>
      <c r="N1753" s="77"/>
      <c r="O1753" s="13">
        <f>SUM(L1753:N1753)</f>
        <v>0</v>
      </c>
      <c r="P1753" s="77"/>
      <c r="Q1753" s="77"/>
      <c r="R1753" s="77"/>
      <c r="S1753" s="77"/>
      <c r="T1753" s="82">
        <f>SUM(P1753:S1753)</f>
        <v>0</v>
      </c>
      <c r="U1753" s="47"/>
      <c r="V1753" s="47">
        <v>0.2</v>
      </c>
      <c r="W1753" s="47"/>
      <c r="X1753" s="47"/>
      <c r="Y1753" s="47"/>
      <c r="Z1753" s="47"/>
      <c r="AA1753" s="13">
        <f>SUM(U1753:Z1753)</f>
        <v>0.2</v>
      </c>
      <c r="AB1753" s="47"/>
      <c r="AC1753" s="47"/>
      <c r="AD1753" s="86">
        <f>H1753+K1753+O1753+T1753+AA1753+AB1753-AC1753</f>
        <v>85.825000000000003</v>
      </c>
    </row>
    <row r="1754" spans="1:30" ht="21" customHeight="1" x14ac:dyDescent="0.2">
      <c r="A1754" s="8">
        <v>1750</v>
      </c>
      <c r="B1754" s="123" t="s">
        <v>1536</v>
      </c>
      <c r="C1754" s="101" t="s">
        <v>68</v>
      </c>
      <c r="D1754" s="137">
        <v>4</v>
      </c>
      <c r="E1754" s="13">
        <v>0.8581481481481481</v>
      </c>
      <c r="F1754" s="48"/>
      <c r="G1754" s="48"/>
      <c r="H1754" s="12">
        <f>SUM(E1754*100,F1754:G1754)</f>
        <v>85.81481481481481</v>
      </c>
      <c r="I1754" s="48"/>
      <c r="J1754" s="78"/>
      <c r="K1754" s="13">
        <f>SUM(I1754:J1754)</f>
        <v>0</v>
      </c>
      <c r="L1754" s="48"/>
      <c r="M1754" s="78"/>
      <c r="N1754" s="78"/>
      <c r="O1754" s="13">
        <f>SUM(L1754:N1754)</f>
        <v>0</v>
      </c>
      <c r="P1754" s="78"/>
      <c r="Q1754" s="78"/>
      <c r="R1754" s="78"/>
      <c r="S1754" s="78"/>
      <c r="T1754" s="82">
        <f>SUM(P1754:S1754)</f>
        <v>0</v>
      </c>
      <c r="U1754" s="48"/>
      <c r="V1754" s="48"/>
      <c r="W1754" s="48"/>
      <c r="X1754" s="48"/>
      <c r="Y1754" s="48"/>
      <c r="Z1754" s="48"/>
      <c r="AA1754" s="13">
        <f>SUM(U1754:Z1754)</f>
        <v>0</v>
      </c>
      <c r="AB1754" s="48"/>
      <c r="AC1754" s="48"/>
      <c r="AD1754" s="87">
        <f>H1754+K1754+O1754+T1754+AA1754+AB1754-AC1754</f>
        <v>85.81481481481481</v>
      </c>
    </row>
    <row r="1755" spans="1:30" ht="21" customHeight="1" x14ac:dyDescent="0.2">
      <c r="A1755" s="9">
        <v>1751</v>
      </c>
      <c r="B1755" s="129" t="s">
        <v>1537</v>
      </c>
      <c r="C1755" s="101" t="s">
        <v>68</v>
      </c>
      <c r="D1755" s="101">
        <v>3</v>
      </c>
      <c r="E1755" s="13">
        <v>0.85806451612903223</v>
      </c>
      <c r="F1755" s="48"/>
      <c r="G1755" s="48"/>
      <c r="H1755" s="12">
        <f>SUM(E1755*100,F1755:G1755)</f>
        <v>85.806451612903217</v>
      </c>
      <c r="I1755" s="48"/>
      <c r="J1755" s="78"/>
      <c r="K1755" s="13">
        <f>SUM(I1755:J1755)</f>
        <v>0</v>
      </c>
      <c r="L1755" s="48"/>
      <c r="M1755" s="78"/>
      <c r="N1755" s="78"/>
      <c r="O1755" s="13">
        <f>SUM(L1755:N1755)</f>
        <v>0</v>
      </c>
      <c r="P1755" s="78"/>
      <c r="Q1755" s="78"/>
      <c r="R1755" s="78"/>
      <c r="S1755" s="78"/>
      <c r="T1755" s="82">
        <f>SUM(P1755:S1755)</f>
        <v>0</v>
      </c>
      <c r="U1755" s="48"/>
      <c r="V1755" s="48"/>
      <c r="W1755" s="48"/>
      <c r="X1755" s="48"/>
      <c r="Y1755" s="48"/>
      <c r="Z1755" s="48"/>
      <c r="AA1755" s="13">
        <f>SUM(U1755:Z1755)</f>
        <v>0</v>
      </c>
      <c r="AB1755" s="48"/>
      <c r="AC1755" s="48"/>
      <c r="AD1755" s="86">
        <f>H1755+K1755+O1755+T1755+AA1755+AB1755-AC1755</f>
        <v>85.806451612903217</v>
      </c>
    </row>
    <row r="1756" spans="1:30" ht="21" customHeight="1" x14ac:dyDescent="0.2">
      <c r="A1756" s="10">
        <v>1752</v>
      </c>
      <c r="B1756" s="90" t="s">
        <v>1538</v>
      </c>
      <c r="C1756" s="92" t="s">
        <v>64</v>
      </c>
      <c r="D1756" s="91">
        <v>2</v>
      </c>
      <c r="E1756" s="12">
        <v>0.85802197802197799</v>
      </c>
      <c r="F1756" s="46"/>
      <c r="G1756" s="46"/>
      <c r="H1756" s="12">
        <f>SUM(E1756*100,F1756:G1756)</f>
        <v>85.802197802197796</v>
      </c>
      <c r="I1756" s="94"/>
      <c r="J1756" s="95"/>
      <c r="K1756" s="12">
        <f>SUM(I1756:J1756)</f>
        <v>0</v>
      </c>
      <c r="L1756" s="95"/>
      <c r="M1756" s="95"/>
      <c r="N1756" s="95"/>
      <c r="O1756" s="12">
        <f>SUM(L1756:N1756)</f>
        <v>0</v>
      </c>
      <c r="P1756" s="95"/>
      <c r="Q1756" s="95"/>
      <c r="R1756" s="95"/>
      <c r="S1756" s="95"/>
      <c r="T1756" s="19">
        <f>SUM(P1756:S1756)</f>
        <v>0</v>
      </c>
      <c r="U1756" s="95"/>
      <c r="V1756" s="94"/>
      <c r="W1756" s="94"/>
      <c r="X1756" s="94"/>
      <c r="Y1756" s="85"/>
      <c r="Z1756" s="85"/>
      <c r="AA1756" s="14">
        <f>SUM(U1756:Z1756)</f>
        <v>0</v>
      </c>
      <c r="AB1756" s="85"/>
      <c r="AC1756" s="85"/>
      <c r="AD1756" s="86">
        <f>H1756+K1756+O1756+T1756+AA1756+AB1756-AC1756</f>
        <v>85.802197802197796</v>
      </c>
    </row>
    <row r="1757" spans="1:30" ht="21" customHeight="1" x14ac:dyDescent="0.2">
      <c r="A1757" s="8">
        <v>1753</v>
      </c>
      <c r="B1757" s="107">
        <v>182846</v>
      </c>
      <c r="C1757" s="104" t="s">
        <v>70</v>
      </c>
      <c r="D1757" s="104">
        <v>3</v>
      </c>
      <c r="E1757" s="14">
        <f>'[1]3-18-05.'!AD6</f>
        <v>0.85799999999999998</v>
      </c>
      <c r="F1757" s="49"/>
      <c r="G1757" s="49"/>
      <c r="H1757" s="12">
        <f>SUM(E1757*100,F1757:G1757)</f>
        <v>85.8</v>
      </c>
      <c r="I1757" s="49"/>
      <c r="J1757" s="106"/>
      <c r="K1757" s="14">
        <f>SUM(I1757:J1757)</f>
        <v>0</v>
      </c>
      <c r="L1757" s="49"/>
      <c r="M1757" s="106"/>
      <c r="N1757" s="106"/>
      <c r="O1757" s="14">
        <f>SUM(L1757:N1757)</f>
        <v>0</v>
      </c>
      <c r="P1757" s="106"/>
      <c r="Q1757" s="106"/>
      <c r="R1757" s="106"/>
      <c r="S1757" s="106"/>
      <c r="T1757" s="18">
        <f>SUM(P1757:S1757)</f>
        <v>0</v>
      </c>
      <c r="U1757" s="49"/>
      <c r="V1757" s="49"/>
      <c r="W1757" s="49"/>
      <c r="X1757" s="49"/>
      <c r="Y1757" s="49"/>
      <c r="Z1757" s="49"/>
      <c r="AA1757" s="14">
        <f>SUM(U1757:Z1757)</f>
        <v>0</v>
      </c>
      <c r="AB1757" s="49"/>
      <c r="AC1757" s="49"/>
      <c r="AD1757" s="86">
        <f>H1757+K1757+O1757+T1757+AA1757+AB1757-AC1757</f>
        <v>85.8</v>
      </c>
    </row>
    <row r="1758" spans="1:30" ht="21" customHeight="1" x14ac:dyDescent="0.2">
      <c r="A1758" s="9">
        <v>1754</v>
      </c>
      <c r="B1758" s="100" t="s">
        <v>1539</v>
      </c>
      <c r="C1758" s="101" t="s">
        <v>68</v>
      </c>
      <c r="D1758" s="156">
        <v>1</v>
      </c>
      <c r="E1758" s="16">
        <v>0.85799999999999998</v>
      </c>
      <c r="F1758" s="48"/>
      <c r="G1758" s="48"/>
      <c r="H1758" s="12">
        <f>SUM(E1758*100,F1758:G1758)</f>
        <v>85.8</v>
      </c>
      <c r="I1758" s="48"/>
      <c r="J1758" s="78"/>
      <c r="K1758" s="13">
        <f>SUM(I1758:J1758)</f>
        <v>0</v>
      </c>
      <c r="L1758" s="48"/>
      <c r="M1758" s="78"/>
      <c r="N1758" s="78"/>
      <c r="O1758" s="13">
        <f>SUM(L1758:N1758)</f>
        <v>0</v>
      </c>
      <c r="P1758" s="78"/>
      <c r="Q1758" s="78"/>
      <c r="R1758" s="78"/>
      <c r="S1758" s="78"/>
      <c r="T1758" s="82">
        <f>SUM(P1758:S1758)</f>
        <v>0</v>
      </c>
      <c r="U1758" s="48"/>
      <c r="V1758" s="48"/>
      <c r="W1758" s="48"/>
      <c r="X1758" s="48"/>
      <c r="Y1758" s="48"/>
      <c r="Z1758" s="48"/>
      <c r="AA1758" s="13">
        <f>SUM(U1758:Z1758)</f>
        <v>0</v>
      </c>
      <c r="AB1758" s="48"/>
      <c r="AC1758" s="48"/>
      <c r="AD1758" s="86">
        <f>H1758+K1758+O1758+T1758+AA1758+AB1758-AC1758</f>
        <v>85.8</v>
      </c>
    </row>
    <row r="1759" spans="1:30" ht="21" customHeight="1" x14ac:dyDescent="0.2">
      <c r="A1759" s="10">
        <v>1755</v>
      </c>
      <c r="B1759" s="107" t="s">
        <v>1540</v>
      </c>
      <c r="C1759" s="104" t="s">
        <v>70</v>
      </c>
      <c r="D1759" s="104">
        <v>2</v>
      </c>
      <c r="E1759" s="14">
        <f>H1759/100</f>
        <v>0.85296666666666665</v>
      </c>
      <c r="F1759" s="49"/>
      <c r="G1759" s="49"/>
      <c r="H1759" s="12">
        <v>85.296666666666667</v>
      </c>
      <c r="I1759" s="49"/>
      <c r="J1759" s="106"/>
      <c r="K1759" s="14">
        <f>SUM(I1759:J1759)</f>
        <v>0</v>
      </c>
      <c r="L1759" s="49"/>
      <c r="M1759" s="106"/>
      <c r="N1759" s="106"/>
      <c r="O1759" s="14">
        <f>SUM(L1759:N1759)</f>
        <v>0</v>
      </c>
      <c r="P1759" s="106"/>
      <c r="Q1759" s="106">
        <v>0.5</v>
      </c>
      <c r="R1759" s="106"/>
      <c r="S1759" s="106"/>
      <c r="T1759" s="18">
        <f>SUM(P1759:S1759)</f>
        <v>0.5</v>
      </c>
      <c r="U1759" s="49"/>
      <c r="V1759" s="49"/>
      <c r="W1759" s="49"/>
      <c r="X1759" s="49"/>
      <c r="Y1759" s="49"/>
      <c r="Z1759" s="49"/>
      <c r="AA1759" s="14">
        <f>SUM(U1759:Z1759)</f>
        <v>0</v>
      </c>
      <c r="AB1759" s="49"/>
      <c r="AC1759" s="49"/>
      <c r="AD1759" s="87">
        <f>H1759+K1759+O1759+T1759+AA1759+AB1759-AC1759</f>
        <v>85.796666666666667</v>
      </c>
    </row>
    <row r="1760" spans="1:30" ht="21" customHeight="1" x14ac:dyDescent="0.2">
      <c r="A1760" s="8">
        <v>1756</v>
      </c>
      <c r="B1760" s="110" t="s">
        <v>1541</v>
      </c>
      <c r="C1760" s="110" t="s">
        <v>73</v>
      </c>
      <c r="D1760" s="110">
        <v>2</v>
      </c>
      <c r="E1760" s="14">
        <v>0.85790209790209793</v>
      </c>
      <c r="F1760" s="50"/>
      <c r="G1760" s="50"/>
      <c r="H1760" s="12">
        <f>SUM(E1760*100,F1760:G1760)</f>
        <v>85.790209790209786</v>
      </c>
      <c r="I1760" s="50"/>
      <c r="J1760" s="112"/>
      <c r="K1760" s="14">
        <f>SUM(I1760:J1760)</f>
        <v>0</v>
      </c>
      <c r="L1760" s="50"/>
      <c r="M1760" s="112"/>
      <c r="N1760" s="112"/>
      <c r="O1760" s="14">
        <f>SUM(L1760:N1760)</f>
        <v>0</v>
      </c>
      <c r="P1760" s="112"/>
      <c r="Q1760" s="112"/>
      <c r="R1760" s="112"/>
      <c r="S1760" s="112"/>
      <c r="T1760" s="18">
        <f>SUM(P1760:S1760)</f>
        <v>0</v>
      </c>
      <c r="U1760" s="50"/>
      <c r="V1760" s="50"/>
      <c r="W1760" s="50"/>
      <c r="X1760" s="50"/>
      <c r="Y1760" s="50"/>
      <c r="Z1760" s="50"/>
      <c r="AA1760" s="14">
        <f>SUM(U1760:Z1760)</f>
        <v>0</v>
      </c>
      <c r="AB1760" s="50"/>
      <c r="AC1760" s="50"/>
      <c r="AD1760" s="86">
        <f>H1760+K1760+O1760+T1760+AA1760+AB1760-AC1760</f>
        <v>85.790209790209786</v>
      </c>
    </row>
    <row r="1761" spans="1:30" ht="21" customHeight="1" x14ac:dyDescent="0.2">
      <c r="A1761" s="9">
        <v>1757</v>
      </c>
      <c r="B1761" s="117">
        <v>194203</v>
      </c>
      <c r="C1761" s="119" t="s">
        <v>78</v>
      </c>
      <c r="D1761" s="119">
        <v>2</v>
      </c>
      <c r="E1761" s="14">
        <v>0.84989583333333329</v>
      </c>
      <c r="F1761" s="51"/>
      <c r="G1761" s="51"/>
      <c r="H1761" s="12">
        <f>SUM(E1761*100,F1761:G1761)</f>
        <v>84.989583333333329</v>
      </c>
      <c r="I1761" s="51"/>
      <c r="J1761" s="121"/>
      <c r="K1761" s="14">
        <f>SUM(I1761:J1761)</f>
        <v>0</v>
      </c>
      <c r="L1761" s="51"/>
      <c r="M1761" s="121"/>
      <c r="N1761" s="121"/>
      <c r="O1761" s="14">
        <f>SUM(L1761:N1761)</f>
        <v>0</v>
      </c>
      <c r="P1761" s="121"/>
      <c r="Q1761" s="200"/>
      <c r="R1761" s="121"/>
      <c r="S1761" s="121"/>
      <c r="T1761" s="18">
        <f>SUM(P1761:S1761)</f>
        <v>0</v>
      </c>
      <c r="U1761" s="51"/>
      <c r="V1761" s="51">
        <v>0.8</v>
      </c>
      <c r="W1761" s="51"/>
      <c r="X1761" s="51"/>
      <c r="Y1761" s="51"/>
      <c r="Z1761" s="51">
        <v>0</v>
      </c>
      <c r="AA1761" s="14">
        <f>SUM(U1761:Z1761)</f>
        <v>0.8</v>
      </c>
      <c r="AB1761" s="51"/>
      <c r="AC1761" s="51"/>
      <c r="AD1761" s="86">
        <f>H1761+K1761+O1761+T1761+AA1761+AB1761-AC1761</f>
        <v>85.789583333333326</v>
      </c>
    </row>
    <row r="1762" spans="1:30" ht="21" customHeight="1" x14ac:dyDescent="0.2">
      <c r="A1762" s="10">
        <v>1758</v>
      </c>
      <c r="B1762" s="103" t="s">
        <v>1542</v>
      </c>
      <c r="C1762" s="104" t="s">
        <v>70</v>
      </c>
      <c r="D1762" s="103">
        <v>4</v>
      </c>
      <c r="E1762" s="14">
        <f>H1762/100</f>
        <v>0.85785714285714287</v>
      </c>
      <c r="F1762" s="49"/>
      <c r="G1762" s="49"/>
      <c r="H1762" s="12">
        <v>85.785714285714292</v>
      </c>
      <c r="I1762" s="49"/>
      <c r="J1762" s="106"/>
      <c r="K1762" s="14">
        <f>SUM(I1762:J1762)</f>
        <v>0</v>
      </c>
      <c r="L1762" s="49"/>
      <c r="M1762" s="106"/>
      <c r="N1762" s="106"/>
      <c r="O1762" s="14">
        <f>SUM(L1762:N1762)</f>
        <v>0</v>
      </c>
      <c r="P1762" s="106"/>
      <c r="Q1762" s="106"/>
      <c r="R1762" s="106"/>
      <c r="S1762" s="106"/>
      <c r="T1762" s="18">
        <f>SUM(P1762:S1762)</f>
        <v>0</v>
      </c>
      <c r="U1762" s="49"/>
      <c r="V1762" s="49"/>
      <c r="W1762" s="49"/>
      <c r="X1762" s="49"/>
      <c r="Y1762" s="49"/>
      <c r="Z1762" s="49"/>
      <c r="AA1762" s="14">
        <f>SUM(U1762:Z1762)</f>
        <v>0</v>
      </c>
      <c r="AB1762" s="49"/>
      <c r="AC1762" s="49"/>
      <c r="AD1762" s="87">
        <f>H1762+K1762+O1762+T1762+AA1762+AB1762-AC1762</f>
        <v>85.785714285714292</v>
      </c>
    </row>
    <row r="1763" spans="1:30" ht="21" customHeight="1" x14ac:dyDescent="0.2">
      <c r="A1763" s="8">
        <v>1759</v>
      </c>
      <c r="B1763" s="132" t="s">
        <v>1543</v>
      </c>
      <c r="C1763" s="101" t="s">
        <v>68</v>
      </c>
      <c r="D1763" s="101">
        <v>1</v>
      </c>
      <c r="E1763" s="13">
        <v>0.85785714285714287</v>
      </c>
      <c r="F1763" s="48"/>
      <c r="G1763" s="48"/>
      <c r="H1763" s="12">
        <f>SUM(E1763*100,F1763:G1763)</f>
        <v>85.785714285714292</v>
      </c>
      <c r="I1763" s="48"/>
      <c r="J1763" s="78"/>
      <c r="K1763" s="13">
        <f>SUM(I1763:J1763)</f>
        <v>0</v>
      </c>
      <c r="L1763" s="48"/>
      <c r="M1763" s="78"/>
      <c r="N1763" s="78"/>
      <c r="O1763" s="13">
        <f>SUM(L1763:N1763)</f>
        <v>0</v>
      </c>
      <c r="P1763" s="78"/>
      <c r="Q1763" s="78"/>
      <c r="R1763" s="78"/>
      <c r="S1763" s="78"/>
      <c r="T1763" s="82">
        <f>SUM(P1763:S1763)</f>
        <v>0</v>
      </c>
      <c r="U1763" s="48"/>
      <c r="V1763" s="48"/>
      <c r="W1763" s="48"/>
      <c r="X1763" s="48"/>
      <c r="Y1763" s="48"/>
      <c r="Z1763" s="48"/>
      <c r="AA1763" s="13">
        <f>SUM(U1763:Z1763)</f>
        <v>0</v>
      </c>
      <c r="AB1763" s="48"/>
      <c r="AC1763" s="48"/>
      <c r="AD1763" s="87">
        <f>H1763+K1763+O1763+T1763+AA1763+AB1763-AC1763</f>
        <v>85.785714285714292</v>
      </c>
    </row>
    <row r="1764" spans="1:30" ht="21" customHeight="1" x14ac:dyDescent="0.2">
      <c r="A1764" s="9">
        <v>1760</v>
      </c>
      <c r="B1764" s="117">
        <v>204212</v>
      </c>
      <c r="C1764" s="119" t="s">
        <v>78</v>
      </c>
      <c r="D1764" s="119">
        <v>1</v>
      </c>
      <c r="E1764" s="14">
        <v>0.64781250000000001</v>
      </c>
      <c r="F1764" s="51"/>
      <c r="G1764" s="51"/>
      <c r="H1764" s="12">
        <f>SUM(E1764*100,F1764:G1764)</f>
        <v>64.78125</v>
      </c>
      <c r="I1764" s="51"/>
      <c r="J1764" s="121"/>
      <c r="K1764" s="14">
        <f>SUM(I1764:J1764)</f>
        <v>0</v>
      </c>
      <c r="L1764" s="51"/>
      <c r="M1764" s="121"/>
      <c r="N1764" s="121"/>
      <c r="O1764" s="14">
        <f>SUM(L1764:N1764)</f>
        <v>0</v>
      </c>
      <c r="P1764" s="121"/>
      <c r="Q1764" s="121"/>
      <c r="R1764" s="121"/>
      <c r="S1764" s="121"/>
      <c r="T1764" s="18">
        <f>SUM(P1764:S1764)</f>
        <v>0</v>
      </c>
      <c r="U1764" s="51">
        <v>1.5</v>
      </c>
      <c r="V1764" s="51">
        <v>19.5</v>
      </c>
      <c r="W1764" s="51"/>
      <c r="X1764" s="51"/>
      <c r="Y1764" s="51"/>
      <c r="Z1764" s="51"/>
      <c r="AA1764" s="14">
        <f>SUM(U1764:Z1764)</f>
        <v>21</v>
      </c>
      <c r="AB1764" s="51"/>
      <c r="AC1764" s="51"/>
      <c r="AD1764" s="87">
        <f>H1764+K1764+O1764+T1764+AA1764+AB1764-AC1764</f>
        <v>85.78125</v>
      </c>
    </row>
    <row r="1765" spans="1:30" ht="21" customHeight="1" x14ac:dyDescent="0.2">
      <c r="A1765" s="10">
        <v>1761</v>
      </c>
      <c r="B1765" s="117">
        <v>174085</v>
      </c>
      <c r="C1765" s="119" t="s">
        <v>78</v>
      </c>
      <c r="D1765" s="119">
        <v>4</v>
      </c>
      <c r="E1765" s="14">
        <v>0.85769230769230764</v>
      </c>
      <c r="F1765" s="51"/>
      <c r="G1765" s="51"/>
      <c r="H1765" s="12">
        <f>SUM(E1765*100,F1765:G1765)</f>
        <v>85.769230769230759</v>
      </c>
      <c r="I1765" s="51"/>
      <c r="J1765" s="121"/>
      <c r="K1765" s="14">
        <f>SUM(I1765:J1765)</f>
        <v>0</v>
      </c>
      <c r="L1765" s="51"/>
      <c r="M1765" s="121"/>
      <c r="N1765" s="121"/>
      <c r="O1765" s="14">
        <f>SUM(L1765:N1765)</f>
        <v>0</v>
      </c>
      <c r="P1765" s="121"/>
      <c r="Q1765" s="121"/>
      <c r="R1765" s="121"/>
      <c r="S1765" s="121"/>
      <c r="T1765" s="18">
        <f>SUM(P1765:S1765)</f>
        <v>0</v>
      </c>
      <c r="U1765" s="51"/>
      <c r="V1765" s="51"/>
      <c r="W1765" s="51"/>
      <c r="X1765" s="51"/>
      <c r="Y1765" s="51"/>
      <c r="Z1765" s="51"/>
      <c r="AA1765" s="14">
        <f>SUM(U1765:Z1765)</f>
        <v>0</v>
      </c>
      <c r="AB1765" s="51"/>
      <c r="AC1765" s="51"/>
      <c r="AD1765" s="87">
        <f>H1765+K1765+O1765+T1765+AA1765+AB1765-AC1765</f>
        <v>85.769230769230759</v>
      </c>
    </row>
    <row r="1766" spans="1:30" ht="21" customHeight="1" x14ac:dyDescent="0.2">
      <c r="A1766" s="8">
        <v>1762</v>
      </c>
      <c r="B1766" s="96" t="s">
        <v>1544</v>
      </c>
      <c r="C1766" s="96" t="s">
        <v>66</v>
      </c>
      <c r="D1766" s="96">
        <v>2</v>
      </c>
      <c r="E1766" s="13">
        <v>0.85766666666666669</v>
      </c>
      <c r="F1766" s="47"/>
      <c r="G1766" s="47"/>
      <c r="H1766" s="12">
        <f>SUM(E1766*100,F1766:G1766)</f>
        <v>85.766666666666666</v>
      </c>
      <c r="I1766" s="47"/>
      <c r="J1766" s="77"/>
      <c r="K1766" s="13">
        <f>SUM(I1766:J1766)</f>
        <v>0</v>
      </c>
      <c r="L1766" s="47"/>
      <c r="M1766" s="77"/>
      <c r="N1766" s="77"/>
      <c r="O1766" s="13">
        <f>SUM(L1766:N1766)</f>
        <v>0</v>
      </c>
      <c r="P1766" s="77"/>
      <c r="Q1766" s="80"/>
      <c r="R1766" s="77"/>
      <c r="S1766" s="77"/>
      <c r="T1766" s="82">
        <f>SUM(P1766:S1766)</f>
        <v>0</v>
      </c>
      <c r="U1766" s="47"/>
      <c r="V1766" s="47"/>
      <c r="W1766" s="47"/>
      <c r="X1766" s="47"/>
      <c r="Y1766" s="47"/>
      <c r="Z1766" s="47"/>
      <c r="AA1766" s="13">
        <f>SUM(U1766:Z1766)</f>
        <v>0</v>
      </c>
      <c r="AB1766" s="47"/>
      <c r="AC1766" s="47"/>
      <c r="AD1766" s="86">
        <f>H1766+K1766+O1766+T1766+AA1766+AB1766-AC1766</f>
        <v>85.766666666666666</v>
      </c>
    </row>
    <row r="1767" spans="1:30" ht="21" customHeight="1" x14ac:dyDescent="0.2">
      <c r="A1767" s="9">
        <v>1763</v>
      </c>
      <c r="B1767" s="100" t="s">
        <v>1545</v>
      </c>
      <c r="C1767" s="101" t="s">
        <v>68</v>
      </c>
      <c r="D1767" s="101">
        <v>2</v>
      </c>
      <c r="E1767" s="13">
        <v>0.85766666666666669</v>
      </c>
      <c r="F1767" s="48"/>
      <c r="G1767" s="48"/>
      <c r="H1767" s="12">
        <f>SUM(E1767*100,F1767:G1767)</f>
        <v>85.766666666666666</v>
      </c>
      <c r="I1767" s="48"/>
      <c r="J1767" s="78"/>
      <c r="K1767" s="13">
        <f>SUM(I1767:J1767)</f>
        <v>0</v>
      </c>
      <c r="L1767" s="48"/>
      <c r="M1767" s="78"/>
      <c r="N1767" s="78"/>
      <c r="O1767" s="13">
        <f>SUM(L1767:N1767)</f>
        <v>0</v>
      </c>
      <c r="P1767" s="78"/>
      <c r="Q1767" s="78"/>
      <c r="R1767" s="78"/>
      <c r="S1767" s="78"/>
      <c r="T1767" s="82">
        <f>SUM(P1767:S1767)</f>
        <v>0</v>
      </c>
      <c r="U1767" s="48"/>
      <c r="V1767" s="48"/>
      <c r="W1767" s="48"/>
      <c r="X1767" s="48"/>
      <c r="Y1767" s="48"/>
      <c r="Z1767" s="48"/>
      <c r="AA1767" s="13">
        <f>SUM(U1767:Z1767)</f>
        <v>0</v>
      </c>
      <c r="AB1767" s="48"/>
      <c r="AC1767" s="48"/>
      <c r="AD1767" s="86">
        <f>H1767+K1767+O1767+T1767+AA1767+AB1767-AC1767</f>
        <v>85.766666666666666</v>
      </c>
    </row>
    <row r="1768" spans="1:30" ht="21" customHeight="1" x14ac:dyDescent="0.2">
      <c r="A1768" s="10">
        <v>1764</v>
      </c>
      <c r="B1768" s="129" t="s">
        <v>1546</v>
      </c>
      <c r="C1768" s="101" t="s">
        <v>68</v>
      </c>
      <c r="D1768" s="101">
        <v>2</v>
      </c>
      <c r="E1768" s="13">
        <v>0.85766666666666669</v>
      </c>
      <c r="F1768" s="48"/>
      <c r="G1768" s="48"/>
      <c r="H1768" s="12">
        <f>SUM(E1768*100,F1768:G1768)</f>
        <v>85.766666666666666</v>
      </c>
      <c r="I1768" s="48"/>
      <c r="J1768" s="78"/>
      <c r="K1768" s="13">
        <f>SUM(I1768:J1768)</f>
        <v>0</v>
      </c>
      <c r="L1768" s="48"/>
      <c r="M1768" s="78"/>
      <c r="N1768" s="78"/>
      <c r="O1768" s="13">
        <f>SUM(L1768:N1768)</f>
        <v>0</v>
      </c>
      <c r="P1768" s="78"/>
      <c r="Q1768" s="78"/>
      <c r="R1768" s="78"/>
      <c r="S1768" s="78"/>
      <c r="T1768" s="82">
        <f>SUM(P1768:S1768)</f>
        <v>0</v>
      </c>
      <c r="U1768" s="48"/>
      <c r="V1768" s="48"/>
      <c r="W1768" s="48"/>
      <c r="X1768" s="48"/>
      <c r="Y1768" s="48"/>
      <c r="Z1768" s="48"/>
      <c r="AA1768" s="13">
        <f>SUM(U1768:Z1768)</f>
        <v>0</v>
      </c>
      <c r="AB1768" s="48"/>
      <c r="AC1768" s="48"/>
      <c r="AD1768" s="86">
        <f>H1768+K1768+O1768+T1768+AA1768+AB1768-AC1768</f>
        <v>85.766666666666666</v>
      </c>
    </row>
    <row r="1769" spans="1:30" ht="21" customHeight="1" x14ac:dyDescent="0.2">
      <c r="A1769" s="8">
        <v>1765</v>
      </c>
      <c r="B1769" s="129" t="s">
        <v>1547</v>
      </c>
      <c r="C1769" s="101" t="s">
        <v>68</v>
      </c>
      <c r="D1769" s="101">
        <v>2</v>
      </c>
      <c r="E1769" s="13">
        <v>0.85766666666666669</v>
      </c>
      <c r="F1769" s="48"/>
      <c r="G1769" s="48"/>
      <c r="H1769" s="12">
        <f>SUM(E1769*100,F1769:G1769)</f>
        <v>85.766666666666666</v>
      </c>
      <c r="I1769" s="48"/>
      <c r="J1769" s="78"/>
      <c r="K1769" s="13">
        <f>SUM(I1769:J1769)</f>
        <v>0</v>
      </c>
      <c r="L1769" s="48"/>
      <c r="M1769" s="78"/>
      <c r="N1769" s="78"/>
      <c r="O1769" s="13">
        <f>SUM(L1769:N1769)</f>
        <v>0</v>
      </c>
      <c r="P1769" s="78"/>
      <c r="Q1769" s="78"/>
      <c r="R1769" s="78"/>
      <c r="S1769" s="78"/>
      <c r="T1769" s="82">
        <f>SUM(P1769:S1769)</f>
        <v>0</v>
      </c>
      <c r="U1769" s="48"/>
      <c r="V1769" s="48"/>
      <c r="W1769" s="48"/>
      <c r="X1769" s="48"/>
      <c r="Y1769" s="48"/>
      <c r="Z1769" s="48"/>
      <c r="AA1769" s="13">
        <f>SUM(U1769:Z1769)</f>
        <v>0</v>
      </c>
      <c r="AB1769" s="48"/>
      <c r="AC1769" s="48"/>
      <c r="AD1769" s="87">
        <f>H1769+K1769+O1769+T1769+AA1769+AB1769-AC1769</f>
        <v>85.766666666666666</v>
      </c>
    </row>
    <row r="1770" spans="1:30" ht="21" customHeight="1" x14ac:dyDescent="0.2">
      <c r="A1770" s="9">
        <v>1766</v>
      </c>
      <c r="B1770" s="122" t="s">
        <v>1548</v>
      </c>
      <c r="C1770" s="110" t="s">
        <v>73</v>
      </c>
      <c r="D1770" s="110">
        <v>2</v>
      </c>
      <c r="E1770" s="14">
        <v>0.85757575757575755</v>
      </c>
      <c r="F1770" s="50"/>
      <c r="G1770" s="50"/>
      <c r="H1770" s="12">
        <f>SUM(E1770*100,F1770:G1770)</f>
        <v>85.757575757575751</v>
      </c>
      <c r="I1770" s="50"/>
      <c r="J1770" s="112"/>
      <c r="K1770" s="14">
        <f>SUM(I1770:J1770)</f>
        <v>0</v>
      </c>
      <c r="L1770" s="50"/>
      <c r="M1770" s="112"/>
      <c r="N1770" s="112"/>
      <c r="O1770" s="14">
        <f>SUM(L1770:N1770)</f>
        <v>0</v>
      </c>
      <c r="P1770" s="112"/>
      <c r="Q1770" s="112"/>
      <c r="R1770" s="112"/>
      <c r="S1770" s="112"/>
      <c r="T1770" s="18">
        <f>SUM(P1770:S1770)</f>
        <v>0</v>
      </c>
      <c r="U1770" s="50"/>
      <c r="V1770" s="50"/>
      <c r="W1770" s="50"/>
      <c r="X1770" s="50"/>
      <c r="Y1770" s="50"/>
      <c r="Z1770" s="50"/>
      <c r="AA1770" s="14">
        <f>SUM(U1770:Z1770)</f>
        <v>0</v>
      </c>
      <c r="AB1770" s="50"/>
      <c r="AC1770" s="50"/>
      <c r="AD1770" s="86">
        <f>H1770+K1770+O1770+T1770+AA1770+AB1770-AC1770</f>
        <v>85.757575757575751</v>
      </c>
    </row>
    <row r="1771" spans="1:30" ht="21" customHeight="1" x14ac:dyDescent="0.2">
      <c r="A1771" s="10">
        <v>1767</v>
      </c>
      <c r="B1771" s="117">
        <v>194080</v>
      </c>
      <c r="C1771" s="119" t="s">
        <v>78</v>
      </c>
      <c r="D1771" s="119">
        <v>2</v>
      </c>
      <c r="E1771" s="14">
        <v>0.85750000000000004</v>
      </c>
      <c r="F1771" s="51"/>
      <c r="G1771" s="51"/>
      <c r="H1771" s="12">
        <f>SUM(E1771*100,F1771:G1771)</f>
        <v>85.75</v>
      </c>
      <c r="I1771" s="51"/>
      <c r="J1771" s="121"/>
      <c r="K1771" s="14">
        <f>SUM(I1771:J1771)</f>
        <v>0</v>
      </c>
      <c r="L1771" s="51"/>
      <c r="M1771" s="121"/>
      <c r="N1771" s="121"/>
      <c r="O1771" s="14">
        <f>SUM(L1771:N1771)</f>
        <v>0</v>
      </c>
      <c r="P1771" s="121"/>
      <c r="Q1771" s="121"/>
      <c r="R1771" s="121"/>
      <c r="S1771" s="121"/>
      <c r="T1771" s="18">
        <f>SUM(P1771:S1771)</f>
        <v>0</v>
      </c>
      <c r="U1771" s="51"/>
      <c r="V1771" s="51"/>
      <c r="W1771" s="51"/>
      <c r="X1771" s="51"/>
      <c r="Y1771" s="51"/>
      <c r="Z1771" s="51"/>
      <c r="AA1771" s="14">
        <f>SUM(U1771:Z1771)</f>
        <v>0</v>
      </c>
      <c r="AB1771" s="51"/>
      <c r="AC1771" s="51"/>
      <c r="AD1771" s="87">
        <f>H1771+K1771+O1771+T1771+AA1771+AB1771-AC1771</f>
        <v>85.75</v>
      </c>
    </row>
    <row r="1772" spans="1:30" ht="21" customHeight="1" x14ac:dyDescent="0.2">
      <c r="A1772" s="8">
        <v>1768</v>
      </c>
      <c r="B1772" s="122" t="s">
        <v>1549</v>
      </c>
      <c r="C1772" s="110" t="s">
        <v>73</v>
      </c>
      <c r="D1772" s="110">
        <v>1</v>
      </c>
      <c r="E1772" s="14">
        <v>0.83142857142857141</v>
      </c>
      <c r="F1772" s="50"/>
      <c r="G1772" s="50">
        <v>1</v>
      </c>
      <c r="H1772" s="12">
        <f>SUM(E1772*100,F1772:G1772)</f>
        <v>84.142857142857139</v>
      </c>
      <c r="I1772" s="50"/>
      <c r="J1772" s="112"/>
      <c r="K1772" s="14">
        <f>SUM(I1772:J1772)</f>
        <v>0</v>
      </c>
      <c r="L1772" s="50"/>
      <c r="M1772" s="112"/>
      <c r="N1772" s="112"/>
      <c r="O1772" s="14">
        <f>SUM(L1772:N1772)</f>
        <v>0</v>
      </c>
      <c r="P1772" s="112"/>
      <c r="Q1772" s="112"/>
      <c r="R1772" s="112">
        <v>0.6</v>
      </c>
      <c r="S1772" s="112"/>
      <c r="T1772" s="18">
        <f>SUM(P1772:S1772)</f>
        <v>0.6</v>
      </c>
      <c r="U1772" s="50">
        <v>1</v>
      </c>
      <c r="V1772" s="50"/>
      <c r="W1772" s="50"/>
      <c r="X1772" s="50"/>
      <c r="Y1772" s="50"/>
      <c r="Z1772" s="50"/>
      <c r="AA1772" s="14">
        <f>SUM(U1772:Z1772)</f>
        <v>1</v>
      </c>
      <c r="AB1772" s="50"/>
      <c r="AC1772" s="50"/>
      <c r="AD1772" s="86">
        <f>H1772+K1772+O1772+T1772+AA1772+AB1772-AC1772</f>
        <v>85.742857142857133</v>
      </c>
    </row>
    <row r="1773" spans="1:30" ht="21" customHeight="1" x14ac:dyDescent="0.2">
      <c r="A1773" s="9">
        <v>1769</v>
      </c>
      <c r="B1773" s="100" t="s">
        <v>1550</v>
      </c>
      <c r="C1773" s="101" t="s">
        <v>68</v>
      </c>
      <c r="D1773" s="99">
        <v>1</v>
      </c>
      <c r="E1773" s="13">
        <v>0.85741935483870968</v>
      </c>
      <c r="F1773" s="48"/>
      <c r="G1773" s="48"/>
      <c r="H1773" s="12">
        <f>SUM(E1773*100,F1773:G1773)</f>
        <v>85.741935483870975</v>
      </c>
      <c r="I1773" s="48"/>
      <c r="J1773" s="78"/>
      <c r="K1773" s="13">
        <f>SUM(I1773:J1773)</f>
        <v>0</v>
      </c>
      <c r="L1773" s="48"/>
      <c r="M1773" s="78"/>
      <c r="N1773" s="78"/>
      <c r="O1773" s="13">
        <f>SUM(L1773:N1773)</f>
        <v>0</v>
      </c>
      <c r="P1773" s="78"/>
      <c r="Q1773" s="81"/>
      <c r="R1773" s="78"/>
      <c r="S1773" s="78"/>
      <c r="T1773" s="82">
        <f>SUM(P1773:S1773)</f>
        <v>0</v>
      </c>
      <c r="U1773" s="48"/>
      <c r="V1773" s="48"/>
      <c r="W1773" s="48"/>
      <c r="X1773" s="48"/>
      <c r="Y1773" s="48"/>
      <c r="Z1773" s="48"/>
      <c r="AA1773" s="13">
        <f>SUM(U1773:Z1773)</f>
        <v>0</v>
      </c>
      <c r="AB1773" s="48"/>
      <c r="AC1773" s="48"/>
      <c r="AD1773" s="86">
        <f>H1773+K1773+O1773+T1773+AA1773+AB1773-AC1773</f>
        <v>85.741935483870975</v>
      </c>
    </row>
    <row r="1774" spans="1:30" ht="21" customHeight="1" x14ac:dyDescent="0.2">
      <c r="A1774" s="10">
        <v>1770</v>
      </c>
      <c r="B1774" s="107" t="s">
        <v>1551</v>
      </c>
      <c r="C1774" s="104" t="s">
        <v>70</v>
      </c>
      <c r="D1774" s="104">
        <v>2</v>
      </c>
      <c r="E1774" s="14">
        <f>H1774/100</f>
        <v>0.85738333333333339</v>
      </c>
      <c r="F1774" s="49"/>
      <c r="G1774" s="49"/>
      <c r="H1774" s="12">
        <v>85.738333333333344</v>
      </c>
      <c r="I1774" s="49"/>
      <c r="J1774" s="106"/>
      <c r="K1774" s="14">
        <f>SUM(I1774:J1774)</f>
        <v>0</v>
      </c>
      <c r="L1774" s="49"/>
      <c r="M1774" s="106"/>
      <c r="N1774" s="106"/>
      <c r="O1774" s="14">
        <f>SUM(L1774:N1774)</f>
        <v>0</v>
      </c>
      <c r="P1774" s="106"/>
      <c r="Q1774" s="106"/>
      <c r="R1774" s="106"/>
      <c r="S1774" s="106"/>
      <c r="T1774" s="18">
        <f>SUM(P1774:S1774)</f>
        <v>0</v>
      </c>
      <c r="U1774" s="49"/>
      <c r="V1774" s="49"/>
      <c r="W1774" s="49"/>
      <c r="X1774" s="49"/>
      <c r="Y1774" s="49"/>
      <c r="Z1774" s="49"/>
      <c r="AA1774" s="14">
        <f>SUM(U1774:Z1774)</f>
        <v>0</v>
      </c>
      <c r="AB1774" s="49"/>
      <c r="AC1774" s="49"/>
      <c r="AD1774" s="86">
        <f>H1774+K1774+O1774+T1774+AA1774+AB1774-AC1774</f>
        <v>85.738333333333344</v>
      </c>
    </row>
    <row r="1775" spans="1:30" ht="21" customHeight="1" x14ac:dyDescent="0.2">
      <c r="A1775" s="8">
        <v>1771</v>
      </c>
      <c r="B1775" s="100" t="s">
        <v>1552</v>
      </c>
      <c r="C1775" s="101" t="s">
        <v>68</v>
      </c>
      <c r="D1775" s="156">
        <v>1</v>
      </c>
      <c r="E1775" s="16">
        <v>0.85733333333333328</v>
      </c>
      <c r="F1775" s="48"/>
      <c r="G1775" s="48"/>
      <c r="H1775" s="12">
        <f>SUM(E1775*100,F1775:G1775)</f>
        <v>85.733333333333334</v>
      </c>
      <c r="I1775" s="48"/>
      <c r="J1775" s="78"/>
      <c r="K1775" s="13">
        <f>SUM(I1775:J1775)</f>
        <v>0</v>
      </c>
      <c r="L1775" s="48"/>
      <c r="M1775" s="78"/>
      <c r="N1775" s="78"/>
      <c r="O1775" s="13">
        <f>SUM(L1775:N1775)</f>
        <v>0</v>
      </c>
      <c r="P1775" s="78"/>
      <c r="Q1775" s="78"/>
      <c r="R1775" s="78"/>
      <c r="S1775" s="78"/>
      <c r="T1775" s="82">
        <f>SUM(P1775:S1775)</f>
        <v>0</v>
      </c>
      <c r="U1775" s="48"/>
      <c r="V1775" s="48"/>
      <c r="W1775" s="48"/>
      <c r="X1775" s="48"/>
      <c r="Y1775" s="48"/>
      <c r="Z1775" s="48"/>
      <c r="AA1775" s="13">
        <f>SUM(U1775:Z1775)</f>
        <v>0</v>
      </c>
      <c r="AB1775" s="48"/>
      <c r="AC1775" s="48"/>
      <c r="AD1775" s="86">
        <f>H1775+K1775+O1775+T1775+AA1775+AB1775-AC1775</f>
        <v>85.733333333333334</v>
      </c>
    </row>
    <row r="1776" spans="1:30" ht="21" customHeight="1" x14ac:dyDescent="0.2">
      <c r="A1776" s="9">
        <v>1772</v>
      </c>
      <c r="B1776" s="110" t="s">
        <v>1553</v>
      </c>
      <c r="C1776" s="110" t="s">
        <v>73</v>
      </c>
      <c r="D1776" s="110">
        <v>2</v>
      </c>
      <c r="E1776" s="14">
        <v>0.85709790209790204</v>
      </c>
      <c r="F1776" s="50"/>
      <c r="G1776" s="50"/>
      <c r="H1776" s="12">
        <f>SUM(E1776*100,F1776:G1776)</f>
        <v>85.709790209790199</v>
      </c>
      <c r="I1776" s="50"/>
      <c r="J1776" s="112"/>
      <c r="K1776" s="14">
        <f>SUM(I1776:J1776)</f>
        <v>0</v>
      </c>
      <c r="L1776" s="50"/>
      <c r="M1776" s="112"/>
      <c r="N1776" s="112"/>
      <c r="O1776" s="14">
        <f>SUM(L1776:N1776)</f>
        <v>0</v>
      </c>
      <c r="P1776" s="112"/>
      <c r="Q1776" s="112"/>
      <c r="R1776" s="112"/>
      <c r="S1776" s="112"/>
      <c r="T1776" s="18">
        <f>SUM(P1776:S1776)</f>
        <v>0</v>
      </c>
      <c r="U1776" s="50"/>
      <c r="V1776" s="50"/>
      <c r="W1776" s="50"/>
      <c r="X1776" s="50"/>
      <c r="Y1776" s="50"/>
      <c r="Z1776" s="50"/>
      <c r="AA1776" s="14">
        <f>SUM(U1776:Z1776)</f>
        <v>0</v>
      </c>
      <c r="AB1776" s="50"/>
      <c r="AC1776" s="50"/>
      <c r="AD1776" s="87">
        <f>H1776+K1776+O1776+T1776+AA1776+AB1776-AC1776</f>
        <v>85.709790209790199</v>
      </c>
    </row>
    <row r="1777" spans="1:30" ht="21" customHeight="1" x14ac:dyDescent="0.2">
      <c r="A1777" s="10">
        <v>1773</v>
      </c>
      <c r="B1777" s="136" t="s">
        <v>1554</v>
      </c>
      <c r="C1777" s="104" t="s">
        <v>70</v>
      </c>
      <c r="D1777" s="103">
        <v>1</v>
      </c>
      <c r="E1777" s="14">
        <f>H1777/100</f>
        <v>0.84909090909090912</v>
      </c>
      <c r="F1777" s="49"/>
      <c r="G1777" s="49"/>
      <c r="H1777" s="12">
        <v>84.909090909090907</v>
      </c>
      <c r="I1777" s="49"/>
      <c r="J1777" s="106"/>
      <c r="K1777" s="14">
        <f>SUM(I1777:J1777)</f>
        <v>0</v>
      </c>
      <c r="L1777" s="49"/>
      <c r="M1777" s="106"/>
      <c r="N1777" s="106"/>
      <c r="O1777" s="14">
        <f>SUM(L1777:N1777)</f>
        <v>0</v>
      </c>
      <c r="P1777" s="106"/>
      <c r="Q1777" s="106"/>
      <c r="R1777" s="106"/>
      <c r="S1777" s="106"/>
      <c r="T1777" s="18">
        <f>SUM(P1777:S1777)</f>
        <v>0</v>
      </c>
      <c r="U1777" s="49"/>
      <c r="V1777" s="49">
        <v>0.8</v>
      </c>
      <c r="W1777" s="49"/>
      <c r="X1777" s="49"/>
      <c r="Y1777" s="49"/>
      <c r="Z1777" s="49"/>
      <c r="AA1777" s="14">
        <f>SUM(U1777:Z1777)</f>
        <v>0.8</v>
      </c>
      <c r="AB1777" s="49"/>
      <c r="AC1777" s="49"/>
      <c r="AD1777" s="87">
        <f>H1777+K1777+O1777+T1777+AA1777+AB1777-AC1777</f>
        <v>85.709090909090904</v>
      </c>
    </row>
    <row r="1778" spans="1:30" ht="21" customHeight="1" x14ac:dyDescent="0.2">
      <c r="A1778" s="8">
        <v>1774</v>
      </c>
      <c r="B1778" s="117">
        <v>194112</v>
      </c>
      <c r="C1778" s="119" t="s">
        <v>78</v>
      </c>
      <c r="D1778" s="119">
        <v>2</v>
      </c>
      <c r="E1778" s="14">
        <v>0.85708333333333331</v>
      </c>
      <c r="F1778" s="51"/>
      <c r="G1778" s="51"/>
      <c r="H1778" s="12">
        <f>SUM(E1778*100,F1778:G1778)</f>
        <v>85.708333333333329</v>
      </c>
      <c r="I1778" s="51"/>
      <c r="J1778" s="121"/>
      <c r="K1778" s="14">
        <f>SUM(I1778:J1778)</f>
        <v>0</v>
      </c>
      <c r="L1778" s="51"/>
      <c r="M1778" s="121"/>
      <c r="N1778" s="121"/>
      <c r="O1778" s="14">
        <f>SUM(L1778:N1778)</f>
        <v>0</v>
      </c>
      <c r="P1778" s="121"/>
      <c r="Q1778" s="121"/>
      <c r="R1778" s="121"/>
      <c r="S1778" s="121"/>
      <c r="T1778" s="18">
        <f>SUM(P1778:S1778)</f>
        <v>0</v>
      </c>
      <c r="U1778" s="51"/>
      <c r="V1778" s="51"/>
      <c r="W1778" s="51"/>
      <c r="X1778" s="51"/>
      <c r="Y1778" s="51"/>
      <c r="Z1778" s="51"/>
      <c r="AA1778" s="14">
        <f>SUM(U1778:Z1778)</f>
        <v>0</v>
      </c>
      <c r="AB1778" s="51"/>
      <c r="AC1778" s="51"/>
      <c r="AD1778" s="86">
        <f>H1778+K1778+O1778+T1778+AA1778+AB1778-AC1778</f>
        <v>85.708333333333329</v>
      </c>
    </row>
    <row r="1779" spans="1:30" ht="21" customHeight="1" x14ac:dyDescent="0.2">
      <c r="A1779" s="9">
        <v>1775</v>
      </c>
      <c r="B1779" s="107">
        <v>182896</v>
      </c>
      <c r="C1779" s="104" t="s">
        <v>70</v>
      </c>
      <c r="D1779" s="104">
        <v>3</v>
      </c>
      <c r="E1779" s="14">
        <f>'[1]3-18-07.'!AD13</f>
        <v>0.85699999999999998</v>
      </c>
      <c r="F1779" s="49"/>
      <c r="G1779" s="49"/>
      <c r="H1779" s="12">
        <f>SUM(E1779*100,F1779:G1779)</f>
        <v>85.7</v>
      </c>
      <c r="I1779" s="49"/>
      <c r="J1779" s="106"/>
      <c r="K1779" s="14">
        <f>SUM(I1779:J1779)</f>
        <v>0</v>
      </c>
      <c r="L1779" s="49"/>
      <c r="M1779" s="106"/>
      <c r="N1779" s="106"/>
      <c r="O1779" s="14">
        <f>SUM(L1779:N1779)</f>
        <v>0</v>
      </c>
      <c r="P1779" s="106"/>
      <c r="Q1779" s="106"/>
      <c r="R1779" s="106"/>
      <c r="S1779" s="106"/>
      <c r="T1779" s="18">
        <f>SUM(P1779:S1779)</f>
        <v>0</v>
      </c>
      <c r="U1779" s="49"/>
      <c r="V1779" s="49"/>
      <c r="W1779" s="49"/>
      <c r="X1779" s="49"/>
      <c r="Y1779" s="49"/>
      <c r="Z1779" s="49"/>
      <c r="AA1779" s="14">
        <f>SUM(U1779:Z1779)</f>
        <v>0</v>
      </c>
      <c r="AB1779" s="49"/>
      <c r="AC1779" s="49"/>
      <c r="AD1779" s="87">
        <f>H1779+K1779+O1779+T1779+AA1779+AB1779-AC1779</f>
        <v>85.7</v>
      </c>
    </row>
    <row r="1780" spans="1:30" ht="21" customHeight="1" x14ac:dyDescent="0.2">
      <c r="A1780" s="10">
        <v>1776</v>
      </c>
      <c r="B1780" s="99" t="s">
        <v>1555</v>
      </c>
      <c r="C1780" s="101" t="s">
        <v>68</v>
      </c>
      <c r="D1780" s="101">
        <v>2</v>
      </c>
      <c r="E1780" s="13">
        <v>0.85699999999999998</v>
      </c>
      <c r="F1780" s="48"/>
      <c r="G1780" s="48"/>
      <c r="H1780" s="12">
        <f>SUM(E1780*100,F1780:G1780)</f>
        <v>85.7</v>
      </c>
      <c r="I1780" s="48"/>
      <c r="J1780" s="78"/>
      <c r="K1780" s="13">
        <f>SUM(I1780:J1780)</f>
        <v>0</v>
      </c>
      <c r="L1780" s="48"/>
      <c r="M1780" s="78"/>
      <c r="N1780" s="78"/>
      <c r="O1780" s="13">
        <f>SUM(L1780:N1780)</f>
        <v>0</v>
      </c>
      <c r="P1780" s="78"/>
      <c r="Q1780" s="78"/>
      <c r="R1780" s="78"/>
      <c r="S1780" s="78"/>
      <c r="T1780" s="82">
        <f>SUM(P1780:S1780)</f>
        <v>0</v>
      </c>
      <c r="U1780" s="48"/>
      <c r="V1780" s="48"/>
      <c r="W1780" s="48"/>
      <c r="X1780" s="48"/>
      <c r="Y1780" s="48"/>
      <c r="Z1780" s="48"/>
      <c r="AA1780" s="13">
        <f>SUM(U1780:Z1780)</f>
        <v>0</v>
      </c>
      <c r="AB1780" s="48"/>
      <c r="AC1780" s="48"/>
      <c r="AD1780" s="86">
        <f>H1780+K1780+O1780+T1780+AA1780+AB1780-AC1780</f>
        <v>85.7</v>
      </c>
    </row>
    <row r="1781" spans="1:30" ht="21" customHeight="1" x14ac:dyDescent="0.2">
      <c r="A1781" s="8">
        <v>1777</v>
      </c>
      <c r="B1781" s="219" t="s">
        <v>1556</v>
      </c>
      <c r="C1781" s="101" t="s">
        <v>68</v>
      </c>
      <c r="D1781" s="101">
        <v>2</v>
      </c>
      <c r="E1781" s="13">
        <v>0.85699999999999998</v>
      </c>
      <c r="F1781" s="48"/>
      <c r="G1781" s="48"/>
      <c r="H1781" s="12">
        <f>SUM(E1781*100,F1781:G1781)</f>
        <v>85.7</v>
      </c>
      <c r="I1781" s="48"/>
      <c r="J1781" s="78"/>
      <c r="K1781" s="13">
        <f>SUM(I1781:J1781)</f>
        <v>0</v>
      </c>
      <c r="L1781" s="48"/>
      <c r="M1781" s="78"/>
      <c r="N1781" s="78"/>
      <c r="O1781" s="13">
        <f>SUM(L1781:N1781)</f>
        <v>0</v>
      </c>
      <c r="P1781" s="78"/>
      <c r="Q1781" s="78"/>
      <c r="R1781" s="78"/>
      <c r="S1781" s="78"/>
      <c r="T1781" s="82">
        <f>SUM(P1781:S1781)</f>
        <v>0</v>
      </c>
      <c r="U1781" s="48"/>
      <c r="V1781" s="48"/>
      <c r="W1781" s="48"/>
      <c r="X1781" s="48"/>
      <c r="Y1781" s="48"/>
      <c r="Z1781" s="48"/>
      <c r="AA1781" s="13">
        <f>SUM(U1781:Z1781)</f>
        <v>0</v>
      </c>
      <c r="AB1781" s="48"/>
      <c r="AC1781" s="48"/>
      <c r="AD1781" s="86">
        <f>H1781+K1781+O1781+T1781+AA1781+AB1781-AC1781</f>
        <v>85.7</v>
      </c>
    </row>
    <row r="1782" spans="1:30" ht="21" customHeight="1" x14ac:dyDescent="0.2">
      <c r="A1782" s="9">
        <v>1778</v>
      </c>
      <c r="B1782" s="122" t="s">
        <v>1557</v>
      </c>
      <c r="C1782" s="110" t="s">
        <v>73</v>
      </c>
      <c r="D1782" s="110">
        <v>4</v>
      </c>
      <c r="E1782" s="14">
        <v>0.85695294117647058</v>
      </c>
      <c r="F1782" s="50"/>
      <c r="G1782" s="50"/>
      <c r="H1782" s="12">
        <f>SUM(E1782*100,F1782:G1782)</f>
        <v>85.695294117647052</v>
      </c>
      <c r="I1782" s="50"/>
      <c r="J1782" s="112"/>
      <c r="K1782" s="14">
        <f>SUM(I1782:J1782)</f>
        <v>0</v>
      </c>
      <c r="L1782" s="50"/>
      <c r="M1782" s="112"/>
      <c r="N1782" s="112"/>
      <c r="O1782" s="14">
        <f>SUM(L1782:N1782)</f>
        <v>0</v>
      </c>
      <c r="P1782" s="112"/>
      <c r="Q1782" s="112"/>
      <c r="R1782" s="112"/>
      <c r="S1782" s="112"/>
      <c r="T1782" s="18">
        <f>SUM(P1782:S1782)</f>
        <v>0</v>
      </c>
      <c r="U1782" s="50"/>
      <c r="V1782" s="50"/>
      <c r="W1782" s="50"/>
      <c r="X1782" s="50"/>
      <c r="Y1782" s="50"/>
      <c r="Z1782" s="50"/>
      <c r="AA1782" s="14">
        <f>SUM(U1782:Z1782)</f>
        <v>0</v>
      </c>
      <c r="AB1782" s="50"/>
      <c r="AC1782" s="50"/>
      <c r="AD1782" s="86">
        <f>H1782+K1782+O1782+T1782+AA1782+AB1782-AC1782</f>
        <v>85.695294117647052</v>
      </c>
    </row>
    <row r="1783" spans="1:30" ht="21" customHeight="1" x14ac:dyDescent="0.2">
      <c r="A1783" s="10">
        <v>1779</v>
      </c>
      <c r="B1783" s="96" t="s">
        <v>1558</v>
      </c>
      <c r="C1783" s="96" t="s">
        <v>66</v>
      </c>
      <c r="D1783" s="96">
        <v>1</v>
      </c>
      <c r="E1783" s="13">
        <v>0.85687500000000005</v>
      </c>
      <c r="F1783" s="47"/>
      <c r="G1783" s="47"/>
      <c r="H1783" s="12">
        <f>SUM(E1783*100,F1783:G1783)</f>
        <v>85.6875</v>
      </c>
      <c r="I1783" s="47"/>
      <c r="J1783" s="77"/>
      <c r="K1783" s="13">
        <f>SUM(I1783:J1783)</f>
        <v>0</v>
      </c>
      <c r="L1783" s="47"/>
      <c r="M1783" s="77"/>
      <c r="N1783" s="77"/>
      <c r="O1783" s="13">
        <f>SUM(L1783:N1783)</f>
        <v>0</v>
      </c>
      <c r="P1783" s="77"/>
      <c r="Q1783" s="77"/>
      <c r="R1783" s="77"/>
      <c r="S1783" s="77"/>
      <c r="T1783" s="82">
        <f>SUM(P1783:S1783)</f>
        <v>0</v>
      </c>
      <c r="U1783" s="47"/>
      <c r="V1783" s="47"/>
      <c r="W1783" s="47"/>
      <c r="X1783" s="47"/>
      <c r="Y1783" s="47"/>
      <c r="Z1783" s="47"/>
      <c r="AA1783" s="13">
        <f>SUM(U1783:Z1783)</f>
        <v>0</v>
      </c>
      <c r="AB1783" s="47"/>
      <c r="AC1783" s="47"/>
      <c r="AD1783" s="87">
        <f>H1783+K1783+O1783+T1783+AA1783+AB1783-AC1783</f>
        <v>85.6875</v>
      </c>
    </row>
    <row r="1784" spans="1:30" ht="21" customHeight="1" x14ac:dyDescent="0.2">
      <c r="A1784" s="8">
        <v>1780</v>
      </c>
      <c r="B1784" s="117">
        <v>204084</v>
      </c>
      <c r="C1784" s="119" t="s">
        <v>78</v>
      </c>
      <c r="D1784" s="119">
        <v>1</v>
      </c>
      <c r="E1784" s="14">
        <v>0.85687500000000005</v>
      </c>
      <c r="F1784" s="51"/>
      <c r="G1784" s="51"/>
      <c r="H1784" s="12">
        <f>SUM(E1784*100,F1784:G1784)</f>
        <v>85.6875</v>
      </c>
      <c r="I1784" s="51"/>
      <c r="J1784" s="121"/>
      <c r="K1784" s="14">
        <f>SUM(I1784:J1784)</f>
        <v>0</v>
      </c>
      <c r="L1784" s="51"/>
      <c r="M1784" s="121"/>
      <c r="N1784" s="121"/>
      <c r="O1784" s="14">
        <f>SUM(L1784:N1784)</f>
        <v>0</v>
      </c>
      <c r="P1784" s="121"/>
      <c r="Q1784" s="121"/>
      <c r="R1784" s="121"/>
      <c r="S1784" s="121"/>
      <c r="T1784" s="18">
        <f>SUM(P1784:S1784)</f>
        <v>0</v>
      </c>
      <c r="U1784" s="51"/>
      <c r="V1784" s="51"/>
      <c r="W1784" s="51"/>
      <c r="X1784" s="51"/>
      <c r="Y1784" s="51"/>
      <c r="Z1784" s="51"/>
      <c r="AA1784" s="14">
        <f>SUM(U1784:Z1784)</f>
        <v>0</v>
      </c>
      <c r="AB1784" s="51"/>
      <c r="AC1784" s="51"/>
      <c r="AD1784" s="87">
        <f>H1784+K1784+O1784+T1784+AA1784+AB1784-AC1784</f>
        <v>85.6875</v>
      </c>
    </row>
    <row r="1785" spans="1:30" ht="21" customHeight="1" x14ac:dyDescent="0.2">
      <c r="A1785" s="9">
        <v>1781</v>
      </c>
      <c r="B1785" s="107" t="s">
        <v>1559</v>
      </c>
      <c r="C1785" s="104" t="s">
        <v>70</v>
      </c>
      <c r="D1785" s="104">
        <v>2</v>
      </c>
      <c r="E1785" s="14">
        <f>H1785/100</f>
        <v>0.85682727272727277</v>
      </c>
      <c r="F1785" s="49"/>
      <c r="G1785" s="49"/>
      <c r="H1785" s="12">
        <v>85.682727272727277</v>
      </c>
      <c r="I1785" s="49"/>
      <c r="J1785" s="106"/>
      <c r="K1785" s="14">
        <f>SUM(I1785:J1785)</f>
        <v>0</v>
      </c>
      <c r="L1785" s="49"/>
      <c r="M1785" s="106"/>
      <c r="N1785" s="106"/>
      <c r="O1785" s="14">
        <f>SUM(L1785:N1785)</f>
        <v>0</v>
      </c>
      <c r="P1785" s="106"/>
      <c r="Q1785" s="106"/>
      <c r="R1785" s="106"/>
      <c r="S1785" s="106"/>
      <c r="T1785" s="18">
        <f>SUM(P1785:S1785)</f>
        <v>0</v>
      </c>
      <c r="U1785" s="49"/>
      <c r="V1785" s="49"/>
      <c r="W1785" s="49"/>
      <c r="X1785" s="49"/>
      <c r="Y1785" s="49"/>
      <c r="Z1785" s="49"/>
      <c r="AA1785" s="14">
        <f>SUM(U1785:Z1785)</f>
        <v>0</v>
      </c>
      <c r="AB1785" s="49"/>
      <c r="AC1785" s="49"/>
      <c r="AD1785" s="87">
        <f>H1785+K1785+O1785+T1785+AA1785+AB1785-AC1785</f>
        <v>85.682727272727277</v>
      </c>
    </row>
    <row r="1786" spans="1:30" ht="21" customHeight="1" x14ac:dyDescent="0.2">
      <c r="A1786" s="10">
        <v>1782</v>
      </c>
      <c r="B1786" s="131" t="s">
        <v>1560</v>
      </c>
      <c r="C1786" s="92" t="s">
        <v>64</v>
      </c>
      <c r="D1786" s="92">
        <v>2</v>
      </c>
      <c r="E1786" s="12">
        <v>0.70680851063829786</v>
      </c>
      <c r="F1786" s="46"/>
      <c r="G1786" s="46"/>
      <c r="H1786" s="12">
        <f>SUM(E1786*100,F1786:G1786)</f>
        <v>70.680851063829792</v>
      </c>
      <c r="I1786" s="53"/>
      <c r="J1786" s="113"/>
      <c r="K1786" s="12">
        <f>SUM(I1786:J1786)</f>
        <v>0</v>
      </c>
      <c r="L1786" s="53"/>
      <c r="M1786" s="113"/>
      <c r="N1786" s="113"/>
      <c r="O1786" s="12">
        <f>SUM(L1786:N1786)</f>
        <v>0</v>
      </c>
      <c r="P1786" s="113"/>
      <c r="Q1786" s="113"/>
      <c r="R1786" s="113"/>
      <c r="S1786" s="113"/>
      <c r="T1786" s="19">
        <f>SUM(P1786:S1786)</f>
        <v>0</v>
      </c>
      <c r="U1786" s="53">
        <v>15</v>
      </c>
      <c r="V1786" s="53"/>
      <c r="W1786" s="53"/>
      <c r="X1786" s="53"/>
      <c r="Y1786" s="58"/>
      <c r="Z1786" s="58"/>
      <c r="AA1786" s="14">
        <f>SUM(U1786:Z1786)</f>
        <v>15</v>
      </c>
      <c r="AB1786" s="58"/>
      <c r="AC1786" s="58"/>
      <c r="AD1786" s="87">
        <f>H1786+K1786+O1786+T1786+AA1786+AB1786-AC1786</f>
        <v>85.680851063829792</v>
      </c>
    </row>
    <row r="1787" spans="1:30" ht="21" customHeight="1" x14ac:dyDescent="0.2">
      <c r="A1787" s="8">
        <v>1783</v>
      </c>
      <c r="B1787" s="96" t="s">
        <v>1561</v>
      </c>
      <c r="C1787" s="96" t="s">
        <v>66</v>
      </c>
      <c r="D1787" s="96">
        <v>1</v>
      </c>
      <c r="E1787" s="13">
        <v>0.81468750000000001</v>
      </c>
      <c r="F1787" s="47"/>
      <c r="G1787" s="47"/>
      <c r="H1787" s="12">
        <f>SUM(E1787*100,F1787:G1787)</f>
        <v>81.46875</v>
      </c>
      <c r="I1787" s="47"/>
      <c r="J1787" s="77"/>
      <c r="K1787" s="13">
        <f>SUM(I1787:J1787)</f>
        <v>0</v>
      </c>
      <c r="L1787" s="47"/>
      <c r="M1787" s="77"/>
      <c r="N1787" s="77"/>
      <c r="O1787" s="13">
        <f>SUM(L1787:N1787)</f>
        <v>0</v>
      </c>
      <c r="P1787" s="77"/>
      <c r="Q1787" s="77"/>
      <c r="R1787" s="77"/>
      <c r="S1787" s="77"/>
      <c r="T1787" s="82">
        <f>SUM(P1787:S1787)</f>
        <v>0</v>
      </c>
      <c r="U1787" s="47">
        <v>3</v>
      </c>
      <c r="V1787" s="47">
        <v>1.2</v>
      </c>
      <c r="W1787" s="47"/>
      <c r="X1787" s="47"/>
      <c r="Y1787" s="47"/>
      <c r="Z1787" s="47"/>
      <c r="AA1787" s="13">
        <f>SUM(U1787:Z1787)</f>
        <v>4.2</v>
      </c>
      <c r="AB1787" s="47"/>
      <c r="AC1787" s="47"/>
      <c r="AD1787" s="87">
        <f>H1787+K1787+O1787+T1787+AA1787+AB1787-AC1787</f>
        <v>85.668750000000003</v>
      </c>
    </row>
    <row r="1788" spans="1:30" ht="21" customHeight="1" x14ac:dyDescent="0.2">
      <c r="A1788" s="9">
        <v>1784</v>
      </c>
      <c r="B1788" s="99" t="s">
        <v>1562</v>
      </c>
      <c r="C1788" s="101" t="s">
        <v>68</v>
      </c>
      <c r="D1788" s="156">
        <v>1</v>
      </c>
      <c r="E1788" s="16">
        <v>0.85666666666666669</v>
      </c>
      <c r="F1788" s="48"/>
      <c r="G1788" s="48"/>
      <c r="H1788" s="12">
        <f>SUM(E1788*100,F1788:G1788)</f>
        <v>85.666666666666671</v>
      </c>
      <c r="I1788" s="48"/>
      <c r="J1788" s="78"/>
      <c r="K1788" s="13">
        <f>SUM(I1788:J1788)</f>
        <v>0</v>
      </c>
      <c r="L1788" s="48"/>
      <c r="M1788" s="78"/>
      <c r="N1788" s="78"/>
      <c r="O1788" s="13">
        <f>SUM(L1788:N1788)</f>
        <v>0</v>
      </c>
      <c r="P1788" s="78"/>
      <c r="Q1788" s="78"/>
      <c r="R1788" s="78"/>
      <c r="S1788" s="78"/>
      <c r="T1788" s="82">
        <f>SUM(P1788:S1788)</f>
        <v>0</v>
      </c>
      <c r="U1788" s="48"/>
      <c r="V1788" s="48"/>
      <c r="W1788" s="48"/>
      <c r="X1788" s="48"/>
      <c r="Y1788" s="48"/>
      <c r="Z1788" s="48"/>
      <c r="AA1788" s="13">
        <f>SUM(U1788:Z1788)</f>
        <v>0</v>
      </c>
      <c r="AB1788" s="48"/>
      <c r="AC1788" s="48"/>
      <c r="AD1788" s="87">
        <f>H1788+K1788+O1788+T1788+AA1788+AB1788-AC1788</f>
        <v>85.666666666666671</v>
      </c>
    </row>
    <row r="1789" spans="1:30" ht="21" customHeight="1" x14ac:dyDescent="0.2">
      <c r="A1789" s="10">
        <v>1785</v>
      </c>
      <c r="B1789" s="100" t="s">
        <v>1563</v>
      </c>
      <c r="C1789" s="101" t="s">
        <v>68</v>
      </c>
      <c r="D1789" s="156">
        <v>1</v>
      </c>
      <c r="E1789" s="16">
        <v>0.85666666666666669</v>
      </c>
      <c r="F1789" s="48"/>
      <c r="G1789" s="48"/>
      <c r="H1789" s="12">
        <f>SUM(E1789*100,F1789:G1789)</f>
        <v>85.666666666666671</v>
      </c>
      <c r="I1789" s="48"/>
      <c r="J1789" s="78"/>
      <c r="K1789" s="13">
        <f>SUM(I1789:J1789)</f>
        <v>0</v>
      </c>
      <c r="L1789" s="48"/>
      <c r="M1789" s="78"/>
      <c r="N1789" s="78"/>
      <c r="O1789" s="13">
        <f>SUM(L1789:N1789)</f>
        <v>0</v>
      </c>
      <c r="P1789" s="78"/>
      <c r="Q1789" s="78"/>
      <c r="R1789" s="78"/>
      <c r="S1789" s="78"/>
      <c r="T1789" s="82">
        <f>SUM(P1789:S1789)</f>
        <v>0</v>
      </c>
      <c r="U1789" s="48"/>
      <c r="V1789" s="48"/>
      <c r="W1789" s="48"/>
      <c r="X1789" s="48"/>
      <c r="Y1789" s="48"/>
      <c r="Z1789" s="48"/>
      <c r="AA1789" s="13">
        <f>SUM(U1789:Z1789)</f>
        <v>0</v>
      </c>
      <c r="AB1789" s="48"/>
      <c r="AC1789" s="48"/>
      <c r="AD1789" s="86">
        <f>H1789+K1789+O1789+T1789+AA1789+AB1789-AC1789</f>
        <v>85.666666666666671</v>
      </c>
    </row>
    <row r="1790" spans="1:30" ht="21" customHeight="1" x14ac:dyDescent="0.2">
      <c r="A1790" s="8">
        <v>1786</v>
      </c>
      <c r="B1790" s="137" t="s">
        <v>1564</v>
      </c>
      <c r="C1790" s="101" t="s">
        <v>68</v>
      </c>
      <c r="D1790" s="137">
        <v>4</v>
      </c>
      <c r="E1790" s="13">
        <v>0.85666666666666669</v>
      </c>
      <c r="F1790" s="48"/>
      <c r="G1790" s="48"/>
      <c r="H1790" s="12">
        <f>SUM(E1790*100,F1790:G1790)</f>
        <v>85.666666666666671</v>
      </c>
      <c r="I1790" s="48"/>
      <c r="J1790" s="78"/>
      <c r="K1790" s="13">
        <f>SUM(I1790:J1790)</f>
        <v>0</v>
      </c>
      <c r="L1790" s="48"/>
      <c r="M1790" s="78"/>
      <c r="N1790" s="78"/>
      <c r="O1790" s="13">
        <f>SUM(L1790:N1790)</f>
        <v>0</v>
      </c>
      <c r="P1790" s="78"/>
      <c r="Q1790" s="78"/>
      <c r="R1790" s="78"/>
      <c r="S1790" s="78"/>
      <c r="T1790" s="82">
        <f>SUM(P1790:S1790)</f>
        <v>0</v>
      </c>
      <c r="U1790" s="48"/>
      <c r="V1790" s="48"/>
      <c r="W1790" s="48"/>
      <c r="X1790" s="48"/>
      <c r="Y1790" s="48"/>
      <c r="Z1790" s="48"/>
      <c r="AA1790" s="13">
        <f>SUM(U1790:Z1790)</f>
        <v>0</v>
      </c>
      <c r="AB1790" s="48"/>
      <c r="AC1790" s="48"/>
      <c r="AD1790" s="86">
        <f>H1790+K1790+O1790+T1790+AA1790+AB1790-AC1790</f>
        <v>85.666666666666671</v>
      </c>
    </row>
    <row r="1791" spans="1:30" ht="21" customHeight="1" x14ac:dyDescent="0.2">
      <c r="A1791" s="9">
        <v>1787</v>
      </c>
      <c r="B1791" s="99" t="s">
        <v>1565</v>
      </c>
      <c r="C1791" s="101" t="s">
        <v>68</v>
      </c>
      <c r="D1791" s="101">
        <v>2</v>
      </c>
      <c r="E1791" s="13">
        <v>0.85666666666666669</v>
      </c>
      <c r="F1791" s="48"/>
      <c r="G1791" s="48"/>
      <c r="H1791" s="12">
        <f>SUM(E1791*100,F1791:G1791)</f>
        <v>85.666666666666671</v>
      </c>
      <c r="I1791" s="48"/>
      <c r="J1791" s="78"/>
      <c r="K1791" s="13">
        <f>SUM(I1791:J1791)</f>
        <v>0</v>
      </c>
      <c r="L1791" s="48"/>
      <c r="M1791" s="78"/>
      <c r="N1791" s="78"/>
      <c r="O1791" s="13">
        <f>SUM(L1791:N1791)</f>
        <v>0</v>
      </c>
      <c r="P1791" s="78"/>
      <c r="Q1791" s="78"/>
      <c r="R1791" s="78"/>
      <c r="S1791" s="78"/>
      <c r="T1791" s="82">
        <f>SUM(P1791:S1791)</f>
        <v>0</v>
      </c>
      <c r="U1791" s="48"/>
      <c r="V1791" s="48"/>
      <c r="W1791" s="48"/>
      <c r="X1791" s="48"/>
      <c r="Y1791" s="48"/>
      <c r="Z1791" s="48"/>
      <c r="AA1791" s="13">
        <f>SUM(U1791:Z1791)</f>
        <v>0</v>
      </c>
      <c r="AB1791" s="48"/>
      <c r="AC1791" s="48"/>
      <c r="AD1791" s="86">
        <f>H1791+K1791+O1791+T1791+AA1791+AB1791-AC1791</f>
        <v>85.666666666666671</v>
      </c>
    </row>
    <row r="1792" spans="1:30" ht="21" customHeight="1" x14ac:dyDescent="0.2">
      <c r="A1792" s="10">
        <v>1788</v>
      </c>
      <c r="B1792" s="100" t="s">
        <v>1566</v>
      </c>
      <c r="C1792" s="101" t="s">
        <v>68</v>
      </c>
      <c r="D1792" s="99">
        <v>1</v>
      </c>
      <c r="E1792" s="13">
        <v>0.8564516129032258</v>
      </c>
      <c r="F1792" s="48"/>
      <c r="G1792" s="48"/>
      <c r="H1792" s="12">
        <f>SUM(E1792*100,F1792:G1792)</f>
        <v>85.645161290322577</v>
      </c>
      <c r="I1792" s="48"/>
      <c r="J1792" s="78"/>
      <c r="K1792" s="13">
        <f>SUM(I1792:J1792)</f>
        <v>0</v>
      </c>
      <c r="L1792" s="48"/>
      <c r="M1792" s="78"/>
      <c r="N1792" s="78"/>
      <c r="O1792" s="13">
        <f>SUM(L1792:N1792)</f>
        <v>0</v>
      </c>
      <c r="P1792" s="78"/>
      <c r="Q1792" s="78"/>
      <c r="R1792" s="78"/>
      <c r="S1792" s="78"/>
      <c r="T1792" s="82">
        <f>SUM(P1792:S1792)</f>
        <v>0</v>
      </c>
      <c r="U1792" s="48"/>
      <c r="V1792" s="48"/>
      <c r="W1792" s="48"/>
      <c r="X1792" s="48"/>
      <c r="Y1792" s="48"/>
      <c r="Z1792" s="48"/>
      <c r="AA1792" s="13">
        <f>SUM(U1792:Z1792)</f>
        <v>0</v>
      </c>
      <c r="AB1792" s="48"/>
      <c r="AC1792" s="48"/>
      <c r="AD1792" s="86">
        <f>H1792+K1792+O1792+T1792+AA1792+AB1792-AC1792</f>
        <v>85.645161290322577</v>
      </c>
    </row>
    <row r="1793" spans="1:30" ht="21" customHeight="1" x14ac:dyDescent="0.2">
      <c r="A1793" s="8">
        <v>1789</v>
      </c>
      <c r="B1793" s="122" t="s">
        <v>1567</v>
      </c>
      <c r="C1793" s="110" t="s">
        <v>73</v>
      </c>
      <c r="D1793" s="110">
        <v>1</v>
      </c>
      <c r="E1793" s="14">
        <v>0.85144444444444445</v>
      </c>
      <c r="F1793" s="50"/>
      <c r="G1793" s="50"/>
      <c r="H1793" s="12">
        <f>SUM(E1793*100,F1793:G1793)</f>
        <v>85.144444444444446</v>
      </c>
      <c r="I1793" s="50"/>
      <c r="J1793" s="112"/>
      <c r="K1793" s="14">
        <f>SUM(I1793:J1793)</f>
        <v>0</v>
      </c>
      <c r="L1793" s="50"/>
      <c r="M1793" s="112"/>
      <c r="N1793" s="112"/>
      <c r="O1793" s="14">
        <f>SUM(L1793:N1793)</f>
        <v>0</v>
      </c>
      <c r="P1793" s="112"/>
      <c r="Q1793" s="112"/>
      <c r="R1793" s="112"/>
      <c r="S1793" s="112"/>
      <c r="T1793" s="18">
        <f>SUM(P1793:S1793)</f>
        <v>0</v>
      </c>
      <c r="U1793" s="50"/>
      <c r="V1793" s="50">
        <v>0.5</v>
      </c>
      <c r="W1793" s="50"/>
      <c r="X1793" s="50"/>
      <c r="Y1793" s="50"/>
      <c r="Z1793" s="50"/>
      <c r="AA1793" s="14">
        <f>SUM(U1793:Z1793)</f>
        <v>0.5</v>
      </c>
      <c r="AB1793" s="50"/>
      <c r="AC1793" s="50"/>
      <c r="AD1793" s="86">
        <f>H1793+K1793+O1793+T1793+AA1793+AB1793-AC1793</f>
        <v>85.644444444444446</v>
      </c>
    </row>
    <row r="1794" spans="1:30" ht="21" customHeight="1" x14ac:dyDescent="0.2">
      <c r="A1794" s="9">
        <v>1790</v>
      </c>
      <c r="B1794" s="103" t="s">
        <v>1568</v>
      </c>
      <c r="C1794" s="104" t="s">
        <v>70</v>
      </c>
      <c r="D1794" s="103">
        <v>4</v>
      </c>
      <c r="E1794" s="14">
        <f>H1794/100</f>
        <v>0.85642857142857143</v>
      </c>
      <c r="F1794" s="49"/>
      <c r="G1794" s="49"/>
      <c r="H1794" s="12">
        <v>85.642857142857139</v>
      </c>
      <c r="I1794" s="49"/>
      <c r="J1794" s="106"/>
      <c r="K1794" s="14">
        <f>SUM(I1794:J1794)</f>
        <v>0</v>
      </c>
      <c r="L1794" s="49"/>
      <c r="M1794" s="106"/>
      <c r="N1794" s="106"/>
      <c r="O1794" s="14">
        <f>SUM(L1794:N1794)</f>
        <v>0</v>
      </c>
      <c r="P1794" s="106"/>
      <c r="Q1794" s="106"/>
      <c r="R1794" s="106"/>
      <c r="S1794" s="106"/>
      <c r="T1794" s="18">
        <f>SUM(P1794:S1794)</f>
        <v>0</v>
      </c>
      <c r="U1794" s="49"/>
      <c r="V1794" s="49"/>
      <c r="W1794" s="49"/>
      <c r="X1794" s="49"/>
      <c r="Y1794" s="49"/>
      <c r="Z1794" s="49"/>
      <c r="AA1794" s="14">
        <f>SUM(U1794:Z1794)</f>
        <v>0</v>
      </c>
      <c r="AB1794" s="49"/>
      <c r="AC1794" s="49"/>
      <c r="AD1794" s="86">
        <f>H1794+K1794+O1794+T1794+AA1794+AB1794-AC1794</f>
        <v>85.642857142857139</v>
      </c>
    </row>
    <row r="1795" spans="1:30" ht="21" customHeight="1" x14ac:dyDescent="0.2">
      <c r="A1795" s="10">
        <v>1791</v>
      </c>
      <c r="B1795" s="103" t="s">
        <v>1569</v>
      </c>
      <c r="C1795" s="104" t="s">
        <v>70</v>
      </c>
      <c r="D1795" s="103">
        <v>4</v>
      </c>
      <c r="E1795" s="14">
        <f>H1795/100</f>
        <v>0.85642857142857143</v>
      </c>
      <c r="F1795" s="49"/>
      <c r="G1795" s="49"/>
      <c r="H1795" s="12">
        <v>85.642857142857139</v>
      </c>
      <c r="I1795" s="49"/>
      <c r="J1795" s="106"/>
      <c r="K1795" s="14">
        <f>SUM(I1795:J1795)</f>
        <v>0</v>
      </c>
      <c r="L1795" s="49"/>
      <c r="M1795" s="106"/>
      <c r="N1795" s="106"/>
      <c r="O1795" s="14">
        <f>SUM(L1795:N1795)</f>
        <v>0</v>
      </c>
      <c r="P1795" s="106"/>
      <c r="Q1795" s="106"/>
      <c r="R1795" s="106"/>
      <c r="S1795" s="106"/>
      <c r="T1795" s="18">
        <f>SUM(P1795:S1795)</f>
        <v>0</v>
      </c>
      <c r="U1795" s="49"/>
      <c r="V1795" s="49"/>
      <c r="W1795" s="49"/>
      <c r="X1795" s="49"/>
      <c r="Y1795" s="49"/>
      <c r="Z1795" s="49"/>
      <c r="AA1795" s="14">
        <f>SUM(U1795:Z1795)</f>
        <v>0</v>
      </c>
      <c r="AB1795" s="49"/>
      <c r="AC1795" s="49"/>
      <c r="AD1795" s="87">
        <f>H1795+K1795+O1795+T1795+AA1795+AB1795-AC1795</f>
        <v>85.642857142857139</v>
      </c>
    </row>
    <row r="1796" spans="1:30" ht="21" customHeight="1" x14ac:dyDescent="0.2">
      <c r="A1796" s="8">
        <v>1792</v>
      </c>
      <c r="B1796" s="136" t="s">
        <v>1570</v>
      </c>
      <c r="C1796" s="104" t="s">
        <v>70</v>
      </c>
      <c r="D1796" s="103">
        <v>1</v>
      </c>
      <c r="E1796" s="14">
        <f>H1796/100</f>
        <v>0.85636363636363644</v>
      </c>
      <c r="F1796" s="49"/>
      <c r="G1796" s="49"/>
      <c r="H1796" s="12">
        <v>85.63636363636364</v>
      </c>
      <c r="I1796" s="49"/>
      <c r="J1796" s="106"/>
      <c r="K1796" s="14">
        <f>SUM(I1796:J1796)</f>
        <v>0</v>
      </c>
      <c r="L1796" s="49"/>
      <c r="M1796" s="106"/>
      <c r="N1796" s="106"/>
      <c r="O1796" s="14">
        <f>SUM(L1796:N1796)</f>
        <v>0</v>
      </c>
      <c r="P1796" s="106"/>
      <c r="Q1796" s="106"/>
      <c r="R1796" s="106"/>
      <c r="S1796" s="106"/>
      <c r="T1796" s="18">
        <f>SUM(P1796:S1796)</f>
        <v>0</v>
      </c>
      <c r="U1796" s="49"/>
      <c r="V1796" s="49"/>
      <c r="W1796" s="49"/>
      <c r="X1796" s="49"/>
      <c r="Y1796" s="49"/>
      <c r="Z1796" s="49"/>
      <c r="AA1796" s="14">
        <f>SUM(U1796:Z1796)</f>
        <v>0</v>
      </c>
      <c r="AB1796" s="49"/>
      <c r="AC1796" s="49"/>
      <c r="AD1796" s="86">
        <f>H1796+K1796+O1796+T1796+AA1796+AB1796-AC1796</f>
        <v>85.63636363636364</v>
      </c>
    </row>
    <row r="1797" spans="1:30" ht="21" customHeight="1" x14ac:dyDescent="0.2">
      <c r="A1797" s="9">
        <v>1793</v>
      </c>
      <c r="B1797" s="134" t="s">
        <v>1571</v>
      </c>
      <c r="C1797" s="92" t="s">
        <v>64</v>
      </c>
      <c r="D1797" s="92">
        <v>1</v>
      </c>
      <c r="E1797" s="12">
        <v>0.85633333333333328</v>
      </c>
      <c r="F1797" s="53"/>
      <c r="G1797" s="46"/>
      <c r="H1797" s="12">
        <f>SUM(E1797*100,F1797:G1797)</f>
        <v>85.633333333333326</v>
      </c>
      <c r="I1797" s="94"/>
      <c r="J1797" s="95"/>
      <c r="K1797" s="12">
        <f>SUM(I1797:J1797)</f>
        <v>0</v>
      </c>
      <c r="L1797" s="95"/>
      <c r="M1797" s="95"/>
      <c r="N1797" s="95"/>
      <c r="O1797" s="12">
        <f>SUM(L1797:N1797)</f>
        <v>0</v>
      </c>
      <c r="P1797" s="95"/>
      <c r="Q1797" s="95"/>
      <c r="R1797" s="95"/>
      <c r="S1797" s="95"/>
      <c r="T1797" s="19">
        <f>SUM(P1797:S1797)</f>
        <v>0</v>
      </c>
      <c r="U1797" s="95"/>
      <c r="V1797" s="94"/>
      <c r="W1797" s="94"/>
      <c r="X1797" s="94"/>
      <c r="Y1797" s="85"/>
      <c r="Z1797" s="85"/>
      <c r="AA1797" s="14">
        <f>SUM(U1797:Z1797)</f>
        <v>0</v>
      </c>
      <c r="AB1797" s="85"/>
      <c r="AC1797" s="85"/>
      <c r="AD1797" s="87">
        <f>H1797+K1797+O1797+T1797+AA1797+AB1797-AC1797</f>
        <v>85.633333333333326</v>
      </c>
    </row>
    <row r="1798" spans="1:30" ht="21" customHeight="1" x14ac:dyDescent="0.2">
      <c r="A1798" s="10">
        <v>1794</v>
      </c>
      <c r="B1798" s="107" t="s">
        <v>1572</v>
      </c>
      <c r="C1798" s="104" t="s">
        <v>70</v>
      </c>
      <c r="D1798" s="104">
        <v>2</v>
      </c>
      <c r="E1798" s="14">
        <f>H1798/100</f>
        <v>0.85613636363636358</v>
      </c>
      <c r="F1798" s="49"/>
      <c r="G1798" s="49"/>
      <c r="H1798" s="12">
        <v>85.61363636363636</v>
      </c>
      <c r="I1798" s="49"/>
      <c r="J1798" s="106"/>
      <c r="K1798" s="14">
        <f>SUM(I1798:J1798)</f>
        <v>0</v>
      </c>
      <c r="L1798" s="49"/>
      <c r="M1798" s="106"/>
      <c r="N1798" s="106"/>
      <c r="O1798" s="14">
        <f>SUM(L1798:N1798)</f>
        <v>0</v>
      </c>
      <c r="P1798" s="106"/>
      <c r="Q1798" s="106"/>
      <c r="R1798" s="106"/>
      <c r="S1798" s="106"/>
      <c r="T1798" s="18">
        <f>SUM(P1798:S1798)</f>
        <v>0</v>
      </c>
      <c r="U1798" s="49"/>
      <c r="V1798" s="49"/>
      <c r="W1798" s="49"/>
      <c r="X1798" s="49"/>
      <c r="Y1798" s="49"/>
      <c r="Z1798" s="49"/>
      <c r="AA1798" s="14">
        <f>SUM(U1798:Z1798)</f>
        <v>0</v>
      </c>
      <c r="AB1798" s="49"/>
      <c r="AC1798" s="49"/>
      <c r="AD1798" s="86">
        <f>H1798+K1798+O1798+T1798+AA1798+AB1798-AC1798</f>
        <v>85.61363636363636</v>
      </c>
    </row>
    <row r="1799" spans="1:30" ht="21" customHeight="1" x14ac:dyDescent="0.2">
      <c r="A1799" s="8">
        <v>1795</v>
      </c>
      <c r="B1799" s="132" t="s">
        <v>1573</v>
      </c>
      <c r="C1799" s="101" t="s">
        <v>68</v>
      </c>
      <c r="D1799" s="101">
        <v>1</v>
      </c>
      <c r="E1799" s="13">
        <v>0.85607142857142859</v>
      </c>
      <c r="F1799" s="48"/>
      <c r="G1799" s="48"/>
      <c r="H1799" s="12">
        <f>SUM(E1799*100,F1799:G1799)</f>
        <v>85.607142857142861</v>
      </c>
      <c r="I1799" s="48"/>
      <c r="J1799" s="78"/>
      <c r="K1799" s="13">
        <f>SUM(I1799:J1799)</f>
        <v>0</v>
      </c>
      <c r="L1799" s="48"/>
      <c r="M1799" s="78"/>
      <c r="N1799" s="78"/>
      <c r="O1799" s="13">
        <f>SUM(L1799:N1799)</f>
        <v>0</v>
      </c>
      <c r="P1799" s="78"/>
      <c r="Q1799" s="78"/>
      <c r="R1799" s="78"/>
      <c r="S1799" s="78"/>
      <c r="T1799" s="82">
        <f>SUM(P1799:S1799)</f>
        <v>0</v>
      </c>
      <c r="U1799" s="48"/>
      <c r="V1799" s="48"/>
      <c r="W1799" s="48"/>
      <c r="X1799" s="48"/>
      <c r="Y1799" s="48"/>
      <c r="Z1799" s="48"/>
      <c r="AA1799" s="13">
        <f>SUM(U1799:Z1799)</f>
        <v>0</v>
      </c>
      <c r="AB1799" s="48"/>
      <c r="AC1799" s="48"/>
      <c r="AD1799" s="87">
        <f>H1799+K1799+O1799+T1799+AA1799+AB1799-AC1799</f>
        <v>85.607142857142861</v>
      </c>
    </row>
    <row r="1800" spans="1:30" ht="21" customHeight="1" x14ac:dyDescent="0.2">
      <c r="A1800" s="9">
        <v>1796</v>
      </c>
      <c r="B1800" s="107">
        <v>182792</v>
      </c>
      <c r="C1800" s="104" t="s">
        <v>70</v>
      </c>
      <c r="D1800" s="104">
        <v>3</v>
      </c>
      <c r="E1800" s="14">
        <f>'[1]3-18-02.'!AD23</f>
        <v>0.85599999999999998</v>
      </c>
      <c r="F1800" s="49"/>
      <c r="G1800" s="49"/>
      <c r="H1800" s="12">
        <f>SUM(E1800*100,F1800:G1800)</f>
        <v>85.6</v>
      </c>
      <c r="I1800" s="49"/>
      <c r="J1800" s="106"/>
      <c r="K1800" s="14">
        <f>SUM(I1800:J1800)</f>
        <v>0</v>
      </c>
      <c r="L1800" s="49"/>
      <c r="M1800" s="106"/>
      <c r="N1800" s="106"/>
      <c r="O1800" s="14">
        <f>SUM(L1800:N1800)</f>
        <v>0</v>
      </c>
      <c r="P1800" s="106"/>
      <c r="Q1800" s="106"/>
      <c r="R1800" s="106"/>
      <c r="S1800" s="106"/>
      <c r="T1800" s="18">
        <f>SUM(P1800:S1800)</f>
        <v>0</v>
      </c>
      <c r="U1800" s="49"/>
      <c r="V1800" s="49"/>
      <c r="W1800" s="49"/>
      <c r="X1800" s="49"/>
      <c r="Y1800" s="49"/>
      <c r="Z1800" s="49"/>
      <c r="AA1800" s="14">
        <f>SUM(U1800:Z1800)</f>
        <v>0</v>
      </c>
      <c r="AB1800" s="49"/>
      <c r="AC1800" s="49"/>
      <c r="AD1800" s="87">
        <f>H1800+K1800+O1800+T1800+AA1800+AB1800-AC1800</f>
        <v>85.6</v>
      </c>
    </row>
    <row r="1801" spans="1:30" ht="21" customHeight="1" x14ac:dyDescent="0.2">
      <c r="A1801" s="10">
        <v>1797</v>
      </c>
      <c r="B1801" s="100" t="s">
        <v>1574</v>
      </c>
      <c r="C1801" s="101" t="s">
        <v>68</v>
      </c>
      <c r="D1801" s="156">
        <v>1</v>
      </c>
      <c r="E1801" s="16">
        <v>0.84299999999999997</v>
      </c>
      <c r="F1801" s="48"/>
      <c r="G1801" s="48"/>
      <c r="H1801" s="12">
        <f>SUM(E1801*100,F1801:G1801)</f>
        <v>84.3</v>
      </c>
      <c r="I1801" s="48"/>
      <c r="J1801" s="78"/>
      <c r="K1801" s="13">
        <f>SUM(I1801:J1801)</f>
        <v>0</v>
      </c>
      <c r="L1801" s="48"/>
      <c r="M1801" s="78"/>
      <c r="N1801" s="78"/>
      <c r="O1801" s="13">
        <f>SUM(L1801:N1801)</f>
        <v>0</v>
      </c>
      <c r="P1801" s="78"/>
      <c r="Q1801" s="78"/>
      <c r="R1801" s="78"/>
      <c r="S1801" s="78"/>
      <c r="T1801" s="82">
        <f>SUM(P1801:S1801)</f>
        <v>0</v>
      </c>
      <c r="U1801" s="48"/>
      <c r="V1801" s="48"/>
      <c r="W1801" s="48"/>
      <c r="X1801" s="48">
        <v>0.8</v>
      </c>
      <c r="Y1801" s="48"/>
      <c r="Z1801" s="48">
        <v>0.5</v>
      </c>
      <c r="AA1801" s="13">
        <f>SUM(U1801:Z1801)</f>
        <v>1.3</v>
      </c>
      <c r="AB1801" s="48"/>
      <c r="AC1801" s="48"/>
      <c r="AD1801" s="87">
        <f>H1801+K1801+O1801+T1801+AA1801+AB1801-AC1801</f>
        <v>85.6</v>
      </c>
    </row>
    <row r="1802" spans="1:30" ht="21" customHeight="1" x14ac:dyDescent="0.2">
      <c r="A1802" s="8">
        <v>1798</v>
      </c>
      <c r="B1802" s="122" t="s">
        <v>1575</v>
      </c>
      <c r="C1802" s="110" t="s">
        <v>73</v>
      </c>
      <c r="D1802" s="110">
        <v>3</v>
      </c>
      <c r="E1802" s="14">
        <v>0.85593750000000002</v>
      </c>
      <c r="F1802" s="50"/>
      <c r="G1802" s="50"/>
      <c r="H1802" s="12">
        <f>SUM(E1802*100,F1802:G1802)</f>
        <v>85.59375</v>
      </c>
      <c r="I1802" s="50"/>
      <c r="J1802" s="112"/>
      <c r="K1802" s="14">
        <f>SUM(I1802:J1802)</f>
        <v>0</v>
      </c>
      <c r="L1802" s="50"/>
      <c r="M1802" s="112"/>
      <c r="N1802" s="112"/>
      <c r="O1802" s="14">
        <f>SUM(L1802:N1802)</f>
        <v>0</v>
      </c>
      <c r="P1802" s="112"/>
      <c r="Q1802" s="112"/>
      <c r="R1802" s="112"/>
      <c r="S1802" s="112"/>
      <c r="T1802" s="18">
        <f>SUM(P1802:S1802)</f>
        <v>0</v>
      </c>
      <c r="U1802" s="50"/>
      <c r="V1802" s="50"/>
      <c r="W1802" s="50"/>
      <c r="X1802" s="50"/>
      <c r="Y1802" s="50"/>
      <c r="Z1802" s="50"/>
      <c r="AA1802" s="14">
        <f>SUM(U1802:Z1802)</f>
        <v>0</v>
      </c>
      <c r="AB1802" s="50"/>
      <c r="AC1802" s="50"/>
      <c r="AD1802" s="87">
        <f>H1802+K1802+O1802+T1802+AA1802+AB1802-AC1802</f>
        <v>85.59375</v>
      </c>
    </row>
    <row r="1803" spans="1:30" ht="21" customHeight="1" x14ac:dyDescent="0.2">
      <c r="A1803" s="9">
        <v>1799</v>
      </c>
      <c r="B1803" s="99" t="s">
        <v>1576</v>
      </c>
      <c r="C1803" s="101" t="s">
        <v>68</v>
      </c>
      <c r="D1803" s="125">
        <v>3</v>
      </c>
      <c r="E1803" s="13">
        <v>0.8558620689655172</v>
      </c>
      <c r="F1803" s="48"/>
      <c r="G1803" s="48"/>
      <c r="H1803" s="12">
        <f>SUM(E1803*100,F1803:G1803)</f>
        <v>85.586206896551715</v>
      </c>
      <c r="I1803" s="48"/>
      <c r="J1803" s="78"/>
      <c r="K1803" s="13">
        <f>SUM(I1803:J1803)</f>
        <v>0</v>
      </c>
      <c r="L1803" s="48"/>
      <c r="M1803" s="78"/>
      <c r="N1803" s="78"/>
      <c r="O1803" s="13">
        <f>SUM(L1803:N1803)</f>
        <v>0</v>
      </c>
      <c r="P1803" s="78"/>
      <c r="Q1803" s="78"/>
      <c r="R1803" s="78"/>
      <c r="S1803" s="78"/>
      <c r="T1803" s="82">
        <f>SUM(P1803:S1803)</f>
        <v>0</v>
      </c>
      <c r="U1803" s="48"/>
      <c r="V1803" s="48"/>
      <c r="W1803" s="48"/>
      <c r="X1803" s="48"/>
      <c r="Y1803" s="48"/>
      <c r="Z1803" s="48"/>
      <c r="AA1803" s="13">
        <f>SUM(U1803:Z1803)</f>
        <v>0</v>
      </c>
      <c r="AB1803" s="48"/>
      <c r="AC1803" s="48"/>
      <c r="AD1803" s="87">
        <f>H1803+K1803+O1803+T1803+AA1803+AB1803-AC1803</f>
        <v>85.586206896551715</v>
      </c>
    </row>
    <row r="1804" spans="1:30" ht="21" customHeight="1" x14ac:dyDescent="0.2">
      <c r="A1804" s="10">
        <v>1800</v>
      </c>
      <c r="B1804" s="146" t="s">
        <v>1577</v>
      </c>
      <c r="C1804" s="101" t="s">
        <v>68</v>
      </c>
      <c r="D1804" s="101">
        <v>3</v>
      </c>
      <c r="E1804" s="13">
        <v>0.85580645161290325</v>
      </c>
      <c r="F1804" s="48"/>
      <c r="G1804" s="48"/>
      <c r="H1804" s="12">
        <f>SUM(E1804*100,F1804:G1804)</f>
        <v>85.58064516129032</v>
      </c>
      <c r="I1804" s="48"/>
      <c r="J1804" s="78"/>
      <c r="K1804" s="13">
        <f>SUM(I1804:J1804)</f>
        <v>0</v>
      </c>
      <c r="L1804" s="48"/>
      <c r="M1804" s="78"/>
      <c r="N1804" s="78"/>
      <c r="O1804" s="13">
        <f>SUM(L1804:N1804)</f>
        <v>0</v>
      </c>
      <c r="P1804" s="78"/>
      <c r="Q1804" s="78"/>
      <c r="R1804" s="78"/>
      <c r="S1804" s="78"/>
      <c r="T1804" s="82">
        <f>SUM(P1804:S1804)</f>
        <v>0</v>
      </c>
      <c r="U1804" s="48"/>
      <c r="V1804" s="48"/>
      <c r="W1804" s="48"/>
      <c r="X1804" s="48"/>
      <c r="Y1804" s="48"/>
      <c r="Z1804" s="48"/>
      <c r="AA1804" s="13">
        <f>SUM(U1804:Z1804)</f>
        <v>0</v>
      </c>
      <c r="AB1804" s="48"/>
      <c r="AC1804" s="48"/>
      <c r="AD1804" s="87">
        <f>H1804+K1804+O1804+T1804+AA1804+AB1804-AC1804</f>
        <v>85.58064516129032</v>
      </c>
    </row>
    <row r="1805" spans="1:30" ht="21" customHeight="1" x14ac:dyDescent="0.2">
      <c r="A1805" s="8">
        <v>1801</v>
      </c>
      <c r="B1805" s="129" t="s">
        <v>1578</v>
      </c>
      <c r="C1805" s="101" t="s">
        <v>68</v>
      </c>
      <c r="D1805" s="101">
        <v>3</v>
      </c>
      <c r="E1805" s="13">
        <v>0.85580645161290325</v>
      </c>
      <c r="F1805" s="48"/>
      <c r="G1805" s="48"/>
      <c r="H1805" s="12">
        <f>SUM(E1805*100,F1805:G1805)</f>
        <v>85.58064516129032</v>
      </c>
      <c r="I1805" s="48"/>
      <c r="J1805" s="78"/>
      <c r="K1805" s="13">
        <f>SUM(I1805:J1805)</f>
        <v>0</v>
      </c>
      <c r="L1805" s="48"/>
      <c r="M1805" s="78"/>
      <c r="N1805" s="78"/>
      <c r="O1805" s="13">
        <f>SUM(L1805:N1805)</f>
        <v>0</v>
      </c>
      <c r="P1805" s="78"/>
      <c r="Q1805" s="78"/>
      <c r="R1805" s="78"/>
      <c r="S1805" s="78"/>
      <c r="T1805" s="82">
        <f>SUM(P1805:S1805)</f>
        <v>0</v>
      </c>
      <c r="U1805" s="48"/>
      <c r="V1805" s="48"/>
      <c r="W1805" s="48"/>
      <c r="X1805" s="48"/>
      <c r="Y1805" s="48"/>
      <c r="Z1805" s="48"/>
      <c r="AA1805" s="13">
        <f>SUM(U1805:Z1805)</f>
        <v>0</v>
      </c>
      <c r="AB1805" s="48"/>
      <c r="AC1805" s="48"/>
      <c r="AD1805" s="87">
        <f>H1805+K1805+O1805+T1805+AA1805+AB1805-AC1805</f>
        <v>85.58064516129032</v>
      </c>
    </row>
    <row r="1806" spans="1:30" ht="21" customHeight="1" x14ac:dyDescent="0.2">
      <c r="A1806" s="9">
        <v>1802</v>
      </c>
      <c r="B1806" s="132" t="s">
        <v>1579</v>
      </c>
      <c r="C1806" s="101" t="s">
        <v>68</v>
      </c>
      <c r="D1806" s="101">
        <v>1</v>
      </c>
      <c r="E1806" s="13">
        <v>0.85571428571428576</v>
      </c>
      <c r="F1806" s="48"/>
      <c r="G1806" s="48"/>
      <c r="H1806" s="12">
        <f>SUM(E1806*100,F1806:G1806)</f>
        <v>85.571428571428569</v>
      </c>
      <c r="I1806" s="48"/>
      <c r="J1806" s="78"/>
      <c r="K1806" s="13">
        <f>SUM(I1806:J1806)</f>
        <v>0</v>
      </c>
      <c r="L1806" s="48"/>
      <c r="M1806" s="78"/>
      <c r="N1806" s="78"/>
      <c r="O1806" s="13">
        <f>SUM(L1806:N1806)</f>
        <v>0</v>
      </c>
      <c r="P1806" s="78"/>
      <c r="Q1806" s="78"/>
      <c r="R1806" s="78"/>
      <c r="S1806" s="78"/>
      <c r="T1806" s="82">
        <f>SUM(P1806:S1806)</f>
        <v>0</v>
      </c>
      <c r="U1806" s="48"/>
      <c r="V1806" s="48"/>
      <c r="W1806" s="48"/>
      <c r="X1806" s="48"/>
      <c r="Y1806" s="48"/>
      <c r="Z1806" s="48"/>
      <c r="AA1806" s="13">
        <f>SUM(U1806:Z1806)</f>
        <v>0</v>
      </c>
      <c r="AB1806" s="48"/>
      <c r="AC1806" s="48"/>
      <c r="AD1806" s="86">
        <f>H1806+K1806+O1806+T1806+AA1806+AB1806-AC1806</f>
        <v>85.571428571428569</v>
      </c>
    </row>
    <row r="1807" spans="1:30" ht="21" customHeight="1" x14ac:dyDescent="0.2">
      <c r="A1807" s="10">
        <v>1803</v>
      </c>
      <c r="B1807" s="96" t="s">
        <v>1580</v>
      </c>
      <c r="C1807" s="96" t="s">
        <v>66</v>
      </c>
      <c r="D1807" s="96">
        <v>2</v>
      </c>
      <c r="E1807" s="13">
        <v>0.85566666666666669</v>
      </c>
      <c r="F1807" s="47"/>
      <c r="G1807" s="47"/>
      <c r="H1807" s="12">
        <f>SUM(E1807*100,F1807:G1807)</f>
        <v>85.566666666666663</v>
      </c>
      <c r="I1807" s="47"/>
      <c r="J1807" s="77"/>
      <c r="K1807" s="13">
        <f>SUM(I1807:J1807)</f>
        <v>0</v>
      </c>
      <c r="L1807" s="47"/>
      <c r="M1807" s="77"/>
      <c r="N1807" s="77"/>
      <c r="O1807" s="13">
        <f>SUM(L1807:N1807)</f>
        <v>0</v>
      </c>
      <c r="P1807" s="77"/>
      <c r="Q1807" s="77"/>
      <c r="R1807" s="77"/>
      <c r="S1807" s="77"/>
      <c r="T1807" s="82">
        <f>SUM(P1807:S1807)</f>
        <v>0</v>
      </c>
      <c r="U1807" s="47"/>
      <c r="V1807" s="47"/>
      <c r="W1807" s="47"/>
      <c r="X1807" s="47"/>
      <c r="Y1807" s="47"/>
      <c r="Z1807" s="47"/>
      <c r="AA1807" s="13">
        <f>SUM(U1807:Z1807)</f>
        <v>0</v>
      </c>
      <c r="AB1807" s="47"/>
      <c r="AC1807" s="47"/>
      <c r="AD1807" s="86">
        <f>H1807+K1807+O1807+T1807+AA1807+AB1807-AC1807</f>
        <v>85.566666666666663</v>
      </c>
    </row>
    <row r="1808" spans="1:30" ht="21" customHeight="1" x14ac:dyDescent="0.2">
      <c r="A1808" s="8">
        <v>1804</v>
      </c>
      <c r="B1808" s="99" t="s">
        <v>1581</v>
      </c>
      <c r="C1808" s="101" t="s">
        <v>68</v>
      </c>
      <c r="D1808" s="156">
        <v>1</v>
      </c>
      <c r="E1808" s="16">
        <v>0.85566666666666669</v>
      </c>
      <c r="F1808" s="48"/>
      <c r="G1808" s="48"/>
      <c r="H1808" s="12">
        <f>SUM(E1808*100,F1808:G1808)</f>
        <v>85.566666666666663</v>
      </c>
      <c r="I1808" s="48"/>
      <c r="J1808" s="78"/>
      <c r="K1808" s="13">
        <f>SUM(I1808:J1808)</f>
        <v>0</v>
      </c>
      <c r="L1808" s="48"/>
      <c r="M1808" s="78"/>
      <c r="N1808" s="78"/>
      <c r="O1808" s="13">
        <f>SUM(L1808:N1808)</f>
        <v>0</v>
      </c>
      <c r="P1808" s="78"/>
      <c r="Q1808" s="78"/>
      <c r="R1808" s="78"/>
      <c r="S1808" s="78"/>
      <c r="T1808" s="82">
        <f>SUM(P1808:S1808)</f>
        <v>0</v>
      </c>
      <c r="U1808" s="48"/>
      <c r="V1808" s="48"/>
      <c r="W1808" s="48"/>
      <c r="X1808" s="48"/>
      <c r="Y1808" s="48"/>
      <c r="Z1808" s="48"/>
      <c r="AA1808" s="13">
        <f>SUM(U1808:Z1808)</f>
        <v>0</v>
      </c>
      <c r="AB1808" s="48"/>
      <c r="AC1808" s="48"/>
      <c r="AD1808" s="87">
        <f>H1808+K1808+O1808+T1808+AA1808+AB1808-AC1808</f>
        <v>85.566666666666663</v>
      </c>
    </row>
    <row r="1809" spans="1:30" ht="21" customHeight="1" x14ac:dyDescent="0.2">
      <c r="A1809" s="9">
        <v>1805</v>
      </c>
      <c r="B1809" s="99" t="s">
        <v>1582</v>
      </c>
      <c r="C1809" s="101" t="s">
        <v>68</v>
      </c>
      <c r="D1809" s="101">
        <v>4</v>
      </c>
      <c r="E1809" s="13">
        <v>0.85566666666666669</v>
      </c>
      <c r="F1809" s="48"/>
      <c r="G1809" s="48"/>
      <c r="H1809" s="12">
        <f>SUM(E1809*100,F1809:G1809)</f>
        <v>85.566666666666663</v>
      </c>
      <c r="I1809" s="48"/>
      <c r="J1809" s="78"/>
      <c r="K1809" s="13">
        <f>SUM(I1809:J1809)</f>
        <v>0</v>
      </c>
      <c r="L1809" s="48"/>
      <c r="M1809" s="78"/>
      <c r="N1809" s="78"/>
      <c r="O1809" s="13">
        <f>SUM(L1809:N1809)</f>
        <v>0</v>
      </c>
      <c r="P1809" s="78"/>
      <c r="Q1809" s="78"/>
      <c r="R1809" s="78"/>
      <c r="S1809" s="78"/>
      <c r="T1809" s="82">
        <f>SUM(P1809:S1809)</f>
        <v>0</v>
      </c>
      <c r="U1809" s="48"/>
      <c r="V1809" s="48"/>
      <c r="W1809" s="48"/>
      <c r="X1809" s="48"/>
      <c r="Y1809" s="48"/>
      <c r="Z1809" s="48"/>
      <c r="AA1809" s="13">
        <f>SUM(U1809:Z1809)</f>
        <v>0</v>
      </c>
      <c r="AB1809" s="48"/>
      <c r="AC1809" s="48"/>
      <c r="AD1809" s="87">
        <f>H1809+K1809+O1809+T1809+AA1809+AB1809-AC1809</f>
        <v>85.566666666666663</v>
      </c>
    </row>
    <row r="1810" spans="1:30" ht="21" customHeight="1" x14ac:dyDescent="0.2">
      <c r="A1810" s="10">
        <v>1806</v>
      </c>
      <c r="B1810" s="117">
        <v>174119</v>
      </c>
      <c r="C1810" s="119" t="s">
        <v>78</v>
      </c>
      <c r="D1810" s="119">
        <v>4</v>
      </c>
      <c r="E1810" s="14">
        <v>0.85564102564102562</v>
      </c>
      <c r="F1810" s="51"/>
      <c r="G1810" s="51"/>
      <c r="H1810" s="12">
        <f>SUM(E1810*100,F1810:G1810)</f>
        <v>85.564102564102569</v>
      </c>
      <c r="I1810" s="51"/>
      <c r="J1810" s="121"/>
      <c r="K1810" s="14">
        <f>SUM(I1810:J1810)</f>
        <v>0</v>
      </c>
      <c r="L1810" s="51"/>
      <c r="M1810" s="121"/>
      <c r="N1810" s="121"/>
      <c r="O1810" s="14">
        <f>SUM(L1810:N1810)</f>
        <v>0</v>
      </c>
      <c r="P1810" s="121"/>
      <c r="Q1810" s="121"/>
      <c r="R1810" s="121"/>
      <c r="S1810" s="121"/>
      <c r="T1810" s="18">
        <f>SUM(P1810:S1810)</f>
        <v>0</v>
      </c>
      <c r="U1810" s="51"/>
      <c r="V1810" s="51"/>
      <c r="W1810" s="51"/>
      <c r="X1810" s="51"/>
      <c r="Y1810" s="51"/>
      <c r="Z1810" s="51"/>
      <c r="AA1810" s="14">
        <f>SUM(U1810:Z1810)</f>
        <v>0</v>
      </c>
      <c r="AB1810" s="51"/>
      <c r="AC1810" s="51"/>
      <c r="AD1810" s="86">
        <f>H1810+K1810+O1810+T1810+AA1810+AB1810-AC1810</f>
        <v>85.564102564102569</v>
      </c>
    </row>
    <row r="1811" spans="1:30" ht="21" customHeight="1" x14ac:dyDescent="0.2">
      <c r="A1811" s="8">
        <v>1807</v>
      </c>
      <c r="B1811" s="110" t="s">
        <v>1583</v>
      </c>
      <c r="C1811" s="110" t="s">
        <v>73</v>
      </c>
      <c r="D1811" s="110">
        <v>4</v>
      </c>
      <c r="E1811" s="14">
        <v>0.85562499999999997</v>
      </c>
      <c r="F1811" s="50"/>
      <c r="G1811" s="50"/>
      <c r="H1811" s="12">
        <f>SUM(E1811*100,F1811:G1811)</f>
        <v>85.5625</v>
      </c>
      <c r="I1811" s="50"/>
      <c r="J1811" s="112"/>
      <c r="K1811" s="14">
        <f>SUM(I1811:J1811)</f>
        <v>0</v>
      </c>
      <c r="L1811" s="50"/>
      <c r="M1811" s="112"/>
      <c r="N1811" s="112"/>
      <c r="O1811" s="14">
        <f>SUM(L1811:N1811)</f>
        <v>0</v>
      </c>
      <c r="P1811" s="112"/>
      <c r="Q1811" s="112"/>
      <c r="R1811" s="112"/>
      <c r="S1811" s="112"/>
      <c r="T1811" s="18">
        <f>SUM(P1811:S1811)</f>
        <v>0</v>
      </c>
      <c r="U1811" s="50"/>
      <c r="V1811" s="50"/>
      <c r="W1811" s="50"/>
      <c r="X1811" s="50"/>
      <c r="Y1811" s="50"/>
      <c r="Z1811" s="50"/>
      <c r="AA1811" s="14">
        <f>SUM(U1811:Z1811)</f>
        <v>0</v>
      </c>
      <c r="AB1811" s="50"/>
      <c r="AC1811" s="50"/>
      <c r="AD1811" s="87">
        <f>H1811+K1811+O1811+T1811+AA1811+AB1811-AC1811</f>
        <v>85.5625</v>
      </c>
    </row>
    <row r="1812" spans="1:30" ht="21" customHeight="1" x14ac:dyDescent="0.2">
      <c r="A1812" s="9">
        <v>1808</v>
      </c>
      <c r="B1812" s="99" t="s">
        <v>1584</v>
      </c>
      <c r="C1812" s="101" t="s">
        <v>68</v>
      </c>
      <c r="D1812" s="99">
        <v>1</v>
      </c>
      <c r="E1812" s="13">
        <v>0.85548387096774192</v>
      </c>
      <c r="F1812" s="48"/>
      <c r="G1812" s="48"/>
      <c r="H1812" s="12">
        <f>SUM(E1812*100,F1812:G1812)</f>
        <v>85.548387096774192</v>
      </c>
      <c r="I1812" s="48"/>
      <c r="J1812" s="78"/>
      <c r="K1812" s="13">
        <f>SUM(I1812:J1812)</f>
        <v>0</v>
      </c>
      <c r="L1812" s="48"/>
      <c r="M1812" s="78"/>
      <c r="N1812" s="78"/>
      <c r="O1812" s="13">
        <f>SUM(L1812:N1812)</f>
        <v>0</v>
      </c>
      <c r="P1812" s="78"/>
      <c r="Q1812" s="78"/>
      <c r="R1812" s="78"/>
      <c r="S1812" s="78"/>
      <c r="T1812" s="82">
        <f>SUM(P1812:S1812)</f>
        <v>0</v>
      </c>
      <c r="U1812" s="48"/>
      <c r="V1812" s="48"/>
      <c r="W1812" s="48"/>
      <c r="X1812" s="48"/>
      <c r="Y1812" s="48"/>
      <c r="Z1812" s="48"/>
      <c r="AA1812" s="13">
        <f>SUM(U1812:Z1812)</f>
        <v>0</v>
      </c>
      <c r="AB1812" s="48"/>
      <c r="AC1812" s="48"/>
      <c r="AD1812" s="86">
        <f>H1812+K1812+O1812+T1812+AA1812+AB1812-AC1812</f>
        <v>85.548387096774192</v>
      </c>
    </row>
    <row r="1813" spans="1:30" ht="21" customHeight="1" x14ac:dyDescent="0.2">
      <c r="A1813" s="10">
        <v>1809</v>
      </c>
      <c r="B1813" s="100" t="s">
        <v>1585</v>
      </c>
      <c r="C1813" s="101" t="s">
        <v>68</v>
      </c>
      <c r="D1813" s="156">
        <v>1</v>
      </c>
      <c r="E1813" s="16">
        <v>0.84033333333333338</v>
      </c>
      <c r="F1813" s="48"/>
      <c r="G1813" s="48"/>
      <c r="H1813" s="12">
        <f>SUM(E1813*100,F1813:G1813)</f>
        <v>84.033333333333331</v>
      </c>
      <c r="I1813" s="48"/>
      <c r="J1813" s="78"/>
      <c r="K1813" s="13">
        <f>SUM(I1813:J1813)</f>
        <v>0</v>
      </c>
      <c r="L1813" s="48"/>
      <c r="M1813" s="78"/>
      <c r="N1813" s="78"/>
      <c r="O1813" s="13">
        <f>SUM(L1813:N1813)</f>
        <v>0</v>
      </c>
      <c r="P1813" s="78"/>
      <c r="Q1813" s="78"/>
      <c r="R1813" s="78"/>
      <c r="S1813" s="78"/>
      <c r="T1813" s="82">
        <f>SUM(P1813:S1813)</f>
        <v>0</v>
      </c>
      <c r="U1813" s="48"/>
      <c r="V1813" s="48"/>
      <c r="W1813" s="48">
        <v>1.5</v>
      </c>
      <c r="X1813" s="48"/>
      <c r="Y1813" s="48"/>
      <c r="Z1813" s="48"/>
      <c r="AA1813" s="13">
        <f>SUM(U1813:Z1813)</f>
        <v>1.5</v>
      </c>
      <c r="AB1813" s="48"/>
      <c r="AC1813" s="48"/>
      <c r="AD1813" s="86">
        <f>H1813+K1813+O1813+T1813+AA1813+AB1813-AC1813</f>
        <v>85.533333333333331</v>
      </c>
    </row>
    <row r="1814" spans="1:30" ht="21" customHeight="1" x14ac:dyDescent="0.2">
      <c r="A1814" s="8">
        <v>1810</v>
      </c>
      <c r="B1814" s="122" t="s">
        <v>1586</v>
      </c>
      <c r="C1814" s="110" t="s">
        <v>73</v>
      </c>
      <c r="D1814" s="110">
        <v>1</v>
      </c>
      <c r="E1814" s="14">
        <v>0.83731851851851857</v>
      </c>
      <c r="F1814" s="50"/>
      <c r="G1814" s="50"/>
      <c r="H1814" s="12">
        <f>SUM(E1814*100,F1814:G1814)</f>
        <v>83.731851851851857</v>
      </c>
      <c r="I1814" s="50"/>
      <c r="J1814" s="112"/>
      <c r="K1814" s="14">
        <f>SUM(I1814:J1814)</f>
        <v>0</v>
      </c>
      <c r="L1814" s="50"/>
      <c r="M1814" s="112"/>
      <c r="N1814" s="112"/>
      <c r="O1814" s="14">
        <f>SUM(L1814:N1814)</f>
        <v>0</v>
      </c>
      <c r="P1814" s="112"/>
      <c r="Q1814" s="112"/>
      <c r="R1814" s="112"/>
      <c r="S1814" s="112"/>
      <c r="T1814" s="18">
        <f>SUM(P1814:S1814)</f>
        <v>0</v>
      </c>
      <c r="U1814" s="50">
        <v>1</v>
      </c>
      <c r="V1814" s="50"/>
      <c r="W1814" s="50"/>
      <c r="X1814" s="50">
        <v>0.8</v>
      </c>
      <c r="Y1814" s="50"/>
      <c r="Z1814" s="50"/>
      <c r="AA1814" s="14">
        <f>SUM(U1814:Z1814)</f>
        <v>1.8</v>
      </c>
      <c r="AB1814" s="50"/>
      <c r="AC1814" s="50"/>
      <c r="AD1814" s="86">
        <f>H1814+K1814+O1814+T1814+AA1814+AB1814-AC1814</f>
        <v>85.531851851851854</v>
      </c>
    </row>
    <row r="1815" spans="1:30" ht="21" customHeight="1" x14ac:dyDescent="0.2">
      <c r="A1815" s="9">
        <v>1811</v>
      </c>
      <c r="B1815" s="96" t="s">
        <v>1587</v>
      </c>
      <c r="C1815" s="96" t="s">
        <v>66</v>
      </c>
      <c r="D1815" s="96">
        <v>1</v>
      </c>
      <c r="E1815" s="13">
        <v>0.85531250000000003</v>
      </c>
      <c r="F1815" s="47"/>
      <c r="G1815" s="47"/>
      <c r="H1815" s="12">
        <f>SUM(E1815*100,F1815:G1815)</f>
        <v>85.53125</v>
      </c>
      <c r="I1815" s="47"/>
      <c r="J1815" s="77"/>
      <c r="K1815" s="13">
        <f>SUM(I1815:J1815)</f>
        <v>0</v>
      </c>
      <c r="L1815" s="47"/>
      <c r="M1815" s="77"/>
      <c r="N1815" s="77"/>
      <c r="O1815" s="13">
        <f>SUM(L1815:N1815)</f>
        <v>0</v>
      </c>
      <c r="P1815" s="77"/>
      <c r="Q1815" s="77"/>
      <c r="R1815" s="77"/>
      <c r="S1815" s="77"/>
      <c r="T1815" s="82">
        <f>SUM(P1815:S1815)</f>
        <v>0</v>
      </c>
      <c r="U1815" s="47"/>
      <c r="V1815" s="47"/>
      <c r="W1815" s="47"/>
      <c r="X1815" s="47"/>
      <c r="Y1815" s="47"/>
      <c r="Z1815" s="47"/>
      <c r="AA1815" s="13">
        <f>SUM(U1815:Z1815)</f>
        <v>0</v>
      </c>
      <c r="AB1815" s="47"/>
      <c r="AC1815" s="47"/>
      <c r="AD1815" s="87">
        <f>H1815+K1815+O1815+T1815+AA1815+AB1815-AC1815</f>
        <v>85.53125</v>
      </c>
    </row>
    <row r="1816" spans="1:30" ht="21" customHeight="1" x14ac:dyDescent="0.2">
      <c r="A1816" s="10">
        <v>1812</v>
      </c>
      <c r="B1816" s="122" t="s">
        <v>1588</v>
      </c>
      <c r="C1816" s="110" t="s">
        <v>73</v>
      </c>
      <c r="D1816" s="110">
        <v>2</v>
      </c>
      <c r="E1816" s="14">
        <v>0.85531250000000003</v>
      </c>
      <c r="F1816" s="50"/>
      <c r="G1816" s="50"/>
      <c r="H1816" s="12">
        <f>SUM(E1816*100,F1816:G1816)</f>
        <v>85.53125</v>
      </c>
      <c r="I1816" s="50"/>
      <c r="J1816" s="112"/>
      <c r="K1816" s="14">
        <f>SUM(I1816:J1816)</f>
        <v>0</v>
      </c>
      <c r="L1816" s="50"/>
      <c r="M1816" s="112"/>
      <c r="N1816" s="112"/>
      <c r="O1816" s="14">
        <f>SUM(L1816:N1816)</f>
        <v>0</v>
      </c>
      <c r="P1816" s="112"/>
      <c r="Q1816" s="194"/>
      <c r="R1816" s="112"/>
      <c r="S1816" s="112"/>
      <c r="T1816" s="18">
        <f>SUM(P1816:S1816)</f>
        <v>0</v>
      </c>
      <c r="U1816" s="50"/>
      <c r="V1816" s="50"/>
      <c r="W1816" s="50"/>
      <c r="X1816" s="50"/>
      <c r="Y1816" s="50"/>
      <c r="Z1816" s="50"/>
      <c r="AA1816" s="14">
        <f>SUM(U1816:Z1816)</f>
        <v>0</v>
      </c>
      <c r="AB1816" s="50"/>
      <c r="AC1816" s="50"/>
      <c r="AD1816" s="86">
        <f>H1816+K1816+O1816+T1816+AA1816+AB1816-AC1816</f>
        <v>85.53125</v>
      </c>
    </row>
    <row r="1817" spans="1:30" ht="21" customHeight="1" x14ac:dyDescent="0.2">
      <c r="A1817" s="8">
        <v>1813</v>
      </c>
      <c r="B1817" s="110" t="s">
        <v>1589</v>
      </c>
      <c r="C1817" s="110" t="s">
        <v>73</v>
      </c>
      <c r="D1817" s="110">
        <v>4</v>
      </c>
      <c r="E1817" s="14">
        <v>0.85531250000000003</v>
      </c>
      <c r="F1817" s="50"/>
      <c r="G1817" s="50"/>
      <c r="H1817" s="12">
        <f>SUM(E1817*100,F1817:G1817)</f>
        <v>85.53125</v>
      </c>
      <c r="I1817" s="50"/>
      <c r="J1817" s="112"/>
      <c r="K1817" s="14">
        <f>SUM(I1817:J1817)</f>
        <v>0</v>
      </c>
      <c r="L1817" s="50"/>
      <c r="M1817" s="112"/>
      <c r="N1817" s="112"/>
      <c r="O1817" s="14">
        <f>SUM(L1817:N1817)</f>
        <v>0</v>
      </c>
      <c r="P1817" s="112"/>
      <c r="Q1817" s="112"/>
      <c r="R1817" s="112"/>
      <c r="S1817" s="112"/>
      <c r="T1817" s="18">
        <f>SUM(P1817:S1817)</f>
        <v>0</v>
      </c>
      <c r="U1817" s="50"/>
      <c r="V1817" s="50"/>
      <c r="W1817" s="50"/>
      <c r="X1817" s="50"/>
      <c r="Y1817" s="50"/>
      <c r="Z1817" s="50"/>
      <c r="AA1817" s="14">
        <f>SUM(U1817:Z1817)</f>
        <v>0</v>
      </c>
      <c r="AB1817" s="50"/>
      <c r="AC1817" s="50"/>
      <c r="AD1817" s="86">
        <f>H1817+K1817+O1817+T1817+AA1817+AB1817-AC1817</f>
        <v>85.53125</v>
      </c>
    </row>
    <row r="1818" spans="1:30" ht="21" customHeight="1" x14ac:dyDescent="0.2">
      <c r="A1818" s="9">
        <v>1814</v>
      </c>
      <c r="B1818" s="122" t="s">
        <v>1590</v>
      </c>
      <c r="C1818" s="110" t="s">
        <v>73</v>
      </c>
      <c r="D1818" s="110">
        <v>1</v>
      </c>
      <c r="E1818" s="14">
        <v>0.85519999999999996</v>
      </c>
      <c r="F1818" s="50"/>
      <c r="G1818" s="50"/>
      <c r="H1818" s="12">
        <f>SUM(E1818*100,F1818:G1818)</f>
        <v>85.52</v>
      </c>
      <c r="I1818" s="50"/>
      <c r="J1818" s="112"/>
      <c r="K1818" s="14">
        <f>SUM(I1818:J1818)</f>
        <v>0</v>
      </c>
      <c r="L1818" s="50"/>
      <c r="M1818" s="112"/>
      <c r="N1818" s="112"/>
      <c r="O1818" s="14">
        <f>SUM(L1818:N1818)</f>
        <v>0</v>
      </c>
      <c r="P1818" s="112"/>
      <c r="Q1818" s="112"/>
      <c r="R1818" s="112"/>
      <c r="S1818" s="112"/>
      <c r="T1818" s="18">
        <f>SUM(P1818:S1818)</f>
        <v>0</v>
      </c>
      <c r="U1818" s="50"/>
      <c r="V1818" s="50"/>
      <c r="W1818" s="50"/>
      <c r="X1818" s="50"/>
      <c r="Y1818" s="50"/>
      <c r="Z1818" s="50"/>
      <c r="AA1818" s="14">
        <f>SUM(U1818:Z1818)</f>
        <v>0</v>
      </c>
      <c r="AB1818" s="50"/>
      <c r="AC1818" s="50"/>
      <c r="AD1818" s="87">
        <f>H1818+K1818+O1818+T1818+AA1818+AB1818-AC1818</f>
        <v>85.52</v>
      </c>
    </row>
    <row r="1819" spans="1:30" ht="21" customHeight="1" x14ac:dyDescent="0.2">
      <c r="A1819" s="10">
        <v>1815</v>
      </c>
      <c r="B1819" s="96" t="s">
        <v>1591</v>
      </c>
      <c r="C1819" s="96" t="s">
        <v>66</v>
      </c>
      <c r="D1819" s="96">
        <v>1</v>
      </c>
      <c r="E1819" s="13">
        <v>0.85312500000000002</v>
      </c>
      <c r="F1819" s="47"/>
      <c r="G1819" s="47"/>
      <c r="H1819" s="12">
        <f>SUM(E1819*100,F1819:G1819)</f>
        <v>85.3125</v>
      </c>
      <c r="I1819" s="47"/>
      <c r="J1819" s="77"/>
      <c r="K1819" s="13">
        <f>SUM(I1819:J1819)</f>
        <v>0</v>
      </c>
      <c r="L1819" s="47"/>
      <c r="M1819" s="77"/>
      <c r="N1819" s="77"/>
      <c r="O1819" s="13">
        <f>SUM(L1819:N1819)</f>
        <v>0</v>
      </c>
      <c r="P1819" s="77"/>
      <c r="Q1819" s="77"/>
      <c r="R1819" s="77"/>
      <c r="S1819" s="77"/>
      <c r="T1819" s="82">
        <f>SUM(P1819:S1819)</f>
        <v>0</v>
      </c>
      <c r="U1819" s="47"/>
      <c r="V1819" s="47">
        <v>0.2</v>
      </c>
      <c r="W1819" s="47"/>
      <c r="X1819" s="47"/>
      <c r="Y1819" s="47"/>
      <c r="Z1819" s="47"/>
      <c r="AA1819" s="13">
        <f>SUM(U1819:Z1819)</f>
        <v>0.2</v>
      </c>
      <c r="AB1819" s="47"/>
      <c r="AC1819" s="47"/>
      <c r="AD1819" s="87">
        <f>H1819+K1819+O1819+T1819+AA1819+AB1819-AC1819</f>
        <v>85.512500000000003</v>
      </c>
    </row>
    <row r="1820" spans="1:30" ht="21" customHeight="1" x14ac:dyDescent="0.2">
      <c r="A1820" s="8">
        <v>1816</v>
      </c>
      <c r="B1820" s="145">
        <v>164047</v>
      </c>
      <c r="C1820" s="92" t="s">
        <v>64</v>
      </c>
      <c r="D1820" s="91">
        <v>5</v>
      </c>
      <c r="E1820" s="12">
        <v>0.85501792114695341</v>
      </c>
      <c r="F1820" s="46"/>
      <c r="G1820" s="46"/>
      <c r="H1820" s="12">
        <f>SUM(E1820*100,F1820:G1820)</f>
        <v>85.501792114695334</v>
      </c>
      <c r="I1820" s="94"/>
      <c r="J1820" s="95"/>
      <c r="K1820" s="12">
        <f>SUM(I1820:J1820)</f>
        <v>0</v>
      </c>
      <c r="L1820" s="95"/>
      <c r="M1820" s="95"/>
      <c r="N1820" s="95"/>
      <c r="O1820" s="12">
        <f>SUM(L1820:N1820)</f>
        <v>0</v>
      </c>
      <c r="P1820" s="95"/>
      <c r="Q1820" s="95"/>
      <c r="R1820" s="95"/>
      <c r="S1820" s="95"/>
      <c r="T1820" s="19">
        <f>SUM(P1820:S1820)</f>
        <v>0</v>
      </c>
      <c r="U1820" s="95"/>
      <c r="V1820" s="94"/>
      <c r="W1820" s="94"/>
      <c r="X1820" s="94"/>
      <c r="Y1820" s="85"/>
      <c r="Z1820" s="85"/>
      <c r="AA1820" s="14">
        <f>SUM(U1820:Z1820)</f>
        <v>0</v>
      </c>
      <c r="AB1820" s="85"/>
      <c r="AC1820" s="85"/>
      <c r="AD1820" s="86">
        <f>H1820+K1820+O1820+T1820+AA1820+AB1820-AC1820</f>
        <v>85.501792114695334</v>
      </c>
    </row>
    <row r="1821" spans="1:30" ht="21" customHeight="1" x14ac:dyDescent="0.2">
      <c r="A1821" s="9">
        <v>1817</v>
      </c>
      <c r="B1821" s="107">
        <v>182883</v>
      </c>
      <c r="C1821" s="104" t="s">
        <v>70</v>
      </c>
      <c r="D1821" s="104">
        <v>3</v>
      </c>
      <c r="E1821" s="14">
        <f>'[1]3-18-06.'!AD18</f>
        <v>0.85499999999999998</v>
      </c>
      <c r="F1821" s="49"/>
      <c r="G1821" s="49"/>
      <c r="H1821" s="12">
        <f>SUM(E1821*100,F1821:G1821)</f>
        <v>85.5</v>
      </c>
      <c r="I1821" s="49"/>
      <c r="J1821" s="106"/>
      <c r="K1821" s="14">
        <f>SUM(I1821:J1821)</f>
        <v>0</v>
      </c>
      <c r="L1821" s="49"/>
      <c r="M1821" s="106"/>
      <c r="N1821" s="106"/>
      <c r="O1821" s="14">
        <f>SUM(L1821:N1821)</f>
        <v>0</v>
      </c>
      <c r="P1821" s="106"/>
      <c r="Q1821" s="106"/>
      <c r="R1821" s="106"/>
      <c r="S1821" s="106"/>
      <c r="T1821" s="18">
        <f>SUM(P1821:S1821)</f>
        <v>0</v>
      </c>
      <c r="U1821" s="49"/>
      <c r="V1821" s="49"/>
      <c r="W1821" s="49"/>
      <c r="X1821" s="49"/>
      <c r="Y1821" s="49"/>
      <c r="Z1821" s="49"/>
      <c r="AA1821" s="14">
        <f>SUM(U1821:Z1821)</f>
        <v>0</v>
      </c>
      <c r="AB1821" s="49"/>
      <c r="AC1821" s="49"/>
      <c r="AD1821" s="86">
        <f>H1821+K1821+O1821+T1821+AA1821+AB1821-AC1821</f>
        <v>85.5</v>
      </c>
    </row>
    <row r="1822" spans="1:30" ht="21" customHeight="1" x14ac:dyDescent="0.2">
      <c r="A1822" s="10">
        <v>1818</v>
      </c>
      <c r="B1822" s="96" t="s">
        <v>1592</v>
      </c>
      <c r="C1822" s="96" t="s">
        <v>66</v>
      </c>
      <c r="D1822" s="96">
        <v>1</v>
      </c>
      <c r="E1822" s="13">
        <v>0.85</v>
      </c>
      <c r="F1822" s="47"/>
      <c r="G1822" s="47"/>
      <c r="H1822" s="12">
        <f>SUM(E1822*100,F1822:G1822)</f>
        <v>85</v>
      </c>
      <c r="I1822" s="47"/>
      <c r="J1822" s="77"/>
      <c r="K1822" s="13">
        <f>SUM(I1822:J1822)</f>
        <v>0</v>
      </c>
      <c r="L1822" s="47"/>
      <c r="M1822" s="77"/>
      <c r="N1822" s="77"/>
      <c r="O1822" s="13">
        <f>SUM(L1822:N1822)</f>
        <v>0</v>
      </c>
      <c r="P1822" s="77"/>
      <c r="Q1822" s="77"/>
      <c r="R1822" s="77"/>
      <c r="S1822" s="77"/>
      <c r="T1822" s="82">
        <f>SUM(P1822:S1822)</f>
        <v>0</v>
      </c>
      <c r="U1822" s="47"/>
      <c r="V1822" s="47">
        <v>0.5</v>
      </c>
      <c r="W1822" s="47"/>
      <c r="X1822" s="47"/>
      <c r="Y1822" s="47"/>
      <c r="Z1822" s="47"/>
      <c r="AA1822" s="13">
        <f>SUM(U1822:Z1822)</f>
        <v>0.5</v>
      </c>
      <c r="AB1822" s="47"/>
      <c r="AC1822" s="47"/>
      <c r="AD1822" s="86">
        <f>H1822+K1822+O1822+T1822+AA1822+AB1822-AC1822</f>
        <v>85.5</v>
      </c>
    </row>
    <row r="1823" spans="1:30" ht="21" customHeight="1" x14ac:dyDescent="0.2">
      <c r="A1823" s="8">
        <v>1819</v>
      </c>
      <c r="B1823" s="100" t="s">
        <v>1593</v>
      </c>
      <c r="C1823" s="101" t="s">
        <v>68</v>
      </c>
      <c r="D1823" s="156">
        <v>1</v>
      </c>
      <c r="E1823" s="16">
        <v>0.753</v>
      </c>
      <c r="F1823" s="48"/>
      <c r="G1823" s="48"/>
      <c r="H1823" s="12">
        <f>SUM(E1823*100,F1823:G1823)</f>
        <v>75.3</v>
      </c>
      <c r="I1823" s="48"/>
      <c r="J1823" s="78"/>
      <c r="K1823" s="13">
        <f>SUM(I1823:J1823)</f>
        <v>0</v>
      </c>
      <c r="L1823" s="48"/>
      <c r="M1823" s="78"/>
      <c r="N1823" s="78"/>
      <c r="O1823" s="13">
        <f>SUM(L1823:N1823)</f>
        <v>0</v>
      </c>
      <c r="P1823" s="78"/>
      <c r="Q1823" s="78">
        <v>1</v>
      </c>
      <c r="R1823" s="78">
        <v>1</v>
      </c>
      <c r="S1823" s="78"/>
      <c r="T1823" s="82">
        <f>SUM(P1823:S1823)</f>
        <v>2</v>
      </c>
      <c r="U1823" s="48"/>
      <c r="V1823" s="48">
        <v>7.7</v>
      </c>
      <c r="W1823" s="48"/>
      <c r="X1823" s="48"/>
      <c r="Y1823" s="48">
        <v>0.5</v>
      </c>
      <c r="Z1823" s="48"/>
      <c r="AA1823" s="13">
        <f>SUM(U1823:Z1823)</f>
        <v>8.1999999999999993</v>
      </c>
      <c r="AB1823" s="48"/>
      <c r="AC1823" s="48"/>
      <c r="AD1823" s="86">
        <f>H1823+K1823+O1823+T1823+AA1823+AB1823-AC1823</f>
        <v>85.5</v>
      </c>
    </row>
    <row r="1824" spans="1:30" ht="21" customHeight="1" x14ac:dyDescent="0.2">
      <c r="A1824" s="9">
        <v>1820</v>
      </c>
      <c r="B1824" s="145">
        <v>164269</v>
      </c>
      <c r="C1824" s="92" t="s">
        <v>64</v>
      </c>
      <c r="D1824" s="91">
        <v>5</v>
      </c>
      <c r="E1824" s="12">
        <v>0.85497613019891505</v>
      </c>
      <c r="F1824" s="54"/>
      <c r="G1824" s="54"/>
      <c r="H1824" s="12">
        <f>SUM(E1824*100,F1824:G1824)</f>
        <v>85.497613019891503</v>
      </c>
      <c r="I1824" s="85"/>
      <c r="J1824" s="126"/>
      <c r="K1824" s="12">
        <f>SUM(I1824:J1824)</f>
        <v>0</v>
      </c>
      <c r="L1824" s="95"/>
      <c r="M1824" s="95"/>
      <c r="N1824" s="95"/>
      <c r="O1824" s="12">
        <f>SUM(L1824:N1824)</f>
        <v>0</v>
      </c>
      <c r="P1824" s="95"/>
      <c r="Q1824" s="95"/>
      <c r="R1824" s="95"/>
      <c r="S1824" s="95"/>
      <c r="T1824" s="19">
        <f>SUM(P1824:S1824)</f>
        <v>0</v>
      </c>
      <c r="U1824" s="95"/>
      <c r="V1824" s="94"/>
      <c r="W1824" s="94"/>
      <c r="X1824" s="94"/>
      <c r="Y1824" s="85"/>
      <c r="Z1824" s="85"/>
      <c r="AA1824" s="14">
        <f>SUM(U1824:Z1824)</f>
        <v>0</v>
      </c>
      <c r="AB1824" s="85"/>
      <c r="AC1824" s="85"/>
      <c r="AD1824" s="87">
        <f>H1824+K1824+O1824+T1824+AA1824+AB1824-AC1824</f>
        <v>85.497613019891503</v>
      </c>
    </row>
    <row r="1825" spans="1:30" ht="21" customHeight="1" x14ac:dyDescent="0.2">
      <c r="A1825" s="10">
        <v>1821</v>
      </c>
      <c r="B1825" s="114" t="s">
        <v>1594</v>
      </c>
      <c r="C1825" s="92" t="s">
        <v>64</v>
      </c>
      <c r="D1825" s="91">
        <v>3</v>
      </c>
      <c r="E1825" s="12">
        <v>0.84496951219512195</v>
      </c>
      <c r="F1825" s="46"/>
      <c r="G1825" s="46"/>
      <c r="H1825" s="12">
        <f>SUM(E1825*100,F1825:G1825)</f>
        <v>84.496951219512198</v>
      </c>
      <c r="I1825" s="94"/>
      <c r="J1825" s="95"/>
      <c r="K1825" s="12">
        <f>SUM(I1825:J1825)</f>
        <v>0</v>
      </c>
      <c r="L1825" s="95"/>
      <c r="M1825" s="95"/>
      <c r="N1825" s="95"/>
      <c r="O1825" s="12">
        <f>SUM(L1825:N1825)</f>
        <v>0</v>
      </c>
      <c r="P1825" s="95"/>
      <c r="Q1825" s="95"/>
      <c r="R1825" s="95"/>
      <c r="S1825" s="95"/>
      <c r="T1825" s="19">
        <f>SUM(P1825:S1825)</f>
        <v>0</v>
      </c>
      <c r="U1825" s="95">
        <v>1</v>
      </c>
      <c r="V1825" s="94"/>
      <c r="W1825" s="94"/>
      <c r="X1825" s="94"/>
      <c r="Y1825" s="85"/>
      <c r="Z1825" s="85"/>
      <c r="AA1825" s="14">
        <f>SUM(U1825:Z1825)</f>
        <v>1</v>
      </c>
      <c r="AB1825" s="85"/>
      <c r="AC1825" s="85"/>
      <c r="AD1825" s="86">
        <f>H1825+K1825+O1825+T1825+AA1825+AB1825-AC1825</f>
        <v>85.496951219512198</v>
      </c>
    </row>
    <row r="1826" spans="1:30" ht="21" customHeight="1" x14ac:dyDescent="0.2">
      <c r="A1826" s="8">
        <v>1822</v>
      </c>
      <c r="B1826" s="90" t="s">
        <v>1595</v>
      </c>
      <c r="C1826" s="92" t="s">
        <v>64</v>
      </c>
      <c r="D1826" s="91">
        <v>2</v>
      </c>
      <c r="E1826" s="12">
        <v>0.85483516483516486</v>
      </c>
      <c r="F1826" s="46"/>
      <c r="G1826" s="46"/>
      <c r="H1826" s="12">
        <f>SUM(E1826*100,F1826:G1826)</f>
        <v>85.483516483516482</v>
      </c>
      <c r="I1826" s="94"/>
      <c r="J1826" s="95"/>
      <c r="K1826" s="12">
        <f>SUM(I1826:J1826)</f>
        <v>0</v>
      </c>
      <c r="L1826" s="95"/>
      <c r="M1826" s="95"/>
      <c r="N1826" s="95"/>
      <c r="O1826" s="12">
        <f>SUM(L1826:N1826)</f>
        <v>0</v>
      </c>
      <c r="P1826" s="95"/>
      <c r="Q1826" s="95"/>
      <c r="R1826" s="95"/>
      <c r="S1826" s="95"/>
      <c r="T1826" s="19">
        <f>SUM(P1826:S1826)</f>
        <v>0</v>
      </c>
      <c r="U1826" s="95"/>
      <c r="V1826" s="94"/>
      <c r="W1826" s="94"/>
      <c r="X1826" s="94"/>
      <c r="Y1826" s="85"/>
      <c r="Z1826" s="85"/>
      <c r="AA1826" s="14">
        <f>SUM(U1826:Z1826)</f>
        <v>0</v>
      </c>
      <c r="AB1826" s="85"/>
      <c r="AC1826" s="85"/>
      <c r="AD1826" s="86">
        <f>H1826+K1826+O1826+T1826+AA1826+AB1826-AC1826</f>
        <v>85.483516483516482</v>
      </c>
    </row>
    <row r="1827" spans="1:30" ht="21" customHeight="1" x14ac:dyDescent="0.2">
      <c r="A1827" s="9">
        <v>1823</v>
      </c>
      <c r="B1827" s="122" t="s">
        <v>1596</v>
      </c>
      <c r="C1827" s="110" t="s">
        <v>73</v>
      </c>
      <c r="D1827" s="110">
        <v>1</v>
      </c>
      <c r="E1827" s="14">
        <v>0.85468888888888883</v>
      </c>
      <c r="F1827" s="50"/>
      <c r="G1827" s="50"/>
      <c r="H1827" s="12">
        <f>SUM(E1827*100,F1827:G1827)</f>
        <v>85.468888888888884</v>
      </c>
      <c r="I1827" s="50"/>
      <c r="J1827" s="112"/>
      <c r="K1827" s="14">
        <f>SUM(I1827:J1827)</f>
        <v>0</v>
      </c>
      <c r="L1827" s="50"/>
      <c r="M1827" s="112"/>
      <c r="N1827" s="112"/>
      <c r="O1827" s="14">
        <f>SUM(L1827:N1827)</f>
        <v>0</v>
      </c>
      <c r="P1827" s="112"/>
      <c r="Q1827" s="112"/>
      <c r="R1827" s="112"/>
      <c r="S1827" s="112"/>
      <c r="T1827" s="18">
        <f>SUM(P1827:S1827)</f>
        <v>0</v>
      </c>
      <c r="U1827" s="50"/>
      <c r="V1827" s="50"/>
      <c r="W1827" s="50"/>
      <c r="X1827" s="50"/>
      <c r="Y1827" s="50"/>
      <c r="Z1827" s="50"/>
      <c r="AA1827" s="14">
        <f>SUM(U1827:Z1827)</f>
        <v>0</v>
      </c>
      <c r="AB1827" s="50"/>
      <c r="AC1827" s="50"/>
      <c r="AD1827" s="86">
        <f>H1827+K1827+O1827+T1827+AA1827+AB1827-AC1827</f>
        <v>85.468888888888884</v>
      </c>
    </row>
    <row r="1828" spans="1:30" ht="21" customHeight="1" x14ac:dyDescent="0.2">
      <c r="A1828" s="10">
        <v>1824</v>
      </c>
      <c r="B1828" s="96" t="s">
        <v>1597</v>
      </c>
      <c r="C1828" s="96" t="s">
        <v>66</v>
      </c>
      <c r="D1828" s="96">
        <v>3</v>
      </c>
      <c r="E1828" s="13">
        <v>0.78566666666666662</v>
      </c>
      <c r="F1828" s="47"/>
      <c r="G1828" s="47"/>
      <c r="H1828" s="12">
        <f>SUM(E1828*100,F1828:G1828)</f>
        <v>78.566666666666663</v>
      </c>
      <c r="I1828" s="47"/>
      <c r="J1828" s="77"/>
      <c r="K1828" s="13">
        <f>SUM(I1828:J1828)</f>
        <v>0</v>
      </c>
      <c r="L1828" s="47"/>
      <c r="M1828" s="77"/>
      <c r="N1828" s="77"/>
      <c r="O1828" s="13">
        <f>SUM(L1828:N1828)</f>
        <v>0</v>
      </c>
      <c r="P1828" s="77"/>
      <c r="Q1828" s="98"/>
      <c r="R1828" s="83">
        <v>0.9</v>
      </c>
      <c r="S1828" s="77"/>
      <c r="T1828" s="82">
        <f>SUM(P1828:S1828)</f>
        <v>0.9</v>
      </c>
      <c r="U1828" s="47">
        <v>2</v>
      </c>
      <c r="V1828" s="47">
        <v>0.2</v>
      </c>
      <c r="W1828" s="47"/>
      <c r="X1828" s="47"/>
      <c r="Y1828" s="47">
        <v>3.8</v>
      </c>
      <c r="Z1828" s="47"/>
      <c r="AA1828" s="13">
        <f>SUM(U1828:Z1828)</f>
        <v>6</v>
      </c>
      <c r="AB1828" s="47"/>
      <c r="AC1828" s="47"/>
      <c r="AD1828" s="86">
        <f>H1828+K1828+O1828+T1828+AA1828+AB1828-AC1828</f>
        <v>85.466666666666669</v>
      </c>
    </row>
    <row r="1829" spans="1:30" ht="21" customHeight="1" x14ac:dyDescent="0.2">
      <c r="A1829" s="8">
        <v>1825</v>
      </c>
      <c r="B1829" s="103" t="s">
        <v>1598</v>
      </c>
      <c r="C1829" s="104" t="s">
        <v>70</v>
      </c>
      <c r="D1829" s="103">
        <v>4</v>
      </c>
      <c r="E1829" s="14">
        <f>H1829/100</f>
        <v>0.85461538461538467</v>
      </c>
      <c r="F1829" s="49"/>
      <c r="G1829" s="49"/>
      <c r="H1829" s="12">
        <v>85.461538461538467</v>
      </c>
      <c r="I1829" s="49"/>
      <c r="J1829" s="106"/>
      <c r="K1829" s="14">
        <f>SUM(I1829:J1829)</f>
        <v>0</v>
      </c>
      <c r="L1829" s="49"/>
      <c r="M1829" s="106"/>
      <c r="N1829" s="106"/>
      <c r="O1829" s="14">
        <f>SUM(L1829:N1829)</f>
        <v>0</v>
      </c>
      <c r="P1829" s="106"/>
      <c r="Q1829" s="106"/>
      <c r="R1829" s="106"/>
      <c r="S1829" s="106"/>
      <c r="T1829" s="18">
        <f>SUM(P1829:S1829)</f>
        <v>0</v>
      </c>
      <c r="U1829" s="49"/>
      <c r="V1829" s="49"/>
      <c r="W1829" s="49"/>
      <c r="X1829" s="49"/>
      <c r="Y1829" s="49"/>
      <c r="Z1829" s="49"/>
      <c r="AA1829" s="14">
        <f>SUM(U1829:Z1829)</f>
        <v>0</v>
      </c>
      <c r="AB1829" s="49"/>
      <c r="AC1829" s="49"/>
      <c r="AD1829" s="87">
        <f>H1829+K1829+O1829+T1829+AA1829+AB1829-AC1829</f>
        <v>85.461538461538467</v>
      </c>
    </row>
    <row r="1830" spans="1:30" ht="21" customHeight="1" x14ac:dyDescent="0.2">
      <c r="A1830" s="9">
        <v>1826</v>
      </c>
      <c r="B1830" s="136" t="s">
        <v>1599</v>
      </c>
      <c r="C1830" s="104" t="s">
        <v>70</v>
      </c>
      <c r="D1830" s="103">
        <v>1</v>
      </c>
      <c r="E1830" s="14">
        <f>H1830/100</f>
        <v>0.8545454545454545</v>
      </c>
      <c r="F1830" s="49"/>
      <c r="G1830" s="49"/>
      <c r="H1830" s="12">
        <v>85.454545454545453</v>
      </c>
      <c r="I1830" s="49"/>
      <c r="J1830" s="106"/>
      <c r="K1830" s="14">
        <f>SUM(I1830:J1830)</f>
        <v>0</v>
      </c>
      <c r="L1830" s="49"/>
      <c r="M1830" s="106"/>
      <c r="N1830" s="106"/>
      <c r="O1830" s="14">
        <f>SUM(L1830:N1830)</f>
        <v>0</v>
      </c>
      <c r="P1830" s="106"/>
      <c r="Q1830" s="106"/>
      <c r="R1830" s="106"/>
      <c r="S1830" s="106"/>
      <c r="T1830" s="18">
        <f>SUM(P1830:S1830)</f>
        <v>0</v>
      </c>
      <c r="U1830" s="49"/>
      <c r="V1830" s="49"/>
      <c r="W1830" s="49"/>
      <c r="X1830" s="49"/>
      <c r="Y1830" s="49"/>
      <c r="Z1830" s="49"/>
      <c r="AA1830" s="14">
        <f>SUM(U1830:Z1830)</f>
        <v>0</v>
      </c>
      <c r="AB1830" s="49"/>
      <c r="AC1830" s="49"/>
      <c r="AD1830" s="86">
        <f>H1830+K1830+O1830+T1830+AA1830+AB1830-AC1830</f>
        <v>85.454545454545453</v>
      </c>
    </row>
    <row r="1831" spans="1:30" ht="21" customHeight="1" x14ac:dyDescent="0.2">
      <c r="A1831" s="10">
        <v>1827</v>
      </c>
      <c r="B1831" s="134" t="s">
        <v>1600</v>
      </c>
      <c r="C1831" s="92" t="s">
        <v>64</v>
      </c>
      <c r="D1831" s="92">
        <v>1</v>
      </c>
      <c r="E1831" s="12">
        <v>0.85450000000000004</v>
      </c>
      <c r="F1831" s="46"/>
      <c r="G1831" s="46"/>
      <c r="H1831" s="12">
        <f>SUM(E1831*100,F1831:G1831)</f>
        <v>85.45</v>
      </c>
      <c r="I1831" s="53"/>
      <c r="J1831" s="113"/>
      <c r="K1831" s="12">
        <f>SUM(I1831:J1831)</f>
        <v>0</v>
      </c>
      <c r="L1831" s="53"/>
      <c r="M1831" s="113"/>
      <c r="N1831" s="113"/>
      <c r="O1831" s="12">
        <f>SUM(L1831:N1831)</f>
        <v>0</v>
      </c>
      <c r="P1831" s="113"/>
      <c r="Q1831" s="113"/>
      <c r="R1831" s="113"/>
      <c r="S1831" s="113"/>
      <c r="T1831" s="19">
        <f>SUM(P1831:S1831)</f>
        <v>0</v>
      </c>
      <c r="U1831" s="53"/>
      <c r="V1831" s="53"/>
      <c r="W1831" s="53"/>
      <c r="X1831" s="53"/>
      <c r="Y1831" s="58"/>
      <c r="Z1831" s="58"/>
      <c r="AA1831" s="14">
        <f>SUM(U1831:Z1831)</f>
        <v>0</v>
      </c>
      <c r="AB1831" s="58"/>
      <c r="AC1831" s="58"/>
      <c r="AD1831" s="87">
        <f>H1831+K1831+O1831+T1831+AA1831+AB1831-AC1831</f>
        <v>85.45</v>
      </c>
    </row>
    <row r="1832" spans="1:30" ht="21" customHeight="1" x14ac:dyDescent="0.2">
      <c r="A1832" s="8">
        <v>1828</v>
      </c>
      <c r="B1832" s="134" t="s">
        <v>1601</v>
      </c>
      <c r="C1832" s="92" t="s">
        <v>64</v>
      </c>
      <c r="D1832" s="91">
        <v>1</v>
      </c>
      <c r="E1832" s="12">
        <v>0.85448275862068968</v>
      </c>
      <c r="F1832" s="53"/>
      <c r="G1832" s="46"/>
      <c r="H1832" s="12">
        <f>SUM(E1832*100,F1832:G1832)</f>
        <v>85.448275862068968</v>
      </c>
      <c r="I1832" s="94"/>
      <c r="J1832" s="95"/>
      <c r="K1832" s="12">
        <f>SUM(I1832:J1832)</f>
        <v>0</v>
      </c>
      <c r="L1832" s="95"/>
      <c r="M1832" s="95"/>
      <c r="N1832" s="95"/>
      <c r="O1832" s="12">
        <f>SUM(L1832:N1832)</f>
        <v>0</v>
      </c>
      <c r="P1832" s="95"/>
      <c r="Q1832" s="95"/>
      <c r="R1832" s="95"/>
      <c r="S1832" s="95"/>
      <c r="T1832" s="19">
        <f>SUM(P1832:S1832)</f>
        <v>0</v>
      </c>
      <c r="U1832" s="95"/>
      <c r="V1832" s="94"/>
      <c r="W1832" s="94"/>
      <c r="X1832" s="94"/>
      <c r="Y1832" s="85"/>
      <c r="Z1832" s="85"/>
      <c r="AA1832" s="14">
        <f>SUM(U1832:Z1832)</f>
        <v>0</v>
      </c>
      <c r="AB1832" s="85"/>
      <c r="AC1832" s="85"/>
      <c r="AD1832" s="87">
        <f>H1832+K1832+O1832+T1832+AA1832+AB1832-AC1832</f>
        <v>85.448275862068968</v>
      </c>
    </row>
    <row r="1833" spans="1:30" ht="21" customHeight="1" x14ac:dyDescent="0.2">
      <c r="A1833" s="9">
        <v>1829</v>
      </c>
      <c r="B1833" s="99" t="s">
        <v>1602</v>
      </c>
      <c r="C1833" s="101" t="s">
        <v>68</v>
      </c>
      <c r="D1833" s="156">
        <v>1</v>
      </c>
      <c r="E1833" s="16">
        <v>0.85433333333333328</v>
      </c>
      <c r="F1833" s="48"/>
      <c r="G1833" s="48"/>
      <c r="H1833" s="12">
        <f>SUM(E1833*100,F1833:G1833)</f>
        <v>85.433333333333323</v>
      </c>
      <c r="I1833" s="48"/>
      <c r="J1833" s="78"/>
      <c r="K1833" s="13">
        <f>SUM(I1833:J1833)</f>
        <v>0</v>
      </c>
      <c r="L1833" s="48"/>
      <c r="M1833" s="78"/>
      <c r="N1833" s="78"/>
      <c r="O1833" s="13">
        <f>SUM(L1833:N1833)</f>
        <v>0</v>
      </c>
      <c r="P1833" s="78"/>
      <c r="Q1833" s="78"/>
      <c r="R1833" s="78"/>
      <c r="S1833" s="78"/>
      <c r="T1833" s="82">
        <f>SUM(P1833:S1833)</f>
        <v>0</v>
      </c>
      <c r="U1833" s="48"/>
      <c r="V1833" s="48"/>
      <c r="W1833" s="48"/>
      <c r="X1833" s="48"/>
      <c r="Y1833" s="48"/>
      <c r="Z1833" s="48"/>
      <c r="AA1833" s="13">
        <f>SUM(U1833:Z1833)</f>
        <v>0</v>
      </c>
      <c r="AB1833" s="48"/>
      <c r="AC1833" s="48"/>
      <c r="AD1833" s="86">
        <f>H1833+K1833+O1833+T1833+AA1833+AB1833-AC1833</f>
        <v>85.433333333333323</v>
      </c>
    </row>
    <row r="1834" spans="1:30" ht="21" customHeight="1" x14ac:dyDescent="0.2">
      <c r="A1834" s="10">
        <v>1830</v>
      </c>
      <c r="B1834" s="134" t="s">
        <v>1603</v>
      </c>
      <c r="C1834" s="92" t="s">
        <v>64</v>
      </c>
      <c r="D1834" s="92">
        <v>1</v>
      </c>
      <c r="E1834" s="12">
        <v>0.85433333333333328</v>
      </c>
      <c r="F1834" s="53"/>
      <c r="G1834" s="46"/>
      <c r="H1834" s="12">
        <f>SUM(E1834*100,F1834:G1834)</f>
        <v>85.433333333333323</v>
      </c>
      <c r="I1834" s="94"/>
      <c r="J1834" s="95"/>
      <c r="K1834" s="12">
        <f>SUM(I1834:J1834)</f>
        <v>0</v>
      </c>
      <c r="L1834" s="95"/>
      <c r="M1834" s="95"/>
      <c r="N1834" s="95"/>
      <c r="O1834" s="12">
        <f>SUM(L1834:N1834)</f>
        <v>0</v>
      </c>
      <c r="P1834" s="95"/>
      <c r="Q1834" s="95"/>
      <c r="R1834" s="95"/>
      <c r="S1834" s="95"/>
      <c r="T1834" s="19">
        <f>SUM(P1834:S1834)</f>
        <v>0</v>
      </c>
      <c r="U1834" s="95"/>
      <c r="V1834" s="94"/>
      <c r="W1834" s="94"/>
      <c r="X1834" s="94"/>
      <c r="Y1834" s="85"/>
      <c r="Z1834" s="85"/>
      <c r="AA1834" s="14">
        <f>SUM(U1834:Z1834)</f>
        <v>0</v>
      </c>
      <c r="AB1834" s="85"/>
      <c r="AC1834" s="85"/>
      <c r="AD1834" s="86">
        <f>H1834+K1834+O1834+T1834+AA1834+AB1834-AC1834</f>
        <v>85.433333333333323</v>
      </c>
    </row>
    <row r="1835" spans="1:30" ht="21" customHeight="1" x14ac:dyDescent="0.2">
      <c r="A1835" s="8">
        <v>1831</v>
      </c>
      <c r="B1835" s="146" t="s">
        <v>1604</v>
      </c>
      <c r="C1835" s="101" t="s">
        <v>68</v>
      </c>
      <c r="D1835" s="101">
        <v>3</v>
      </c>
      <c r="E1835" s="13">
        <v>0.85387096774193549</v>
      </c>
      <c r="F1835" s="48"/>
      <c r="G1835" s="48"/>
      <c r="H1835" s="12">
        <f>SUM(E1835*100,F1835:G1835)</f>
        <v>85.387096774193552</v>
      </c>
      <c r="I1835" s="48"/>
      <c r="J1835" s="78"/>
      <c r="K1835" s="13">
        <f>SUM(I1835:J1835)</f>
        <v>0</v>
      </c>
      <c r="L1835" s="48"/>
      <c r="M1835" s="78"/>
      <c r="N1835" s="78"/>
      <c r="O1835" s="13">
        <f>SUM(L1835:N1835)</f>
        <v>0</v>
      </c>
      <c r="P1835" s="78"/>
      <c r="Q1835" s="78"/>
      <c r="R1835" s="78"/>
      <c r="S1835" s="78"/>
      <c r="T1835" s="82">
        <f>SUM(P1835:S1835)</f>
        <v>0</v>
      </c>
      <c r="U1835" s="48"/>
      <c r="V1835" s="48"/>
      <c r="W1835" s="48"/>
      <c r="X1835" s="48"/>
      <c r="Y1835" s="48"/>
      <c r="Z1835" s="48"/>
      <c r="AA1835" s="13">
        <f>SUM(U1835:Z1835)</f>
        <v>0</v>
      </c>
      <c r="AB1835" s="48"/>
      <c r="AC1835" s="48"/>
      <c r="AD1835" s="86">
        <f>H1835+K1835+O1835+T1835+AA1835+AB1835-AC1835</f>
        <v>85.387096774193552</v>
      </c>
    </row>
    <row r="1836" spans="1:30" ht="21" customHeight="1" x14ac:dyDescent="0.2">
      <c r="A1836" s="9">
        <v>1832</v>
      </c>
      <c r="B1836" s="96" t="s">
        <v>1605</v>
      </c>
      <c r="C1836" s="96" t="s">
        <v>66</v>
      </c>
      <c r="D1836" s="96">
        <v>1</v>
      </c>
      <c r="E1836" s="13">
        <v>0.85375000000000001</v>
      </c>
      <c r="F1836" s="47"/>
      <c r="G1836" s="47"/>
      <c r="H1836" s="12">
        <f>SUM(E1836*100,F1836:G1836)</f>
        <v>85.375</v>
      </c>
      <c r="I1836" s="47"/>
      <c r="J1836" s="77"/>
      <c r="K1836" s="13">
        <f>SUM(I1836:J1836)</f>
        <v>0</v>
      </c>
      <c r="L1836" s="47"/>
      <c r="M1836" s="77"/>
      <c r="N1836" s="77"/>
      <c r="O1836" s="13">
        <f>SUM(L1836:N1836)</f>
        <v>0</v>
      </c>
      <c r="P1836" s="77"/>
      <c r="Q1836" s="77"/>
      <c r="R1836" s="77"/>
      <c r="S1836" s="77"/>
      <c r="T1836" s="82">
        <f>SUM(P1836:S1836)</f>
        <v>0</v>
      </c>
      <c r="U1836" s="47"/>
      <c r="V1836" s="47"/>
      <c r="W1836" s="47"/>
      <c r="X1836" s="47"/>
      <c r="Y1836" s="47"/>
      <c r="Z1836" s="47"/>
      <c r="AA1836" s="13">
        <f>SUM(U1836:Z1836)</f>
        <v>0</v>
      </c>
      <c r="AB1836" s="47"/>
      <c r="AC1836" s="47"/>
      <c r="AD1836" s="87">
        <f>H1836+K1836+O1836+T1836+AA1836+AB1836-AC1836</f>
        <v>85.375</v>
      </c>
    </row>
    <row r="1837" spans="1:30" ht="21" customHeight="1" x14ac:dyDescent="0.2">
      <c r="A1837" s="10">
        <v>1833</v>
      </c>
      <c r="B1837" s="136" t="s">
        <v>1606</v>
      </c>
      <c r="C1837" s="104" t="s">
        <v>70</v>
      </c>
      <c r="D1837" s="103">
        <v>1</v>
      </c>
      <c r="E1837" s="14">
        <f>H1837/100</f>
        <v>0.85363636363636364</v>
      </c>
      <c r="F1837" s="49"/>
      <c r="G1837" s="49"/>
      <c r="H1837" s="12">
        <v>85.36363636363636</v>
      </c>
      <c r="I1837" s="49"/>
      <c r="J1837" s="106"/>
      <c r="K1837" s="14">
        <f>SUM(I1837:J1837)</f>
        <v>0</v>
      </c>
      <c r="L1837" s="49"/>
      <c r="M1837" s="106"/>
      <c r="N1837" s="106"/>
      <c r="O1837" s="14">
        <f>SUM(L1837:N1837)</f>
        <v>0</v>
      </c>
      <c r="P1837" s="106"/>
      <c r="Q1837" s="106"/>
      <c r="R1837" s="106"/>
      <c r="S1837" s="106"/>
      <c r="T1837" s="18">
        <f>SUM(P1837:S1837)</f>
        <v>0</v>
      </c>
      <c r="U1837" s="49"/>
      <c r="V1837" s="49"/>
      <c r="W1837" s="49"/>
      <c r="X1837" s="49"/>
      <c r="Y1837" s="49"/>
      <c r="Z1837" s="49"/>
      <c r="AA1837" s="14">
        <f>SUM(U1837:Z1837)</f>
        <v>0</v>
      </c>
      <c r="AB1837" s="49"/>
      <c r="AC1837" s="49"/>
      <c r="AD1837" s="86">
        <f>H1837+K1837+O1837+T1837+AA1837+AB1837-AC1837</f>
        <v>85.36363636363636</v>
      </c>
    </row>
    <row r="1838" spans="1:30" ht="21" customHeight="1" x14ac:dyDescent="0.2">
      <c r="A1838" s="8">
        <v>1834</v>
      </c>
      <c r="B1838" s="136" t="s">
        <v>1607</v>
      </c>
      <c r="C1838" s="104" t="s">
        <v>70</v>
      </c>
      <c r="D1838" s="103">
        <v>1</v>
      </c>
      <c r="E1838" s="14">
        <f>H1838/100</f>
        <v>0.85363636363636364</v>
      </c>
      <c r="F1838" s="49"/>
      <c r="G1838" s="49"/>
      <c r="H1838" s="12">
        <v>85.36363636363636</v>
      </c>
      <c r="I1838" s="49"/>
      <c r="J1838" s="106"/>
      <c r="K1838" s="14">
        <f>SUM(I1838:J1838)</f>
        <v>0</v>
      </c>
      <c r="L1838" s="49"/>
      <c r="M1838" s="106"/>
      <c r="N1838" s="106"/>
      <c r="O1838" s="14">
        <f>SUM(L1838:N1838)</f>
        <v>0</v>
      </c>
      <c r="P1838" s="106"/>
      <c r="Q1838" s="106"/>
      <c r="R1838" s="106"/>
      <c r="S1838" s="106"/>
      <c r="T1838" s="18">
        <f>SUM(P1838:S1838)</f>
        <v>0</v>
      </c>
      <c r="U1838" s="49"/>
      <c r="V1838" s="49"/>
      <c r="W1838" s="49"/>
      <c r="X1838" s="49"/>
      <c r="Y1838" s="49"/>
      <c r="Z1838" s="49"/>
      <c r="AA1838" s="14">
        <f>SUM(U1838:Z1838)</f>
        <v>0</v>
      </c>
      <c r="AB1838" s="49"/>
      <c r="AC1838" s="49"/>
      <c r="AD1838" s="86">
        <f>H1838+K1838+O1838+T1838+AA1838+AB1838-AC1838</f>
        <v>85.36363636363636</v>
      </c>
    </row>
    <row r="1839" spans="1:30" ht="21" customHeight="1" x14ac:dyDescent="0.2">
      <c r="A1839" s="9">
        <v>1835</v>
      </c>
      <c r="B1839" s="103" t="s">
        <v>1608</v>
      </c>
      <c r="C1839" s="104" t="s">
        <v>70</v>
      </c>
      <c r="D1839" s="103">
        <v>4</v>
      </c>
      <c r="E1839" s="14">
        <f>H1839/100</f>
        <v>0.85357142857142865</v>
      </c>
      <c r="F1839" s="49"/>
      <c r="G1839" s="49"/>
      <c r="H1839" s="12">
        <v>85.357142857142861</v>
      </c>
      <c r="I1839" s="49"/>
      <c r="J1839" s="106"/>
      <c r="K1839" s="14">
        <f>SUM(I1839:J1839)</f>
        <v>0</v>
      </c>
      <c r="L1839" s="49"/>
      <c r="M1839" s="106"/>
      <c r="N1839" s="106"/>
      <c r="O1839" s="14">
        <f>SUM(L1839:N1839)</f>
        <v>0</v>
      </c>
      <c r="P1839" s="106"/>
      <c r="Q1839" s="106"/>
      <c r="R1839" s="106"/>
      <c r="S1839" s="106"/>
      <c r="T1839" s="18">
        <f>SUM(P1839:S1839)</f>
        <v>0</v>
      </c>
      <c r="U1839" s="49"/>
      <c r="V1839" s="49"/>
      <c r="W1839" s="49"/>
      <c r="X1839" s="49"/>
      <c r="Y1839" s="49"/>
      <c r="Z1839" s="49"/>
      <c r="AA1839" s="14">
        <f>SUM(U1839:Z1839)</f>
        <v>0</v>
      </c>
      <c r="AB1839" s="49"/>
      <c r="AC1839" s="49"/>
      <c r="AD1839" s="86">
        <f>H1839+K1839+O1839+T1839+AA1839+AB1839-AC1839</f>
        <v>85.357142857142861</v>
      </c>
    </row>
    <row r="1840" spans="1:30" ht="21" customHeight="1" x14ac:dyDescent="0.2">
      <c r="A1840" s="10">
        <v>1836</v>
      </c>
      <c r="B1840" s="123" t="s">
        <v>1609</v>
      </c>
      <c r="C1840" s="101" t="s">
        <v>68</v>
      </c>
      <c r="D1840" s="125">
        <v>3</v>
      </c>
      <c r="E1840" s="13">
        <v>0.75551724137931031</v>
      </c>
      <c r="F1840" s="48"/>
      <c r="G1840" s="48"/>
      <c r="H1840" s="12">
        <f>SUM(E1840*100,F1840:G1840)</f>
        <v>75.551724137931032</v>
      </c>
      <c r="I1840" s="48"/>
      <c r="J1840" s="78"/>
      <c r="K1840" s="13">
        <f>SUM(I1840:J1840)</f>
        <v>0</v>
      </c>
      <c r="L1840" s="48"/>
      <c r="M1840" s="78"/>
      <c r="N1840" s="78"/>
      <c r="O1840" s="13">
        <f>SUM(L1840:N1840)</f>
        <v>0</v>
      </c>
      <c r="P1840" s="78">
        <v>2</v>
      </c>
      <c r="Q1840" s="78">
        <v>7.8</v>
      </c>
      <c r="R1840" s="78"/>
      <c r="S1840" s="78"/>
      <c r="T1840" s="82">
        <f>SUM(P1840:S1840)</f>
        <v>9.8000000000000007</v>
      </c>
      <c r="U1840" s="48"/>
      <c r="V1840" s="48"/>
      <c r="W1840" s="48"/>
      <c r="X1840" s="48"/>
      <c r="Y1840" s="48"/>
      <c r="Z1840" s="48"/>
      <c r="AA1840" s="13">
        <f>SUM(U1840:Z1840)</f>
        <v>0</v>
      </c>
      <c r="AB1840" s="48"/>
      <c r="AC1840" s="48"/>
      <c r="AD1840" s="86">
        <f>H1840+K1840+O1840+T1840+AA1840+AB1840-AC1840</f>
        <v>85.351724137931029</v>
      </c>
    </row>
    <row r="1841" spans="1:30" ht="21" customHeight="1" x14ac:dyDescent="0.2">
      <c r="A1841" s="8">
        <v>1837</v>
      </c>
      <c r="B1841" s="117">
        <v>204275</v>
      </c>
      <c r="C1841" s="119" t="s">
        <v>78</v>
      </c>
      <c r="D1841" s="119">
        <v>1</v>
      </c>
      <c r="E1841" s="14">
        <v>0.78343750000000001</v>
      </c>
      <c r="F1841" s="51"/>
      <c r="G1841" s="51"/>
      <c r="H1841" s="12">
        <f>SUM(E1841*100,F1841:G1841)</f>
        <v>78.34375</v>
      </c>
      <c r="I1841" s="51"/>
      <c r="J1841" s="121"/>
      <c r="K1841" s="14">
        <f>SUM(I1841:J1841)</f>
        <v>0</v>
      </c>
      <c r="L1841" s="51"/>
      <c r="M1841" s="121"/>
      <c r="N1841" s="121"/>
      <c r="O1841" s="14">
        <f>SUM(L1841:N1841)</f>
        <v>0</v>
      </c>
      <c r="P1841" s="121"/>
      <c r="Q1841" s="121"/>
      <c r="R1841" s="121"/>
      <c r="S1841" s="121"/>
      <c r="T1841" s="18">
        <f>SUM(P1841:S1841)</f>
        <v>0</v>
      </c>
      <c r="U1841" s="51"/>
      <c r="V1841" s="51">
        <v>7</v>
      </c>
      <c r="W1841" s="51"/>
      <c r="X1841" s="51"/>
      <c r="Y1841" s="51"/>
      <c r="Z1841" s="51"/>
      <c r="AA1841" s="14">
        <f>SUM(U1841:Z1841)</f>
        <v>7</v>
      </c>
      <c r="AB1841" s="51"/>
      <c r="AC1841" s="51"/>
      <c r="AD1841" s="86">
        <f>H1841+K1841+O1841+T1841+AA1841+AB1841-AC1841</f>
        <v>85.34375</v>
      </c>
    </row>
    <row r="1842" spans="1:30" ht="21" customHeight="1" x14ac:dyDescent="0.2">
      <c r="A1842" s="9">
        <v>1838</v>
      </c>
      <c r="B1842" s="90" t="s">
        <v>1610</v>
      </c>
      <c r="C1842" s="92" t="s">
        <v>64</v>
      </c>
      <c r="D1842" s="91">
        <v>2</v>
      </c>
      <c r="E1842" s="12">
        <v>0.85340659340659342</v>
      </c>
      <c r="F1842" s="46"/>
      <c r="G1842" s="46"/>
      <c r="H1842" s="12">
        <f>SUM(E1842*100,F1842:G1842)</f>
        <v>85.340659340659343</v>
      </c>
      <c r="I1842" s="94"/>
      <c r="J1842" s="95"/>
      <c r="K1842" s="12">
        <f>SUM(I1842:J1842)</f>
        <v>0</v>
      </c>
      <c r="L1842" s="95"/>
      <c r="M1842" s="95"/>
      <c r="N1842" s="95"/>
      <c r="O1842" s="12">
        <f>SUM(L1842:N1842)</f>
        <v>0</v>
      </c>
      <c r="P1842" s="95"/>
      <c r="Q1842" s="95"/>
      <c r="R1842" s="95"/>
      <c r="S1842" s="95"/>
      <c r="T1842" s="19">
        <f>SUM(P1842:S1842)</f>
        <v>0</v>
      </c>
      <c r="U1842" s="95"/>
      <c r="V1842" s="94"/>
      <c r="W1842" s="94"/>
      <c r="X1842" s="94"/>
      <c r="Y1842" s="85"/>
      <c r="Z1842" s="85"/>
      <c r="AA1842" s="14">
        <f>SUM(U1842:Z1842)</f>
        <v>0</v>
      </c>
      <c r="AB1842" s="85"/>
      <c r="AC1842" s="85"/>
      <c r="AD1842" s="87">
        <f>H1842+K1842+O1842+T1842+AA1842+AB1842-AC1842</f>
        <v>85.340659340659343</v>
      </c>
    </row>
    <row r="1843" spans="1:30" ht="21" customHeight="1" x14ac:dyDescent="0.2">
      <c r="A1843" s="10">
        <v>1839</v>
      </c>
      <c r="B1843" s="122" t="s">
        <v>1611</v>
      </c>
      <c r="C1843" s="110" t="s">
        <v>73</v>
      </c>
      <c r="D1843" s="110">
        <v>3</v>
      </c>
      <c r="E1843" s="14">
        <v>0.85333333333333339</v>
      </c>
      <c r="F1843" s="50"/>
      <c r="G1843" s="50"/>
      <c r="H1843" s="12">
        <f>SUM(E1843*100,F1843:G1843)</f>
        <v>85.333333333333343</v>
      </c>
      <c r="I1843" s="50"/>
      <c r="J1843" s="112"/>
      <c r="K1843" s="14">
        <f>SUM(I1843:J1843)</f>
        <v>0</v>
      </c>
      <c r="L1843" s="50"/>
      <c r="M1843" s="112"/>
      <c r="N1843" s="112"/>
      <c r="O1843" s="14">
        <f>SUM(L1843:N1843)</f>
        <v>0</v>
      </c>
      <c r="P1843" s="112"/>
      <c r="Q1843" s="112"/>
      <c r="R1843" s="112"/>
      <c r="S1843" s="112"/>
      <c r="T1843" s="18">
        <f>SUM(P1843:S1843)</f>
        <v>0</v>
      </c>
      <c r="U1843" s="50"/>
      <c r="V1843" s="50"/>
      <c r="W1843" s="50"/>
      <c r="X1843" s="50"/>
      <c r="Y1843" s="50"/>
      <c r="Z1843" s="50"/>
      <c r="AA1843" s="14">
        <f>SUM(U1843:Z1843)</f>
        <v>0</v>
      </c>
      <c r="AB1843" s="50"/>
      <c r="AC1843" s="50"/>
      <c r="AD1843" s="86">
        <f>H1843+K1843+O1843+T1843+AA1843+AB1843-AC1843</f>
        <v>85.333333333333343</v>
      </c>
    </row>
    <row r="1844" spans="1:30" ht="21" customHeight="1" x14ac:dyDescent="0.2">
      <c r="A1844" s="8">
        <v>1840</v>
      </c>
      <c r="B1844" s="134" t="s">
        <v>1612</v>
      </c>
      <c r="C1844" s="92" t="s">
        <v>64</v>
      </c>
      <c r="D1844" s="92">
        <v>1</v>
      </c>
      <c r="E1844" s="12">
        <v>0.85333333333333339</v>
      </c>
      <c r="F1844" s="46"/>
      <c r="G1844" s="46"/>
      <c r="H1844" s="12">
        <f>SUM(E1844*100,F1844:G1844)</f>
        <v>85.333333333333343</v>
      </c>
      <c r="I1844" s="94"/>
      <c r="J1844" s="95"/>
      <c r="K1844" s="12">
        <f>SUM(I1844:J1844)</f>
        <v>0</v>
      </c>
      <c r="L1844" s="95"/>
      <c r="M1844" s="95"/>
      <c r="N1844" s="95"/>
      <c r="O1844" s="12">
        <f>SUM(L1844:N1844)</f>
        <v>0</v>
      </c>
      <c r="P1844" s="95"/>
      <c r="Q1844" s="95"/>
      <c r="R1844" s="95"/>
      <c r="S1844" s="95"/>
      <c r="T1844" s="19">
        <f>SUM(P1844:S1844)</f>
        <v>0</v>
      </c>
      <c r="U1844" s="95"/>
      <c r="V1844" s="94"/>
      <c r="W1844" s="94"/>
      <c r="X1844" s="94"/>
      <c r="Y1844" s="85"/>
      <c r="Z1844" s="85"/>
      <c r="AA1844" s="14">
        <f>SUM(U1844:Z1844)</f>
        <v>0</v>
      </c>
      <c r="AB1844" s="85"/>
      <c r="AC1844" s="85"/>
      <c r="AD1844" s="87">
        <f>H1844+K1844+O1844+T1844+AA1844+AB1844-AC1844</f>
        <v>85.333333333333343</v>
      </c>
    </row>
    <row r="1845" spans="1:30" ht="21" customHeight="1" x14ac:dyDescent="0.2">
      <c r="A1845" s="9">
        <v>1841</v>
      </c>
      <c r="B1845" s="122" t="s">
        <v>1613</v>
      </c>
      <c r="C1845" s="110" t="s">
        <v>73</v>
      </c>
      <c r="D1845" s="110">
        <v>4</v>
      </c>
      <c r="E1845" s="14">
        <v>0.85299999999999998</v>
      </c>
      <c r="F1845" s="50"/>
      <c r="G1845" s="50"/>
      <c r="H1845" s="12">
        <f>SUM(E1845*100,F1845:G1845)</f>
        <v>85.3</v>
      </c>
      <c r="I1845" s="50"/>
      <c r="J1845" s="112"/>
      <c r="K1845" s="14">
        <f>SUM(I1845:J1845)</f>
        <v>0</v>
      </c>
      <c r="L1845" s="50"/>
      <c r="M1845" s="112"/>
      <c r="N1845" s="112"/>
      <c r="O1845" s="14">
        <f>SUM(L1845:N1845)</f>
        <v>0</v>
      </c>
      <c r="P1845" s="112"/>
      <c r="Q1845" s="112"/>
      <c r="R1845" s="112"/>
      <c r="S1845" s="112"/>
      <c r="T1845" s="18">
        <f>SUM(P1845:S1845)</f>
        <v>0</v>
      </c>
      <c r="U1845" s="50"/>
      <c r="V1845" s="50"/>
      <c r="W1845" s="50"/>
      <c r="X1845" s="50"/>
      <c r="Y1845" s="50"/>
      <c r="Z1845" s="50"/>
      <c r="AA1845" s="14">
        <f>SUM(U1845:Z1845)</f>
        <v>0</v>
      </c>
      <c r="AB1845" s="50"/>
      <c r="AC1845" s="50"/>
      <c r="AD1845" s="86">
        <f>H1845+K1845+O1845+T1845+AA1845+AB1845-AC1845</f>
        <v>85.3</v>
      </c>
    </row>
    <row r="1846" spans="1:30" ht="21" customHeight="1" x14ac:dyDescent="0.2">
      <c r="A1846" s="10">
        <v>1842</v>
      </c>
      <c r="B1846" s="99" t="s">
        <v>1614</v>
      </c>
      <c r="C1846" s="101" t="s">
        <v>68</v>
      </c>
      <c r="D1846" s="101">
        <v>4</v>
      </c>
      <c r="E1846" s="13">
        <v>0.85299999999999998</v>
      </c>
      <c r="F1846" s="48"/>
      <c r="G1846" s="48"/>
      <c r="H1846" s="12">
        <f>SUM(E1846*100,F1846:G1846)</f>
        <v>85.3</v>
      </c>
      <c r="I1846" s="48"/>
      <c r="J1846" s="78"/>
      <c r="K1846" s="13">
        <f>SUM(I1846:J1846)</f>
        <v>0</v>
      </c>
      <c r="L1846" s="48"/>
      <c r="M1846" s="78"/>
      <c r="N1846" s="78"/>
      <c r="O1846" s="13">
        <f>SUM(L1846:N1846)</f>
        <v>0</v>
      </c>
      <c r="P1846" s="78"/>
      <c r="Q1846" s="78"/>
      <c r="R1846" s="78"/>
      <c r="S1846" s="78"/>
      <c r="T1846" s="82">
        <f>SUM(P1846:S1846)</f>
        <v>0</v>
      </c>
      <c r="U1846" s="48"/>
      <c r="V1846" s="48"/>
      <c r="W1846" s="48"/>
      <c r="X1846" s="48"/>
      <c r="Y1846" s="48"/>
      <c r="Z1846" s="48"/>
      <c r="AA1846" s="13">
        <f>SUM(U1846:Z1846)</f>
        <v>0</v>
      </c>
      <c r="AB1846" s="48"/>
      <c r="AC1846" s="48"/>
      <c r="AD1846" s="86">
        <f>H1846+K1846+O1846+T1846+AA1846+AB1846-AC1846</f>
        <v>85.3</v>
      </c>
    </row>
    <row r="1847" spans="1:30" ht="21" customHeight="1" x14ac:dyDescent="0.2">
      <c r="A1847" s="8">
        <v>1843</v>
      </c>
      <c r="B1847" s="122" t="s">
        <v>1615</v>
      </c>
      <c r="C1847" s="110" t="s">
        <v>73</v>
      </c>
      <c r="D1847" s="110">
        <v>1</v>
      </c>
      <c r="E1847" s="14">
        <v>0.84285714285714286</v>
      </c>
      <c r="F1847" s="50"/>
      <c r="G1847" s="50">
        <v>1</v>
      </c>
      <c r="H1847" s="12">
        <f>SUM(E1847*100,F1847:G1847)</f>
        <v>85.285714285714292</v>
      </c>
      <c r="I1847" s="50"/>
      <c r="J1847" s="112"/>
      <c r="K1847" s="14">
        <f>SUM(I1847:J1847)</f>
        <v>0</v>
      </c>
      <c r="L1847" s="50"/>
      <c r="M1847" s="112"/>
      <c r="N1847" s="112"/>
      <c r="O1847" s="14">
        <f>SUM(L1847:N1847)</f>
        <v>0</v>
      </c>
      <c r="P1847" s="112"/>
      <c r="Q1847" s="194"/>
      <c r="R1847" s="112"/>
      <c r="S1847" s="112"/>
      <c r="T1847" s="18">
        <f>SUM(P1847:S1847)</f>
        <v>0</v>
      </c>
      <c r="U1847" s="50"/>
      <c r="V1847" s="50"/>
      <c r="W1847" s="50"/>
      <c r="X1847" s="50"/>
      <c r="Y1847" s="50"/>
      <c r="Z1847" s="50"/>
      <c r="AA1847" s="14">
        <f>SUM(U1847:Z1847)</f>
        <v>0</v>
      </c>
      <c r="AB1847" s="50"/>
      <c r="AC1847" s="50"/>
      <c r="AD1847" s="86">
        <f>H1847+K1847+O1847+T1847+AA1847+AB1847-AC1847</f>
        <v>85.285714285714292</v>
      </c>
    </row>
    <row r="1848" spans="1:30" ht="21" customHeight="1" x14ac:dyDescent="0.2">
      <c r="A1848" s="9">
        <v>1844</v>
      </c>
      <c r="B1848" s="132" t="s">
        <v>1616</v>
      </c>
      <c r="C1848" s="101" t="s">
        <v>68</v>
      </c>
      <c r="D1848" s="101">
        <v>1</v>
      </c>
      <c r="E1848" s="13">
        <v>0.85285714285714287</v>
      </c>
      <c r="F1848" s="48"/>
      <c r="G1848" s="48"/>
      <c r="H1848" s="12">
        <f>SUM(E1848*100,F1848:G1848)</f>
        <v>85.285714285714292</v>
      </c>
      <c r="I1848" s="48"/>
      <c r="J1848" s="78"/>
      <c r="K1848" s="13">
        <f>SUM(I1848:J1848)</f>
        <v>0</v>
      </c>
      <c r="L1848" s="48"/>
      <c r="M1848" s="78"/>
      <c r="N1848" s="78"/>
      <c r="O1848" s="13">
        <f>SUM(L1848:N1848)</f>
        <v>0</v>
      </c>
      <c r="P1848" s="78"/>
      <c r="Q1848" s="78"/>
      <c r="R1848" s="78"/>
      <c r="S1848" s="78"/>
      <c r="T1848" s="82">
        <f>SUM(P1848:S1848)</f>
        <v>0</v>
      </c>
      <c r="U1848" s="48"/>
      <c r="V1848" s="48"/>
      <c r="W1848" s="48"/>
      <c r="X1848" s="48"/>
      <c r="Y1848" s="48"/>
      <c r="Z1848" s="48"/>
      <c r="AA1848" s="13">
        <f>SUM(U1848:Z1848)</f>
        <v>0</v>
      </c>
      <c r="AB1848" s="48"/>
      <c r="AC1848" s="48"/>
      <c r="AD1848" s="86">
        <f>H1848+K1848+O1848+T1848+AA1848+AB1848-AC1848</f>
        <v>85.285714285714292</v>
      </c>
    </row>
    <row r="1849" spans="1:30" ht="21" customHeight="1" x14ac:dyDescent="0.2">
      <c r="A1849" s="10">
        <v>1845</v>
      </c>
      <c r="B1849" s="117">
        <v>174171</v>
      </c>
      <c r="C1849" s="119" t="s">
        <v>78</v>
      </c>
      <c r="D1849" s="119">
        <v>4</v>
      </c>
      <c r="E1849" s="14">
        <v>0.85282051282051285</v>
      </c>
      <c r="F1849" s="51"/>
      <c r="G1849" s="51"/>
      <c r="H1849" s="12">
        <f>SUM(E1849*100,F1849:G1849)</f>
        <v>85.282051282051285</v>
      </c>
      <c r="I1849" s="51"/>
      <c r="J1849" s="121"/>
      <c r="K1849" s="14">
        <f>SUM(I1849:J1849)</f>
        <v>0</v>
      </c>
      <c r="L1849" s="51"/>
      <c r="M1849" s="121"/>
      <c r="N1849" s="121"/>
      <c r="O1849" s="14">
        <f>SUM(L1849:N1849)</f>
        <v>0</v>
      </c>
      <c r="P1849" s="121"/>
      <c r="Q1849" s="121"/>
      <c r="R1849" s="121"/>
      <c r="S1849" s="121"/>
      <c r="T1849" s="18">
        <f>SUM(P1849:S1849)</f>
        <v>0</v>
      </c>
      <c r="U1849" s="51"/>
      <c r="V1849" s="51"/>
      <c r="W1849" s="51"/>
      <c r="X1849" s="51"/>
      <c r="Y1849" s="51"/>
      <c r="Z1849" s="51"/>
      <c r="AA1849" s="14">
        <f>SUM(U1849:Z1849)</f>
        <v>0</v>
      </c>
      <c r="AB1849" s="51"/>
      <c r="AC1849" s="51"/>
      <c r="AD1849" s="87">
        <f>H1849+K1849+O1849+T1849+AA1849+AB1849-AC1849</f>
        <v>85.282051282051285</v>
      </c>
    </row>
    <row r="1850" spans="1:30" ht="21" customHeight="1" x14ac:dyDescent="0.2">
      <c r="A1850" s="8">
        <v>1846</v>
      </c>
      <c r="B1850" s="134" t="s">
        <v>1617</v>
      </c>
      <c r="C1850" s="92" t="s">
        <v>64</v>
      </c>
      <c r="D1850" s="91">
        <v>1</v>
      </c>
      <c r="E1850" s="12">
        <v>0.82275862068965522</v>
      </c>
      <c r="F1850" s="52"/>
      <c r="G1850" s="46">
        <v>1</v>
      </c>
      <c r="H1850" s="12">
        <f>SUM(E1850*100,F1850:G1850)</f>
        <v>83.275862068965523</v>
      </c>
      <c r="I1850" s="94"/>
      <c r="J1850" s="95"/>
      <c r="K1850" s="12">
        <f>SUM(I1850:J1850)</f>
        <v>0</v>
      </c>
      <c r="L1850" s="95"/>
      <c r="M1850" s="95"/>
      <c r="N1850" s="95"/>
      <c r="O1850" s="12">
        <f>SUM(L1850:N1850)</f>
        <v>0</v>
      </c>
      <c r="P1850" s="95"/>
      <c r="Q1850" s="95"/>
      <c r="R1850" s="95"/>
      <c r="S1850" s="95"/>
      <c r="T1850" s="19">
        <f>SUM(P1850:S1850)</f>
        <v>0</v>
      </c>
      <c r="U1850" s="95">
        <v>1</v>
      </c>
      <c r="V1850" s="94"/>
      <c r="W1850" s="94"/>
      <c r="X1850" s="94"/>
      <c r="Y1850" s="85"/>
      <c r="Z1850" s="85">
        <v>1</v>
      </c>
      <c r="AA1850" s="14">
        <f>SUM(U1850:Z1850)</f>
        <v>2</v>
      </c>
      <c r="AB1850" s="85"/>
      <c r="AC1850" s="85"/>
      <c r="AD1850" s="87">
        <f>H1850+K1850+O1850+T1850+AA1850+AB1850-AC1850</f>
        <v>85.275862068965523</v>
      </c>
    </row>
    <row r="1851" spans="1:30" ht="21" customHeight="1" x14ac:dyDescent="0.2">
      <c r="A1851" s="9">
        <v>1847</v>
      </c>
      <c r="B1851" s="122" t="s">
        <v>1618</v>
      </c>
      <c r="C1851" s="110" t="s">
        <v>73</v>
      </c>
      <c r="D1851" s="110">
        <v>2</v>
      </c>
      <c r="E1851" s="14">
        <v>0.85272727272727278</v>
      </c>
      <c r="F1851" s="50"/>
      <c r="G1851" s="50"/>
      <c r="H1851" s="12">
        <f>SUM(E1851*100,F1851:G1851)</f>
        <v>85.27272727272728</v>
      </c>
      <c r="I1851" s="50"/>
      <c r="J1851" s="112"/>
      <c r="K1851" s="14">
        <f>SUM(I1851:J1851)</f>
        <v>0</v>
      </c>
      <c r="L1851" s="50"/>
      <c r="M1851" s="112"/>
      <c r="N1851" s="112"/>
      <c r="O1851" s="14">
        <f>SUM(L1851:N1851)</f>
        <v>0</v>
      </c>
      <c r="P1851" s="112"/>
      <c r="Q1851" s="112"/>
      <c r="R1851" s="112"/>
      <c r="S1851" s="112"/>
      <c r="T1851" s="18">
        <f>SUM(P1851:S1851)</f>
        <v>0</v>
      </c>
      <c r="U1851" s="50"/>
      <c r="V1851" s="50"/>
      <c r="W1851" s="50"/>
      <c r="X1851" s="50"/>
      <c r="Y1851" s="50"/>
      <c r="Z1851" s="50"/>
      <c r="AA1851" s="14">
        <f>SUM(U1851:Z1851)</f>
        <v>0</v>
      </c>
      <c r="AB1851" s="50"/>
      <c r="AC1851" s="50"/>
      <c r="AD1851" s="86">
        <f>H1851+K1851+O1851+T1851+AA1851+AB1851-AC1851</f>
        <v>85.27272727272728</v>
      </c>
    </row>
    <row r="1852" spans="1:30" ht="21" customHeight="1" x14ac:dyDescent="0.2">
      <c r="A1852" s="10">
        <v>1848</v>
      </c>
      <c r="B1852" s="117">
        <v>184272</v>
      </c>
      <c r="C1852" s="119" t="s">
        <v>78</v>
      </c>
      <c r="D1852" s="119">
        <v>3</v>
      </c>
      <c r="E1852" s="14">
        <v>0.85272727272727278</v>
      </c>
      <c r="F1852" s="51"/>
      <c r="G1852" s="51"/>
      <c r="H1852" s="12">
        <f>SUM(E1852*100,F1852:G1852)</f>
        <v>85.27272727272728</v>
      </c>
      <c r="I1852" s="51"/>
      <c r="J1852" s="121"/>
      <c r="K1852" s="14">
        <f>SUM(I1852:J1852)</f>
        <v>0</v>
      </c>
      <c r="L1852" s="51"/>
      <c r="M1852" s="121"/>
      <c r="N1852" s="121"/>
      <c r="O1852" s="14">
        <f>SUM(L1852:N1852)</f>
        <v>0</v>
      </c>
      <c r="P1852" s="121"/>
      <c r="Q1852" s="121"/>
      <c r="R1852" s="121"/>
      <c r="S1852" s="121"/>
      <c r="T1852" s="18">
        <f>SUM(P1852:S1852)</f>
        <v>0</v>
      </c>
      <c r="U1852" s="51"/>
      <c r="V1852" s="51"/>
      <c r="W1852" s="51"/>
      <c r="X1852" s="51"/>
      <c r="Y1852" s="51"/>
      <c r="Z1852" s="51"/>
      <c r="AA1852" s="14">
        <f>SUM(U1852:Z1852)</f>
        <v>0</v>
      </c>
      <c r="AB1852" s="51"/>
      <c r="AC1852" s="51"/>
      <c r="AD1852" s="86">
        <f>H1852+K1852+O1852+T1852+AA1852+AB1852-AC1852</f>
        <v>85.27272727272728</v>
      </c>
    </row>
    <row r="1853" spans="1:30" ht="21" customHeight="1" x14ac:dyDescent="0.2">
      <c r="A1853" s="8">
        <v>1849</v>
      </c>
      <c r="B1853" s="100" t="s">
        <v>1619</v>
      </c>
      <c r="C1853" s="101" t="s">
        <v>68</v>
      </c>
      <c r="D1853" s="101">
        <v>2</v>
      </c>
      <c r="E1853" s="13">
        <v>0.85266666666666668</v>
      </c>
      <c r="F1853" s="48"/>
      <c r="G1853" s="48"/>
      <c r="H1853" s="12">
        <f>SUM(E1853*100,F1853:G1853)</f>
        <v>85.266666666666666</v>
      </c>
      <c r="I1853" s="48"/>
      <c r="J1853" s="78"/>
      <c r="K1853" s="13">
        <f>SUM(I1853:J1853)</f>
        <v>0</v>
      </c>
      <c r="L1853" s="48"/>
      <c r="M1853" s="78"/>
      <c r="N1853" s="78"/>
      <c r="O1853" s="13">
        <f>SUM(L1853:N1853)</f>
        <v>0</v>
      </c>
      <c r="P1853" s="78"/>
      <c r="Q1853" s="78"/>
      <c r="R1853" s="78"/>
      <c r="S1853" s="78"/>
      <c r="T1853" s="82">
        <f>SUM(P1853:S1853)</f>
        <v>0</v>
      </c>
      <c r="U1853" s="48"/>
      <c r="V1853" s="48"/>
      <c r="W1853" s="48"/>
      <c r="X1853" s="48"/>
      <c r="Y1853" s="48"/>
      <c r="Z1853" s="48"/>
      <c r="AA1853" s="13">
        <f>SUM(U1853:Z1853)</f>
        <v>0</v>
      </c>
      <c r="AB1853" s="48"/>
      <c r="AC1853" s="48"/>
      <c r="AD1853" s="87">
        <f>H1853+K1853+O1853+T1853+AA1853+AB1853-AC1853</f>
        <v>85.266666666666666</v>
      </c>
    </row>
    <row r="1854" spans="1:30" ht="21" customHeight="1" x14ac:dyDescent="0.2">
      <c r="A1854" s="9">
        <v>1850</v>
      </c>
      <c r="B1854" s="129" t="s">
        <v>1620</v>
      </c>
      <c r="C1854" s="101" t="s">
        <v>68</v>
      </c>
      <c r="D1854" s="101">
        <v>2</v>
      </c>
      <c r="E1854" s="13">
        <v>0.85266666666666668</v>
      </c>
      <c r="F1854" s="48"/>
      <c r="G1854" s="48"/>
      <c r="H1854" s="12">
        <f>SUM(E1854*100,F1854:G1854)</f>
        <v>85.266666666666666</v>
      </c>
      <c r="I1854" s="48"/>
      <c r="J1854" s="78"/>
      <c r="K1854" s="13">
        <f>SUM(I1854:J1854)</f>
        <v>0</v>
      </c>
      <c r="L1854" s="48"/>
      <c r="M1854" s="78"/>
      <c r="N1854" s="78"/>
      <c r="O1854" s="13">
        <f>SUM(L1854:N1854)</f>
        <v>0</v>
      </c>
      <c r="P1854" s="78"/>
      <c r="Q1854" s="78"/>
      <c r="R1854" s="78"/>
      <c r="S1854" s="78"/>
      <c r="T1854" s="82">
        <f>SUM(P1854:S1854)</f>
        <v>0</v>
      </c>
      <c r="U1854" s="48"/>
      <c r="V1854" s="48"/>
      <c r="W1854" s="48"/>
      <c r="X1854" s="48"/>
      <c r="Y1854" s="48"/>
      <c r="Z1854" s="48"/>
      <c r="AA1854" s="13">
        <f>SUM(U1854:Z1854)</f>
        <v>0</v>
      </c>
      <c r="AB1854" s="48"/>
      <c r="AC1854" s="48"/>
      <c r="AD1854" s="86">
        <f>H1854+K1854+O1854+T1854+AA1854+AB1854-AC1854</f>
        <v>85.266666666666666</v>
      </c>
    </row>
    <row r="1855" spans="1:30" ht="21" customHeight="1" x14ac:dyDescent="0.2">
      <c r="A1855" s="10">
        <v>1851</v>
      </c>
      <c r="B1855" s="122" t="s">
        <v>1621</v>
      </c>
      <c r="C1855" s="110" t="s">
        <v>73</v>
      </c>
      <c r="D1855" s="110">
        <v>1</v>
      </c>
      <c r="E1855" s="14">
        <v>0.84250000000000003</v>
      </c>
      <c r="F1855" s="50"/>
      <c r="G1855" s="50">
        <v>1</v>
      </c>
      <c r="H1855" s="12">
        <f>SUM(E1855*100,F1855:G1855)</f>
        <v>85.25</v>
      </c>
      <c r="I1855" s="50"/>
      <c r="J1855" s="112"/>
      <c r="K1855" s="14">
        <f>SUM(I1855:J1855)</f>
        <v>0</v>
      </c>
      <c r="L1855" s="50"/>
      <c r="M1855" s="112"/>
      <c r="N1855" s="112"/>
      <c r="O1855" s="14">
        <f>SUM(L1855:N1855)</f>
        <v>0</v>
      </c>
      <c r="P1855" s="112"/>
      <c r="Q1855" s="194"/>
      <c r="R1855" s="112"/>
      <c r="S1855" s="112"/>
      <c r="T1855" s="18">
        <f>SUM(P1855:S1855)</f>
        <v>0</v>
      </c>
      <c r="U1855" s="50"/>
      <c r="V1855" s="50"/>
      <c r="W1855" s="50"/>
      <c r="X1855" s="50"/>
      <c r="Y1855" s="50"/>
      <c r="Z1855" s="50"/>
      <c r="AA1855" s="14">
        <f>SUM(U1855:Z1855)</f>
        <v>0</v>
      </c>
      <c r="AB1855" s="50"/>
      <c r="AC1855" s="50"/>
      <c r="AD1855" s="87">
        <f>H1855+K1855+O1855+T1855+AA1855+AB1855-AC1855</f>
        <v>85.25</v>
      </c>
    </row>
    <row r="1856" spans="1:30" ht="21" customHeight="1" x14ac:dyDescent="0.2">
      <c r="A1856" s="8">
        <v>1852</v>
      </c>
      <c r="B1856" s="110" t="s">
        <v>1622</v>
      </c>
      <c r="C1856" s="110" t="s">
        <v>73</v>
      </c>
      <c r="D1856" s="110">
        <v>1</v>
      </c>
      <c r="E1856" s="14">
        <v>0.85225806451612907</v>
      </c>
      <c r="F1856" s="50"/>
      <c r="G1856" s="50"/>
      <c r="H1856" s="12">
        <f>SUM(E1856*100,F1856:G1856)</f>
        <v>85.225806451612911</v>
      </c>
      <c r="I1856" s="50"/>
      <c r="J1856" s="112"/>
      <c r="K1856" s="14">
        <f>SUM(I1856:J1856)</f>
        <v>0</v>
      </c>
      <c r="L1856" s="50"/>
      <c r="M1856" s="112"/>
      <c r="N1856" s="112"/>
      <c r="O1856" s="14">
        <f>SUM(L1856:N1856)</f>
        <v>0</v>
      </c>
      <c r="P1856" s="112"/>
      <c r="Q1856" s="112"/>
      <c r="R1856" s="112"/>
      <c r="S1856" s="112"/>
      <c r="T1856" s="18">
        <f>SUM(P1856:S1856)</f>
        <v>0</v>
      </c>
      <c r="U1856" s="50"/>
      <c r="V1856" s="50"/>
      <c r="W1856" s="50"/>
      <c r="X1856" s="50"/>
      <c r="Y1856" s="50"/>
      <c r="Z1856" s="50"/>
      <c r="AA1856" s="14">
        <f>SUM(U1856:Z1856)</f>
        <v>0</v>
      </c>
      <c r="AB1856" s="50"/>
      <c r="AC1856" s="50"/>
      <c r="AD1856" s="86">
        <f>H1856+K1856+O1856+T1856+AA1856+AB1856-AC1856</f>
        <v>85.225806451612911</v>
      </c>
    </row>
    <row r="1857" spans="1:30" ht="21" customHeight="1" x14ac:dyDescent="0.2">
      <c r="A1857" s="9">
        <v>1853</v>
      </c>
      <c r="B1857" s="137" t="s">
        <v>1623</v>
      </c>
      <c r="C1857" s="101" t="s">
        <v>68</v>
      </c>
      <c r="D1857" s="137">
        <v>4</v>
      </c>
      <c r="E1857" s="13">
        <v>0.85222222222222221</v>
      </c>
      <c r="F1857" s="48"/>
      <c r="G1857" s="48"/>
      <c r="H1857" s="12">
        <f>SUM(E1857*100,F1857:G1857)</f>
        <v>85.222222222222229</v>
      </c>
      <c r="I1857" s="48"/>
      <c r="J1857" s="78"/>
      <c r="K1857" s="13">
        <f>SUM(I1857:J1857)</f>
        <v>0</v>
      </c>
      <c r="L1857" s="48"/>
      <c r="M1857" s="78"/>
      <c r="N1857" s="78"/>
      <c r="O1857" s="13">
        <f>SUM(L1857:N1857)</f>
        <v>0</v>
      </c>
      <c r="P1857" s="78"/>
      <c r="Q1857" s="78"/>
      <c r="R1857" s="78"/>
      <c r="S1857" s="78"/>
      <c r="T1857" s="82">
        <f>SUM(P1857:S1857)</f>
        <v>0</v>
      </c>
      <c r="U1857" s="48"/>
      <c r="V1857" s="48"/>
      <c r="W1857" s="48"/>
      <c r="X1857" s="48"/>
      <c r="Y1857" s="48"/>
      <c r="Z1857" s="48"/>
      <c r="AA1857" s="13">
        <f>SUM(U1857:Z1857)</f>
        <v>0</v>
      </c>
      <c r="AB1857" s="48"/>
      <c r="AC1857" s="48"/>
      <c r="AD1857" s="87">
        <f>H1857+K1857+O1857+T1857+AA1857+AB1857-AC1857</f>
        <v>85.222222222222229</v>
      </c>
    </row>
    <row r="1858" spans="1:30" ht="21" customHeight="1" x14ac:dyDescent="0.2">
      <c r="A1858" s="10">
        <v>1854</v>
      </c>
      <c r="B1858" s="103" t="s">
        <v>1624</v>
      </c>
      <c r="C1858" s="104" t="s">
        <v>70</v>
      </c>
      <c r="D1858" s="103">
        <v>4</v>
      </c>
      <c r="E1858" s="14">
        <f>H1858/100</f>
        <v>0.85214285714285709</v>
      </c>
      <c r="F1858" s="49"/>
      <c r="G1858" s="49"/>
      <c r="H1858" s="12">
        <v>85.214285714285708</v>
      </c>
      <c r="I1858" s="49"/>
      <c r="J1858" s="106"/>
      <c r="K1858" s="14">
        <f>SUM(I1858:J1858)</f>
        <v>0</v>
      </c>
      <c r="L1858" s="49"/>
      <c r="M1858" s="106"/>
      <c r="N1858" s="106"/>
      <c r="O1858" s="14">
        <f>SUM(L1858:N1858)</f>
        <v>0</v>
      </c>
      <c r="P1858" s="106"/>
      <c r="Q1858" s="106"/>
      <c r="R1858" s="106"/>
      <c r="S1858" s="106"/>
      <c r="T1858" s="18">
        <f>SUM(P1858:S1858)</f>
        <v>0</v>
      </c>
      <c r="U1858" s="49"/>
      <c r="V1858" s="49"/>
      <c r="W1858" s="49"/>
      <c r="X1858" s="49"/>
      <c r="Y1858" s="49"/>
      <c r="Z1858" s="49"/>
      <c r="AA1858" s="14">
        <f>SUM(U1858:Z1858)</f>
        <v>0</v>
      </c>
      <c r="AB1858" s="49"/>
      <c r="AC1858" s="49"/>
      <c r="AD1858" s="86">
        <f>H1858+K1858+O1858+T1858+AA1858+AB1858-AC1858</f>
        <v>85.214285714285708</v>
      </c>
    </row>
    <row r="1859" spans="1:30" ht="21" customHeight="1" x14ac:dyDescent="0.2">
      <c r="A1859" s="8">
        <v>1855</v>
      </c>
      <c r="B1859" s="132" t="s">
        <v>1625</v>
      </c>
      <c r="C1859" s="101" t="s">
        <v>68</v>
      </c>
      <c r="D1859" s="101">
        <v>1</v>
      </c>
      <c r="E1859" s="13">
        <v>0.83210714285714293</v>
      </c>
      <c r="F1859" s="48"/>
      <c r="G1859" s="48"/>
      <c r="H1859" s="12">
        <f>SUM(E1859*100,F1859:G1859)</f>
        <v>83.210714285714289</v>
      </c>
      <c r="I1859" s="48"/>
      <c r="J1859" s="78"/>
      <c r="K1859" s="13">
        <f>SUM(I1859:J1859)</f>
        <v>0</v>
      </c>
      <c r="L1859" s="48"/>
      <c r="M1859" s="78"/>
      <c r="N1859" s="78"/>
      <c r="O1859" s="13">
        <f>SUM(L1859:N1859)</f>
        <v>0</v>
      </c>
      <c r="P1859" s="78"/>
      <c r="Q1859" s="78"/>
      <c r="R1859" s="78"/>
      <c r="S1859" s="78"/>
      <c r="T1859" s="82">
        <f>SUM(P1859:S1859)</f>
        <v>0</v>
      </c>
      <c r="U1859" s="48"/>
      <c r="V1859" s="48">
        <v>2</v>
      </c>
      <c r="W1859" s="48"/>
      <c r="X1859" s="48"/>
      <c r="Y1859" s="48"/>
      <c r="Z1859" s="48"/>
      <c r="AA1859" s="13">
        <f>SUM(U1859:Z1859)</f>
        <v>2</v>
      </c>
      <c r="AB1859" s="48"/>
      <c r="AC1859" s="48"/>
      <c r="AD1859" s="86">
        <f>H1859+K1859+O1859+T1859+AA1859+AB1859-AC1859</f>
        <v>85.210714285714289</v>
      </c>
    </row>
    <row r="1860" spans="1:30" ht="21" customHeight="1" x14ac:dyDescent="0.2">
      <c r="A1860" s="9">
        <v>1856</v>
      </c>
      <c r="B1860" s="122" t="s">
        <v>1626</v>
      </c>
      <c r="C1860" s="110" t="s">
        <v>73</v>
      </c>
      <c r="D1860" s="110">
        <v>4</v>
      </c>
      <c r="E1860" s="14">
        <v>0.85199999999999998</v>
      </c>
      <c r="F1860" s="50"/>
      <c r="G1860" s="50"/>
      <c r="H1860" s="12">
        <f>SUM(E1860*100,F1860:G1860)</f>
        <v>85.2</v>
      </c>
      <c r="I1860" s="50"/>
      <c r="J1860" s="112"/>
      <c r="K1860" s="14">
        <f>SUM(I1860:J1860)</f>
        <v>0</v>
      </c>
      <c r="L1860" s="50"/>
      <c r="M1860" s="112"/>
      <c r="N1860" s="112"/>
      <c r="O1860" s="14">
        <f>SUM(L1860:N1860)</f>
        <v>0</v>
      </c>
      <c r="P1860" s="112"/>
      <c r="Q1860" s="112"/>
      <c r="R1860" s="112"/>
      <c r="S1860" s="112"/>
      <c r="T1860" s="18">
        <f>SUM(P1860:S1860)</f>
        <v>0</v>
      </c>
      <c r="U1860" s="50"/>
      <c r="V1860" s="50"/>
      <c r="W1860" s="50"/>
      <c r="X1860" s="50"/>
      <c r="Y1860" s="50"/>
      <c r="Z1860" s="50"/>
      <c r="AA1860" s="14">
        <f>SUM(U1860:Z1860)</f>
        <v>0</v>
      </c>
      <c r="AB1860" s="50"/>
      <c r="AC1860" s="50"/>
      <c r="AD1860" s="86">
        <f>H1860+K1860+O1860+T1860+AA1860+AB1860-AC1860</f>
        <v>85.2</v>
      </c>
    </row>
    <row r="1861" spans="1:30" ht="21" customHeight="1" x14ac:dyDescent="0.2">
      <c r="A1861" s="10">
        <v>1857</v>
      </c>
      <c r="B1861" s="100" t="s">
        <v>1627</v>
      </c>
      <c r="C1861" s="101" t="s">
        <v>68</v>
      </c>
      <c r="D1861" s="99">
        <v>1</v>
      </c>
      <c r="E1861" s="13">
        <v>0.85193548387096774</v>
      </c>
      <c r="F1861" s="48"/>
      <c r="G1861" s="48"/>
      <c r="H1861" s="12">
        <f>SUM(E1861*100,F1861:G1861)</f>
        <v>85.193548387096769</v>
      </c>
      <c r="I1861" s="48"/>
      <c r="J1861" s="78"/>
      <c r="K1861" s="13">
        <f>SUM(I1861:J1861)</f>
        <v>0</v>
      </c>
      <c r="L1861" s="48"/>
      <c r="M1861" s="78"/>
      <c r="N1861" s="78"/>
      <c r="O1861" s="13">
        <f>SUM(L1861:N1861)</f>
        <v>0</v>
      </c>
      <c r="P1861" s="78"/>
      <c r="Q1861" s="78"/>
      <c r="R1861" s="78"/>
      <c r="S1861" s="78"/>
      <c r="T1861" s="82">
        <f>SUM(P1861:S1861)</f>
        <v>0</v>
      </c>
      <c r="U1861" s="48"/>
      <c r="V1861" s="48"/>
      <c r="W1861" s="48"/>
      <c r="X1861" s="48"/>
      <c r="Y1861" s="48"/>
      <c r="Z1861" s="48"/>
      <c r="AA1861" s="13">
        <f>SUM(U1861:Z1861)</f>
        <v>0</v>
      </c>
      <c r="AB1861" s="48"/>
      <c r="AC1861" s="48"/>
      <c r="AD1861" s="87">
        <f>H1861+K1861+O1861+T1861+AA1861+AB1861-AC1861</f>
        <v>85.193548387096769</v>
      </c>
    </row>
    <row r="1862" spans="1:30" ht="21" customHeight="1" x14ac:dyDescent="0.2">
      <c r="A1862" s="8">
        <v>1858</v>
      </c>
      <c r="B1862" s="117">
        <v>204143</v>
      </c>
      <c r="C1862" s="119" t="s">
        <v>78</v>
      </c>
      <c r="D1862" s="119">
        <v>1</v>
      </c>
      <c r="E1862" s="14">
        <v>0.85187500000000005</v>
      </c>
      <c r="F1862" s="51"/>
      <c r="G1862" s="51"/>
      <c r="H1862" s="12">
        <f>SUM(E1862*100,F1862:G1862)</f>
        <v>85.1875</v>
      </c>
      <c r="I1862" s="51"/>
      <c r="J1862" s="121"/>
      <c r="K1862" s="14">
        <f>SUM(I1862:J1862)</f>
        <v>0</v>
      </c>
      <c r="L1862" s="51"/>
      <c r="M1862" s="121"/>
      <c r="N1862" s="121"/>
      <c r="O1862" s="14">
        <f>SUM(L1862:N1862)</f>
        <v>0</v>
      </c>
      <c r="P1862" s="121"/>
      <c r="Q1862" s="121"/>
      <c r="R1862" s="121"/>
      <c r="S1862" s="121"/>
      <c r="T1862" s="18">
        <f>SUM(P1862:S1862)</f>
        <v>0</v>
      </c>
      <c r="U1862" s="51"/>
      <c r="V1862" s="51"/>
      <c r="W1862" s="51"/>
      <c r="X1862" s="51"/>
      <c r="Y1862" s="51"/>
      <c r="Z1862" s="51"/>
      <c r="AA1862" s="14">
        <f>SUM(U1862:Z1862)</f>
        <v>0</v>
      </c>
      <c r="AB1862" s="51"/>
      <c r="AC1862" s="51"/>
      <c r="AD1862" s="87">
        <f>H1862+K1862+O1862+T1862+AA1862+AB1862-AC1862</f>
        <v>85.1875</v>
      </c>
    </row>
    <row r="1863" spans="1:30" ht="21" customHeight="1" x14ac:dyDescent="0.2">
      <c r="A1863" s="9">
        <v>1859</v>
      </c>
      <c r="B1863" s="122" t="s">
        <v>1628</v>
      </c>
      <c r="C1863" s="110" t="s">
        <v>73</v>
      </c>
      <c r="D1863" s="110">
        <v>1</v>
      </c>
      <c r="E1863" s="14">
        <v>0.85185185185185186</v>
      </c>
      <c r="F1863" s="50"/>
      <c r="G1863" s="50"/>
      <c r="H1863" s="12">
        <f>SUM(E1863*100,F1863:G1863)</f>
        <v>85.18518518518519</v>
      </c>
      <c r="I1863" s="50"/>
      <c r="J1863" s="112"/>
      <c r="K1863" s="14">
        <f>SUM(I1863:J1863)</f>
        <v>0</v>
      </c>
      <c r="L1863" s="50"/>
      <c r="M1863" s="112"/>
      <c r="N1863" s="112"/>
      <c r="O1863" s="14">
        <f>SUM(L1863:N1863)</f>
        <v>0</v>
      </c>
      <c r="P1863" s="112"/>
      <c r="Q1863" s="112"/>
      <c r="R1863" s="112"/>
      <c r="S1863" s="112"/>
      <c r="T1863" s="18">
        <f>SUM(P1863:S1863)</f>
        <v>0</v>
      </c>
      <c r="U1863" s="50"/>
      <c r="V1863" s="50"/>
      <c r="W1863" s="50"/>
      <c r="X1863" s="50"/>
      <c r="Y1863" s="50"/>
      <c r="Z1863" s="50"/>
      <c r="AA1863" s="14">
        <f>SUM(U1863:Z1863)</f>
        <v>0</v>
      </c>
      <c r="AB1863" s="50"/>
      <c r="AC1863" s="50"/>
      <c r="AD1863" s="86">
        <f>H1863+K1863+O1863+T1863+AA1863+AB1863-AC1863</f>
        <v>85.18518518518519</v>
      </c>
    </row>
    <row r="1864" spans="1:30" ht="21" customHeight="1" x14ac:dyDescent="0.2">
      <c r="A1864" s="10">
        <v>1860</v>
      </c>
      <c r="B1864" s="266" t="s">
        <v>1629</v>
      </c>
      <c r="C1864" s="110" t="s">
        <v>73</v>
      </c>
      <c r="D1864" s="110">
        <v>2</v>
      </c>
      <c r="E1864" s="14">
        <v>0.85181818181818181</v>
      </c>
      <c r="F1864" s="50"/>
      <c r="G1864" s="50"/>
      <c r="H1864" s="12">
        <f>SUM(E1864*100,F1864:G1864)</f>
        <v>85.181818181818187</v>
      </c>
      <c r="I1864" s="50"/>
      <c r="J1864" s="112"/>
      <c r="K1864" s="14">
        <f>SUM(I1864:J1864)</f>
        <v>0</v>
      </c>
      <c r="L1864" s="50"/>
      <c r="M1864" s="112"/>
      <c r="N1864" s="112"/>
      <c r="O1864" s="14">
        <f>SUM(L1864:N1864)</f>
        <v>0</v>
      </c>
      <c r="P1864" s="112"/>
      <c r="Q1864" s="112"/>
      <c r="R1864" s="112"/>
      <c r="S1864" s="112"/>
      <c r="T1864" s="18">
        <f>SUM(P1864:S1864)</f>
        <v>0</v>
      </c>
      <c r="U1864" s="50"/>
      <c r="V1864" s="50"/>
      <c r="W1864" s="50"/>
      <c r="X1864" s="50"/>
      <c r="Y1864" s="50"/>
      <c r="Z1864" s="50"/>
      <c r="AA1864" s="14">
        <f>SUM(U1864:Z1864)</f>
        <v>0</v>
      </c>
      <c r="AB1864" s="50"/>
      <c r="AC1864" s="50"/>
      <c r="AD1864" s="86">
        <f>H1864+K1864+O1864+T1864+AA1864+AB1864-AC1864</f>
        <v>85.181818181818187</v>
      </c>
    </row>
    <row r="1865" spans="1:30" ht="21" customHeight="1" x14ac:dyDescent="0.2">
      <c r="A1865" s="8">
        <v>1861</v>
      </c>
      <c r="B1865" s="100" t="s">
        <v>1630</v>
      </c>
      <c r="C1865" s="101" t="s">
        <v>68</v>
      </c>
      <c r="D1865" s="101">
        <v>2</v>
      </c>
      <c r="E1865" s="13">
        <v>0.85166666666666668</v>
      </c>
      <c r="F1865" s="48"/>
      <c r="G1865" s="48"/>
      <c r="H1865" s="12">
        <f>SUM(E1865*100,F1865:G1865)</f>
        <v>85.166666666666671</v>
      </c>
      <c r="I1865" s="48"/>
      <c r="J1865" s="78"/>
      <c r="K1865" s="13">
        <f>SUM(I1865:J1865)</f>
        <v>0</v>
      </c>
      <c r="L1865" s="48"/>
      <c r="M1865" s="78"/>
      <c r="N1865" s="78"/>
      <c r="O1865" s="13">
        <f>SUM(L1865:N1865)</f>
        <v>0</v>
      </c>
      <c r="P1865" s="78"/>
      <c r="Q1865" s="78"/>
      <c r="R1865" s="78"/>
      <c r="S1865" s="78"/>
      <c r="T1865" s="82">
        <f>SUM(P1865:S1865)</f>
        <v>0</v>
      </c>
      <c r="U1865" s="48"/>
      <c r="V1865" s="48"/>
      <c r="W1865" s="48"/>
      <c r="X1865" s="48"/>
      <c r="Y1865" s="48"/>
      <c r="Z1865" s="48"/>
      <c r="AA1865" s="13">
        <f>SUM(U1865:Z1865)</f>
        <v>0</v>
      </c>
      <c r="AB1865" s="48"/>
      <c r="AC1865" s="48"/>
      <c r="AD1865" s="86">
        <f>H1865+K1865+O1865+T1865+AA1865+AB1865-AC1865</f>
        <v>85.166666666666671</v>
      </c>
    </row>
    <row r="1866" spans="1:30" ht="21" customHeight="1" x14ac:dyDescent="0.2">
      <c r="A1866" s="9">
        <v>1862</v>
      </c>
      <c r="B1866" s="96" t="s">
        <v>1631</v>
      </c>
      <c r="C1866" s="96" t="s">
        <v>66</v>
      </c>
      <c r="D1866" s="96">
        <v>1</v>
      </c>
      <c r="E1866" s="13">
        <v>0.80656249999999996</v>
      </c>
      <c r="F1866" s="47"/>
      <c r="G1866" s="47">
        <v>2</v>
      </c>
      <c r="H1866" s="12">
        <f>SUM(E1866*100,F1866:G1866)</f>
        <v>82.65625</v>
      </c>
      <c r="I1866" s="47">
        <v>2.5</v>
      </c>
      <c r="J1866" s="77"/>
      <c r="K1866" s="13">
        <f>SUM(I1866:J1866)</f>
        <v>2.5</v>
      </c>
      <c r="L1866" s="47"/>
      <c r="M1866" s="77"/>
      <c r="N1866" s="77"/>
      <c r="O1866" s="13">
        <f>SUM(L1866:N1866)</f>
        <v>0</v>
      </c>
      <c r="P1866" s="77"/>
      <c r="Q1866" s="77"/>
      <c r="R1866" s="77"/>
      <c r="S1866" s="77"/>
      <c r="T1866" s="82">
        <f>SUM(P1866:S1866)</f>
        <v>0</v>
      </c>
      <c r="U1866" s="47"/>
      <c r="V1866" s="47"/>
      <c r="W1866" s="47"/>
      <c r="X1866" s="47"/>
      <c r="Y1866" s="47"/>
      <c r="Z1866" s="47"/>
      <c r="AA1866" s="13">
        <f>SUM(U1866:Z1866)</f>
        <v>0</v>
      </c>
      <c r="AB1866" s="47"/>
      <c r="AC1866" s="47"/>
      <c r="AD1866" s="86">
        <f>H1866+K1866+O1866+T1866+AA1866+AB1866-AC1866</f>
        <v>85.15625</v>
      </c>
    </row>
    <row r="1867" spans="1:30" ht="21" customHeight="1" x14ac:dyDescent="0.2">
      <c r="A1867" s="10">
        <v>1863</v>
      </c>
      <c r="B1867" s="122" t="s">
        <v>1632</v>
      </c>
      <c r="C1867" s="110" t="s">
        <v>73</v>
      </c>
      <c r="D1867" s="110">
        <v>2</v>
      </c>
      <c r="E1867" s="14">
        <v>0.8515625</v>
      </c>
      <c r="F1867" s="50"/>
      <c r="G1867" s="50"/>
      <c r="H1867" s="12">
        <f>SUM(E1867*100,F1867:G1867)</f>
        <v>85.15625</v>
      </c>
      <c r="I1867" s="50"/>
      <c r="J1867" s="112"/>
      <c r="K1867" s="14">
        <f>SUM(I1867:J1867)</f>
        <v>0</v>
      </c>
      <c r="L1867" s="50"/>
      <c r="M1867" s="112"/>
      <c r="N1867" s="112"/>
      <c r="O1867" s="14">
        <f>SUM(L1867:N1867)</f>
        <v>0</v>
      </c>
      <c r="P1867" s="112"/>
      <c r="Q1867" s="112"/>
      <c r="R1867" s="112"/>
      <c r="S1867" s="112"/>
      <c r="T1867" s="18">
        <f>SUM(P1867:S1867)</f>
        <v>0</v>
      </c>
      <c r="U1867" s="50"/>
      <c r="V1867" s="50"/>
      <c r="W1867" s="50"/>
      <c r="X1867" s="50"/>
      <c r="Y1867" s="50"/>
      <c r="Z1867" s="50"/>
      <c r="AA1867" s="14">
        <f>SUM(U1867:Z1867)</f>
        <v>0</v>
      </c>
      <c r="AB1867" s="50"/>
      <c r="AC1867" s="50"/>
      <c r="AD1867" s="87">
        <f>H1867+K1867+O1867+T1867+AA1867+AB1867-AC1867</f>
        <v>85.15625</v>
      </c>
    </row>
    <row r="1868" spans="1:30" ht="21" customHeight="1" x14ac:dyDescent="0.2">
      <c r="A1868" s="8">
        <v>1864</v>
      </c>
      <c r="B1868" s="127" t="s">
        <v>1633</v>
      </c>
      <c r="C1868" s="92" t="s">
        <v>64</v>
      </c>
      <c r="D1868" s="91">
        <v>4</v>
      </c>
      <c r="E1868" s="12">
        <v>0.85145094426531553</v>
      </c>
      <c r="F1868" s="46"/>
      <c r="G1868" s="46"/>
      <c r="H1868" s="12">
        <f>SUM(E1868*100,F1868:G1868)</f>
        <v>85.145094426531557</v>
      </c>
      <c r="I1868" s="94"/>
      <c r="J1868" s="95"/>
      <c r="K1868" s="12">
        <f>SUM(I1868:J1868)</f>
        <v>0</v>
      </c>
      <c r="L1868" s="95"/>
      <c r="M1868" s="95"/>
      <c r="N1868" s="95"/>
      <c r="O1868" s="12">
        <f>SUM(L1868:N1868)</f>
        <v>0</v>
      </c>
      <c r="P1868" s="95"/>
      <c r="Q1868" s="95"/>
      <c r="R1868" s="95"/>
      <c r="S1868" s="95"/>
      <c r="T1868" s="19">
        <f>SUM(P1868:S1868)</f>
        <v>0</v>
      </c>
      <c r="U1868" s="95"/>
      <c r="V1868" s="94"/>
      <c r="W1868" s="94"/>
      <c r="X1868" s="94"/>
      <c r="Y1868" s="85"/>
      <c r="Z1868" s="85"/>
      <c r="AA1868" s="14">
        <f>SUM(U1868:Z1868)</f>
        <v>0</v>
      </c>
      <c r="AB1868" s="85"/>
      <c r="AC1868" s="85"/>
      <c r="AD1868" s="86">
        <f>H1868+K1868+O1868+T1868+AA1868+AB1868-AC1868</f>
        <v>85.145094426531557</v>
      </c>
    </row>
    <row r="1869" spans="1:30" ht="21" customHeight="1" x14ac:dyDescent="0.2">
      <c r="A1869" s="9">
        <v>1865</v>
      </c>
      <c r="B1869" s="122" t="s">
        <v>1634</v>
      </c>
      <c r="C1869" s="110" t="s">
        <v>73</v>
      </c>
      <c r="D1869" s="110">
        <v>1</v>
      </c>
      <c r="E1869" s="14">
        <v>0.84142857142857141</v>
      </c>
      <c r="F1869" s="50"/>
      <c r="G1869" s="50">
        <v>1</v>
      </c>
      <c r="H1869" s="12">
        <f>SUM(E1869*100,F1869:G1869)</f>
        <v>85.142857142857139</v>
      </c>
      <c r="I1869" s="50"/>
      <c r="J1869" s="112"/>
      <c r="K1869" s="14">
        <f>SUM(I1869:J1869)</f>
        <v>0</v>
      </c>
      <c r="L1869" s="50"/>
      <c r="M1869" s="112"/>
      <c r="N1869" s="112"/>
      <c r="O1869" s="14">
        <f>SUM(L1869:N1869)</f>
        <v>0</v>
      </c>
      <c r="P1869" s="112"/>
      <c r="Q1869" s="112"/>
      <c r="R1869" s="112"/>
      <c r="S1869" s="112"/>
      <c r="T1869" s="18">
        <f>SUM(P1869:S1869)</f>
        <v>0</v>
      </c>
      <c r="U1869" s="50"/>
      <c r="V1869" s="50"/>
      <c r="W1869" s="50"/>
      <c r="X1869" s="50"/>
      <c r="Y1869" s="50"/>
      <c r="Z1869" s="50"/>
      <c r="AA1869" s="14">
        <f>SUM(U1869:Z1869)</f>
        <v>0</v>
      </c>
      <c r="AB1869" s="50"/>
      <c r="AC1869" s="50"/>
      <c r="AD1869" s="87">
        <f>H1869+K1869+O1869+T1869+AA1869+AB1869-AC1869</f>
        <v>85.142857142857139</v>
      </c>
    </row>
    <row r="1870" spans="1:30" ht="21" customHeight="1" x14ac:dyDescent="0.2">
      <c r="A1870" s="10">
        <v>1866</v>
      </c>
      <c r="B1870" s="160" t="s">
        <v>1635</v>
      </c>
      <c r="C1870" s="110" t="s">
        <v>73</v>
      </c>
      <c r="D1870" s="110">
        <v>1</v>
      </c>
      <c r="E1870" s="14">
        <v>0.8463925925925927</v>
      </c>
      <c r="F1870" s="50"/>
      <c r="G1870" s="50"/>
      <c r="H1870" s="12">
        <f>SUM(E1870*100,F1870:G1870)</f>
        <v>84.639259259259276</v>
      </c>
      <c r="I1870" s="50"/>
      <c r="J1870" s="112"/>
      <c r="K1870" s="14">
        <f>SUM(I1870:J1870)</f>
        <v>0</v>
      </c>
      <c r="L1870" s="50"/>
      <c r="M1870" s="112"/>
      <c r="N1870" s="112"/>
      <c r="O1870" s="14">
        <f>SUM(L1870:N1870)</f>
        <v>0</v>
      </c>
      <c r="P1870" s="112"/>
      <c r="Q1870" s="112"/>
      <c r="R1870" s="112"/>
      <c r="S1870" s="112"/>
      <c r="T1870" s="18">
        <f>SUM(P1870:S1870)</f>
        <v>0</v>
      </c>
      <c r="U1870" s="50"/>
      <c r="V1870" s="50">
        <v>0.5</v>
      </c>
      <c r="W1870" s="50"/>
      <c r="X1870" s="50"/>
      <c r="Y1870" s="50"/>
      <c r="Z1870" s="50"/>
      <c r="AA1870" s="14">
        <f>SUM(U1870:Z1870)</f>
        <v>0.5</v>
      </c>
      <c r="AB1870" s="50"/>
      <c r="AC1870" s="50"/>
      <c r="AD1870" s="86">
        <f>H1870+K1870+O1870+T1870+AA1870+AB1870-AC1870</f>
        <v>85.139259259259276</v>
      </c>
    </row>
    <row r="1871" spans="1:30" ht="21" customHeight="1" x14ac:dyDescent="0.2">
      <c r="A1871" s="8">
        <v>1867</v>
      </c>
      <c r="B1871" s="100" t="s">
        <v>1636</v>
      </c>
      <c r="C1871" s="101" t="s">
        <v>68</v>
      </c>
      <c r="D1871" s="101">
        <v>2</v>
      </c>
      <c r="E1871" s="13">
        <v>0.85133333333333339</v>
      </c>
      <c r="F1871" s="48"/>
      <c r="G1871" s="48"/>
      <c r="H1871" s="12">
        <f>SUM(E1871*100,F1871:G1871)</f>
        <v>85.13333333333334</v>
      </c>
      <c r="I1871" s="48"/>
      <c r="J1871" s="78"/>
      <c r="K1871" s="13">
        <f>SUM(I1871:J1871)</f>
        <v>0</v>
      </c>
      <c r="L1871" s="48"/>
      <c r="M1871" s="78"/>
      <c r="N1871" s="78"/>
      <c r="O1871" s="13">
        <f>SUM(L1871:N1871)</f>
        <v>0</v>
      </c>
      <c r="P1871" s="78"/>
      <c r="Q1871" s="81"/>
      <c r="R1871" s="78"/>
      <c r="S1871" s="78"/>
      <c r="T1871" s="82">
        <f>SUM(P1871:S1871)</f>
        <v>0</v>
      </c>
      <c r="U1871" s="48"/>
      <c r="V1871" s="48"/>
      <c r="W1871" s="48"/>
      <c r="X1871" s="48"/>
      <c r="Y1871" s="48"/>
      <c r="Z1871" s="48"/>
      <c r="AA1871" s="13">
        <f>SUM(U1871:Z1871)</f>
        <v>0</v>
      </c>
      <c r="AB1871" s="48"/>
      <c r="AC1871" s="48"/>
      <c r="AD1871" s="86">
        <f>H1871+K1871+O1871+T1871+AA1871+AB1871-AC1871</f>
        <v>85.13333333333334</v>
      </c>
    </row>
    <row r="1872" spans="1:30" ht="21" customHeight="1" x14ac:dyDescent="0.2">
      <c r="A1872" s="9">
        <v>1868</v>
      </c>
      <c r="B1872" s="134" t="s">
        <v>1637</v>
      </c>
      <c r="C1872" s="92" t="s">
        <v>64</v>
      </c>
      <c r="D1872" s="92">
        <v>1</v>
      </c>
      <c r="E1872" s="12">
        <v>0.78933333333333333</v>
      </c>
      <c r="F1872" s="46"/>
      <c r="G1872" s="46"/>
      <c r="H1872" s="12">
        <f>SUM(E1872*100,F1872:G1872)</f>
        <v>78.933333333333337</v>
      </c>
      <c r="I1872" s="94"/>
      <c r="J1872" s="95"/>
      <c r="K1872" s="12">
        <f>SUM(I1872:J1872)</f>
        <v>0</v>
      </c>
      <c r="L1872" s="95"/>
      <c r="M1872" s="95"/>
      <c r="N1872" s="95"/>
      <c r="O1872" s="12">
        <f>SUM(L1872:N1872)</f>
        <v>0</v>
      </c>
      <c r="P1872" s="95"/>
      <c r="Q1872" s="126"/>
      <c r="R1872" s="95">
        <v>0.5</v>
      </c>
      <c r="S1872" s="95"/>
      <c r="T1872" s="19">
        <f>SUM(P1872:S1872)</f>
        <v>0.5</v>
      </c>
      <c r="U1872" s="95"/>
      <c r="V1872" s="94">
        <v>2.4</v>
      </c>
      <c r="W1872" s="94">
        <v>0.8</v>
      </c>
      <c r="X1872" s="94">
        <v>2.5</v>
      </c>
      <c r="Y1872" s="85"/>
      <c r="Z1872" s="85"/>
      <c r="AA1872" s="14">
        <f>SUM(U1872:Z1872)</f>
        <v>5.7</v>
      </c>
      <c r="AB1872" s="85"/>
      <c r="AC1872" s="85"/>
      <c r="AD1872" s="86">
        <f>H1872+K1872+O1872+T1872+AA1872+AB1872-AC1872</f>
        <v>85.13333333333334</v>
      </c>
    </row>
    <row r="1873" spans="1:30" ht="21" customHeight="1" x14ac:dyDescent="0.2">
      <c r="A1873" s="10">
        <v>1869</v>
      </c>
      <c r="B1873" s="129" t="s">
        <v>1638</v>
      </c>
      <c r="C1873" s="101" t="s">
        <v>68</v>
      </c>
      <c r="D1873" s="101">
        <v>3</v>
      </c>
      <c r="E1873" s="13">
        <v>0.85129032258064519</v>
      </c>
      <c r="F1873" s="48"/>
      <c r="G1873" s="48"/>
      <c r="H1873" s="12">
        <f>SUM(E1873*100,F1873:G1873)</f>
        <v>85.129032258064512</v>
      </c>
      <c r="I1873" s="48"/>
      <c r="J1873" s="78"/>
      <c r="K1873" s="13">
        <f>SUM(I1873:J1873)</f>
        <v>0</v>
      </c>
      <c r="L1873" s="48"/>
      <c r="M1873" s="78"/>
      <c r="N1873" s="78"/>
      <c r="O1873" s="13">
        <f>SUM(L1873:N1873)</f>
        <v>0</v>
      </c>
      <c r="P1873" s="78"/>
      <c r="Q1873" s="78"/>
      <c r="R1873" s="78"/>
      <c r="S1873" s="78"/>
      <c r="T1873" s="82">
        <f>SUM(P1873:S1873)</f>
        <v>0</v>
      </c>
      <c r="U1873" s="48"/>
      <c r="V1873" s="48"/>
      <c r="W1873" s="48"/>
      <c r="X1873" s="48"/>
      <c r="Y1873" s="48"/>
      <c r="Z1873" s="48"/>
      <c r="AA1873" s="13">
        <f>SUM(U1873:Z1873)</f>
        <v>0</v>
      </c>
      <c r="AB1873" s="48"/>
      <c r="AC1873" s="48"/>
      <c r="AD1873" s="87">
        <f>H1873+K1873+O1873+T1873+AA1873+AB1873-AC1873</f>
        <v>85.129032258064512</v>
      </c>
    </row>
    <row r="1874" spans="1:30" ht="21" customHeight="1" x14ac:dyDescent="0.2">
      <c r="A1874" s="8">
        <v>1870</v>
      </c>
      <c r="B1874" s="117">
        <v>194032</v>
      </c>
      <c r="C1874" s="119" t="s">
        <v>78</v>
      </c>
      <c r="D1874" s="119">
        <v>2</v>
      </c>
      <c r="E1874" s="14">
        <v>0.85124999999999995</v>
      </c>
      <c r="F1874" s="51"/>
      <c r="G1874" s="51"/>
      <c r="H1874" s="12">
        <f>SUM(E1874*100,F1874:G1874)</f>
        <v>85.125</v>
      </c>
      <c r="I1874" s="51"/>
      <c r="J1874" s="121"/>
      <c r="K1874" s="14">
        <f>SUM(I1874:J1874)</f>
        <v>0</v>
      </c>
      <c r="L1874" s="51"/>
      <c r="M1874" s="121"/>
      <c r="N1874" s="121"/>
      <c r="O1874" s="14">
        <f>SUM(L1874:N1874)</f>
        <v>0</v>
      </c>
      <c r="P1874" s="121"/>
      <c r="Q1874" s="121"/>
      <c r="R1874" s="121"/>
      <c r="S1874" s="121"/>
      <c r="T1874" s="18">
        <f>SUM(P1874:S1874)</f>
        <v>0</v>
      </c>
      <c r="U1874" s="51"/>
      <c r="V1874" s="51"/>
      <c r="W1874" s="51"/>
      <c r="X1874" s="51"/>
      <c r="Y1874" s="51"/>
      <c r="Z1874" s="51"/>
      <c r="AA1874" s="14">
        <f>SUM(U1874:Z1874)</f>
        <v>0</v>
      </c>
      <c r="AB1874" s="51"/>
      <c r="AC1874" s="51"/>
      <c r="AD1874" s="86">
        <f>H1874+K1874+O1874+T1874+AA1874+AB1874-AC1874</f>
        <v>85.125</v>
      </c>
    </row>
    <row r="1875" spans="1:30" ht="21" customHeight="1" x14ac:dyDescent="0.2">
      <c r="A1875" s="9">
        <v>1871</v>
      </c>
      <c r="B1875" s="122" t="s">
        <v>1639</v>
      </c>
      <c r="C1875" s="110" t="s">
        <v>73</v>
      </c>
      <c r="D1875" s="110">
        <v>3</v>
      </c>
      <c r="E1875" s="14">
        <v>0.85111111111111115</v>
      </c>
      <c r="F1875" s="50"/>
      <c r="G1875" s="50"/>
      <c r="H1875" s="12">
        <f>SUM(E1875*100,F1875:G1875)</f>
        <v>85.111111111111114</v>
      </c>
      <c r="I1875" s="50"/>
      <c r="J1875" s="112"/>
      <c r="K1875" s="14">
        <f>SUM(I1875:J1875)</f>
        <v>0</v>
      </c>
      <c r="L1875" s="50"/>
      <c r="M1875" s="112"/>
      <c r="N1875" s="112"/>
      <c r="O1875" s="14">
        <f>SUM(L1875:N1875)</f>
        <v>0</v>
      </c>
      <c r="P1875" s="112"/>
      <c r="Q1875" s="112"/>
      <c r="R1875" s="112"/>
      <c r="S1875" s="112"/>
      <c r="T1875" s="18">
        <f>SUM(P1875:S1875)</f>
        <v>0</v>
      </c>
      <c r="U1875" s="50"/>
      <c r="V1875" s="50"/>
      <c r="W1875" s="50"/>
      <c r="X1875" s="50"/>
      <c r="Y1875" s="50"/>
      <c r="Z1875" s="50"/>
      <c r="AA1875" s="14">
        <f>SUM(U1875:Z1875)</f>
        <v>0</v>
      </c>
      <c r="AB1875" s="50"/>
      <c r="AC1875" s="50"/>
      <c r="AD1875" s="86">
        <f>H1875+K1875+O1875+T1875+AA1875+AB1875-AC1875</f>
        <v>85.111111111111114</v>
      </c>
    </row>
    <row r="1876" spans="1:30" ht="21" customHeight="1" x14ac:dyDescent="0.2">
      <c r="A1876" s="10">
        <v>1872</v>
      </c>
      <c r="B1876" s="107">
        <v>182760</v>
      </c>
      <c r="C1876" s="104" t="s">
        <v>70</v>
      </c>
      <c r="D1876" s="104">
        <v>3</v>
      </c>
      <c r="E1876" s="14">
        <f>'[1]3-18-01.'!AD10</f>
        <v>0.85099999999999998</v>
      </c>
      <c r="F1876" s="49"/>
      <c r="G1876" s="49"/>
      <c r="H1876" s="12">
        <f>SUM(E1876*100,F1876:G1876)</f>
        <v>85.1</v>
      </c>
      <c r="I1876" s="49"/>
      <c r="J1876" s="106"/>
      <c r="K1876" s="14">
        <f>SUM(I1876:J1876)</f>
        <v>0</v>
      </c>
      <c r="L1876" s="49"/>
      <c r="M1876" s="106"/>
      <c r="N1876" s="106"/>
      <c r="O1876" s="14">
        <f>SUM(L1876:N1876)</f>
        <v>0</v>
      </c>
      <c r="P1876" s="106"/>
      <c r="Q1876" s="106"/>
      <c r="R1876" s="106"/>
      <c r="S1876" s="106"/>
      <c r="T1876" s="18">
        <f>SUM(P1876:S1876)</f>
        <v>0</v>
      </c>
      <c r="U1876" s="49"/>
      <c r="V1876" s="49"/>
      <c r="W1876" s="49"/>
      <c r="X1876" s="49"/>
      <c r="Y1876" s="49"/>
      <c r="Z1876" s="49"/>
      <c r="AA1876" s="14">
        <f>SUM(U1876:Z1876)</f>
        <v>0</v>
      </c>
      <c r="AB1876" s="49"/>
      <c r="AC1876" s="49"/>
      <c r="AD1876" s="86">
        <f>H1876+K1876+O1876+T1876+AA1876+AB1876-AC1876</f>
        <v>85.1</v>
      </c>
    </row>
    <row r="1877" spans="1:30" ht="21" customHeight="1" x14ac:dyDescent="0.2">
      <c r="A1877" s="8">
        <v>1873</v>
      </c>
      <c r="B1877" s="100" t="s">
        <v>1640</v>
      </c>
      <c r="C1877" s="101" t="s">
        <v>68</v>
      </c>
      <c r="D1877" s="156">
        <v>1</v>
      </c>
      <c r="E1877" s="16">
        <v>0.84099999999999997</v>
      </c>
      <c r="F1877" s="48"/>
      <c r="G1877" s="48"/>
      <c r="H1877" s="12">
        <f>SUM(E1877*100,F1877:G1877)</f>
        <v>84.1</v>
      </c>
      <c r="I1877" s="48"/>
      <c r="J1877" s="78"/>
      <c r="K1877" s="13">
        <f>SUM(I1877:J1877)</f>
        <v>0</v>
      </c>
      <c r="L1877" s="48"/>
      <c r="M1877" s="78"/>
      <c r="N1877" s="78"/>
      <c r="O1877" s="13">
        <f>SUM(L1877:N1877)</f>
        <v>0</v>
      </c>
      <c r="P1877" s="78"/>
      <c r="Q1877" s="78"/>
      <c r="R1877" s="78"/>
      <c r="S1877" s="78"/>
      <c r="T1877" s="82">
        <f>SUM(P1877:S1877)</f>
        <v>0</v>
      </c>
      <c r="U1877" s="48"/>
      <c r="V1877" s="48"/>
      <c r="W1877" s="48"/>
      <c r="X1877" s="48"/>
      <c r="Y1877" s="48"/>
      <c r="Z1877" s="48"/>
      <c r="AA1877" s="13">
        <f>SUM(U1877:Z1877)</f>
        <v>0</v>
      </c>
      <c r="AB1877" s="48">
        <v>1</v>
      </c>
      <c r="AC1877" s="48"/>
      <c r="AD1877" s="86">
        <f>H1877+K1877+O1877+T1877+AA1877+AB1877-AC1877</f>
        <v>85.1</v>
      </c>
    </row>
    <row r="1878" spans="1:30" ht="21" customHeight="1" x14ac:dyDescent="0.2">
      <c r="A1878" s="9">
        <v>1874</v>
      </c>
      <c r="B1878" s="122" t="s">
        <v>1641</v>
      </c>
      <c r="C1878" s="110" t="s">
        <v>73</v>
      </c>
      <c r="D1878" s="110">
        <v>2</v>
      </c>
      <c r="E1878" s="14">
        <v>0.85093750000000001</v>
      </c>
      <c r="F1878" s="50"/>
      <c r="G1878" s="50"/>
      <c r="H1878" s="12">
        <f>SUM(E1878*100,F1878:G1878)</f>
        <v>85.09375</v>
      </c>
      <c r="I1878" s="50"/>
      <c r="J1878" s="112"/>
      <c r="K1878" s="14">
        <f>SUM(I1878:J1878)</f>
        <v>0</v>
      </c>
      <c r="L1878" s="50"/>
      <c r="M1878" s="112"/>
      <c r="N1878" s="112"/>
      <c r="O1878" s="14">
        <f>SUM(L1878:N1878)</f>
        <v>0</v>
      </c>
      <c r="P1878" s="112"/>
      <c r="Q1878" s="112"/>
      <c r="R1878" s="112"/>
      <c r="S1878" s="112"/>
      <c r="T1878" s="18">
        <f>SUM(P1878:S1878)</f>
        <v>0</v>
      </c>
      <c r="U1878" s="50"/>
      <c r="V1878" s="50"/>
      <c r="W1878" s="50"/>
      <c r="X1878" s="50"/>
      <c r="Y1878" s="50"/>
      <c r="Z1878" s="50"/>
      <c r="AA1878" s="14">
        <f>SUM(U1878:Z1878)</f>
        <v>0</v>
      </c>
      <c r="AB1878" s="50"/>
      <c r="AC1878" s="50"/>
      <c r="AD1878" s="86">
        <f>H1878+K1878+O1878+T1878+AA1878+AB1878-AC1878</f>
        <v>85.09375</v>
      </c>
    </row>
    <row r="1879" spans="1:30" ht="21" customHeight="1" x14ac:dyDescent="0.2">
      <c r="A1879" s="10">
        <v>1875</v>
      </c>
      <c r="B1879" s="136" t="s">
        <v>1642</v>
      </c>
      <c r="C1879" s="104" t="s">
        <v>70</v>
      </c>
      <c r="D1879" s="103">
        <v>1</v>
      </c>
      <c r="E1879" s="14">
        <f>H1879/100</f>
        <v>0.85090909090909095</v>
      </c>
      <c r="F1879" s="49"/>
      <c r="G1879" s="49"/>
      <c r="H1879" s="12">
        <v>85.090909090909093</v>
      </c>
      <c r="I1879" s="49"/>
      <c r="J1879" s="106"/>
      <c r="K1879" s="14">
        <f>SUM(I1879:J1879)</f>
        <v>0</v>
      </c>
      <c r="L1879" s="49"/>
      <c r="M1879" s="106"/>
      <c r="N1879" s="106"/>
      <c r="O1879" s="14">
        <f>SUM(L1879:N1879)</f>
        <v>0</v>
      </c>
      <c r="P1879" s="106"/>
      <c r="Q1879" s="197"/>
      <c r="R1879" s="106"/>
      <c r="S1879" s="106"/>
      <c r="T1879" s="18">
        <f>SUM(P1879:S1879)</f>
        <v>0</v>
      </c>
      <c r="U1879" s="49"/>
      <c r="V1879" s="49"/>
      <c r="W1879" s="49"/>
      <c r="X1879" s="49"/>
      <c r="Y1879" s="49"/>
      <c r="Z1879" s="49"/>
      <c r="AA1879" s="14">
        <f>SUM(U1879:Z1879)</f>
        <v>0</v>
      </c>
      <c r="AB1879" s="49"/>
      <c r="AC1879" s="49"/>
      <c r="AD1879" s="86">
        <f>H1879+K1879+O1879+T1879+AA1879+AB1879-AC1879</f>
        <v>85.090909090909093</v>
      </c>
    </row>
    <row r="1880" spans="1:30" ht="21" customHeight="1" x14ac:dyDescent="0.2">
      <c r="A1880" s="8">
        <v>1876</v>
      </c>
      <c r="B1880" s="110" t="s">
        <v>1643</v>
      </c>
      <c r="C1880" s="110" t="s">
        <v>73</v>
      </c>
      <c r="D1880" s="110">
        <v>2</v>
      </c>
      <c r="E1880" s="14">
        <v>0.85090909090909095</v>
      </c>
      <c r="F1880" s="50"/>
      <c r="G1880" s="50"/>
      <c r="H1880" s="12">
        <f>SUM(E1880*100,F1880:G1880)</f>
        <v>85.090909090909093</v>
      </c>
      <c r="I1880" s="50"/>
      <c r="J1880" s="112"/>
      <c r="K1880" s="14">
        <f>SUM(I1880:J1880)</f>
        <v>0</v>
      </c>
      <c r="L1880" s="50"/>
      <c r="M1880" s="112"/>
      <c r="N1880" s="112"/>
      <c r="O1880" s="14">
        <f>SUM(L1880:N1880)</f>
        <v>0</v>
      </c>
      <c r="P1880" s="112"/>
      <c r="Q1880" s="194"/>
      <c r="R1880" s="112"/>
      <c r="S1880" s="112"/>
      <c r="T1880" s="18">
        <f>SUM(P1880:S1880)</f>
        <v>0</v>
      </c>
      <c r="U1880" s="50"/>
      <c r="V1880" s="50"/>
      <c r="W1880" s="50"/>
      <c r="X1880" s="50"/>
      <c r="Y1880" s="50"/>
      <c r="Z1880" s="50"/>
      <c r="AA1880" s="14">
        <f>SUM(U1880:Z1880)</f>
        <v>0</v>
      </c>
      <c r="AB1880" s="50"/>
      <c r="AC1880" s="50"/>
      <c r="AD1880" s="87">
        <f>H1880+K1880+O1880+T1880+AA1880+AB1880-AC1880</f>
        <v>85.090909090909093</v>
      </c>
    </row>
    <row r="1881" spans="1:30" ht="21" customHeight="1" x14ac:dyDescent="0.2">
      <c r="A1881" s="9">
        <v>1877</v>
      </c>
      <c r="B1881" s="140" t="s">
        <v>1644</v>
      </c>
      <c r="C1881" s="92" t="s">
        <v>64</v>
      </c>
      <c r="D1881" s="91">
        <v>4</v>
      </c>
      <c r="E1881" s="12">
        <v>0.65390186915887849</v>
      </c>
      <c r="F1881" s="53"/>
      <c r="G1881" s="46"/>
      <c r="H1881" s="12">
        <f>SUM(E1881*100,F1881:G1881)</f>
        <v>65.390186915887853</v>
      </c>
      <c r="I1881" s="193"/>
      <c r="J1881" s="115"/>
      <c r="K1881" s="12">
        <f>SUM(I1881:J1881)</f>
        <v>0</v>
      </c>
      <c r="L1881" s="115"/>
      <c r="M1881" s="115"/>
      <c r="N1881" s="115"/>
      <c r="O1881" s="12">
        <f>SUM(L1881:N1881)</f>
        <v>0</v>
      </c>
      <c r="P1881" s="115"/>
      <c r="Q1881" s="115"/>
      <c r="R1881" s="115"/>
      <c r="S1881" s="115"/>
      <c r="T1881" s="19">
        <f>SUM(P1881:S1881)</f>
        <v>0</v>
      </c>
      <c r="U1881" s="115">
        <v>1.5</v>
      </c>
      <c r="V1881" s="193">
        <v>16.7</v>
      </c>
      <c r="W1881" s="193"/>
      <c r="X1881" s="193">
        <v>0.5</v>
      </c>
      <c r="Y1881" s="88"/>
      <c r="Z1881" s="88"/>
      <c r="AA1881" s="14">
        <f>SUM(U1881:Z1881)</f>
        <v>18.7</v>
      </c>
      <c r="AB1881" s="88">
        <v>1</v>
      </c>
      <c r="AC1881" s="88"/>
      <c r="AD1881" s="86">
        <f>H1881+K1881+O1881+T1881+AA1881+AB1881-AC1881</f>
        <v>85.090186915887855</v>
      </c>
    </row>
    <row r="1882" spans="1:30" ht="21" customHeight="1" x14ac:dyDescent="0.2">
      <c r="A1882" s="10">
        <v>1878</v>
      </c>
      <c r="B1882" s="110" t="s">
        <v>1645</v>
      </c>
      <c r="C1882" s="110" t="s">
        <v>73</v>
      </c>
      <c r="D1882" s="110">
        <v>2</v>
      </c>
      <c r="E1882" s="14">
        <v>0.85087412587412592</v>
      </c>
      <c r="F1882" s="50"/>
      <c r="G1882" s="50"/>
      <c r="H1882" s="12">
        <f>SUM(E1882*100,F1882:G1882)</f>
        <v>85.087412587412587</v>
      </c>
      <c r="I1882" s="50"/>
      <c r="J1882" s="112"/>
      <c r="K1882" s="14">
        <f>SUM(I1882:J1882)</f>
        <v>0</v>
      </c>
      <c r="L1882" s="50"/>
      <c r="M1882" s="112"/>
      <c r="N1882" s="112"/>
      <c r="O1882" s="14">
        <f>SUM(L1882:N1882)</f>
        <v>0</v>
      </c>
      <c r="P1882" s="112"/>
      <c r="Q1882" s="112"/>
      <c r="R1882" s="112"/>
      <c r="S1882" s="112"/>
      <c r="T1882" s="18">
        <f>SUM(P1882:S1882)</f>
        <v>0</v>
      </c>
      <c r="U1882" s="50"/>
      <c r="V1882" s="50"/>
      <c r="W1882" s="50"/>
      <c r="X1882" s="50"/>
      <c r="Y1882" s="50"/>
      <c r="Z1882" s="50"/>
      <c r="AA1882" s="14">
        <f>SUM(U1882:Z1882)</f>
        <v>0</v>
      </c>
      <c r="AB1882" s="50"/>
      <c r="AC1882" s="50"/>
      <c r="AD1882" s="86">
        <f>H1882+K1882+O1882+T1882+AA1882+AB1882-AC1882</f>
        <v>85.087412587412587</v>
      </c>
    </row>
    <row r="1883" spans="1:30" ht="21" customHeight="1" x14ac:dyDescent="0.2">
      <c r="A1883" s="8">
        <v>1879</v>
      </c>
      <c r="B1883" s="110" t="s">
        <v>1646</v>
      </c>
      <c r="C1883" s="110" t="s">
        <v>73</v>
      </c>
      <c r="D1883" s="110">
        <v>2</v>
      </c>
      <c r="E1883" s="14">
        <v>0.81587412587412589</v>
      </c>
      <c r="F1883" s="50"/>
      <c r="G1883" s="50"/>
      <c r="H1883" s="12">
        <f>SUM(E1883*100,F1883:G1883)</f>
        <v>81.587412587412587</v>
      </c>
      <c r="I1883" s="50"/>
      <c r="J1883" s="112"/>
      <c r="K1883" s="14">
        <f>SUM(I1883:J1883)</f>
        <v>0</v>
      </c>
      <c r="L1883" s="50"/>
      <c r="M1883" s="112"/>
      <c r="N1883" s="112"/>
      <c r="O1883" s="14">
        <f>SUM(L1883:N1883)</f>
        <v>0</v>
      </c>
      <c r="P1883" s="112"/>
      <c r="Q1883" s="112"/>
      <c r="R1883" s="112"/>
      <c r="S1883" s="112"/>
      <c r="T1883" s="18">
        <f>SUM(P1883:S1883)</f>
        <v>0</v>
      </c>
      <c r="U1883" s="50"/>
      <c r="V1883" s="50"/>
      <c r="W1883" s="50">
        <f>2+1.5</f>
        <v>3.5</v>
      </c>
      <c r="X1883" s="50"/>
      <c r="Y1883" s="50"/>
      <c r="Z1883" s="50"/>
      <c r="AA1883" s="14">
        <f>SUM(U1883:Z1883)</f>
        <v>3.5</v>
      </c>
      <c r="AB1883" s="50"/>
      <c r="AC1883" s="50"/>
      <c r="AD1883" s="86">
        <f>H1883+K1883+O1883+T1883+AA1883+AB1883-AC1883</f>
        <v>85.087412587412587</v>
      </c>
    </row>
    <row r="1884" spans="1:30" ht="21" customHeight="1" x14ac:dyDescent="0.2">
      <c r="A1884" s="9">
        <v>1880</v>
      </c>
      <c r="B1884" s="96" t="s">
        <v>1647</v>
      </c>
      <c r="C1884" s="96" t="s">
        <v>66</v>
      </c>
      <c r="D1884" s="96">
        <v>2</v>
      </c>
      <c r="E1884" s="13">
        <v>0.85066666666666668</v>
      </c>
      <c r="F1884" s="47"/>
      <c r="G1884" s="47"/>
      <c r="H1884" s="12">
        <f>SUM(E1884*100,F1884:G1884)</f>
        <v>85.066666666666663</v>
      </c>
      <c r="I1884" s="47"/>
      <c r="J1884" s="77"/>
      <c r="K1884" s="13">
        <f>SUM(I1884:J1884)</f>
        <v>0</v>
      </c>
      <c r="L1884" s="47"/>
      <c r="M1884" s="77"/>
      <c r="N1884" s="77"/>
      <c r="O1884" s="13">
        <f>SUM(L1884:N1884)</f>
        <v>0</v>
      </c>
      <c r="P1884" s="77"/>
      <c r="Q1884" s="77"/>
      <c r="R1884" s="77"/>
      <c r="S1884" s="77"/>
      <c r="T1884" s="82">
        <f>SUM(P1884:S1884)</f>
        <v>0</v>
      </c>
      <c r="U1884" s="47"/>
      <c r="V1884" s="47"/>
      <c r="W1884" s="47"/>
      <c r="X1884" s="47"/>
      <c r="Y1884" s="47"/>
      <c r="Z1884" s="47"/>
      <c r="AA1884" s="13">
        <f>SUM(U1884:Z1884)</f>
        <v>0</v>
      </c>
      <c r="AB1884" s="47"/>
      <c r="AC1884" s="47"/>
      <c r="AD1884" s="86">
        <f>H1884+K1884+O1884+T1884+AA1884+AB1884-AC1884</f>
        <v>85.066666666666663</v>
      </c>
    </row>
    <row r="1885" spans="1:30" ht="21" customHeight="1" x14ac:dyDescent="0.2">
      <c r="A1885" s="10">
        <v>1881</v>
      </c>
      <c r="B1885" s="140" t="s">
        <v>1648</v>
      </c>
      <c r="C1885" s="92" t="s">
        <v>64</v>
      </c>
      <c r="D1885" s="91">
        <v>4</v>
      </c>
      <c r="E1885" s="12">
        <v>0.85065420560747662</v>
      </c>
      <c r="F1885" s="53"/>
      <c r="G1885" s="46"/>
      <c r="H1885" s="12">
        <f>SUM(E1885*100,F1885:G1885)</f>
        <v>85.065420560747668</v>
      </c>
      <c r="I1885" s="94"/>
      <c r="J1885" s="95"/>
      <c r="K1885" s="12">
        <f>SUM(I1885:J1885)</f>
        <v>0</v>
      </c>
      <c r="L1885" s="95"/>
      <c r="M1885" s="95"/>
      <c r="N1885" s="95"/>
      <c r="O1885" s="12">
        <f>SUM(L1885:N1885)</f>
        <v>0</v>
      </c>
      <c r="P1885" s="95"/>
      <c r="Q1885" s="95"/>
      <c r="R1885" s="95"/>
      <c r="S1885" s="95"/>
      <c r="T1885" s="19">
        <f>SUM(P1885:S1885)</f>
        <v>0</v>
      </c>
      <c r="U1885" s="95"/>
      <c r="V1885" s="94"/>
      <c r="W1885" s="94"/>
      <c r="X1885" s="94"/>
      <c r="Y1885" s="85"/>
      <c r="Z1885" s="85"/>
      <c r="AA1885" s="14">
        <f>SUM(U1885:Z1885)</f>
        <v>0</v>
      </c>
      <c r="AB1885" s="85"/>
      <c r="AC1885" s="85"/>
      <c r="AD1885" s="87">
        <f>H1885+K1885+O1885+T1885+AA1885+AB1885-AC1885</f>
        <v>85.065420560747668</v>
      </c>
    </row>
    <row r="1886" spans="1:30" ht="21" customHeight="1" x14ac:dyDescent="0.2">
      <c r="A1886" s="8">
        <v>1882</v>
      </c>
      <c r="B1886" s="145">
        <v>164423</v>
      </c>
      <c r="C1886" s="92" t="s">
        <v>64</v>
      </c>
      <c r="D1886" s="91">
        <v>5</v>
      </c>
      <c r="E1886" s="12">
        <v>0.85064659498207884</v>
      </c>
      <c r="F1886" s="52"/>
      <c r="G1886" s="46"/>
      <c r="H1886" s="12">
        <f>SUM(E1886*100,F1886:G1886)</f>
        <v>85.064659498207888</v>
      </c>
      <c r="I1886" s="53"/>
      <c r="J1886" s="113"/>
      <c r="K1886" s="12">
        <f>SUM(I1886:J1886)</f>
        <v>0</v>
      </c>
      <c r="L1886" s="53"/>
      <c r="M1886" s="113"/>
      <c r="N1886" s="113"/>
      <c r="O1886" s="12">
        <f>SUM(L1886:N1886)</f>
        <v>0</v>
      </c>
      <c r="P1886" s="113"/>
      <c r="Q1886" s="274"/>
      <c r="R1886" s="113"/>
      <c r="S1886" s="113"/>
      <c r="T1886" s="19">
        <f>SUM(P1886:S1886)</f>
        <v>0</v>
      </c>
      <c r="U1886" s="53"/>
      <c r="V1886" s="53"/>
      <c r="W1886" s="53"/>
      <c r="X1886" s="53"/>
      <c r="Y1886" s="58"/>
      <c r="Z1886" s="58"/>
      <c r="AA1886" s="14">
        <f>SUM(U1886:Z1886)</f>
        <v>0</v>
      </c>
      <c r="AB1886" s="58"/>
      <c r="AC1886" s="58"/>
      <c r="AD1886" s="87">
        <f>H1886+K1886+O1886+T1886+AA1886+AB1886-AC1886</f>
        <v>85.064659498207888</v>
      </c>
    </row>
    <row r="1887" spans="1:30" ht="21" customHeight="1" x14ac:dyDescent="0.2">
      <c r="A1887" s="9">
        <v>1883</v>
      </c>
      <c r="B1887" s="117">
        <v>204023</v>
      </c>
      <c r="C1887" s="119" t="s">
        <v>78</v>
      </c>
      <c r="D1887" s="119">
        <v>1</v>
      </c>
      <c r="E1887" s="14">
        <v>0.85062499999999996</v>
      </c>
      <c r="F1887" s="51"/>
      <c r="G1887" s="51"/>
      <c r="H1887" s="12">
        <f>SUM(E1887*100,F1887:G1887)</f>
        <v>85.0625</v>
      </c>
      <c r="I1887" s="51"/>
      <c r="J1887" s="121"/>
      <c r="K1887" s="14">
        <f>SUM(I1887:J1887)</f>
        <v>0</v>
      </c>
      <c r="L1887" s="51"/>
      <c r="M1887" s="121"/>
      <c r="N1887" s="121"/>
      <c r="O1887" s="14">
        <f>SUM(L1887:N1887)</f>
        <v>0</v>
      </c>
      <c r="P1887" s="121"/>
      <c r="Q1887" s="121"/>
      <c r="R1887" s="121"/>
      <c r="S1887" s="121"/>
      <c r="T1887" s="18">
        <f>SUM(P1887:S1887)</f>
        <v>0</v>
      </c>
      <c r="U1887" s="51"/>
      <c r="V1887" s="51"/>
      <c r="W1887" s="51"/>
      <c r="X1887" s="51"/>
      <c r="Y1887" s="51"/>
      <c r="Z1887" s="51"/>
      <c r="AA1887" s="14">
        <f>SUM(U1887:Z1887)</f>
        <v>0</v>
      </c>
      <c r="AB1887" s="51"/>
      <c r="AC1887" s="51"/>
      <c r="AD1887" s="87">
        <f>H1887+K1887+O1887+T1887+AA1887+AB1887-AC1887</f>
        <v>85.0625</v>
      </c>
    </row>
    <row r="1888" spans="1:30" ht="21" customHeight="1" x14ac:dyDescent="0.2">
      <c r="A1888" s="10">
        <v>1884</v>
      </c>
      <c r="B1888" s="117">
        <v>194155</v>
      </c>
      <c r="C1888" s="119" t="s">
        <v>78</v>
      </c>
      <c r="D1888" s="119">
        <v>2</v>
      </c>
      <c r="E1888" s="14">
        <v>0.85062499999999996</v>
      </c>
      <c r="F1888" s="51"/>
      <c r="G1888" s="51"/>
      <c r="H1888" s="12">
        <f>SUM(E1888*100,F1888:G1888)</f>
        <v>85.0625</v>
      </c>
      <c r="I1888" s="51"/>
      <c r="J1888" s="121"/>
      <c r="K1888" s="14">
        <f>SUM(I1888:J1888)</f>
        <v>0</v>
      </c>
      <c r="L1888" s="51"/>
      <c r="M1888" s="121"/>
      <c r="N1888" s="121"/>
      <c r="O1888" s="14">
        <f>SUM(L1888:N1888)</f>
        <v>0</v>
      </c>
      <c r="P1888" s="121"/>
      <c r="Q1888" s="121"/>
      <c r="R1888" s="121"/>
      <c r="S1888" s="121"/>
      <c r="T1888" s="18">
        <f>SUM(P1888:S1888)</f>
        <v>0</v>
      </c>
      <c r="U1888" s="51"/>
      <c r="V1888" s="51"/>
      <c r="W1888" s="51"/>
      <c r="X1888" s="51"/>
      <c r="Y1888" s="51"/>
      <c r="Z1888" s="51"/>
      <c r="AA1888" s="14">
        <f>SUM(U1888:Z1888)</f>
        <v>0</v>
      </c>
      <c r="AB1888" s="51"/>
      <c r="AC1888" s="51"/>
      <c r="AD1888" s="87">
        <f>H1888+K1888+O1888+T1888+AA1888+AB1888-AC1888</f>
        <v>85.0625</v>
      </c>
    </row>
    <row r="1889" spans="1:30" ht="21" customHeight="1" x14ac:dyDescent="0.2">
      <c r="A1889" s="8">
        <v>1885</v>
      </c>
      <c r="B1889" s="99" t="s">
        <v>1649</v>
      </c>
      <c r="C1889" s="101" t="s">
        <v>68</v>
      </c>
      <c r="D1889" s="101">
        <v>4</v>
      </c>
      <c r="E1889" s="13">
        <v>0.85034482758620689</v>
      </c>
      <c r="F1889" s="48"/>
      <c r="G1889" s="48"/>
      <c r="H1889" s="12">
        <f>SUM(E1889*100,F1889:G1889)</f>
        <v>85.034482758620683</v>
      </c>
      <c r="I1889" s="48"/>
      <c r="J1889" s="78"/>
      <c r="K1889" s="13">
        <f>SUM(I1889:J1889)</f>
        <v>0</v>
      </c>
      <c r="L1889" s="48"/>
      <c r="M1889" s="78"/>
      <c r="N1889" s="78"/>
      <c r="O1889" s="13">
        <f>SUM(L1889:N1889)</f>
        <v>0</v>
      </c>
      <c r="P1889" s="78"/>
      <c r="Q1889" s="78"/>
      <c r="R1889" s="78"/>
      <c r="S1889" s="78"/>
      <c r="T1889" s="82">
        <f>SUM(P1889:S1889)</f>
        <v>0</v>
      </c>
      <c r="U1889" s="48"/>
      <c r="V1889" s="48"/>
      <c r="W1889" s="48"/>
      <c r="X1889" s="48"/>
      <c r="Y1889" s="48"/>
      <c r="Z1889" s="48"/>
      <c r="AA1889" s="13">
        <f>SUM(U1889:Z1889)</f>
        <v>0</v>
      </c>
      <c r="AB1889" s="48"/>
      <c r="AC1889" s="48"/>
      <c r="AD1889" s="86">
        <f>H1889+K1889+O1889+T1889+AA1889+AB1889-AC1889</f>
        <v>85.034482758620683</v>
      </c>
    </row>
    <row r="1890" spans="1:30" ht="21" customHeight="1" x14ac:dyDescent="0.2">
      <c r="A1890" s="9">
        <v>1886</v>
      </c>
      <c r="B1890" s="100" t="s">
        <v>1650</v>
      </c>
      <c r="C1890" s="101" t="s">
        <v>68</v>
      </c>
      <c r="D1890" s="156">
        <v>1</v>
      </c>
      <c r="E1890" s="16">
        <v>0.85033333333333339</v>
      </c>
      <c r="F1890" s="48"/>
      <c r="G1890" s="48"/>
      <c r="H1890" s="12">
        <f>SUM(E1890*100,F1890:G1890)</f>
        <v>85.033333333333331</v>
      </c>
      <c r="I1890" s="48"/>
      <c r="J1890" s="78"/>
      <c r="K1890" s="13">
        <f>SUM(I1890:J1890)</f>
        <v>0</v>
      </c>
      <c r="L1890" s="48"/>
      <c r="M1890" s="78"/>
      <c r="N1890" s="78"/>
      <c r="O1890" s="13">
        <f>SUM(L1890:N1890)</f>
        <v>0</v>
      </c>
      <c r="P1890" s="78"/>
      <c r="Q1890" s="78"/>
      <c r="R1890" s="78"/>
      <c r="S1890" s="78"/>
      <c r="T1890" s="82">
        <f>SUM(P1890:S1890)</f>
        <v>0</v>
      </c>
      <c r="U1890" s="48"/>
      <c r="V1890" s="48"/>
      <c r="W1890" s="48"/>
      <c r="X1890" s="48"/>
      <c r="Y1890" s="48"/>
      <c r="Z1890" s="48"/>
      <c r="AA1890" s="13">
        <f>SUM(U1890:Z1890)</f>
        <v>0</v>
      </c>
      <c r="AB1890" s="48"/>
      <c r="AC1890" s="48"/>
      <c r="AD1890" s="86">
        <f>H1890+K1890+O1890+T1890+AA1890+AB1890-AC1890</f>
        <v>85.033333333333331</v>
      </c>
    </row>
    <row r="1891" spans="1:30" ht="21" customHeight="1" x14ac:dyDescent="0.2">
      <c r="A1891" s="10">
        <v>1887</v>
      </c>
      <c r="B1891" s="99" t="s">
        <v>1651</v>
      </c>
      <c r="C1891" s="101" t="s">
        <v>68</v>
      </c>
      <c r="D1891" s="101">
        <v>2</v>
      </c>
      <c r="E1891" s="13">
        <v>0.85033333333333339</v>
      </c>
      <c r="F1891" s="48"/>
      <c r="G1891" s="48"/>
      <c r="H1891" s="12">
        <f>SUM(E1891*100,F1891:G1891)</f>
        <v>85.033333333333331</v>
      </c>
      <c r="I1891" s="48"/>
      <c r="J1891" s="78"/>
      <c r="K1891" s="13">
        <f>SUM(I1891:J1891)</f>
        <v>0</v>
      </c>
      <c r="L1891" s="48"/>
      <c r="M1891" s="78"/>
      <c r="N1891" s="78"/>
      <c r="O1891" s="13">
        <f>SUM(L1891:N1891)</f>
        <v>0</v>
      </c>
      <c r="P1891" s="78"/>
      <c r="Q1891" s="78"/>
      <c r="R1891" s="78"/>
      <c r="S1891" s="78"/>
      <c r="T1891" s="82">
        <f>SUM(P1891:S1891)</f>
        <v>0</v>
      </c>
      <c r="U1891" s="48"/>
      <c r="V1891" s="48"/>
      <c r="W1891" s="48"/>
      <c r="X1891" s="48"/>
      <c r="Y1891" s="48"/>
      <c r="Z1891" s="48"/>
      <c r="AA1891" s="13">
        <f>SUM(U1891:Z1891)</f>
        <v>0</v>
      </c>
      <c r="AB1891" s="48"/>
      <c r="AC1891" s="48"/>
      <c r="AD1891" s="86">
        <f>H1891+K1891+O1891+T1891+AA1891+AB1891-AC1891</f>
        <v>85.033333333333331</v>
      </c>
    </row>
    <row r="1892" spans="1:30" ht="21" customHeight="1" x14ac:dyDescent="0.2">
      <c r="A1892" s="8">
        <v>1888</v>
      </c>
      <c r="B1892" s="146" t="s">
        <v>1652</v>
      </c>
      <c r="C1892" s="101" t="s">
        <v>68</v>
      </c>
      <c r="D1892" s="101">
        <v>3</v>
      </c>
      <c r="E1892" s="13">
        <v>0.85032258064516131</v>
      </c>
      <c r="F1892" s="48"/>
      <c r="G1892" s="48"/>
      <c r="H1892" s="12">
        <f>SUM(E1892*100,F1892:G1892)</f>
        <v>85.032258064516128</v>
      </c>
      <c r="I1892" s="48"/>
      <c r="J1892" s="78"/>
      <c r="K1892" s="13">
        <f>SUM(I1892:J1892)</f>
        <v>0</v>
      </c>
      <c r="L1892" s="48"/>
      <c r="M1892" s="78"/>
      <c r="N1892" s="78"/>
      <c r="O1892" s="13">
        <f>SUM(L1892:N1892)</f>
        <v>0</v>
      </c>
      <c r="P1892" s="78"/>
      <c r="Q1892" s="78"/>
      <c r="R1892" s="78"/>
      <c r="S1892" s="78"/>
      <c r="T1892" s="82">
        <f>SUM(P1892:S1892)</f>
        <v>0</v>
      </c>
      <c r="U1892" s="48"/>
      <c r="V1892" s="48"/>
      <c r="W1892" s="48"/>
      <c r="X1892" s="48"/>
      <c r="Y1892" s="48"/>
      <c r="Z1892" s="48"/>
      <c r="AA1892" s="13">
        <f>SUM(U1892:Z1892)</f>
        <v>0</v>
      </c>
      <c r="AB1892" s="48"/>
      <c r="AC1892" s="48"/>
      <c r="AD1892" s="87">
        <f>H1892+K1892+O1892+T1892+AA1892+AB1892-AC1892</f>
        <v>85.032258064516128</v>
      </c>
    </row>
    <row r="1893" spans="1:30" ht="21" customHeight="1" x14ac:dyDescent="0.2">
      <c r="A1893" s="9">
        <v>1889</v>
      </c>
      <c r="B1893" s="117">
        <v>184012</v>
      </c>
      <c r="C1893" s="119" t="s">
        <v>78</v>
      </c>
      <c r="D1893" s="119">
        <v>3</v>
      </c>
      <c r="E1893" s="14">
        <v>0.85022727272727272</v>
      </c>
      <c r="F1893" s="51"/>
      <c r="G1893" s="51"/>
      <c r="H1893" s="12">
        <f>SUM(E1893*100,F1893:G1893)</f>
        <v>85.022727272727266</v>
      </c>
      <c r="I1893" s="51"/>
      <c r="J1893" s="121"/>
      <c r="K1893" s="14">
        <f>SUM(I1893:J1893)</f>
        <v>0</v>
      </c>
      <c r="L1893" s="51"/>
      <c r="M1893" s="121"/>
      <c r="N1893" s="121"/>
      <c r="O1893" s="14">
        <f>SUM(L1893:N1893)</f>
        <v>0</v>
      </c>
      <c r="P1893" s="121"/>
      <c r="Q1893" s="121"/>
      <c r="R1893" s="121"/>
      <c r="S1893" s="121"/>
      <c r="T1893" s="18">
        <f>SUM(P1893:S1893)</f>
        <v>0</v>
      </c>
      <c r="U1893" s="51"/>
      <c r="V1893" s="51"/>
      <c r="W1893" s="51"/>
      <c r="X1893" s="51"/>
      <c r="Y1893" s="51"/>
      <c r="Z1893" s="51"/>
      <c r="AA1893" s="14">
        <f>SUM(U1893:Z1893)</f>
        <v>0</v>
      </c>
      <c r="AB1893" s="51"/>
      <c r="AC1893" s="51"/>
      <c r="AD1893" s="87">
        <f>H1893+K1893+O1893+T1893+AA1893+AB1893-AC1893</f>
        <v>85.022727272727266</v>
      </c>
    </row>
    <row r="1894" spans="1:30" ht="21" customHeight="1" x14ac:dyDescent="0.2">
      <c r="A1894" s="10">
        <v>1890</v>
      </c>
      <c r="B1894" s="131" t="s">
        <v>1653</v>
      </c>
      <c r="C1894" s="92" t="s">
        <v>64</v>
      </c>
      <c r="D1894" s="91">
        <v>2</v>
      </c>
      <c r="E1894" s="12">
        <v>0.85021276595744677</v>
      </c>
      <c r="F1894" s="46"/>
      <c r="G1894" s="46"/>
      <c r="H1894" s="12">
        <f>SUM(E1894*100,F1894:G1894)</f>
        <v>85.021276595744681</v>
      </c>
      <c r="I1894" s="94"/>
      <c r="J1894" s="95"/>
      <c r="K1894" s="12">
        <f>SUM(I1894:J1894)</f>
        <v>0</v>
      </c>
      <c r="L1894" s="95"/>
      <c r="M1894" s="95"/>
      <c r="N1894" s="95"/>
      <c r="O1894" s="12">
        <f>SUM(L1894:N1894)</f>
        <v>0</v>
      </c>
      <c r="P1894" s="95"/>
      <c r="Q1894" s="95"/>
      <c r="R1894" s="95"/>
      <c r="S1894" s="95"/>
      <c r="T1894" s="19">
        <f>SUM(P1894:S1894)</f>
        <v>0</v>
      </c>
      <c r="U1894" s="95"/>
      <c r="V1894" s="94"/>
      <c r="W1894" s="94"/>
      <c r="X1894" s="94"/>
      <c r="Y1894" s="85"/>
      <c r="Z1894" s="85"/>
      <c r="AA1894" s="14">
        <f>SUM(U1894:Z1894)</f>
        <v>0</v>
      </c>
      <c r="AB1894" s="85"/>
      <c r="AC1894" s="85"/>
      <c r="AD1894" s="86">
        <f>H1894+K1894+O1894+T1894+AA1894+AB1894-AC1894</f>
        <v>85.021276595744681</v>
      </c>
    </row>
    <row r="1895" spans="1:30" ht="21" customHeight="1" x14ac:dyDescent="0.2">
      <c r="A1895" s="8">
        <v>1891</v>
      </c>
      <c r="B1895" s="107">
        <v>182800</v>
      </c>
      <c r="C1895" s="104" t="s">
        <v>70</v>
      </c>
      <c r="D1895" s="104">
        <v>3</v>
      </c>
      <c r="E1895" s="14">
        <f>'[1]3-18-03.'!AD4</f>
        <v>0.85</v>
      </c>
      <c r="F1895" s="49"/>
      <c r="G1895" s="49"/>
      <c r="H1895" s="12">
        <f>SUM(E1895*100,F1895:G1895)</f>
        <v>85</v>
      </c>
      <c r="I1895" s="49"/>
      <c r="J1895" s="106"/>
      <c r="K1895" s="14">
        <f>SUM(I1895:J1895)</f>
        <v>0</v>
      </c>
      <c r="L1895" s="49"/>
      <c r="M1895" s="106"/>
      <c r="N1895" s="106"/>
      <c r="O1895" s="14">
        <f>SUM(L1895:N1895)</f>
        <v>0</v>
      </c>
      <c r="P1895" s="106"/>
      <c r="Q1895" s="106"/>
      <c r="R1895" s="106"/>
      <c r="S1895" s="106"/>
      <c r="T1895" s="18">
        <f>SUM(P1895:S1895)</f>
        <v>0</v>
      </c>
      <c r="U1895" s="49"/>
      <c r="V1895" s="49"/>
      <c r="W1895" s="49"/>
      <c r="X1895" s="49"/>
      <c r="Y1895" s="49"/>
      <c r="Z1895" s="49"/>
      <c r="AA1895" s="14">
        <f>SUM(U1895:Z1895)</f>
        <v>0</v>
      </c>
      <c r="AB1895" s="49"/>
      <c r="AC1895" s="49"/>
      <c r="AD1895" s="86">
        <f>H1895+K1895+O1895+T1895+AA1895+AB1895-AC1895</f>
        <v>85</v>
      </c>
    </row>
    <row r="1896" spans="1:30" ht="21" customHeight="1" x14ac:dyDescent="0.2">
      <c r="A1896" s="9">
        <v>1892</v>
      </c>
      <c r="B1896" s="96" t="s">
        <v>1654</v>
      </c>
      <c r="C1896" s="96" t="s">
        <v>66</v>
      </c>
      <c r="D1896" s="96">
        <v>1</v>
      </c>
      <c r="E1896" s="13">
        <v>0.85</v>
      </c>
      <c r="F1896" s="47"/>
      <c r="G1896" s="47"/>
      <c r="H1896" s="12">
        <f>SUM(E1896*100,F1896:G1896)</f>
        <v>85</v>
      </c>
      <c r="I1896" s="47"/>
      <c r="J1896" s="77"/>
      <c r="K1896" s="13">
        <f>SUM(I1896:J1896)</f>
        <v>0</v>
      </c>
      <c r="L1896" s="47"/>
      <c r="M1896" s="77"/>
      <c r="N1896" s="77"/>
      <c r="O1896" s="13">
        <f>SUM(L1896:N1896)</f>
        <v>0</v>
      </c>
      <c r="P1896" s="77"/>
      <c r="Q1896" s="77"/>
      <c r="R1896" s="77"/>
      <c r="S1896" s="77"/>
      <c r="T1896" s="82">
        <f>SUM(P1896:S1896)</f>
        <v>0</v>
      </c>
      <c r="U1896" s="47"/>
      <c r="V1896" s="47"/>
      <c r="W1896" s="47"/>
      <c r="X1896" s="47"/>
      <c r="Y1896" s="47"/>
      <c r="Z1896" s="47"/>
      <c r="AA1896" s="13">
        <f>SUM(U1896:Z1896)</f>
        <v>0</v>
      </c>
      <c r="AB1896" s="47"/>
      <c r="AC1896" s="47"/>
      <c r="AD1896" s="86">
        <f>H1896+K1896+O1896+T1896+AA1896+AB1896-AC1896</f>
        <v>85</v>
      </c>
    </row>
    <row r="1897" spans="1:30" ht="21" customHeight="1" x14ac:dyDescent="0.2">
      <c r="A1897" s="10">
        <v>1893</v>
      </c>
      <c r="B1897" s="96" t="s">
        <v>1655</v>
      </c>
      <c r="C1897" s="96" t="s">
        <v>66</v>
      </c>
      <c r="D1897" s="96">
        <v>1</v>
      </c>
      <c r="E1897" s="13">
        <v>0.82499999999999996</v>
      </c>
      <c r="F1897" s="47"/>
      <c r="G1897" s="47"/>
      <c r="H1897" s="12">
        <f>SUM(E1897*100,F1897:G1897)</f>
        <v>82.5</v>
      </c>
      <c r="I1897" s="47"/>
      <c r="J1897" s="77"/>
      <c r="K1897" s="13">
        <f>SUM(I1897:J1897)</f>
        <v>0</v>
      </c>
      <c r="L1897" s="47"/>
      <c r="M1897" s="77"/>
      <c r="N1897" s="77"/>
      <c r="O1897" s="13">
        <f>SUM(L1897:N1897)</f>
        <v>0</v>
      </c>
      <c r="P1897" s="77"/>
      <c r="Q1897" s="77"/>
      <c r="R1897" s="77"/>
      <c r="S1897" s="77"/>
      <c r="T1897" s="82">
        <f>SUM(P1897:S1897)</f>
        <v>0</v>
      </c>
      <c r="U1897" s="47">
        <v>1.5</v>
      </c>
      <c r="V1897" s="47">
        <v>0.2</v>
      </c>
      <c r="W1897" s="47"/>
      <c r="X1897" s="47"/>
      <c r="Y1897" s="47">
        <v>0.8</v>
      </c>
      <c r="Z1897" s="47"/>
      <c r="AA1897" s="13">
        <f>SUM(U1897:Z1897)</f>
        <v>2.5</v>
      </c>
      <c r="AB1897" s="47"/>
      <c r="AC1897" s="47"/>
      <c r="AD1897" s="87">
        <f>H1897+K1897+O1897+T1897+AA1897+AB1897-AC1897</f>
        <v>85</v>
      </c>
    </row>
    <row r="1898" spans="1:30" ht="21" customHeight="1" x14ac:dyDescent="0.2">
      <c r="A1898" s="8">
        <v>1894</v>
      </c>
      <c r="B1898" s="122" t="s">
        <v>1656</v>
      </c>
      <c r="C1898" s="110" t="s">
        <v>73</v>
      </c>
      <c r="D1898" s="110">
        <v>4</v>
      </c>
      <c r="E1898" s="14">
        <v>0.85</v>
      </c>
      <c r="F1898" s="50"/>
      <c r="G1898" s="50"/>
      <c r="H1898" s="12">
        <f>SUM(E1898*100,F1898:G1898)</f>
        <v>85</v>
      </c>
      <c r="I1898" s="50"/>
      <c r="J1898" s="112"/>
      <c r="K1898" s="14">
        <f>SUM(I1898:J1898)</f>
        <v>0</v>
      </c>
      <c r="L1898" s="50"/>
      <c r="M1898" s="112"/>
      <c r="N1898" s="112"/>
      <c r="O1898" s="14">
        <f>SUM(L1898:N1898)</f>
        <v>0</v>
      </c>
      <c r="P1898" s="112"/>
      <c r="Q1898" s="112"/>
      <c r="R1898" s="112"/>
      <c r="S1898" s="112"/>
      <c r="T1898" s="18">
        <f>SUM(P1898:S1898)</f>
        <v>0</v>
      </c>
      <c r="U1898" s="50"/>
      <c r="V1898" s="50"/>
      <c r="W1898" s="50"/>
      <c r="X1898" s="50"/>
      <c r="Y1898" s="50"/>
      <c r="Z1898" s="50"/>
      <c r="AA1898" s="14">
        <f>SUM(U1898:Z1898)</f>
        <v>0</v>
      </c>
      <c r="AB1898" s="50"/>
      <c r="AC1898" s="50"/>
      <c r="AD1898" s="86">
        <f>H1898+K1898+O1898+T1898+AA1898+AB1898-AC1898</f>
        <v>85</v>
      </c>
    </row>
    <row r="1899" spans="1:30" ht="21" customHeight="1" x14ac:dyDescent="0.2">
      <c r="A1899" s="9">
        <v>1895</v>
      </c>
      <c r="B1899" s="117">
        <v>184016</v>
      </c>
      <c r="C1899" s="119" t="s">
        <v>78</v>
      </c>
      <c r="D1899" s="119">
        <v>3</v>
      </c>
      <c r="E1899" s="14">
        <v>0.85</v>
      </c>
      <c r="F1899" s="51"/>
      <c r="G1899" s="51"/>
      <c r="H1899" s="12">
        <f>SUM(E1899*100,F1899:G1899)</f>
        <v>85</v>
      </c>
      <c r="I1899" s="51"/>
      <c r="J1899" s="121"/>
      <c r="K1899" s="14">
        <f>SUM(I1899:J1899)</f>
        <v>0</v>
      </c>
      <c r="L1899" s="51"/>
      <c r="M1899" s="121"/>
      <c r="N1899" s="121"/>
      <c r="O1899" s="14">
        <f>SUM(L1899:N1899)</f>
        <v>0</v>
      </c>
      <c r="P1899" s="121"/>
      <c r="Q1899" s="121"/>
      <c r="R1899" s="121"/>
      <c r="S1899" s="121"/>
      <c r="T1899" s="18">
        <f>SUM(P1899:S1899)</f>
        <v>0</v>
      </c>
      <c r="U1899" s="51"/>
      <c r="V1899" s="51"/>
      <c r="W1899" s="51"/>
      <c r="X1899" s="51"/>
      <c r="Y1899" s="51"/>
      <c r="Z1899" s="51"/>
      <c r="AA1899" s="14">
        <f>SUM(U1899:Z1899)</f>
        <v>0</v>
      </c>
      <c r="AB1899" s="51"/>
      <c r="AC1899" s="51"/>
      <c r="AD1899" s="86">
        <f>H1899+K1899+O1899+T1899+AA1899+AB1899-AC1899</f>
        <v>85</v>
      </c>
    </row>
    <row r="1900" spans="1:30" ht="21" customHeight="1" x14ac:dyDescent="0.2">
      <c r="A1900" s="10">
        <v>1896</v>
      </c>
      <c r="B1900" s="117">
        <v>174149</v>
      </c>
      <c r="C1900" s="119" t="s">
        <v>78</v>
      </c>
      <c r="D1900" s="119">
        <v>4</v>
      </c>
      <c r="E1900" s="14">
        <v>0.85</v>
      </c>
      <c r="F1900" s="51"/>
      <c r="G1900" s="51"/>
      <c r="H1900" s="12">
        <f>SUM(E1900*100,F1900:G1900)</f>
        <v>85</v>
      </c>
      <c r="I1900" s="51"/>
      <c r="J1900" s="121"/>
      <c r="K1900" s="14">
        <f>SUM(I1900:J1900)</f>
        <v>0</v>
      </c>
      <c r="L1900" s="51"/>
      <c r="M1900" s="121"/>
      <c r="N1900" s="121"/>
      <c r="O1900" s="14">
        <f>SUM(L1900:N1900)</f>
        <v>0</v>
      </c>
      <c r="P1900" s="121"/>
      <c r="Q1900" s="121"/>
      <c r="R1900" s="121"/>
      <c r="S1900" s="121"/>
      <c r="T1900" s="18">
        <f>SUM(P1900:S1900)</f>
        <v>0</v>
      </c>
      <c r="U1900" s="51"/>
      <c r="V1900" s="51"/>
      <c r="W1900" s="51"/>
      <c r="X1900" s="51"/>
      <c r="Y1900" s="51"/>
      <c r="Z1900" s="51"/>
      <c r="AA1900" s="14">
        <f>SUM(U1900:Z1900)</f>
        <v>0</v>
      </c>
      <c r="AB1900" s="51"/>
      <c r="AC1900" s="51"/>
      <c r="AD1900" s="86">
        <f>H1900+K1900+O1900+T1900+AA1900+AB1900-AC1900</f>
        <v>85</v>
      </c>
    </row>
    <row r="1901" spans="1:30" ht="21" customHeight="1" x14ac:dyDescent="0.2">
      <c r="A1901" s="8">
        <v>1897</v>
      </c>
      <c r="B1901" s="100" t="s">
        <v>1657</v>
      </c>
      <c r="C1901" s="101" t="s">
        <v>68</v>
      </c>
      <c r="D1901" s="156">
        <v>1</v>
      </c>
      <c r="E1901" s="16">
        <v>0.85</v>
      </c>
      <c r="F1901" s="48"/>
      <c r="G1901" s="48"/>
      <c r="H1901" s="12">
        <f>SUM(E1901*100,F1901:G1901)</f>
        <v>85</v>
      </c>
      <c r="I1901" s="48"/>
      <c r="J1901" s="78"/>
      <c r="K1901" s="13">
        <f>SUM(I1901:J1901)</f>
        <v>0</v>
      </c>
      <c r="L1901" s="48"/>
      <c r="M1901" s="78"/>
      <c r="N1901" s="78"/>
      <c r="O1901" s="13">
        <f>SUM(L1901:N1901)</f>
        <v>0</v>
      </c>
      <c r="P1901" s="78"/>
      <c r="Q1901" s="78"/>
      <c r="R1901" s="78"/>
      <c r="S1901" s="78"/>
      <c r="T1901" s="82">
        <f>SUM(P1901:S1901)</f>
        <v>0</v>
      </c>
      <c r="U1901" s="48"/>
      <c r="V1901" s="48"/>
      <c r="W1901" s="48"/>
      <c r="X1901" s="48"/>
      <c r="Y1901" s="48"/>
      <c r="Z1901" s="48"/>
      <c r="AA1901" s="13">
        <f>SUM(U1901:Z1901)</f>
        <v>0</v>
      </c>
      <c r="AB1901" s="48"/>
      <c r="AC1901" s="48"/>
      <c r="AD1901" s="86">
        <f>H1901+K1901+O1901+T1901+AA1901+AB1901-AC1901</f>
        <v>85</v>
      </c>
    </row>
    <row r="1902" spans="1:30" ht="21" customHeight="1" x14ac:dyDescent="0.2">
      <c r="A1902" s="9">
        <v>1898</v>
      </c>
      <c r="B1902" s="114" t="s">
        <v>1658</v>
      </c>
      <c r="C1902" s="92" t="s">
        <v>64</v>
      </c>
      <c r="D1902" s="91">
        <v>3</v>
      </c>
      <c r="E1902" s="12">
        <v>0.84980707395498389</v>
      </c>
      <c r="F1902" s="46"/>
      <c r="G1902" s="46"/>
      <c r="H1902" s="12">
        <f>SUM(E1902*100,F1902:G1902)</f>
        <v>84.980707395498385</v>
      </c>
      <c r="I1902" s="94"/>
      <c r="J1902" s="95"/>
      <c r="K1902" s="12">
        <f>SUM(I1902:J1902)</f>
        <v>0</v>
      </c>
      <c r="L1902" s="95"/>
      <c r="M1902" s="95"/>
      <c r="N1902" s="95"/>
      <c r="O1902" s="12">
        <f>SUM(L1902:N1902)</f>
        <v>0</v>
      </c>
      <c r="P1902" s="95"/>
      <c r="Q1902" s="95"/>
      <c r="R1902" s="95"/>
      <c r="S1902" s="95"/>
      <c r="T1902" s="19">
        <f>SUM(P1902:S1902)</f>
        <v>0</v>
      </c>
      <c r="U1902" s="95"/>
      <c r="V1902" s="94"/>
      <c r="W1902" s="94"/>
      <c r="X1902" s="94"/>
      <c r="Y1902" s="85"/>
      <c r="Z1902" s="85"/>
      <c r="AA1902" s="14">
        <f>SUM(U1902:Z1902)</f>
        <v>0</v>
      </c>
      <c r="AB1902" s="85"/>
      <c r="AC1902" s="85"/>
      <c r="AD1902" s="87">
        <f>H1902+K1902+O1902+T1902+AA1902+AB1902-AC1902</f>
        <v>84.980707395498385</v>
      </c>
    </row>
    <row r="1903" spans="1:30" ht="21" customHeight="1" x14ac:dyDescent="0.2">
      <c r="A1903" s="10">
        <v>1899</v>
      </c>
      <c r="B1903" s="117">
        <v>174001</v>
      </c>
      <c r="C1903" s="119" t="s">
        <v>78</v>
      </c>
      <c r="D1903" s="119">
        <v>4</v>
      </c>
      <c r="E1903" s="14">
        <v>0.84974358974358977</v>
      </c>
      <c r="F1903" s="51"/>
      <c r="G1903" s="51"/>
      <c r="H1903" s="12">
        <f>SUM(E1903*100,F1903:G1903)</f>
        <v>84.974358974358978</v>
      </c>
      <c r="I1903" s="51"/>
      <c r="J1903" s="121"/>
      <c r="K1903" s="14">
        <f>SUM(I1903:J1903)</f>
        <v>0</v>
      </c>
      <c r="L1903" s="51"/>
      <c r="M1903" s="121"/>
      <c r="N1903" s="121"/>
      <c r="O1903" s="14">
        <f>SUM(L1903:N1903)</f>
        <v>0</v>
      </c>
      <c r="P1903" s="121"/>
      <c r="Q1903" s="121"/>
      <c r="R1903" s="121"/>
      <c r="S1903" s="121"/>
      <c r="T1903" s="18">
        <f>SUM(P1903:S1903)</f>
        <v>0</v>
      </c>
      <c r="U1903" s="51"/>
      <c r="V1903" s="51"/>
      <c r="W1903" s="51"/>
      <c r="X1903" s="51"/>
      <c r="Y1903" s="51"/>
      <c r="Z1903" s="51"/>
      <c r="AA1903" s="14">
        <f>SUM(U1903:Z1903)</f>
        <v>0</v>
      </c>
      <c r="AB1903" s="51"/>
      <c r="AC1903" s="51"/>
      <c r="AD1903" s="87">
        <f>H1903+K1903+O1903+T1903+AA1903+AB1903-AC1903</f>
        <v>84.974358974358978</v>
      </c>
    </row>
    <row r="1904" spans="1:30" ht="21" customHeight="1" x14ac:dyDescent="0.2">
      <c r="A1904" s="8">
        <v>1900</v>
      </c>
      <c r="B1904" s="110" t="s">
        <v>1659</v>
      </c>
      <c r="C1904" s="110" t="s">
        <v>73</v>
      </c>
      <c r="D1904" s="110">
        <v>2</v>
      </c>
      <c r="E1904" s="14">
        <v>0.84968531468531472</v>
      </c>
      <c r="F1904" s="50"/>
      <c r="G1904" s="50"/>
      <c r="H1904" s="12">
        <f>SUM(E1904*100,F1904:G1904)</f>
        <v>84.968531468531467</v>
      </c>
      <c r="I1904" s="50"/>
      <c r="J1904" s="112"/>
      <c r="K1904" s="14">
        <f>SUM(I1904:J1904)</f>
        <v>0</v>
      </c>
      <c r="L1904" s="50"/>
      <c r="M1904" s="112"/>
      <c r="N1904" s="112"/>
      <c r="O1904" s="14">
        <f>SUM(L1904:N1904)</f>
        <v>0</v>
      </c>
      <c r="P1904" s="112"/>
      <c r="Q1904" s="112"/>
      <c r="R1904" s="112"/>
      <c r="S1904" s="112"/>
      <c r="T1904" s="18">
        <f>SUM(P1904:S1904)</f>
        <v>0</v>
      </c>
      <c r="U1904" s="50"/>
      <c r="V1904" s="50"/>
      <c r="W1904" s="50"/>
      <c r="X1904" s="50"/>
      <c r="Y1904" s="50"/>
      <c r="Z1904" s="50"/>
      <c r="AA1904" s="14">
        <f>SUM(U1904:Z1904)</f>
        <v>0</v>
      </c>
      <c r="AB1904" s="50"/>
      <c r="AC1904" s="50"/>
      <c r="AD1904" s="86">
        <f>H1904+K1904+O1904+T1904+AA1904+AB1904-AC1904</f>
        <v>84.968531468531467</v>
      </c>
    </row>
    <row r="1905" spans="1:30" ht="21" customHeight="1" x14ac:dyDescent="0.2">
      <c r="A1905" s="9">
        <v>1901</v>
      </c>
      <c r="B1905" s="143" t="s">
        <v>1660</v>
      </c>
      <c r="C1905" s="92" t="s">
        <v>64</v>
      </c>
      <c r="D1905" s="91">
        <v>4</v>
      </c>
      <c r="E1905" s="12">
        <v>0.84967289719626171</v>
      </c>
      <c r="F1905" s="53"/>
      <c r="G1905" s="46"/>
      <c r="H1905" s="12">
        <f>SUM(E1905*100,F1905:G1905)</f>
        <v>84.967289719626166</v>
      </c>
      <c r="I1905" s="94"/>
      <c r="J1905" s="95"/>
      <c r="K1905" s="12">
        <f>SUM(I1905:J1905)</f>
        <v>0</v>
      </c>
      <c r="L1905" s="95"/>
      <c r="M1905" s="95"/>
      <c r="N1905" s="95"/>
      <c r="O1905" s="12">
        <f>SUM(L1905:N1905)</f>
        <v>0</v>
      </c>
      <c r="P1905" s="95"/>
      <c r="Q1905" s="95"/>
      <c r="R1905" s="95"/>
      <c r="S1905" s="95"/>
      <c r="T1905" s="19">
        <f>SUM(P1905:S1905)</f>
        <v>0</v>
      </c>
      <c r="U1905" s="95"/>
      <c r="V1905" s="94"/>
      <c r="W1905" s="94"/>
      <c r="X1905" s="94"/>
      <c r="Y1905" s="85"/>
      <c r="Z1905" s="85"/>
      <c r="AA1905" s="14">
        <f>SUM(U1905:Z1905)</f>
        <v>0</v>
      </c>
      <c r="AB1905" s="85"/>
      <c r="AC1905" s="85"/>
      <c r="AD1905" s="87">
        <f>H1905+K1905+O1905+T1905+AA1905+AB1905-AC1905</f>
        <v>84.967289719626166</v>
      </c>
    </row>
    <row r="1906" spans="1:30" ht="21" customHeight="1" x14ac:dyDescent="0.2">
      <c r="A1906" s="10">
        <v>1902</v>
      </c>
      <c r="B1906" s="100" t="s">
        <v>1661</v>
      </c>
      <c r="C1906" s="101" t="s">
        <v>68</v>
      </c>
      <c r="D1906" s="156">
        <v>1</v>
      </c>
      <c r="E1906" s="16">
        <v>0.84966666666666668</v>
      </c>
      <c r="F1906" s="48"/>
      <c r="G1906" s="48"/>
      <c r="H1906" s="12">
        <f>SUM(E1906*100,F1906:G1906)</f>
        <v>84.966666666666669</v>
      </c>
      <c r="I1906" s="48"/>
      <c r="J1906" s="78"/>
      <c r="K1906" s="13">
        <f>SUM(I1906:J1906)</f>
        <v>0</v>
      </c>
      <c r="L1906" s="48"/>
      <c r="M1906" s="78"/>
      <c r="N1906" s="78"/>
      <c r="O1906" s="13">
        <f>SUM(L1906:N1906)</f>
        <v>0</v>
      </c>
      <c r="P1906" s="78"/>
      <c r="Q1906" s="78"/>
      <c r="R1906" s="78"/>
      <c r="S1906" s="78"/>
      <c r="T1906" s="82">
        <f>SUM(P1906:S1906)</f>
        <v>0</v>
      </c>
      <c r="U1906" s="48"/>
      <c r="V1906" s="48"/>
      <c r="W1906" s="48"/>
      <c r="X1906" s="48"/>
      <c r="Y1906" s="48"/>
      <c r="Z1906" s="48"/>
      <c r="AA1906" s="13">
        <f>SUM(U1906:Z1906)</f>
        <v>0</v>
      </c>
      <c r="AB1906" s="48"/>
      <c r="AC1906" s="48"/>
      <c r="AD1906" s="87">
        <f>H1906+K1906+O1906+T1906+AA1906+AB1906-AC1906</f>
        <v>84.966666666666669</v>
      </c>
    </row>
    <row r="1907" spans="1:30" ht="21" customHeight="1" x14ac:dyDescent="0.2">
      <c r="A1907" s="8">
        <v>1903</v>
      </c>
      <c r="B1907" s="123" t="s">
        <v>1662</v>
      </c>
      <c r="C1907" s="101" t="s">
        <v>68</v>
      </c>
      <c r="D1907" s="125">
        <v>3</v>
      </c>
      <c r="E1907" s="13">
        <v>0.81965517241379315</v>
      </c>
      <c r="F1907" s="48"/>
      <c r="G1907" s="48"/>
      <c r="H1907" s="12">
        <f>SUM(E1907*100,F1907:G1907)</f>
        <v>81.965517241379317</v>
      </c>
      <c r="I1907" s="48"/>
      <c r="J1907" s="78"/>
      <c r="K1907" s="13">
        <f>SUM(I1907:J1907)</f>
        <v>0</v>
      </c>
      <c r="L1907" s="48"/>
      <c r="M1907" s="78"/>
      <c r="N1907" s="78"/>
      <c r="O1907" s="13">
        <f>SUM(L1907:N1907)</f>
        <v>0</v>
      </c>
      <c r="P1907" s="78"/>
      <c r="Q1907" s="78"/>
      <c r="R1907" s="78"/>
      <c r="S1907" s="78"/>
      <c r="T1907" s="82">
        <f>SUM(P1907:S1907)</f>
        <v>0</v>
      </c>
      <c r="U1907" s="48">
        <v>1</v>
      </c>
      <c r="V1907" s="48"/>
      <c r="W1907" s="48"/>
      <c r="X1907" s="48">
        <v>2</v>
      </c>
      <c r="Y1907" s="48"/>
      <c r="Z1907" s="48"/>
      <c r="AA1907" s="13">
        <f>SUM(U1907:Z1907)</f>
        <v>3</v>
      </c>
      <c r="AB1907" s="48"/>
      <c r="AC1907" s="48"/>
      <c r="AD1907" s="86">
        <f>H1907+K1907+O1907+T1907+AA1907+AB1907-AC1907</f>
        <v>84.965517241379317</v>
      </c>
    </row>
    <row r="1908" spans="1:30" ht="21" customHeight="1" x14ac:dyDescent="0.2">
      <c r="A1908" s="9">
        <v>1904</v>
      </c>
      <c r="B1908" s="134" t="s">
        <v>1663</v>
      </c>
      <c r="C1908" s="92" t="s">
        <v>64</v>
      </c>
      <c r="D1908" s="91">
        <v>1</v>
      </c>
      <c r="E1908" s="12">
        <v>0.84935862068965517</v>
      </c>
      <c r="F1908" s="46"/>
      <c r="G1908" s="46"/>
      <c r="H1908" s="12">
        <f>SUM(E1908*100,F1908:G1908)</f>
        <v>84.93586206896552</v>
      </c>
      <c r="I1908" s="94"/>
      <c r="J1908" s="95"/>
      <c r="K1908" s="12">
        <f>SUM(I1908:J1908)</f>
        <v>0</v>
      </c>
      <c r="L1908" s="95"/>
      <c r="M1908" s="95"/>
      <c r="N1908" s="95"/>
      <c r="O1908" s="12">
        <f>SUM(L1908:N1908)</f>
        <v>0</v>
      </c>
      <c r="P1908" s="95"/>
      <c r="Q1908" s="95"/>
      <c r="R1908" s="95"/>
      <c r="S1908" s="95"/>
      <c r="T1908" s="19">
        <f>SUM(P1908:S1908)</f>
        <v>0</v>
      </c>
      <c r="U1908" s="95"/>
      <c r="V1908" s="94"/>
      <c r="W1908" s="94"/>
      <c r="X1908" s="94"/>
      <c r="Y1908" s="85"/>
      <c r="Z1908" s="85"/>
      <c r="AA1908" s="14">
        <f>SUM(U1908:Z1908)</f>
        <v>0</v>
      </c>
      <c r="AB1908" s="85"/>
      <c r="AC1908" s="85"/>
      <c r="AD1908" s="86">
        <f>H1908+K1908+O1908+T1908+AA1908+AB1908-AC1908</f>
        <v>84.93586206896552</v>
      </c>
    </row>
    <row r="1909" spans="1:30" ht="21" customHeight="1" x14ac:dyDescent="0.2">
      <c r="A1909" s="10">
        <v>1905</v>
      </c>
      <c r="B1909" s="99" t="s">
        <v>1664</v>
      </c>
      <c r="C1909" s="101" t="s">
        <v>68</v>
      </c>
      <c r="D1909" s="99">
        <v>1</v>
      </c>
      <c r="E1909" s="13">
        <v>0.83935483870967742</v>
      </c>
      <c r="F1909" s="48"/>
      <c r="G1909" s="48"/>
      <c r="H1909" s="12">
        <f>SUM(E1909*100,F1909:G1909)</f>
        <v>83.935483870967744</v>
      </c>
      <c r="I1909" s="48"/>
      <c r="J1909" s="78"/>
      <c r="K1909" s="13">
        <f>SUM(I1909:J1909)</f>
        <v>0</v>
      </c>
      <c r="L1909" s="48"/>
      <c r="M1909" s="78"/>
      <c r="N1909" s="78"/>
      <c r="O1909" s="13">
        <f>SUM(L1909:N1909)</f>
        <v>0</v>
      </c>
      <c r="P1909" s="78"/>
      <c r="Q1909" s="78">
        <v>1</v>
      </c>
      <c r="R1909" s="78"/>
      <c r="S1909" s="78"/>
      <c r="T1909" s="82">
        <f>SUM(P1909:S1909)</f>
        <v>1</v>
      </c>
      <c r="U1909" s="48"/>
      <c r="V1909" s="48"/>
      <c r="W1909" s="48"/>
      <c r="X1909" s="48"/>
      <c r="Y1909" s="48"/>
      <c r="Z1909" s="48"/>
      <c r="AA1909" s="13">
        <f>SUM(U1909:Z1909)</f>
        <v>0</v>
      </c>
      <c r="AB1909" s="48"/>
      <c r="AC1909" s="48"/>
      <c r="AD1909" s="87">
        <f>H1909+K1909+O1909+T1909+AA1909+AB1909-AC1909</f>
        <v>84.935483870967744</v>
      </c>
    </row>
    <row r="1910" spans="1:30" ht="21" customHeight="1" x14ac:dyDescent="0.2">
      <c r="A1910" s="8">
        <v>1906</v>
      </c>
      <c r="B1910" s="100" t="s">
        <v>1665</v>
      </c>
      <c r="C1910" s="101" t="s">
        <v>68</v>
      </c>
      <c r="D1910" s="156">
        <v>1</v>
      </c>
      <c r="E1910" s="16">
        <v>0.84933333333333338</v>
      </c>
      <c r="F1910" s="48"/>
      <c r="G1910" s="48"/>
      <c r="H1910" s="12">
        <f>SUM(E1910*100,F1910:G1910)</f>
        <v>84.933333333333337</v>
      </c>
      <c r="I1910" s="48"/>
      <c r="J1910" s="78"/>
      <c r="K1910" s="13">
        <f>SUM(I1910:J1910)</f>
        <v>0</v>
      </c>
      <c r="L1910" s="48"/>
      <c r="M1910" s="78"/>
      <c r="N1910" s="78"/>
      <c r="O1910" s="13">
        <f>SUM(L1910:N1910)</f>
        <v>0</v>
      </c>
      <c r="P1910" s="78"/>
      <c r="Q1910" s="78"/>
      <c r="R1910" s="78"/>
      <c r="S1910" s="78"/>
      <c r="T1910" s="82">
        <f>SUM(P1910:S1910)</f>
        <v>0</v>
      </c>
      <c r="U1910" s="48"/>
      <c r="V1910" s="48"/>
      <c r="W1910" s="48"/>
      <c r="X1910" s="48"/>
      <c r="Y1910" s="48"/>
      <c r="Z1910" s="48"/>
      <c r="AA1910" s="13">
        <f>SUM(U1910:Z1910)</f>
        <v>0</v>
      </c>
      <c r="AB1910" s="48"/>
      <c r="AC1910" s="48"/>
      <c r="AD1910" s="86">
        <f>H1910+K1910+O1910+T1910+AA1910+AB1910-AC1910</f>
        <v>84.933333333333337</v>
      </c>
    </row>
    <row r="1911" spans="1:30" ht="21" customHeight="1" x14ac:dyDescent="0.2">
      <c r="A1911" s="9">
        <v>1907</v>
      </c>
      <c r="B1911" s="110" t="s">
        <v>1666</v>
      </c>
      <c r="C1911" s="110" t="s">
        <v>73</v>
      </c>
      <c r="D1911" s="110">
        <v>1</v>
      </c>
      <c r="E1911" s="14">
        <v>0.84916000000000003</v>
      </c>
      <c r="F1911" s="50"/>
      <c r="G1911" s="50"/>
      <c r="H1911" s="12">
        <f>SUM(E1911*100,F1911:G1911)</f>
        <v>84.915999999999997</v>
      </c>
      <c r="I1911" s="50"/>
      <c r="J1911" s="112"/>
      <c r="K1911" s="14">
        <f>SUM(I1911:J1911)</f>
        <v>0</v>
      </c>
      <c r="L1911" s="50"/>
      <c r="M1911" s="112"/>
      <c r="N1911" s="112"/>
      <c r="O1911" s="14">
        <f>SUM(L1911:N1911)</f>
        <v>0</v>
      </c>
      <c r="P1911" s="112"/>
      <c r="Q1911" s="112"/>
      <c r="R1911" s="112"/>
      <c r="S1911" s="112"/>
      <c r="T1911" s="18">
        <f>SUM(P1911:S1911)</f>
        <v>0</v>
      </c>
      <c r="U1911" s="50"/>
      <c r="V1911" s="50"/>
      <c r="W1911" s="50"/>
      <c r="X1911" s="50"/>
      <c r="Y1911" s="50"/>
      <c r="Z1911" s="50"/>
      <c r="AA1911" s="14">
        <f>SUM(U1911:Z1911)</f>
        <v>0</v>
      </c>
      <c r="AB1911" s="50"/>
      <c r="AC1911" s="50"/>
      <c r="AD1911" s="87">
        <f>H1911+K1911+O1911+T1911+AA1911+AB1911-AC1911</f>
        <v>84.915999999999997</v>
      </c>
    </row>
    <row r="1912" spans="1:30" ht="21" customHeight="1" x14ac:dyDescent="0.2">
      <c r="A1912" s="10">
        <v>1908</v>
      </c>
      <c r="B1912" s="136" t="s">
        <v>1667</v>
      </c>
      <c r="C1912" s="104" t="s">
        <v>70</v>
      </c>
      <c r="D1912" s="103">
        <v>1</v>
      </c>
      <c r="E1912" s="14">
        <f>H1912/100</f>
        <v>0.84909090909090912</v>
      </c>
      <c r="F1912" s="49"/>
      <c r="G1912" s="49"/>
      <c r="H1912" s="12">
        <v>84.909090909090907</v>
      </c>
      <c r="I1912" s="49"/>
      <c r="J1912" s="106"/>
      <c r="K1912" s="14">
        <f>SUM(I1912:J1912)</f>
        <v>0</v>
      </c>
      <c r="L1912" s="49"/>
      <c r="M1912" s="106"/>
      <c r="N1912" s="106"/>
      <c r="O1912" s="14">
        <f>SUM(L1912:N1912)</f>
        <v>0</v>
      </c>
      <c r="P1912" s="106"/>
      <c r="Q1912" s="106"/>
      <c r="R1912" s="106"/>
      <c r="S1912" s="106"/>
      <c r="T1912" s="18">
        <f>SUM(P1912:S1912)</f>
        <v>0</v>
      </c>
      <c r="U1912" s="49"/>
      <c r="V1912" s="49"/>
      <c r="W1912" s="49"/>
      <c r="X1912" s="49"/>
      <c r="Y1912" s="49"/>
      <c r="Z1912" s="49"/>
      <c r="AA1912" s="14">
        <f>SUM(U1912:Z1912)</f>
        <v>0</v>
      </c>
      <c r="AB1912" s="49"/>
      <c r="AC1912" s="49"/>
      <c r="AD1912" s="87">
        <f>H1912+K1912+O1912+T1912+AA1912+AB1912-AC1912</f>
        <v>84.909090909090907</v>
      </c>
    </row>
    <row r="1913" spans="1:30" ht="21" customHeight="1" x14ac:dyDescent="0.2">
      <c r="A1913" s="8">
        <v>1909</v>
      </c>
      <c r="B1913" s="129" t="s">
        <v>1668</v>
      </c>
      <c r="C1913" s="101" t="s">
        <v>68</v>
      </c>
      <c r="D1913" s="101">
        <v>3</v>
      </c>
      <c r="E1913" s="13">
        <v>0.8490322580645161</v>
      </c>
      <c r="F1913" s="48"/>
      <c r="G1913" s="48"/>
      <c r="H1913" s="12">
        <f>SUM(E1913*100,F1913:G1913)</f>
        <v>84.903225806451616</v>
      </c>
      <c r="I1913" s="48"/>
      <c r="J1913" s="78"/>
      <c r="K1913" s="13">
        <f>SUM(I1913:J1913)</f>
        <v>0</v>
      </c>
      <c r="L1913" s="48"/>
      <c r="M1913" s="78"/>
      <c r="N1913" s="78"/>
      <c r="O1913" s="13">
        <f>SUM(L1913:N1913)</f>
        <v>0</v>
      </c>
      <c r="P1913" s="78"/>
      <c r="Q1913" s="78"/>
      <c r="R1913" s="78"/>
      <c r="S1913" s="78"/>
      <c r="T1913" s="82">
        <f>SUM(P1913:S1913)</f>
        <v>0</v>
      </c>
      <c r="U1913" s="48"/>
      <c r="V1913" s="48"/>
      <c r="W1913" s="48"/>
      <c r="X1913" s="48"/>
      <c r="Y1913" s="48"/>
      <c r="Z1913" s="48"/>
      <c r="AA1913" s="13">
        <f>SUM(U1913:Z1913)</f>
        <v>0</v>
      </c>
      <c r="AB1913" s="48"/>
      <c r="AC1913" s="48"/>
      <c r="AD1913" s="87">
        <f>H1913+K1913+O1913+T1913+AA1913+AB1913-AC1913</f>
        <v>84.903225806451616</v>
      </c>
    </row>
    <row r="1914" spans="1:30" ht="21" customHeight="1" x14ac:dyDescent="0.2">
      <c r="A1914" s="9">
        <v>1910</v>
      </c>
      <c r="B1914" s="107">
        <v>182859</v>
      </c>
      <c r="C1914" s="104" t="s">
        <v>70</v>
      </c>
      <c r="D1914" s="104">
        <v>3</v>
      </c>
      <c r="E1914" s="14">
        <f>'[1]3-18-05.'!AD19</f>
        <v>0.84900000000000009</v>
      </c>
      <c r="F1914" s="49"/>
      <c r="G1914" s="49"/>
      <c r="H1914" s="12">
        <f>SUM(E1914*100,F1914:G1914)</f>
        <v>84.9</v>
      </c>
      <c r="I1914" s="49"/>
      <c r="J1914" s="106"/>
      <c r="K1914" s="14">
        <f>SUM(I1914:J1914)</f>
        <v>0</v>
      </c>
      <c r="L1914" s="49"/>
      <c r="M1914" s="106"/>
      <c r="N1914" s="106"/>
      <c r="O1914" s="14">
        <f>SUM(L1914:N1914)</f>
        <v>0</v>
      </c>
      <c r="P1914" s="106"/>
      <c r="Q1914" s="106"/>
      <c r="R1914" s="106"/>
      <c r="S1914" s="106"/>
      <c r="T1914" s="18">
        <f>SUM(P1914:S1914)</f>
        <v>0</v>
      </c>
      <c r="U1914" s="49"/>
      <c r="V1914" s="49"/>
      <c r="W1914" s="49"/>
      <c r="X1914" s="49"/>
      <c r="Y1914" s="49"/>
      <c r="Z1914" s="49"/>
      <c r="AA1914" s="14">
        <f>SUM(U1914:Z1914)</f>
        <v>0</v>
      </c>
      <c r="AB1914" s="49"/>
      <c r="AC1914" s="49"/>
      <c r="AD1914" s="87">
        <f>H1914+K1914+O1914+T1914+AA1914+AB1914-AC1914</f>
        <v>84.9</v>
      </c>
    </row>
    <row r="1915" spans="1:30" ht="21" customHeight="1" x14ac:dyDescent="0.2">
      <c r="A1915" s="10">
        <v>1911</v>
      </c>
      <c r="B1915" s="100" t="s">
        <v>1669</v>
      </c>
      <c r="C1915" s="101" t="s">
        <v>68</v>
      </c>
      <c r="D1915" s="156">
        <v>1</v>
      </c>
      <c r="E1915" s="16">
        <v>0.84899999999999998</v>
      </c>
      <c r="F1915" s="48"/>
      <c r="G1915" s="48"/>
      <c r="H1915" s="12">
        <f>SUM(E1915*100,F1915:G1915)</f>
        <v>84.899999999999991</v>
      </c>
      <c r="I1915" s="48"/>
      <c r="J1915" s="78"/>
      <c r="K1915" s="13">
        <f>SUM(I1915:J1915)</f>
        <v>0</v>
      </c>
      <c r="L1915" s="48"/>
      <c r="M1915" s="78"/>
      <c r="N1915" s="78"/>
      <c r="O1915" s="13">
        <f>SUM(L1915:N1915)</f>
        <v>0</v>
      </c>
      <c r="P1915" s="78"/>
      <c r="Q1915" s="78"/>
      <c r="R1915" s="78"/>
      <c r="S1915" s="78"/>
      <c r="T1915" s="82">
        <f>SUM(P1915:S1915)</f>
        <v>0</v>
      </c>
      <c r="U1915" s="48"/>
      <c r="V1915" s="48"/>
      <c r="W1915" s="48"/>
      <c r="X1915" s="48"/>
      <c r="Y1915" s="48"/>
      <c r="Z1915" s="48"/>
      <c r="AA1915" s="13">
        <f>SUM(U1915:Z1915)</f>
        <v>0</v>
      </c>
      <c r="AB1915" s="48"/>
      <c r="AC1915" s="48"/>
      <c r="AD1915" s="86">
        <f>H1915+K1915+O1915+T1915+AA1915+AB1915-AC1915</f>
        <v>84.899999999999991</v>
      </c>
    </row>
    <row r="1916" spans="1:30" ht="21" customHeight="1" x14ac:dyDescent="0.2">
      <c r="A1916" s="8">
        <v>1912</v>
      </c>
      <c r="B1916" s="123" t="s">
        <v>1670</v>
      </c>
      <c r="C1916" s="101" t="s">
        <v>68</v>
      </c>
      <c r="D1916" s="125">
        <v>3</v>
      </c>
      <c r="E1916" s="13">
        <v>0.84896551724137936</v>
      </c>
      <c r="F1916" s="48"/>
      <c r="G1916" s="48"/>
      <c r="H1916" s="12">
        <f>SUM(E1916*100,F1916:G1916)</f>
        <v>84.896551724137936</v>
      </c>
      <c r="I1916" s="48"/>
      <c r="J1916" s="78"/>
      <c r="K1916" s="13">
        <f>SUM(I1916:J1916)</f>
        <v>0</v>
      </c>
      <c r="L1916" s="48"/>
      <c r="M1916" s="78"/>
      <c r="N1916" s="78"/>
      <c r="O1916" s="13">
        <f>SUM(L1916:N1916)</f>
        <v>0</v>
      </c>
      <c r="P1916" s="78"/>
      <c r="Q1916" s="78"/>
      <c r="R1916" s="78"/>
      <c r="S1916" s="78"/>
      <c r="T1916" s="82">
        <f>SUM(P1916:S1916)</f>
        <v>0</v>
      </c>
      <c r="U1916" s="48"/>
      <c r="V1916" s="48"/>
      <c r="W1916" s="48"/>
      <c r="X1916" s="48"/>
      <c r="Y1916" s="48"/>
      <c r="Z1916" s="48"/>
      <c r="AA1916" s="13">
        <f>SUM(U1916:Z1916)</f>
        <v>0</v>
      </c>
      <c r="AB1916" s="48"/>
      <c r="AC1916" s="48"/>
      <c r="AD1916" s="86">
        <f>H1916+K1916+O1916+T1916+AA1916+AB1916-AC1916</f>
        <v>84.896551724137936</v>
      </c>
    </row>
    <row r="1917" spans="1:30" ht="21" customHeight="1" x14ac:dyDescent="0.2">
      <c r="A1917" s="9">
        <v>1913</v>
      </c>
      <c r="B1917" s="132" t="s">
        <v>1671</v>
      </c>
      <c r="C1917" s="101" t="s">
        <v>68</v>
      </c>
      <c r="D1917" s="101">
        <v>1</v>
      </c>
      <c r="E1917" s="13">
        <v>0.84892857142857148</v>
      </c>
      <c r="F1917" s="48"/>
      <c r="G1917" s="48"/>
      <c r="H1917" s="12">
        <f>SUM(E1917*100,F1917:G1917)</f>
        <v>84.892857142857153</v>
      </c>
      <c r="I1917" s="48"/>
      <c r="J1917" s="78"/>
      <c r="K1917" s="13">
        <f>SUM(I1917:J1917)</f>
        <v>0</v>
      </c>
      <c r="L1917" s="48"/>
      <c r="M1917" s="78"/>
      <c r="N1917" s="78"/>
      <c r="O1917" s="13">
        <f>SUM(L1917:N1917)</f>
        <v>0</v>
      </c>
      <c r="P1917" s="78"/>
      <c r="Q1917" s="78"/>
      <c r="R1917" s="78"/>
      <c r="S1917" s="78"/>
      <c r="T1917" s="82">
        <f>SUM(P1917:S1917)</f>
        <v>0</v>
      </c>
      <c r="U1917" s="48"/>
      <c r="V1917" s="48"/>
      <c r="W1917" s="48"/>
      <c r="X1917" s="48"/>
      <c r="Y1917" s="48"/>
      <c r="Z1917" s="48"/>
      <c r="AA1917" s="13">
        <f>SUM(U1917:Z1917)</f>
        <v>0</v>
      </c>
      <c r="AB1917" s="48"/>
      <c r="AC1917" s="48"/>
      <c r="AD1917" s="86">
        <f>H1917+K1917+O1917+T1917+AA1917+AB1917-AC1917</f>
        <v>84.892857142857153</v>
      </c>
    </row>
    <row r="1918" spans="1:30" ht="21" customHeight="1" x14ac:dyDescent="0.2">
      <c r="A1918" s="10">
        <v>1914</v>
      </c>
      <c r="B1918" s="96" t="s">
        <v>1672</v>
      </c>
      <c r="C1918" s="96" t="s">
        <v>66</v>
      </c>
      <c r="D1918" s="96">
        <v>4</v>
      </c>
      <c r="E1918" s="13">
        <v>0.84888888888888892</v>
      </c>
      <c r="F1918" s="47"/>
      <c r="G1918" s="47"/>
      <c r="H1918" s="12">
        <f>SUM(E1918*100,F1918:G1918)</f>
        <v>84.888888888888886</v>
      </c>
      <c r="I1918" s="47"/>
      <c r="J1918" s="77"/>
      <c r="K1918" s="13">
        <f>SUM(I1918:J1918)</f>
        <v>0</v>
      </c>
      <c r="L1918" s="47"/>
      <c r="M1918" s="77"/>
      <c r="N1918" s="77"/>
      <c r="O1918" s="13">
        <f>SUM(L1918:N1918)</f>
        <v>0</v>
      </c>
      <c r="P1918" s="77"/>
      <c r="Q1918" s="77"/>
      <c r="R1918" s="77"/>
      <c r="S1918" s="77"/>
      <c r="T1918" s="82">
        <f>SUM(P1918:S1918)</f>
        <v>0</v>
      </c>
      <c r="U1918" s="47"/>
      <c r="V1918" s="47"/>
      <c r="W1918" s="47"/>
      <c r="X1918" s="47"/>
      <c r="Y1918" s="47"/>
      <c r="Z1918" s="47"/>
      <c r="AA1918" s="13">
        <f>SUM(U1918:Z1918)</f>
        <v>0</v>
      </c>
      <c r="AB1918" s="47"/>
      <c r="AC1918" s="47"/>
      <c r="AD1918" s="87">
        <f>H1918+K1918+O1918+T1918+AA1918+AB1918-AC1918</f>
        <v>84.888888888888886</v>
      </c>
    </row>
    <row r="1919" spans="1:30" ht="21" customHeight="1" x14ac:dyDescent="0.2">
      <c r="A1919" s="8">
        <v>1915</v>
      </c>
      <c r="B1919" s="136" t="s">
        <v>1673</v>
      </c>
      <c r="C1919" s="104" t="s">
        <v>70</v>
      </c>
      <c r="D1919" s="103">
        <v>1</v>
      </c>
      <c r="E1919" s="14">
        <f>H1919/100</f>
        <v>0.76181818181818184</v>
      </c>
      <c r="F1919" s="49"/>
      <c r="G1919" s="49"/>
      <c r="H1919" s="12">
        <v>76.181818181818187</v>
      </c>
      <c r="I1919" s="49"/>
      <c r="J1919" s="106"/>
      <c r="K1919" s="14">
        <f>SUM(I1919:J1919)</f>
        <v>0</v>
      </c>
      <c r="L1919" s="49"/>
      <c r="M1919" s="106"/>
      <c r="N1919" s="106"/>
      <c r="O1919" s="14">
        <f>SUM(L1919:N1919)</f>
        <v>0</v>
      </c>
      <c r="P1919" s="106"/>
      <c r="Q1919" s="106"/>
      <c r="R1919" s="106"/>
      <c r="S1919" s="106"/>
      <c r="T1919" s="18">
        <f>SUM(P1919:S1919)</f>
        <v>0</v>
      </c>
      <c r="U1919" s="49">
        <f>1+3+1</f>
        <v>5</v>
      </c>
      <c r="V1919" s="49">
        <v>0.8</v>
      </c>
      <c r="W1919" s="49"/>
      <c r="X1919" s="49">
        <f>1.4+1.5</f>
        <v>2.9</v>
      </c>
      <c r="Y1919" s="49"/>
      <c r="Z1919" s="49"/>
      <c r="AA1919" s="14">
        <f>SUM(U1919:Z1919)</f>
        <v>8.6999999999999993</v>
      </c>
      <c r="AB1919" s="49"/>
      <c r="AC1919" s="49"/>
      <c r="AD1919" s="87">
        <f>H1919+K1919+O1919+T1919+AA1919+AB1919-AC1919</f>
        <v>84.88181818181819</v>
      </c>
    </row>
    <row r="1920" spans="1:30" ht="21" customHeight="1" x14ac:dyDescent="0.2">
      <c r="A1920" s="9">
        <v>1916</v>
      </c>
      <c r="B1920" s="117">
        <v>194179</v>
      </c>
      <c r="C1920" s="119" t="s">
        <v>78</v>
      </c>
      <c r="D1920" s="119">
        <v>2</v>
      </c>
      <c r="E1920" s="14">
        <v>0.84875</v>
      </c>
      <c r="F1920" s="51"/>
      <c r="G1920" s="51"/>
      <c r="H1920" s="12">
        <f>SUM(E1920*100,F1920:G1920)</f>
        <v>84.875</v>
      </c>
      <c r="I1920" s="51"/>
      <c r="J1920" s="121"/>
      <c r="K1920" s="14">
        <f>SUM(I1920:J1920)</f>
        <v>0</v>
      </c>
      <c r="L1920" s="51"/>
      <c r="M1920" s="121"/>
      <c r="N1920" s="121"/>
      <c r="O1920" s="14">
        <f>SUM(L1920:N1920)</f>
        <v>0</v>
      </c>
      <c r="P1920" s="121"/>
      <c r="Q1920" s="121"/>
      <c r="R1920" s="121"/>
      <c r="S1920" s="121"/>
      <c r="T1920" s="18">
        <f>SUM(P1920:S1920)</f>
        <v>0</v>
      </c>
      <c r="U1920" s="51"/>
      <c r="V1920" s="51"/>
      <c r="W1920" s="51"/>
      <c r="X1920" s="51"/>
      <c r="Y1920" s="51"/>
      <c r="Z1920" s="51"/>
      <c r="AA1920" s="14">
        <f>SUM(U1920:Z1920)</f>
        <v>0</v>
      </c>
      <c r="AB1920" s="51"/>
      <c r="AC1920" s="51"/>
      <c r="AD1920" s="87">
        <f>H1920+K1920+O1920+T1920+AA1920+AB1920-AC1920</f>
        <v>84.875</v>
      </c>
    </row>
    <row r="1921" spans="1:30" ht="21" customHeight="1" x14ac:dyDescent="0.2">
      <c r="A1921" s="10">
        <v>1917</v>
      </c>
      <c r="B1921" s="122" t="s">
        <v>1674</v>
      </c>
      <c r="C1921" s="110" t="s">
        <v>73</v>
      </c>
      <c r="D1921" s="110">
        <v>1</v>
      </c>
      <c r="E1921" s="14">
        <v>0.84865185185185188</v>
      </c>
      <c r="F1921" s="50"/>
      <c r="G1921" s="50"/>
      <c r="H1921" s="12">
        <f>SUM(E1921*100,F1921:G1921)</f>
        <v>84.865185185185183</v>
      </c>
      <c r="I1921" s="50"/>
      <c r="J1921" s="112"/>
      <c r="K1921" s="14">
        <f>SUM(I1921:J1921)</f>
        <v>0</v>
      </c>
      <c r="L1921" s="50"/>
      <c r="M1921" s="112"/>
      <c r="N1921" s="112"/>
      <c r="O1921" s="14">
        <f>SUM(L1921:N1921)</f>
        <v>0</v>
      </c>
      <c r="P1921" s="112"/>
      <c r="Q1921" s="112"/>
      <c r="R1921" s="112"/>
      <c r="S1921" s="112"/>
      <c r="T1921" s="18">
        <f>SUM(P1921:S1921)</f>
        <v>0</v>
      </c>
      <c r="U1921" s="50"/>
      <c r="V1921" s="50"/>
      <c r="W1921" s="50"/>
      <c r="X1921" s="50"/>
      <c r="Y1921" s="50"/>
      <c r="Z1921" s="50"/>
      <c r="AA1921" s="14">
        <f>SUM(U1921:Z1921)</f>
        <v>0</v>
      </c>
      <c r="AB1921" s="50"/>
      <c r="AC1921" s="50"/>
      <c r="AD1921" s="86">
        <f>H1921+K1921+O1921+T1921+AA1921+AB1921-AC1921</f>
        <v>84.865185185185183</v>
      </c>
    </row>
    <row r="1922" spans="1:30" ht="21" customHeight="1" x14ac:dyDescent="0.2">
      <c r="A1922" s="8">
        <v>1918</v>
      </c>
      <c r="B1922" s="132" t="s">
        <v>1675</v>
      </c>
      <c r="C1922" s="101" t="s">
        <v>68</v>
      </c>
      <c r="D1922" s="101">
        <v>1</v>
      </c>
      <c r="E1922" s="13">
        <v>0.84857142857142853</v>
      </c>
      <c r="F1922" s="48"/>
      <c r="G1922" s="48"/>
      <c r="H1922" s="12">
        <f>SUM(E1922*100,F1922:G1922)</f>
        <v>84.857142857142847</v>
      </c>
      <c r="I1922" s="48"/>
      <c r="J1922" s="78"/>
      <c r="K1922" s="13">
        <f>SUM(I1922:J1922)</f>
        <v>0</v>
      </c>
      <c r="L1922" s="48"/>
      <c r="M1922" s="78"/>
      <c r="N1922" s="78"/>
      <c r="O1922" s="13">
        <f>SUM(L1922:N1922)</f>
        <v>0</v>
      </c>
      <c r="P1922" s="78"/>
      <c r="Q1922" s="78"/>
      <c r="R1922" s="78"/>
      <c r="S1922" s="78"/>
      <c r="T1922" s="82">
        <f>SUM(P1922:S1922)</f>
        <v>0</v>
      </c>
      <c r="U1922" s="48"/>
      <c r="V1922" s="48"/>
      <c r="W1922" s="48"/>
      <c r="X1922" s="48"/>
      <c r="Y1922" s="48"/>
      <c r="Z1922" s="48"/>
      <c r="AA1922" s="13">
        <f>SUM(U1922:Z1922)</f>
        <v>0</v>
      </c>
      <c r="AB1922" s="48"/>
      <c r="AC1922" s="48"/>
      <c r="AD1922" s="86">
        <f>H1922+K1922+O1922+T1922+AA1922+AB1922-AC1922</f>
        <v>84.857142857142847</v>
      </c>
    </row>
    <row r="1923" spans="1:30" ht="21" customHeight="1" x14ac:dyDescent="0.2">
      <c r="A1923" s="9">
        <v>1919</v>
      </c>
      <c r="B1923" s="99" t="s">
        <v>1676</v>
      </c>
      <c r="C1923" s="101" t="s">
        <v>68</v>
      </c>
      <c r="D1923" s="156">
        <v>1</v>
      </c>
      <c r="E1923" s="16">
        <v>0.84833333333333338</v>
      </c>
      <c r="F1923" s="48"/>
      <c r="G1923" s="48"/>
      <c r="H1923" s="12">
        <f>SUM(E1923*100,F1923:G1923)</f>
        <v>84.833333333333343</v>
      </c>
      <c r="I1923" s="48"/>
      <c r="J1923" s="78"/>
      <c r="K1923" s="13">
        <f>SUM(I1923:J1923)</f>
        <v>0</v>
      </c>
      <c r="L1923" s="48"/>
      <c r="M1923" s="78"/>
      <c r="N1923" s="78"/>
      <c r="O1923" s="13">
        <f>SUM(L1923:N1923)</f>
        <v>0</v>
      </c>
      <c r="P1923" s="78"/>
      <c r="Q1923" s="81"/>
      <c r="R1923" s="78"/>
      <c r="S1923" s="78"/>
      <c r="T1923" s="82">
        <f>SUM(P1923:S1923)</f>
        <v>0</v>
      </c>
      <c r="U1923" s="48"/>
      <c r="V1923" s="48"/>
      <c r="W1923" s="48"/>
      <c r="X1923" s="48"/>
      <c r="Y1923" s="48"/>
      <c r="Z1923" s="48"/>
      <c r="AA1923" s="13">
        <f>SUM(U1923:Z1923)</f>
        <v>0</v>
      </c>
      <c r="AB1923" s="48"/>
      <c r="AC1923" s="48"/>
      <c r="AD1923" s="86">
        <f>H1923+K1923+O1923+T1923+AA1923+AB1923-AC1923</f>
        <v>84.833333333333343</v>
      </c>
    </row>
    <row r="1924" spans="1:30" ht="21" customHeight="1" x14ac:dyDescent="0.2">
      <c r="A1924" s="10">
        <v>1920</v>
      </c>
      <c r="B1924" s="100" t="s">
        <v>1677</v>
      </c>
      <c r="C1924" s="101" t="s">
        <v>68</v>
      </c>
      <c r="D1924" s="101">
        <v>2</v>
      </c>
      <c r="E1924" s="13">
        <v>0.84833333333333338</v>
      </c>
      <c r="F1924" s="48"/>
      <c r="G1924" s="48"/>
      <c r="H1924" s="12">
        <f>SUM(E1924*100,F1924:G1924)</f>
        <v>84.833333333333343</v>
      </c>
      <c r="I1924" s="48"/>
      <c r="J1924" s="78"/>
      <c r="K1924" s="13">
        <f>SUM(I1924:J1924)</f>
        <v>0</v>
      </c>
      <c r="L1924" s="48"/>
      <c r="M1924" s="78"/>
      <c r="N1924" s="78"/>
      <c r="O1924" s="13">
        <f>SUM(L1924:N1924)</f>
        <v>0</v>
      </c>
      <c r="P1924" s="78"/>
      <c r="Q1924" s="78"/>
      <c r="R1924" s="78"/>
      <c r="S1924" s="78"/>
      <c r="T1924" s="82">
        <f>SUM(P1924:S1924)</f>
        <v>0</v>
      </c>
      <c r="U1924" s="48"/>
      <c r="V1924" s="48"/>
      <c r="W1924" s="48"/>
      <c r="X1924" s="48"/>
      <c r="Y1924" s="48"/>
      <c r="Z1924" s="48"/>
      <c r="AA1924" s="13">
        <f>SUM(U1924:Z1924)</f>
        <v>0</v>
      </c>
      <c r="AB1924" s="48"/>
      <c r="AC1924" s="48"/>
      <c r="AD1924" s="86">
        <f>H1924+K1924+O1924+T1924+AA1924+AB1924-AC1924</f>
        <v>84.833333333333343</v>
      </c>
    </row>
    <row r="1925" spans="1:30" ht="21" customHeight="1" x14ac:dyDescent="0.2">
      <c r="A1925" s="8">
        <v>1921</v>
      </c>
      <c r="B1925" s="107" t="s">
        <v>1678</v>
      </c>
      <c r="C1925" s="104" t="s">
        <v>70</v>
      </c>
      <c r="D1925" s="104">
        <v>2</v>
      </c>
      <c r="E1925" s="14">
        <f>H1925/100</f>
        <v>0.84829999999999994</v>
      </c>
      <c r="F1925" s="49"/>
      <c r="G1925" s="49"/>
      <c r="H1925" s="12">
        <v>84.83</v>
      </c>
      <c r="I1925" s="49"/>
      <c r="J1925" s="106"/>
      <c r="K1925" s="14">
        <f>SUM(I1925:J1925)</f>
        <v>0</v>
      </c>
      <c r="L1925" s="49"/>
      <c r="M1925" s="106"/>
      <c r="N1925" s="106"/>
      <c r="O1925" s="14">
        <f>SUM(L1925:N1925)</f>
        <v>0</v>
      </c>
      <c r="P1925" s="106"/>
      <c r="Q1925" s="106"/>
      <c r="R1925" s="106"/>
      <c r="S1925" s="106"/>
      <c r="T1925" s="18">
        <f>SUM(P1925:S1925)</f>
        <v>0</v>
      </c>
      <c r="U1925" s="49"/>
      <c r="V1925" s="49"/>
      <c r="W1925" s="49"/>
      <c r="X1925" s="49"/>
      <c r="Y1925" s="49"/>
      <c r="Z1925" s="49"/>
      <c r="AA1925" s="14">
        <f>SUM(U1925:Z1925)</f>
        <v>0</v>
      </c>
      <c r="AB1925" s="49"/>
      <c r="AC1925" s="49"/>
      <c r="AD1925" s="86">
        <f>H1925+K1925+O1925+T1925+AA1925+AB1925-AC1925</f>
        <v>84.83</v>
      </c>
    </row>
    <row r="1926" spans="1:30" ht="21" customHeight="1" x14ac:dyDescent="0.2">
      <c r="A1926" s="9">
        <v>1922</v>
      </c>
      <c r="B1926" s="107" t="s">
        <v>1679</v>
      </c>
      <c r="C1926" s="104" t="s">
        <v>70</v>
      </c>
      <c r="D1926" s="104">
        <v>2</v>
      </c>
      <c r="E1926" s="14">
        <f>H1926/100</f>
        <v>0.84825000000000006</v>
      </c>
      <c r="F1926" s="49"/>
      <c r="G1926" s="49"/>
      <c r="H1926" s="12">
        <v>84.825000000000003</v>
      </c>
      <c r="I1926" s="49"/>
      <c r="J1926" s="106"/>
      <c r="K1926" s="14">
        <f>SUM(I1926:J1926)</f>
        <v>0</v>
      </c>
      <c r="L1926" s="49"/>
      <c r="M1926" s="106"/>
      <c r="N1926" s="106"/>
      <c r="O1926" s="14">
        <f>SUM(L1926:N1926)</f>
        <v>0</v>
      </c>
      <c r="P1926" s="106"/>
      <c r="Q1926" s="106"/>
      <c r="R1926" s="106"/>
      <c r="S1926" s="106"/>
      <c r="T1926" s="18">
        <f>SUM(P1926:S1926)</f>
        <v>0</v>
      </c>
      <c r="U1926" s="49"/>
      <c r="V1926" s="49"/>
      <c r="W1926" s="49"/>
      <c r="X1926" s="49"/>
      <c r="Y1926" s="49"/>
      <c r="Z1926" s="49"/>
      <c r="AA1926" s="14">
        <f>SUM(U1926:Z1926)</f>
        <v>0</v>
      </c>
      <c r="AB1926" s="49"/>
      <c r="AC1926" s="49"/>
      <c r="AD1926" s="86">
        <f>H1926+K1926+O1926+T1926+AA1926+AB1926-AC1926</f>
        <v>84.825000000000003</v>
      </c>
    </row>
    <row r="1927" spans="1:30" ht="21" customHeight="1" x14ac:dyDescent="0.2">
      <c r="A1927" s="10">
        <v>1923</v>
      </c>
      <c r="B1927" s="117">
        <v>204243</v>
      </c>
      <c r="C1927" s="119" t="s">
        <v>78</v>
      </c>
      <c r="D1927" s="119">
        <v>1</v>
      </c>
      <c r="E1927" s="14">
        <v>0.81625000000000003</v>
      </c>
      <c r="F1927" s="51"/>
      <c r="G1927" s="51"/>
      <c r="H1927" s="12">
        <f>SUM(E1927*100,F1927:G1927)</f>
        <v>81.625</v>
      </c>
      <c r="I1927" s="51"/>
      <c r="J1927" s="121"/>
      <c r="K1927" s="14">
        <f>SUM(I1927:J1927)</f>
        <v>0</v>
      </c>
      <c r="L1927" s="51"/>
      <c r="M1927" s="121"/>
      <c r="N1927" s="121"/>
      <c r="O1927" s="14">
        <f>SUM(L1927:N1927)</f>
        <v>0</v>
      </c>
      <c r="P1927" s="121"/>
      <c r="Q1927" s="121"/>
      <c r="R1927" s="121"/>
      <c r="S1927" s="121"/>
      <c r="T1927" s="18">
        <f>SUM(P1927:S1927)</f>
        <v>0</v>
      </c>
      <c r="U1927" s="51"/>
      <c r="V1927" s="51">
        <v>3.2</v>
      </c>
      <c r="W1927" s="51"/>
      <c r="X1927" s="51"/>
      <c r="Y1927" s="51"/>
      <c r="Z1927" s="51"/>
      <c r="AA1927" s="14">
        <f>SUM(U1927:Z1927)</f>
        <v>3.2</v>
      </c>
      <c r="AB1927" s="51"/>
      <c r="AC1927" s="51"/>
      <c r="AD1927" s="86">
        <f>H1927+K1927+O1927+T1927+AA1927+AB1927-AC1927</f>
        <v>84.825000000000003</v>
      </c>
    </row>
    <row r="1928" spans="1:30" ht="21" customHeight="1" x14ac:dyDescent="0.2">
      <c r="A1928" s="8">
        <v>1924</v>
      </c>
      <c r="B1928" s="136" t="s">
        <v>1680</v>
      </c>
      <c r="C1928" s="104" t="s">
        <v>70</v>
      </c>
      <c r="D1928" s="103">
        <v>1</v>
      </c>
      <c r="E1928" s="14">
        <f>H1928/100</f>
        <v>0.84818181818181815</v>
      </c>
      <c r="F1928" s="49"/>
      <c r="G1928" s="49"/>
      <c r="H1928" s="12">
        <v>84.818181818181813</v>
      </c>
      <c r="I1928" s="49"/>
      <c r="J1928" s="106"/>
      <c r="K1928" s="14">
        <f>SUM(I1928:J1928)</f>
        <v>0</v>
      </c>
      <c r="L1928" s="49"/>
      <c r="M1928" s="106"/>
      <c r="N1928" s="106"/>
      <c r="O1928" s="14">
        <f>SUM(L1928:N1928)</f>
        <v>0</v>
      </c>
      <c r="P1928" s="106"/>
      <c r="Q1928" s="106"/>
      <c r="R1928" s="106"/>
      <c r="S1928" s="106"/>
      <c r="T1928" s="18">
        <f>SUM(P1928:S1928)</f>
        <v>0</v>
      </c>
      <c r="U1928" s="49"/>
      <c r="V1928" s="49"/>
      <c r="W1928" s="49"/>
      <c r="X1928" s="49"/>
      <c r="Y1928" s="49"/>
      <c r="Z1928" s="49"/>
      <c r="AA1928" s="14">
        <f>SUM(U1928:Z1928)</f>
        <v>0</v>
      </c>
      <c r="AB1928" s="49"/>
      <c r="AC1928" s="49"/>
      <c r="AD1928" s="87">
        <f>H1928+K1928+O1928+T1928+AA1928+AB1928-AC1928</f>
        <v>84.818181818181813</v>
      </c>
    </row>
    <row r="1929" spans="1:30" ht="21" customHeight="1" x14ac:dyDescent="0.2">
      <c r="A1929" s="9">
        <v>1925</v>
      </c>
      <c r="B1929" s="122" t="s">
        <v>1681</v>
      </c>
      <c r="C1929" s="110" t="s">
        <v>73</v>
      </c>
      <c r="D1929" s="110">
        <v>2</v>
      </c>
      <c r="E1929" s="14">
        <v>0.84818181818181815</v>
      </c>
      <c r="F1929" s="50"/>
      <c r="G1929" s="50"/>
      <c r="H1929" s="12">
        <f>SUM(E1929*100,F1929:G1929)</f>
        <v>84.818181818181813</v>
      </c>
      <c r="I1929" s="50"/>
      <c r="J1929" s="112"/>
      <c r="K1929" s="14">
        <f>SUM(I1929:J1929)</f>
        <v>0</v>
      </c>
      <c r="L1929" s="50"/>
      <c r="M1929" s="112"/>
      <c r="N1929" s="112"/>
      <c r="O1929" s="14">
        <f>SUM(L1929:N1929)</f>
        <v>0</v>
      </c>
      <c r="P1929" s="112"/>
      <c r="Q1929" s="112"/>
      <c r="R1929" s="112"/>
      <c r="S1929" s="112"/>
      <c r="T1929" s="18">
        <f>SUM(P1929:S1929)</f>
        <v>0</v>
      </c>
      <c r="U1929" s="50"/>
      <c r="V1929" s="50"/>
      <c r="W1929" s="50"/>
      <c r="X1929" s="50"/>
      <c r="Y1929" s="50"/>
      <c r="Z1929" s="50"/>
      <c r="AA1929" s="14">
        <f>SUM(U1929:Z1929)</f>
        <v>0</v>
      </c>
      <c r="AB1929" s="50"/>
      <c r="AC1929" s="50"/>
      <c r="AD1929" s="86">
        <f>H1929+K1929+O1929+T1929+AA1929+AB1929-AC1929</f>
        <v>84.818181818181813</v>
      </c>
    </row>
    <row r="1930" spans="1:30" ht="21" customHeight="1" x14ac:dyDescent="0.2">
      <c r="A1930" s="10">
        <v>1926</v>
      </c>
      <c r="B1930" s="107">
        <v>182827</v>
      </c>
      <c r="C1930" s="104" t="s">
        <v>70</v>
      </c>
      <c r="D1930" s="104">
        <v>3</v>
      </c>
      <c r="E1930" s="14">
        <f>'[1]3-18-04.'!AD9</f>
        <v>0.84799999999999998</v>
      </c>
      <c r="F1930" s="49"/>
      <c r="G1930" s="49"/>
      <c r="H1930" s="12">
        <f>SUM(E1930*100,F1930:G1930)</f>
        <v>84.8</v>
      </c>
      <c r="I1930" s="49"/>
      <c r="J1930" s="106"/>
      <c r="K1930" s="14">
        <f>SUM(I1930:J1930)</f>
        <v>0</v>
      </c>
      <c r="L1930" s="49"/>
      <c r="M1930" s="106"/>
      <c r="N1930" s="106"/>
      <c r="O1930" s="14">
        <f>SUM(L1930:N1930)</f>
        <v>0</v>
      </c>
      <c r="P1930" s="106"/>
      <c r="Q1930" s="106"/>
      <c r="R1930" s="106"/>
      <c r="S1930" s="106"/>
      <c r="T1930" s="18">
        <f>SUM(P1930:S1930)</f>
        <v>0</v>
      </c>
      <c r="U1930" s="49"/>
      <c r="V1930" s="49"/>
      <c r="W1930" s="49"/>
      <c r="X1930" s="49"/>
      <c r="Y1930" s="49"/>
      <c r="Z1930" s="49"/>
      <c r="AA1930" s="14">
        <f>SUM(U1930:Z1930)</f>
        <v>0</v>
      </c>
      <c r="AB1930" s="49"/>
      <c r="AC1930" s="49"/>
      <c r="AD1930" s="86">
        <f>H1930+K1930+O1930+T1930+AA1930+AB1930-AC1930</f>
        <v>84.8</v>
      </c>
    </row>
    <row r="1931" spans="1:30" ht="21" customHeight="1" x14ac:dyDescent="0.2">
      <c r="A1931" s="8">
        <v>1927</v>
      </c>
      <c r="B1931" s="107">
        <v>182889</v>
      </c>
      <c r="C1931" s="104" t="s">
        <v>70</v>
      </c>
      <c r="D1931" s="104">
        <v>3</v>
      </c>
      <c r="E1931" s="14">
        <f>'[1]3-18-07.'!AD4</f>
        <v>0.84799999999999998</v>
      </c>
      <c r="F1931" s="49"/>
      <c r="G1931" s="49"/>
      <c r="H1931" s="12">
        <f>SUM(E1931*100,F1931:G1931)</f>
        <v>84.8</v>
      </c>
      <c r="I1931" s="49"/>
      <c r="J1931" s="106"/>
      <c r="K1931" s="14">
        <f>SUM(I1931:J1931)</f>
        <v>0</v>
      </c>
      <c r="L1931" s="49"/>
      <c r="M1931" s="106"/>
      <c r="N1931" s="106"/>
      <c r="O1931" s="14">
        <f>SUM(L1931:N1931)</f>
        <v>0</v>
      </c>
      <c r="P1931" s="106"/>
      <c r="Q1931" s="197"/>
      <c r="R1931" s="106"/>
      <c r="S1931" s="106"/>
      <c r="T1931" s="18">
        <f>SUM(P1931:S1931)</f>
        <v>0</v>
      </c>
      <c r="U1931" s="49"/>
      <c r="V1931" s="49"/>
      <c r="W1931" s="49"/>
      <c r="X1931" s="49"/>
      <c r="Y1931" s="49"/>
      <c r="Z1931" s="49"/>
      <c r="AA1931" s="14">
        <f>SUM(U1931:Z1931)</f>
        <v>0</v>
      </c>
      <c r="AB1931" s="49"/>
      <c r="AC1931" s="49"/>
      <c r="AD1931" s="86">
        <f>H1931+K1931+O1931+T1931+AA1931+AB1931-AC1931</f>
        <v>84.8</v>
      </c>
    </row>
    <row r="1932" spans="1:30" ht="21" customHeight="1" x14ac:dyDescent="0.2">
      <c r="A1932" s="9">
        <v>1928</v>
      </c>
      <c r="B1932" s="100" t="s">
        <v>1682</v>
      </c>
      <c r="C1932" s="101" t="s">
        <v>68</v>
      </c>
      <c r="D1932" s="156">
        <v>1</v>
      </c>
      <c r="E1932" s="16">
        <v>0.84799999999999998</v>
      </c>
      <c r="F1932" s="48"/>
      <c r="G1932" s="48"/>
      <c r="H1932" s="12">
        <f>SUM(E1932*100,F1932:G1932)</f>
        <v>84.8</v>
      </c>
      <c r="I1932" s="48"/>
      <c r="J1932" s="78"/>
      <c r="K1932" s="13">
        <f>SUM(I1932:J1932)</f>
        <v>0</v>
      </c>
      <c r="L1932" s="48"/>
      <c r="M1932" s="78"/>
      <c r="N1932" s="78"/>
      <c r="O1932" s="13">
        <f>SUM(L1932:N1932)</f>
        <v>0</v>
      </c>
      <c r="P1932" s="78"/>
      <c r="Q1932" s="78"/>
      <c r="R1932" s="78"/>
      <c r="S1932" s="78"/>
      <c r="T1932" s="82">
        <f>SUM(P1932:S1932)</f>
        <v>0</v>
      </c>
      <c r="U1932" s="48"/>
      <c r="V1932" s="48"/>
      <c r="W1932" s="48"/>
      <c r="X1932" s="48"/>
      <c r="Y1932" s="48"/>
      <c r="Z1932" s="48"/>
      <c r="AA1932" s="13">
        <f>SUM(U1932:Z1932)</f>
        <v>0</v>
      </c>
      <c r="AB1932" s="48"/>
      <c r="AC1932" s="48"/>
      <c r="AD1932" s="87">
        <f>H1932+K1932+O1932+T1932+AA1932+AB1932-AC1932</f>
        <v>84.8</v>
      </c>
    </row>
    <row r="1933" spans="1:30" ht="21" customHeight="1" x14ac:dyDescent="0.2">
      <c r="A1933" s="10">
        <v>1929</v>
      </c>
      <c r="B1933" s="107" t="s">
        <v>1683</v>
      </c>
      <c r="C1933" s="104" t="s">
        <v>70</v>
      </c>
      <c r="D1933" s="104">
        <v>2</v>
      </c>
      <c r="E1933" s="14">
        <f>H1933/100</f>
        <v>0.84290833333333337</v>
      </c>
      <c r="F1933" s="49"/>
      <c r="G1933" s="49"/>
      <c r="H1933" s="12">
        <v>84.290833333333339</v>
      </c>
      <c r="I1933" s="49"/>
      <c r="J1933" s="106"/>
      <c r="K1933" s="14">
        <f>SUM(I1933:J1933)</f>
        <v>0</v>
      </c>
      <c r="L1933" s="49"/>
      <c r="M1933" s="106"/>
      <c r="N1933" s="106"/>
      <c r="O1933" s="14">
        <f>SUM(L1933:N1933)</f>
        <v>0</v>
      </c>
      <c r="P1933" s="106"/>
      <c r="Q1933" s="106">
        <v>0.5</v>
      </c>
      <c r="R1933" s="106"/>
      <c r="S1933" s="106"/>
      <c r="T1933" s="18">
        <f>SUM(P1933:S1933)</f>
        <v>0.5</v>
      </c>
      <c r="U1933" s="49"/>
      <c r="V1933" s="49"/>
      <c r="W1933" s="49"/>
      <c r="X1933" s="49"/>
      <c r="Y1933" s="49"/>
      <c r="Z1933" s="49"/>
      <c r="AA1933" s="14">
        <f>SUM(U1933:Z1933)</f>
        <v>0</v>
      </c>
      <c r="AB1933" s="49"/>
      <c r="AC1933" s="49"/>
      <c r="AD1933" s="86">
        <f>H1933+K1933+O1933+T1933+AA1933+AB1933-AC1933</f>
        <v>84.790833333333339</v>
      </c>
    </row>
    <row r="1934" spans="1:30" ht="21" customHeight="1" x14ac:dyDescent="0.2">
      <c r="A1934" s="8">
        <v>1930</v>
      </c>
      <c r="B1934" s="103" t="s">
        <v>1684</v>
      </c>
      <c r="C1934" s="104" t="s">
        <v>70</v>
      </c>
      <c r="D1934" s="103">
        <v>4</v>
      </c>
      <c r="E1934" s="14">
        <f>H1934/100</f>
        <v>0.84785714285714286</v>
      </c>
      <c r="F1934" s="49"/>
      <c r="G1934" s="49"/>
      <c r="H1934" s="12">
        <v>84.785714285714292</v>
      </c>
      <c r="I1934" s="49"/>
      <c r="J1934" s="106"/>
      <c r="K1934" s="14">
        <f>SUM(I1934:J1934)</f>
        <v>0</v>
      </c>
      <c r="L1934" s="49"/>
      <c r="M1934" s="106"/>
      <c r="N1934" s="106"/>
      <c r="O1934" s="14">
        <f>SUM(L1934:N1934)</f>
        <v>0</v>
      </c>
      <c r="P1934" s="106"/>
      <c r="Q1934" s="106"/>
      <c r="R1934" s="106"/>
      <c r="S1934" s="106"/>
      <c r="T1934" s="18">
        <f>SUM(P1934:S1934)</f>
        <v>0</v>
      </c>
      <c r="U1934" s="49"/>
      <c r="V1934" s="49"/>
      <c r="W1934" s="49"/>
      <c r="X1934" s="49"/>
      <c r="Y1934" s="49"/>
      <c r="Z1934" s="49"/>
      <c r="AA1934" s="14">
        <f>SUM(U1934:Z1934)</f>
        <v>0</v>
      </c>
      <c r="AB1934" s="49"/>
      <c r="AC1934" s="49"/>
      <c r="AD1934" s="86">
        <f>H1934+K1934+O1934+T1934+AA1934+AB1934-AC1934</f>
        <v>84.785714285714292</v>
      </c>
    </row>
    <row r="1935" spans="1:30" ht="21" customHeight="1" x14ac:dyDescent="0.2">
      <c r="A1935" s="9">
        <v>1931</v>
      </c>
      <c r="B1935" s="122" t="s">
        <v>1685</v>
      </c>
      <c r="C1935" s="110" t="s">
        <v>73</v>
      </c>
      <c r="D1935" s="110">
        <v>4</v>
      </c>
      <c r="E1935" s="14">
        <v>0.84766666666666668</v>
      </c>
      <c r="F1935" s="50"/>
      <c r="G1935" s="50"/>
      <c r="H1935" s="12">
        <f>SUM(E1935*100,F1935:G1935)</f>
        <v>84.766666666666666</v>
      </c>
      <c r="I1935" s="50"/>
      <c r="J1935" s="112"/>
      <c r="K1935" s="14">
        <f>SUM(I1935:J1935)</f>
        <v>0</v>
      </c>
      <c r="L1935" s="50"/>
      <c r="M1935" s="112"/>
      <c r="N1935" s="112"/>
      <c r="O1935" s="14">
        <f>SUM(L1935:N1935)</f>
        <v>0</v>
      </c>
      <c r="P1935" s="112"/>
      <c r="Q1935" s="112"/>
      <c r="R1935" s="112"/>
      <c r="S1935" s="112"/>
      <c r="T1935" s="18">
        <f>SUM(P1935:S1935)</f>
        <v>0</v>
      </c>
      <c r="U1935" s="50"/>
      <c r="V1935" s="50"/>
      <c r="W1935" s="50"/>
      <c r="X1935" s="50"/>
      <c r="Y1935" s="50"/>
      <c r="Z1935" s="50"/>
      <c r="AA1935" s="14">
        <f>SUM(U1935:Z1935)</f>
        <v>0</v>
      </c>
      <c r="AB1935" s="50"/>
      <c r="AC1935" s="50"/>
      <c r="AD1935" s="86">
        <f>H1935+K1935+O1935+T1935+AA1935+AB1935-AC1935</f>
        <v>84.766666666666666</v>
      </c>
    </row>
    <row r="1936" spans="1:30" ht="21" customHeight="1" x14ac:dyDescent="0.2">
      <c r="A1936" s="10">
        <v>1932</v>
      </c>
      <c r="B1936" s="100" t="s">
        <v>1686</v>
      </c>
      <c r="C1936" s="101" t="s">
        <v>68</v>
      </c>
      <c r="D1936" s="156">
        <v>1</v>
      </c>
      <c r="E1936" s="16">
        <v>0.84766666666666668</v>
      </c>
      <c r="F1936" s="48"/>
      <c r="G1936" s="48"/>
      <c r="H1936" s="12">
        <f>SUM(E1936*100,F1936:G1936)</f>
        <v>84.766666666666666</v>
      </c>
      <c r="I1936" s="48"/>
      <c r="J1936" s="78"/>
      <c r="K1936" s="13">
        <f>SUM(I1936:J1936)</f>
        <v>0</v>
      </c>
      <c r="L1936" s="48"/>
      <c r="M1936" s="78"/>
      <c r="N1936" s="78"/>
      <c r="O1936" s="13">
        <f>SUM(L1936:N1936)</f>
        <v>0</v>
      </c>
      <c r="P1936" s="78"/>
      <c r="Q1936" s="78"/>
      <c r="R1936" s="78"/>
      <c r="S1936" s="78"/>
      <c r="T1936" s="82">
        <f>SUM(P1936:S1936)</f>
        <v>0</v>
      </c>
      <c r="U1936" s="48"/>
      <c r="V1936" s="48"/>
      <c r="W1936" s="48"/>
      <c r="X1936" s="48"/>
      <c r="Y1936" s="48"/>
      <c r="Z1936" s="48"/>
      <c r="AA1936" s="13">
        <f>SUM(U1936:Z1936)</f>
        <v>0</v>
      </c>
      <c r="AB1936" s="48"/>
      <c r="AC1936" s="48"/>
      <c r="AD1936" s="86">
        <f>H1936+K1936+O1936+T1936+AA1936+AB1936-AC1936</f>
        <v>84.766666666666666</v>
      </c>
    </row>
    <row r="1937" spans="1:30" ht="21" customHeight="1" x14ac:dyDescent="0.2">
      <c r="A1937" s="8">
        <v>1933</v>
      </c>
      <c r="B1937" s="134" t="s">
        <v>1687</v>
      </c>
      <c r="C1937" s="92" t="s">
        <v>64</v>
      </c>
      <c r="D1937" s="91">
        <v>1</v>
      </c>
      <c r="E1937" s="12">
        <v>0.84758620689655173</v>
      </c>
      <c r="F1937" s="53"/>
      <c r="G1937" s="46"/>
      <c r="H1937" s="12">
        <f>SUM(E1937*100,F1937:G1937)</f>
        <v>84.758620689655174</v>
      </c>
      <c r="I1937" s="53"/>
      <c r="J1937" s="113"/>
      <c r="K1937" s="12">
        <f>SUM(I1937:J1937)</f>
        <v>0</v>
      </c>
      <c r="L1937" s="53"/>
      <c r="M1937" s="113"/>
      <c r="N1937" s="113"/>
      <c r="O1937" s="12">
        <f>SUM(L1937:N1937)</f>
        <v>0</v>
      </c>
      <c r="P1937" s="113"/>
      <c r="Q1937" s="113"/>
      <c r="R1937" s="113"/>
      <c r="S1937" s="113"/>
      <c r="T1937" s="19">
        <f>SUM(P1937:S1937)</f>
        <v>0</v>
      </c>
      <c r="U1937" s="53"/>
      <c r="V1937" s="53"/>
      <c r="W1937" s="53"/>
      <c r="X1937" s="53"/>
      <c r="Y1937" s="58"/>
      <c r="Z1937" s="58"/>
      <c r="AA1937" s="14">
        <f>SUM(U1937:Z1937)</f>
        <v>0</v>
      </c>
      <c r="AB1937" s="58"/>
      <c r="AC1937" s="58"/>
      <c r="AD1937" s="86">
        <f>H1937+K1937+O1937+T1937+AA1937+AB1937-AC1937</f>
        <v>84.758620689655174</v>
      </c>
    </row>
    <row r="1938" spans="1:30" ht="21" customHeight="1" x14ac:dyDescent="0.2">
      <c r="A1938" s="9">
        <v>1934</v>
      </c>
      <c r="B1938" s="107" t="s">
        <v>1688</v>
      </c>
      <c r="C1938" s="104" t="s">
        <v>70</v>
      </c>
      <c r="D1938" s="104">
        <v>2</v>
      </c>
      <c r="E1938" s="14">
        <f>H1938/100</f>
        <v>0.84753333333333325</v>
      </c>
      <c r="F1938" s="49"/>
      <c r="G1938" s="49"/>
      <c r="H1938" s="12">
        <v>84.75333333333333</v>
      </c>
      <c r="I1938" s="49"/>
      <c r="J1938" s="106"/>
      <c r="K1938" s="14">
        <f>SUM(I1938:J1938)</f>
        <v>0</v>
      </c>
      <c r="L1938" s="49"/>
      <c r="M1938" s="106"/>
      <c r="N1938" s="106"/>
      <c r="O1938" s="14">
        <f>SUM(L1938:N1938)</f>
        <v>0</v>
      </c>
      <c r="P1938" s="106"/>
      <c r="Q1938" s="106"/>
      <c r="R1938" s="106"/>
      <c r="S1938" s="106"/>
      <c r="T1938" s="18">
        <f>SUM(P1938:S1938)</f>
        <v>0</v>
      </c>
      <c r="U1938" s="49"/>
      <c r="V1938" s="49"/>
      <c r="W1938" s="49"/>
      <c r="X1938" s="49"/>
      <c r="Y1938" s="49"/>
      <c r="Z1938" s="49"/>
      <c r="AA1938" s="14">
        <f>SUM(U1938:Z1938)</f>
        <v>0</v>
      </c>
      <c r="AB1938" s="49"/>
      <c r="AC1938" s="49"/>
      <c r="AD1938" s="87">
        <f>H1938+K1938+O1938+T1938+AA1938+AB1938-AC1938</f>
        <v>84.75333333333333</v>
      </c>
    </row>
    <row r="1939" spans="1:30" ht="21" customHeight="1" x14ac:dyDescent="0.2">
      <c r="A1939" s="10">
        <v>1935</v>
      </c>
      <c r="B1939" s="131" t="s">
        <v>1689</v>
      </c>
      <c r="C1939" s="92" t="s">
        <v>64</v>
      </c>
      <c r="D1939" s="91">
        <v>2</v>
      </c>
      <c r="E1939" s="12">
        <v>0.84553191489361701</v>
      </c>
      <c r="F1939" s="46"/>
      <c r="G1939" s="46"/>
      <c r="H1939" s="12">
        <f>SUM(E1939*100,F1939:G1939)</f>
        <v>84.553191489361694</v>
      </c>
      <c r="I1939" s="94"/>
      <c r="J1939" s="95"/>
      <c r="K1939" s="12">
        <f>SUM(I1939:J1939)</f>
        <v>0</v>
      </c>
      <c r="L1939" s="95"/>
      <c r="M1939" s="95"/>
      <c r="N1939" s="95"/>
      <c r="O1939" s="12">
        <f>SUM(L1939:N1939)</f>
        <v>0</v>
      </c>
      <c r="P1939" s="95"/>
      <c r="Q1939" s="95"/>
      <c r="R1939" s="95"/>
      <c r="S1939" s="95"/>
      <c r="T1939" s="19">
        <f>SUM(P1939:S1939)</f>
        <v>0</v>
      </c>
      <c r="U1939" s="95"/>
      <c r="V1939" s="94">
        <v>0.2</v>
      </c>
      <c r="W1939" s="94"/>
      <c r="X1939" s="94"/>
      <c r="Y1939" s="85"/>
      <c r="Z1939" s="85"/>
      <c r="AA1939" s="14">
        <f>SUM(U1939:Z1939)</f>
        <v>0.2</v>
      </c>
      <c r="AB1939" s="85"/>
      <c r="AC1939" s="85"/>
      <c r="AD1939" s="87">
        <f>H1939+K1939+O1939+T1939+AA1939+AB1939-AC1939</f>
        <v>84.753191489361697</v>
      </c>
    </row>
    <row r="1940" spans="1:30" ht="21" customHeight="1" x14ac:dyDescent="0.2">
      <c r="A1940" s="8">
        <v>1936</v>
      </c>
      <c r="B1940" s="145">
        <v>164248</v>
      </c>
      <c r="C1940" s="92" t="s">
        <v>64</v>
      </c>
      <c r="D1940" s="91">
        <v>5</v>
      </c>
      <c r="E1940" s="12">
        <v>0.84746877637130802</v>
      </c>
      <c r="F1940" s="54"/>
      <c r="G1940" s="54"/>
      <c r="H1940" s="12">
        <f>SUM(E1940*100,F1940:G1940)</f>
        <v>84.746877637130808</v>
      </c>
      <c r="I1940" s="85"/>
      <c r="J1940" s="126"/>
      <c r="K1940" s="12">
        <f>SUM(I1940:J1940)</f>
        <v>0</v>
      </c>
      <c r="L1940" s="95"/>
      <c r="M1940" s="95"/>
      <c r="N1940" s="95"/>
      <c r="O1940" s="12">
        <f>SUM(L1940:N1940)</f>
        <v>0</v>
      </c>
      <c r="P1940" s="95"/>
      <c r="Q1940" s="196"/>
      <c r="R1940" s="95"/>
      <c r="S1940" s="95"/>
      <c r="T1940" s="19">
        <f>SUM(P1940:S1940)</f>
        <v>0</v>
      </c>
      <c r="U1940" s="95"/>
      <c r="V1940" s="94"/>
      <c r="W1940" s="94"/>
      <c r="X1940" s="94"/>
      <c r="Y1940" s="85"/>
      <c r="Z1940" s="85"/>
      <c r="AA1940" s="14">
        <f>SUM(U1940:Z1940)</f>
        <v>0</v>
      </c>
      <c r="AB1940" s="85"/>
      <c r="AC1940" s="85"/>
      <c r="AD1940" s="87">
        <f>H1940+K1940+O1940+T1940+AA1940+AB1940-AC1940</f>
        <v>84.746877637130808</v>
      </c>
    </row>
    <row r="1941" spans="1:30" ht="21" customHeight="1" x14ac:dyDescent="0.2">
      <c r="A1941" s="9">
        <v>1937</v>
      </c>
      <c r="B1941" s="117">
        <v>174040</v>
      </c>
      <c r="C1941" s="119" t="s">
        <v>78</v>
      </c>
      <c r="D1941" s="119">
        <v>4</v>
      </c>
      <c r="E1941" s="14">
        <v>0.84743589743589742</v>
      </c>
      <c r="F1941" s="51"/>
      <c r="G1941" s="51"/>
      <c r="H1941" s="12">
        <f>SUM(E1941*100,F1941:G1941)</f>
        <v>84.743589743589737</v>
      </c>
      <c r="I1941" s="51"/>
      <c r="J1941" s="121"/>
      <c r="K1941" s="14">
        <f>SUM(I1941:J1941)</f>
        <v>0</v>
      </c>
      <c r="L1941" s="51"/>
      <c r="M1941" s="121"/>
      <c r="N1941" s="121"/>
      <c r="O1941" s="14">
        <f>SUM(L1941:N1941)</f>
        <v>0</v>
      </c>
      <c r="P1941" s="121"/>
      <c r="Q1941" s="121"/>
      <c r="R1941" s="121"/>
      <c r="S1941" s="121"/>
      <c r="T1941" s="18">
        <f>SUM(P1941:S1941)</f>
        <v>0</v>
      </c>
      <c r="U1941" s="51"/>
      <c r="V1941" s="51"/>
      <c r="W1941" s="51"/>
      <c r="X1941" s="51"/>
      <c r="Y1941" s="51"/>
      <c r="Z1941" s="51"/>
      <c r="AA1941" s="14">
        <f>SUM(U1941:Z1941)</f>
        <v>0</v>
      </c>
      <c r="AB1941" s="51"/>
      <c r="AC1941" s="51"/>
      <c r="AD1941" s="87">
        <f>H1941+K1941+O1941+T1941+AA1941+AB1941-AC1941</f>
        <v>84.743589743589737</v>
      </c>
    </row>
    <row r="1942" spans="1:30" ht="21" customHeight="1" x14ac:dyDescent="0.2">
      <c r="A1942" s="10">
        <v>1938</v>
      </c>
      <c r="B1942" s="100" t="s">
        <v>1690</v>
      </c>
      <c r="C1942" s="101" t="s">
        <v>68</v>
      </c>
      <c r="D1942" s="101">
        <v>2</v>
      </c>
      <c r="E1942" s="13">
        <v>0.84733333333333338</v>
      </c>
      <c r="F1942" s="48"/>
      <c r="G1942" s="48"/>
      <c r="H1942" s="12">
        <f>SUM(E1942*100,F1942:G1942)</f>
        <v>84.733333333333334</v>
      </c>
      <c r="I1942" s="48"/>
      <c r="J1942" s="78"/>
      <c r="K1942" s="13">
        <f>SUM(I1942:J1942)</f>
        <v>0</v>
      </c>
      <c r="L1942" s="48"/>
      <c r="M1942" s="78"/>
      <c r="N1942" s="78"/>
      <c r="O1942" s="13">
        <f>SUM(L1942:N1942)</f>
        <v>0</v>
      </c>
      <c r="P1942" s="78"/>
      <c r="Q1942" s="81"/>
      <c r="R1942" s="78"/>
      <c r="S1942" s="78"/>
      <c r="T1942" s="82">
        <f>SUM(P1942:S1942)</f>
        <v>0</v>
      </c>
      <c r="U1942" s="48"/>
      <c r="V1942" s="48"/>
      <c r="W1942" s="48"/>
      <c r="X1942" s="48"/>
      <c r="Y1942" s="48"/>
      <c r="Z1942" s="48"/>
      <c r="AA1942" s="13">
        <f>SUM(U1942:Z1942)</f>
        <v>0</v>
      </c>
      <c r="AB1942" s="48"/>
      <c r="AC1942" s="48"/>
      <c r="AD1942" s="87">
        <f>H1942+K1942+O1942+T1942+AA1942+AB1942-AC1942</f>
        <v>84.733333333333334</v>
      </c>
    </row>
    <row r="1943" spans="1:30" ht="21" customHeight="1" x14ac:dyDescent="0.2">
      <c r="A1943" s="8">
        <v>1939</v>
      </c>
      <c r="B1943" s="99" t="s">
        <v>1691</v>
      </c>
      <c r="C1943" s="101" t="s">
        <v>68</v>
      </c>
      <c r="D1943" s="101">
        <v>2</v>
      </c>
      <c r="E1943" s="13">
        <v>0.84733333333333338</v>
      </c>
      <c r="F1943" s="48"/>
      <c r="G1943" s="48"/>
      <c r="H1943" s="12">
        <f>SUM(E1943*100,F1943:G1943)</f>
        <v>84.733333333333334</v>
      </c>
      <c r="I1943" s="48"/>
      <c r="J1943" s="78"/>
      <c r="K1943" s="13">
        <f>SUM(I1943:J1943)</f>
        <v>0</v>
      </c>
      <c r="L1943" s="48"/>
      <c r="M1943" s="78"/>
      <c r="N1943" s="78"/>
      <c r="O1943" s="13">
        <f>SUM(L1943:N1943)</f>
        <v>0</v>
      </c>
      <c r="P1943" s="78"/>
      <c r="Q1943" s="78"/>
      <c r="R1943" s="78"/>
      <c r="S1943" s="78"/>
      <c r="T1943" s="82">
        <f>SUM(P1943:S1943)</f>
        <v>0</v>
      </c>
      <c r="U1943" s="48"/>
      <c r="V1943" s="48"/>
      <c r="W1943" s="48"/>
      <c r="X1943" s="48"/>
      <c r="Y1943" s="48"/>
      <c r="Z1943" s="48"/>
      <c r="AA1943" s="13">
        <f>SUM(U1943:Z1943)</f>
        <v>0</v>
      </c>
      <c r="AB1943" s="48"/>
      <c r="AC1943" s="48"/>
      <c r="AD1943" s="86">
        <f>H1943+K1943+O1943+T1943+AA1943+AB1943-AC1943</f>
        <v>84.733333333333334</v>
      </c>
    </row>
    <row r="1944" spans="1:30" ht="21" customHeight="1" x14ac:dyDescent="0.2">
      <c r="A1944" s="9">
        <v>1940</v>
      </c>
      <c r="B1944" s="99" t="s">
        <v>1692</v>
      </c>
      <c r="C1944" s="101" t="s">
        <v>68</v>
      </c>
      <c r="D1944" s="101">
        <v>4</v>
      </c>
      <c r="E1944" s="13">
        <v>0.84733333333333338</v>
      </c>
      <c r="F1944" s="48"/>
      <c r="G1944" s="48"/>
      <c r="H1944" s="12">
        <f>SUM(E1944*100,F1944:G1944)</f>
        <v>84.733333333333334</v>
      </c>
      <c r="I1944" s="48"/>
      <c r="J1944" s="78"/>
      <c r="K1944" s="13">
        <f>SUM(I1944:J1944)</f>
        <v>0</v>
      </c>
      <c r="L1944" s="48"/>
      <c r="M1944" s="78"/>
      <c r="N1944" s="78"/>
      <c r="O1944" s="13">
        <f>SUM(L1944:N1944)</f>
        <v>0</v>
      </c>
      <c r="P1944" s="78"/>
      <c r="Q1944" s="78"/>
      <c r="R1944" s="78"/>
      <c r="S1944" s="78"/>
      <c r="T1944" s="82">
        <f>SUM(P1944:S1944)</f>
        <v>0</v>
      </c>
      <c r="U1944" s="48"/>
      <c r="V1944" s="48"/>
      <c r="W1944" s="48"/>
      <c r="X1944" s="48"/>
      <c r="Y1944" s="48"/>
      <c r="Z1944" s="48"/>
      <c r="AA1944" s="13">
        <f>SUM(U1944:Z1944)</f>
        <v>0</v>
      </c>
      <c r="AB1944" s="48"/>
      <c r="AC1944" s="48"/>
      <c r="AD1944" s="87">
        <f>H1944+K1944+O1944+T1944+AA1944+AB1944-AC1944</f>
        <v>84.733333333333334</v>
      </c>
    </row>
    <row r="1945" spans="1:30" ht="21" customHeight="1" x14ac:dyDescent="0.2">
      <c r="A1945" s="10">
        <v>1941</v>
      </c>
      <c r="B1945" s="96" t="s">
        <v>1693</v>
      </c>
      <c r="C1945" s="96" t="s">
        <v>66</v>
      </c>
      <c r="D1945" s="96">
        <v>4</v>
      </c>
      <c r="E1945" s="13">
        <v>0.83931034482758615</v>
      </c>
      <c r="F1945" s="47"/>
      <c r="G1945" s="47"/>
      <c r="H1945" s="12">
        <f>SUM(E1945*100,F1945:G1945)</f>
        <v>83.931034482758619</v>
      </c>
      <c r="I1945" s="47"/>
      <c r="J1945" s="77"/>
      <c r="K1945" s="13">
        <f>SUM(I1945:J1945)</f>
        <v>0</v>
      </c>
      <c r="L1945" s="47"/>
      <c r="M1945" s="77"/>
      <c r="N1945" s="77"/>
      <c r="O1945" s="13">
        <f>SUM(L1945:N1945)</f>
        <v>0</v>
      </c>
      <c r="P1945" s="77"/>
      <c r="Q1945" s="77"/>
      <c r="R1945" s="77"/>
      <c r="S1945" s="77"/>
      <c r="T1945" s="82">
        <f>SUM(P1945:S1945)</f>
        <v>0</v>
      </c>
      <c r="U1945" s="47"/>
      <c r="V1945" s="47"/>
      <c r="W1945" s="47"/>
      <c r="X1945" s="47"/>
      <c r="Y1945" s="47">
        <v>0.8</v>
      </c>
      <c r="Z1945" s="47"/>
      <c r="AA1945" s="13">
        <f>SUM(U1945:Z1945)</f>
        <v>0.8</v>
      </c>
      <c r="AB1945" s="47"/>
      <c r="AC1945" s="47"/>
      <c r="AD1945" s="87">
        <f>H1945+K1945+O1945+T1945+AA1945+AB1945-AC1945</f>
        <v>84.731034482758616</v>
      </c>
    </row>
    <row r="1946" spans="1:30" ht="21" customHeight="1" x14ac:dyDescent="0.2">
      <c r="A1946" s="8">
        <v>1942</v>
      </c>
      <c r="B1946" s="96" t="s">
        <v>1694</v>
      </c>
      <c r="C1946" s="96" t="s">
        <v>66</v>
      </c>
      <c r="D1946" s="96">
        <v>3</v>
      </c>
      <c r="E1946" s="13">
        <v>0.84728813559322036</v>
      </c>
      <c r="F1946" s="47"/>
      <c r="G1946" s="47"/>
      <c r="H1946" s="12">
        <f>SUM(E1946*100,F1946:G1946)</f>
        <v>84.728813559322035</v>
      </c>
      <c r="I1946" s="47"/>
      <c r="J1946" s="77"/>
      <c r="K1946" s="13">
        <f>SUM(I1946:J1946)</f>
        <v>0</v>
      </c>
      <c r="L1946" s="47"/>
      <c r="M1946" s="77"/>
      <c r="N1946" s="77"/>
      <c r="O1946" s="13">
        <f>SUM(L1946:N1946)</f>
        <v>0</v>
      </c>
      <c r="P1946" s="77"/>
      <c r="Q1946" s="77"/>
      <c r="R1946" s="77"/>
      <c r="S1946" s="77"/>
      <c r="T1946" s="82">
        <f>SUM(P1946:S1946)</f>
        <v>0</v>
      </c>
      <c r="U1946" s="47"/>
      <c r="V1946" s="47"/>
      <c r="W1946" s="47"/>
      <c r="X1946" s="47"/>
      <c r="Y1946" s="47"/>
      <c r="Z1946" s="47"/>
      <c r="AA1946" s="13">
        <f>SUM(U1946:Z1946)</f>
        <v>0</v>
      </c>
      <c r="AB1946" s="47"/>
      <c r="AC1946" s="47"/>
      <c r="AD1946" s="86">
        <f>H1946+K1946+O1946+T1946+AA1946+AB1946-AC1946</f>
        <v>84.728813559322035</v>
      </c>
    </row>
    <row r="1947" spans="1:30" ht="21" customHeight="1" x14ac:dyDescent="0.2">
      <c r="A1947" s="9">
        <v>1943</v>
      </c>
      <c r="B1947" s="107">
        <v>202449</v>
      </c>
      <c r="C1947" s="104" t="s">
        <v>70</v>
      </c>
      <c r="D1947" s="104">
        <v>3</v>
      </c>
      <c r="E1947" s="14">
        <f>'[1]3-18-03.'!AD14</f>
        <v>0.84699999999999998</v>
      </c>
      <c r="F1947" s="49"/>
      <c r="G1947" s="49"/>
      <c r="H1947" s="12">
        <f>SUM(E1947*100,F1947:G1947)</f>
        <v>84.7</v>
      </c>
      <c r="I1947" s="49"/>
      <c r="J1947" s="106"/>
      <c r="K1947" s="14">
        <f>SUM(I1947:J1947)</f>
        <v>0</v>
      </c>
      <c r="L1947" s="49"/>
      <c r="M1947" s="106"/>
      <c r="N1947" s="106"/>
      <c r="O1947" s="14">
        <f>SUM(L1947:N1947)</f>
        <v>0</v>
      </c>
      <c r="P1947" s="106"/>
      <c r="Q1947" s="106"/>
      <c r="R1947" s="106"/>
      <c r="S1947" s="106"/>
      <c r="T1947" s="18">
        <f>SUM(P1947:S1947)</f>
        <v>0</v>
      </c>
      <c r="U1947" s="49"/>
      <c r="V1947" s="49"/>
      <c r="W1947" s="49"/>
      <c r="X1947" s="49"/>
      <c r="Y1947" s="49"/>
      <c r="Z1947" s="49"/>
      <c r="AA1947" s="14">
        <f>SUM(U1947:Z1947)</f>
        <v>0</v>
      </c>
      <c r="AB1947" s="49"/>
      <c r="AC1947" s="49"/>
      <c r="AD1947" s="87">
        <f>H1947+K1947+O1947+T1947+AA1947+AB1947-AC1947</f>
        <v>84.7</v>
      </c>
    </row>
    <row r="1948" spans="1:30" ht="21" customHeight="1" x14ac:dyDescent="0.2">
      <c r="A1948" s="10">
        <v>1944</v>
      </c>
      <c r="B1948" s="100" t="s">
        <v>1695</v>
      </c>
      <c r="C1948" s="101" t="s">
        <v>68</v>
      </c>
      <c r="D1948" s="156">
        <v>1</v>
      </c>
      <c r="E1948" s="16">
        <v>0.84699999999999998</v>
      </c>
      <c r="F1948" s="48"/>
      <c r="G1948" s="48"/>
      <c r="H1948" s="12">
        <f>SUM(E1948*100,F1948:G1948)</f>
        <v>84.7</v>
      </c>
      <c r="I1948" s="48"/>
      <c r="J1948" s="78"/>
      <c r="K1948" s="13">
        <f>SUM(I1948:J1948)</f>
        <v>0</v>
      </c>
      <c r="L1948" s="48"/>
      <c r="M1948" s="78"/>
      <c r="N1948" s="78"/>
      <c r="O1948" s="13">
        <f>SUM(L1948:N1948)</f>
        <v>0</v>
      </c>
      <c r="P1948" s="78"/>
      <c r="Q1948" s="78"/>
      <c r="R1948" s="78"/>
      <c r="S1948" s="78"/>
      <c r="T1948" s="82">
        <f>SUM(P1948:S1948)</f>
        <v>0</v>
      </c>
      <c r="U1948" s="48"/>
      <c r="V1948" s="48"/>
      <c r="W1948" s="48"/>
      <c r="X1948" s="48"/>
      <c r="Y1948" s="48"/>
      <c r="Z1948" s="48"/>
      <c r="AA1948" s="13">
        <f>SUM(U1948:Z1948)</f>
        <v>0</v>
      </c>
      <c r="AB1948" s="48"/>
      <c r="AC1948" s="48"/>
      <c r="AD1948" s="86">
        <f>H1948+K1948+O1948+T1948+AA1948+AB1948-AC1948</f>
        <v>84.7</v>
      </c>
    </row>
    <row r="1949" spans="1:30" ht="21" customHeight="1" x14ac:dyDescent="0.2">
      <c r="A1949" s="8">
        <v>1945</v>
      </c>
      <c r="B1949" s="100" t="s">
        <v>1696</v>
      </c>
      <c r="C1949" s="101" t="s">
        <v>68</v>
      </c>
      <c r="D1949" s="101">
        <v>2</v>
      </c>
      <c r="E1949" s="13">
        <v>0.84699999999999998</v>
      </c>
      <c r="F1949" s="48"/>
      <c r="G1949" s="48"/>
      <c r="H1949" s="12">
        <f>SUM(E1949*100,F1949:G1949)</f>
        <v>84.7</v>
      </c>
      <c r="I1949" s="48"/>
      <c r="J1949" s="78"/>
      <c r="K1949" s="13">
        <f>SUM(I1949:J1949)</f>
        <v>0</v>
      </c>
      <c r="L1949" s="48"/>
      <c r="M1949" s="78"/>
      <c r="N1949" s="78"/>
      <c r="O1949" s="13">
        <f>SUM(L1949:N1949)</f>
        <v>0</v>
      </c>
      <c r="P1949" s="78"/>
      <c r="Q1949" s="78"/>
      <c r="R1949" s="78"/>
      <c r="S1949" s="78"/>
      <c r="T1949" s="82">
        <f>SUM(P1949:S1949)</f>
        <v>0</v>
      </c>
      <c r="U1949" s="48"/>
      <c r="V1949" s="48"/>
      <c r="W1949" s="48"/>
      <c r="X1949" s="48"/>
      <c r="Y1949" s="48"/>
      <c r="Z1949" s="48"/>
      <c r="AA1949" s="13">
        <f>SUM(U1949:Z1949)</f>
        <v>0</v>
      </c>
      <c r="AB1949" s="48"/>
      <c r="AC1949" s="48"/>
      <c r="AD1949" s="87">
        <f>H1949+K1949+O1949+T1949+AA1949+AB1949-AC1949</f>
        <v>84.7</v>
      </c>
    </row>
    <row r="1950" spans="1:30" ht="21" customHeight="1" x14ac:dyDescent="0.2">
      <c r="A1950" s="9">
        <v>1946</v>
      </c>
      <c r="B1950" s="117">
        <v>204229</v>
      </c>
      <c r="C1950" s="119" t="s">
        <v>78</v>
      </c>
      <c r="D1950" s="119">
        <v>1</v>
      </c>
      <c r="E1950" s="14">
        <v>0.81687500000000002</v>
      </c>
      <c r="F1950" s="51"/>
      <c r="G1950" s="51"/>
      <c r="H1950" s="12">
        <f>SUM(E1950*100,F1950:G1950)</f>
        <v>81.6875</v>
      </c>
      <c r="I1950" s="51"/>
      <c r="J1950" s="121"/>
      <c r="K1950" s="14">
        <f>SUM(I1950:J1950)</f>
        <v>0</v>
      </c>
      <c r="L1950" s="51"/>
      <c r="M1950" s="121"/>
      <c r="N1950" s="121"/>
      <c r="O1950" s="14">
        <f>SUM(L1950:N1950)</f>
        <v>0</v>
      </c>
      <c r="P1950" s="121"/>
      <c r="Q1950" s="121"/>
      <c r="R1950" s="121"/>
      <c r="S1950" s="121"/>
      <c r="T1950" s="18">
        <f>SUM(P1950:S1950)</f>
        <v>0</v>
      </c>
      <c r="U1950" s="51"/>
      <c r="V1950" s="51"/>
      <c r="W1950" s="51"/>
      <c r="X1950" s="51"/>
      <c r="Y1950" s="51"/>
      <c r="Z1950" s="51">
        <v>3</v>
      </c>
      <c r="AA1950" s="14">
        <f>SUM(U1950:Z1950)</f>
        <v>3</v>
      </c>
      <c r="AB1950" s="51"/>
      <c r="AC1950" s="51"/>
      <c r="AD1950" s="86">
        <f>H1950+K1950+O1950+T1950+AA1950+AB1950-AC1950</f>
        <v>84.6875</v>
      </c>
    </row>
    <row r="1951" spans="1:30" ht="21" customHeight="1" x14ac:dyDescent="0.2">
      <c r="A1951" s="10">
        <v>1947</v>
      </c>
      <c r="B1951" s="146" t="s">
        <v>1697</v>
      </c>
      <c r="C1951" s="101" t="s">
        <v>68</v>
      </c>
      <c r="D1951" s="101">
        <v>3</v>
      </c>
      <c r="E1951" s="13">
        <v>0.84677419354838712</v>
      </c>
      <c r="F1951" s="48"/>
      <c r="G1951" s="48"/>
      <c r="H1951" s="12">
        <f>SUM(E1951*100,F1951:G1951)</f>
        <v>84.677419354838719</v>
      </c>
      <c r="I1951" s="48"/>
      <c r="J1951" s="78"/>
      <c r="K1951" s="13">
        <f>SUM(I1951:J1951)</f>
        <v>0</v>
      </c>
      <c r="L1951" s="48"/>
      <c r="M1951" s="78"/>
      <c r="N1951" s="78"/>
      <c r="O1951" s="13">
        <f>SUM(L1951:N1951)</f>
        <v>0</v>
      </c>
      <c r="P1951" s="78"/>
      <c r="Q1951" s="78"/>
      <c r="R1951" s="78"/>
      <c r="S1951" s="78"/>
      <c r="T1951" s="82">
        <f>SUM(P1951:S1951)</f>
        <v>0</v>
      </c>
      <c r="U1951" s="48"/>
      <c r="V1951" s="48"/>
      <c r="W1951" s="48"/>
      <c r="X1951" s="48"/>
      <c r="Y1951" s="48"/>
      <c r="Z1951" s="48"/>
      <c r="AA1951" s="13">
        <f>SUM(U1951:Z1951)</f>
        <v>0</v>
      </c>
      <c r="AB1951" s="48"/>
      <c r="AC1951" s="48"/>
      <c r="AD1951" s="86">
        <f>H1951+K1951+O1951+T1951+AA1951+AB1951-AC1951</f>
        <v>84.677419354838719</v>
      </c>
    </row>
    <row r="1952" spans="1:30" ht="21" customHeight="1" x14ac:dyDescent="0.2">
      <c r="A1952" s="8">
        <v>1948</v>
      </c>
      <c r="B1952" s="122" t="s">
        <v>1698</v>
      </c>
      <c r="C1952" s="110" t="s">
        <v>73</v>
      </c>
      <c r="D1952" s="110">
        <v>1</v>
      </c>
      <c r="E1952" s="14">
        <v>0.84667407407407402</v>
      </c>
      <c r="F1952" s="50"/>
      <c r="G1952" s="50"/>
      <c r="H1952" s="12">
        <f>SUM(E1952*100,F1952:G1952)</f>
        <v>84.667407407407396</v>
      </c>
      <c r="I1952" s="50"/>
      <c r="J1952" s="112"/>
      <c r="K1952" s="14">
        <f>SUM(I1952:J1952)</f>
        <v>0</v>
      </c>
      <c r="L1952" s="50"/>
      <c r="M1952" s="112"/>
      <c r="N1952" s="112"/>
      <c r="O1952" s="14">
        <f>SUM(L1952:N1952)</f>
        <v>0</v>
      </c>
      <c r="P1952" s="112"/>
      <c r="Q1952" s="112"/>
      <c r="R1952" s="112"/>
      <c r="S1952" s="112"/>
      <c r="T1952" s="18">
        <f>SUM(P1952:S1952)</f>
        <v>0</v>
      </c>
      <c r="U1952" s="50"/>
      <c r="V1952" s="50"/>
      <c r="W1952" s="50"/>
      <c r="X1952" s="50"/>
      <c r="Y1952" s="50"/>
      <c r="Z1952" s="50"/>
      <c r="AA1952" s="14">
        <f>SUM(U1952:Z1952)</f>
        <v>0</v>
      </c>
      <c r="AB1952" s="50"/>
      <c r="AC1952" s="50"/>
      <c r="AD1952" s="86">
        <f>H1952+K1952+O1952+T1952+AA1952+AB1952-AC1952</f>
        <v>84.667407407407396</v>
      </c>
    </row>
    <row r="1953" spans="1:30" ht="21" customHeight="1" x14ac:dyDescent="0.2">
      <c r="A1953" s="9">
        <v>1949</v>
      </c>
      <c r="B1953" s="100" t="s">
        <v>1699</v>
      </c>
      <c r="C1953" s="101" t="s">
        <v>68</v>
      </c>
      <c r="D1953" s="101">
        <v>2</v>
      </c>
      <c r="E1953" s="13">
        <v>0.84666666666666668</v>
      </c>
      <c r="F1953" s="48"/>
      <c r="G1953" s="48"/>
      <c r="H1953" s="12">
        <f>SUM(E1953*100,F1953:G1953)</f>
        <v>84.666666666666671</v>
      </c>
      <c r="I1953" s="48"/>
      <c r="J1953" s="78"/>
      <c r="K1953" s="13">
        <f>SUM(I1953:J1953)</f>
        <v>0</v>
      </c>
      <c r="L1953" s="48"/>
      <c r="M1953" s="78"/>
      <c r="N1953" s="78"/>
      <c r="O1953" s="13">
        <f>SUM(L1953:N1953)</f>
        <v>0</v>
      </c>
      <c r="P1953" s="78"/>
      <c r="Q1953" s="78"/>
      <c r="R1953" s="78"/>
      <c r="S1953" s="78"/>
      <c r="T1953" s="82">
        <f>SUM(P1953:S1953)</f>
        <v>0</v>
      </c>
      <c r="U1953" s="48"/>
      <c r="V1953" s="48"/>
      <c r="W1953" s="48"/>
      <c r="X1953" s="48"/>
      <c r="Y1953" s="48"/>
      <c r="Z1953" s="48"/>
      <c r="AA1953" s="13">
        <f>SUM(U1953:Z1953)</f>
        <v>0</v>
      </c>
      <c r="AB1953" s="48"/>
      <c r="AC1953" s="48"/>
      <c r="AD1953" s="86">
        <f>H1953+K1953+O1953+T1953+AA1953+AB1953-AC1953</f>
        <v>84.666666666666671</v>
      </c>
    </row>
    <row r="1954" spans="1:30" ht="21" customHeight="1" x14ac:dyDescent="0.2">
      <c r="A1954" s="10">
        <v>1950</v>
      </c>
      <c r="B1954" s="131" t="s">
        <v>1700</v>
      </c>
      <c r="C1954" s="92" t="s">
        <v>64</v>
      </c>
      <c r="D1954" s="91">
        <v>2</v>
      </c>
      <c r="E1954" s="12">
        <v>0.83829787234042552</v>
      </c>
      <c r="F1954" s="52"/>
      <c r="G1954" s="46"/>
      <c r="H1954" s="12">
        <f>SUM(E1954*100,F1954:G1954)</f>
        <v>83.829787234042556</v>
      </c>
      <c r="I1954" s="53"/>
      <c r="J1954" s="113"/>
      <c r="K1954" s="12">
        <f>SUM(I1954:J1954)</f>
        <v>0</v>
      </c>
      <c r="L1954" s="53"/>
      <c r="M1954" s="113"/>
      <c r="N1954" s="113"/>
      <c r="O1954" s="12">
        <f>SUM(L1954:N1954)</f>
        <v>0</v>
      </c>
      <c r="P1954" s="113"/>
      <c r="Q1954" s="113"/>
      <c r="R1954" s="113"/>
      <c r="S1954" s="113"/>
      <c r="T1954" s="19">
        <f>SUM(P1954:S1954)</f>
        <v>0</v>
      </c>
      <c r="U1954" s="53"/>
      <c r="V1954" s="53"/>
      <c r="W1954" s="53">
        <v>0.8</v>
      </c>
      <c r="X1954" s="53"/>
      <c r="Y1954" s="58"/>
      <c r="Z1954" s="58"/>
      <c r="AA1954" s="14">
        <f>SUM(U1954:Z1954)</f>
        <v>0.8</v>
      </c>
      <c r="AB1954" s="58"/>
      <c r="AC1954" s="58"/>
      <c r="AD1954" s="86">
        <f>H1954+K1954+O1954+T1954+AA1954+AB1954-AC1954</f>
        <v>84.629787234042553</v>
      </c>
    </row>
    <row r="1955" spans="1:30" ht="21" customHeight="1" x14ac:dyDescent="0.2">
      <c r="A1955" s="8">
        <v>1951</v>
      </c>
      <c r="B1955" s="110" t="s">
        <v>1701</v>
      </c>
      <c r="C1955" s="110" t="s">
        <v>73</v>
      </c>
      <c r="D1955" s="110">
        <v>1</v>
      </c>
      <c r="E1955" s="14">
        <v>0.84129032258064518</v>
      </c>
      <c r="F1955" s="50"/>
      <c r="G1955" s="50"/>
      <c r="H1955" s="12">
        <f>SUM(E1955*100,F1955:G1955)</f>
        <v>84.129032258064512</v>
      </c>
      <c r="I1955" s="50"/>
      <c r="J1955" s="112"/>
      <c r="K1955" s="14">
        <f>SUM(I1955:J1955)</f>
        <v>0</v>
      </c>
      <c r="L1955" s="50"/>
      <c r="M1955" s="112"/>
      <c r="N1955" s="112"/>
      <c r="O1955" s="14">
        <f>SUM(L1955:N1955)</f>
        <v>0</v>
      </c>
      <c r="P1955" s="112"/>
      <c r="Q1955" s="112"/>
      <c r="R1955" s="112"/>
      <c r="S1955" s="112"/>
      <c r="T1955" s="18">
        <f>SUM(P1955:S1955)</f>
        <v>0</v>
      </c>
      <c r="U1955" s="50"/>
      <c r="V1955" s="50">
        <v>0.5</v>
      </c>
      <c r="W1955" s="50"/>
      <c r="X1955" s="50"/>
      <c r="Y1955" s="50"/>
      <c r="Z1955" s="50"/>
      <c r="AA1955" s="14">
        <f>SUM(U1955:Z1955)</f>
        <v>0.5</v>
      </c>
      <c r="AB1955" s="50"/>
      <c r="AC1955" s="50"/>
      <c r="AD1955" s="87">
        <f>H1955+K1955+O1955+T1955+AA1955+AB1955-AC1955</f>
        <v>84.629032258064512</v>
      </c>
    </row>
    <row r="1956" spans="1:30" ht="21" customHeight="1" x14ac:dyDescent="0.2">
      <c r="A1956" s="9">
        <v>1952</v>
      </c>
      <c r="B1956" s="107">
        <v>182837</v>
      </c>
      <c r="C1956" s="104" t="s">
        <v>70</v>
      </c>
      <c r="D1956" s="104">
        <v>3</v>
      </c>
      <c r="E1956" s="14">
        <f>'[1]3-18-04.'!AD21</f>
        <v>0.84599999999999997</v>
      </c>
      <c r="F1956" s="49"/>
      <c r="G1956" s="49"/>
      <c r="H1956" s="12">
        <f>SUM(E1956*100,F1956:G1956)</f>
        <v>84.6</v>
      </c>
      <c r="I1956" s="49"/>
      <c r="J1956" s="106"/>
      <c r="K1956" s="14">
        <f>SUM(I1956:J1956)</f>
        <v>0</v>
      </c>
      <c r="L1956" s="49"/>
      <c r="M1956" s="106"/>
      <c r="N1956" s="106"/>
      <c r="O1956" s="14">
        <f>SUM(L1956:N1956)</f>
        <v>0</v>
      </c>
      <c r="P1956" s="106"/>
      <c r="Q1956" s="106"/>
      <c r="R1956" s="106"/>
      <c r="S1956" s="106"/>
      <c r="T1956" s="18">
        <f>SUM(P1956:S1956)</f>
        <v>0</v>
      </c>
      <c r="U1956" s="49"/>
      <c r="V1956" s="49"/>
      <c r="W1956" s="49"/>
      <c r="X1956" s="49"/>
      <c r="Y1956" s="49"/>
      <c r="Z1956" s="49"/>
      <c r="AA1956" s="14">
        <f>SUM(U1956:Z1956)</f>
        <v>0</v>
      </c>
      <c r="AB1956" s="49"/>
      <c r="AC1956" s="49"/>
      <c r="AD1956" s="86">
        <f>H1956+K1956+O1956+T1956+AA1956+AB1956-AC1956</f>
        <v>84.6</v>
      </c>
    </row>
    <row r="1957" spans="1:30" ht="21" customHeight="1" x14ac:dyDescent="0.2">
      <c r="A1957" s="10">
        <v>1953</v>
      </c>
      <c r="B1957" s="107">
        <v>182848</v>
      </c>
      <c r="C1957" s="104" t="s">
        <v>70</v>
      </c>
      <c r="D1957" s="104">
        <v>3</v>
      </c>
      <c r="E1957" s="14">
        <f>'[1]3-18-05.'!AD10</f>
        <v>0.82099999999999995</v>
      </c>
      <c r="F1957" s="49"/>
      <c r="G1957" s="49"/>
      <c r="H1957" s="12">
        <f>SUM(E1957*100,F1957:G1957)</f>
        <v>82.1</v>
      </c>
      <c r="I1957" s="49"/>
      <c r="J1957" s="106"/>
      <c r="K1957" s="14">
        <f>SUM(I1957:J1957)</f>
        <v>0</v>
      </c>
      <c r="L1957" s="49"/>
      <c r="M1957" s="106"/>
      <c r="N1957" s="106"/>
      <c r="O1957" s="14">
        <f>SUM(L1957:N1957)</f>
        <v>0</v>
      </c>
      <c r="P1957" s="106"/>
      <c r="Q1957" s="106"/>
      <c r="R1957" s="106"/>
      <c r="S1957" s="106"/>
      <c r="T1957" s="18">
        <f>SUM(P1957:S1957)</f>
        <v>0</v>
      </c>
      <c r="U1957" s="49">
        <v>1</v>
      </c>
      <c r="V1957" s="49"/>
      <c r="W1957" s="49">
        <v>1.5</v>
      </c>
      <c r="X1957" s="49"/>
      <c r="Y1957" s="49"/>
      <c r="Z1957" s="49"/>
      <c r="AA1957" s="14">
        <f>SUM(U1957:Z1957)</f>
        <v>2.5</v>
      </c>
      <c r="AB1957" s="49"/>
      <c r="AC1957" s="49"/>
      <c r="AD1957" s="87">
        <f>H1957+K1957+O1957+T1957+AA1957+AB1957-AC1957</f>
        <v>84.6</v>
      </c>
    </row>
    <row r="1958" spans="1:30" ht="21" customHeight="1" x14ac:dyDescent="0.2">
      <c r="A1958" s="8">
        <v>1954</v>
      </c>
      <c r="B1958" s="117">
        <v>204166</v>
      </c>
      <c r="C1958" s="119" t="s">
        <v>78</v>
      </c>
      <c r="D1958" s="119">
        <v>1</v>
      </c>
      <c r="E1958" s="14">
        <v>0.84554062500000005</v>
      </c>
      <c r="F1958" s="51"/>
      <c r="G1958" s="51"/>
      <c r="H1958" s="12">
        <f>SUM(E1958*100,F1958:G1958)</f>
        <v>84.554062500000001</v>
      </c>
      <c r="I1958" s="51"/>
      <c r="J1958" s="121"/>
      <c r="K1958" s="14">
        <f>SUM(I1958:J1958)</f>
        <v>0</v>
      </c>
      <c r="L1958" s="51"/>
      <c r="M1958" s="121"/>
      <c r="N1958" s="121"/>
      <c r="O1958" s="14">
        <f>SUM(L1958:N1958)</f>
        <v>0</v>
      </c>
      <c r="P1958" s="121"/>
      <c r="Q1958" s="121"/>
      <c r="R1958" s="121"/>
      <c r="S1958" s="121"/>
      <c r="T1958" s="18">
        <f>SUM(P1958:S1958)</f>
        <v>0</v>
      </c>
      <c r="U1958" s="51"/>
      <c r="V1958" s="51"/>
      <c r="W1958" s="51"/>
      <c r="X1958" s="51"/>
      <c r="Y1958" s="51"/>
      <c r="Z1958" s="51"/>
      <c r="AA1958" s="14">
        <f>SUM(U1958:Z1958)</f>
        <v>0</v>
      </c>
      <c r="AB1958" s="51"/>
      <c r="AC1958" s="51"/>
      <c r="AD1958" s="87">
        <f>H1958+K1958+O1958+T1958+AA1958+AB1958-AC1958</f>
        <v>84.554062500000001</v>
      </c>
    </row>
    <row r="1959" spans="1:30" ht="21" customHeight="1" x14ac:dyDescent="0.2">
      <c r="A1959" s="9">
        <v>1955</v>
      </c>
      <c r="B1959" s="99" t="s">
        <v>1702</v>
      </c>
      <c r="C1959" s="101" t="s">
        <v>68</v>
      </c>
      <c r="D1959" s="133">
        <v>3</v>
      </c>
      <c r="E1959" s="13">
        <v>0.84551724137931039</v>
      </c>
      <c r="F1959" s="48"/>
      <c r="G1959" s="48"/>
      <c r="H1959" s="12">
        <f>SUM(E1959*100,F1959:G1959)</f>
        <v>84.551724137931046</v>
      </c>
      <c r="I1959" s="48"/>
      <c r="J1959" s="78"/>
      <c r="K1959" s="13">
        <f>SUM(I1959:J1959)</f>
        <v>0</v>
      </c>
      <c r="L1959" s="48"/>
      <c r="M1959" s="78"/>
      <c r="N1959" s="78"/>
      <c r="O1959" s="13">
        <f>SUM(L1959:N1959)</f>
        <v>0</v>
      </c>
      <c r="P1959" s="78"/>
      <c r="Q1959" s="78"/>
      <c r="R1959" s="78"/>
      <c r="S1959" s="78"/>
      <c r="T1959" s="82">
        <f>SUM(P1959:S1959)</f>
        <v>0</v>
      </c>
      <c r="U1959" s="48"/>
      <c r="V1959" s="48"/>
      <c r="W1959" s="48"/>
      <c r="X1959" s="48"/>
      <c r="Y1959" s="48"/>
      <c r="Z1959" s="48"/>
      <c r="AA1959" s="13">
        <f>SUM(U1959:Z1959)</f>
        <v>0</v>
      </c>
      <c r="AB1959" s="48"/>
      <c r="AC1959" s="48"/>
      <c r="AD1959" s="86">
        <f>H1959+K1959+O1959+T1959+AA1959+AB1959-AC1959</f>
        <v>84.551724137931046</v>
      </c>
    </row>
    <row r="1960" spans="1:30" ht="21" customHeight="1" x14ac:dyDescent="0.2">
      <c r="A1960" s="10">
        <v>1956</v>
      </c>
      <c r="B1960" s="145">
        <v>164467</v>
      </c>
      <c r="C1960" s="92" t="s">
        <v>64</v>
      </c>
      <c r="D1960" s="93">
        <v>5</v>
      </c>
      <c r="E1960" s="12">
        <v>0.84550896057347669</v>
      </c>
      <c r="F1960" s="52"/>
      <c r="G1960" s="46"/>
      <c r="H1960" s="12">
        <f>SUM(E1960*100,F1960:G1960)</f>
        <v>84.550896057347671</v>
      </c>
      <c r="I1960" s="94"/>
      <c r="J1960" s="95"/>
      <c r="K1960" s="12">
        <f>SUM(I1960:J1960)</f>
        <v>0</v>
      </c>
      <c r="L1960" s="95"/>
      <c r="M1960" s="95"/>
      <c r="N1960" s="95"/>
      <c r="O1960" s="12">
        <f>SUM(L1960:N1960)</f>
        <v>0</v>
      </c>
      <c r="P1960" s="95"/>
      <c r="Q1960" s="95"/>
      <c r="R1960" s="95"/>
      <c r="S1960" s="95"/>
      <c r="T1960" s="19">
        <f>SUM(P1960:S1960)</f>
        <v>0</v>
      </c>
      <c r="U1960" s="95"/>
      <c r="V1960" s="94"/>
      <c r="W1960" s="94"/>
      <c r="X1960" s="94"/>
      <c r="Y1960" s="85"/>
      <c r="Z1960" s="85"/>
      <c r="AA1960" s="14">
        <f>SUM(U1960:Z1960)</f>
        <v>0</v>
      </c>
      <c r="AB1960" s="85"/>
      <c r="AC1960" s="85"/>
      <c r="AD1960" s="86">
        <f>H1960+K1960+O1960+T1960+AA1960+AB1960-AC1960</f>
        <v>84.550896057347671</v>
      </c>
    </row>
    <row r="1961" spans="1:30" ht="21" customHeight="1" x14ac:dyDescent="0.2">
      <c r="A1961" s="8">
        <v>1957</v>
      </c>
      <c r="B1961" s="132" t="s">
        <v>1703</v>
      </c>
      <c r="C1961" s="101" t="s">
        <v>68</v>
      </c>
      <c r="D1961" s="102">
        <v>1</v>
      </c>
      <c r="E1961" s="13">
        <v>0.84535714285714281</v>
      </c>
      <c r="F1961" s="48"/>
      <c r="G1961" s="48"/>
      <c r="H1961" s="12">
        <f>SUM(E1961*100,F1961:G1961)</f>
        <v>84.535714285714278</v>
      </c>
      <c r="I1961" s="48"/>
      <c r="J1961" s="78"/>
      <c r="K1961" s="13">
        <f>SUM(I1961:J1961)</f>
        <v>0</v>
      </c>
      <c r="L1961" s="48"/>
      <c r="M1961" s="78"/>
      <c r="N1961" s="78"/>
      <c r="O1961" s="13">
        <f>SUM(L1961:N1961)</f>
        <v>0</v>
      </c>
      <c r="P1961" s="78"/>
      <c r="Q1961" s="78"/>
      <c r="R1961" s="78"/>
      <c r="S1961" s="78"/>
      <c r="T1961" s="82">
        <f>SUM(P1961:S1961)</f>
        <v>0</v>
      </c>
      <c r="U1961" s="48"/>
      <c r="V1961" s="48"/>
      <c r="W1961" s="48"/>
      <c r="X1961" s="48"/>
      <c r="Y1961" s="48"/>
      <c r="Z1961" s="48"/>
      <c r="AA1961" s="13">
        <f>SUM(U1961:Z1961)</f>
        <v>0</v>
      </c>
      <c r="AB1961" s="48"/>
      <c r="AC1961" s="48"/>
      <c r="AD1961" s="86">
        <f>H1961+K1961+O1961+T1961+AA1961+AB1961-AC1961</f>
        <v>84.535714285714278</v>
      </c>
    </row>
    <row r="1962" spans="1:30" ht="21" customHeight="1" x14ac:dyDescent="0.2">
      <c r="A1962" s="9">
        <v>1958</v>
      </c>
      <c r="B1962" s="129" t="s">
        <v>1704</v>
      </c>
      <c r="C1962" s="101" t="s">
        <v>68</v>
      </c>
      <c r="D1962" s="102">
        <v>2</v>
      </c>
      <c r="E1962" s="13">
        <v>0.84533333333333338</v>
      </c>
      <c r="F1962" s="48"/>
      <c r="G1962" s="48"/>
      <c r="H1962" s="12">
        <f>SUM(E1962*100,F1962:G1962)</f>
        <v>84.533333333333331</v>
      </c>
      <c r="I1962" s="48"/>
      <c r="J1962" s="78"/>
      <c r="K1962" s="13">
        <f>SUM(I1962:J1962)</f>
        <v>0</v>
      </c>
      <c r="L1962" s="48"/>
      <c r="M1962" s="78"/>
      <c r="N1962" s="78"/>
      <c r="O1962" s="13">
        <f>SUM(L1962:N1962)</f>
        <v>0</v>
      </c>
      <c r="P1962" s="78"/>
      <c r="Q1962" s="78"/>
      <c r="R1962" s="78"/>
      <c r="S1962" s="78"/>
      <c r="T1962" s="82">
        <f>SUM(P1962:S1962)</f>
        <v>0</v>
      </c>
      <c r="U1962" s="48"/>
      <c r="V1962" s="48"/>
      <c r="W1962" s="48"/>
      <c r="X1962" s="48"/>
      <c r="Y1962" s="48"/>
      <c r="Z1962" s="48"/>
      <c r="AA1962" s="13">
        <f>SUM(U1962:Z1962)</f>
        <v>0</v>
      </c>
      <c r="AB1962" s="48"/>
      <c r="AC1962" s="48"/>
      <c r="AD1962" s="86">
        <f>H1962+K1962+O1962+T1962+AA1962+AB1962-AC1962</f>
        <v>84.533333333333331</v>
      </c>
    </row>
    <row r="1963" spans="1:30" ht="21" customHeight="1" x14ac:dyDescent="0.2">
      <c r="A1963" s="10">
        <v>1959</v>
      </c>
      <c r="B1963" s="134" t="s">
        <v>1705</v>
      </c>
      <c r="C1963" s="92" t="s">
        <v>64</v>
      </c>
      <c r="D1963" s="124">
        <v>1</v>
      </c>
      <c r="E1963" s="12">
        <v>0.83533333333333337</v>
      </c>
      <c r="F1963" s="46"/>
      <c r="G1963" s="46"/>
      <c r="H1963" s="12">
        <f>SUM(E1963*100,F1963:G1963)</f>
        <v>83.533333333333331</v>
      </c>
      <c r="I1963" s="94"/>
      <c r="J1963" s="95"/>
      <c r="K1963" s="12">
        <f>SUM(I1963:J1963)</f>
        <v>0</v>
      </c>
      <c r="L1963" s="95"/>
      <c r="M1963" s="95"/>
      <c r="N1963" s="95"/>
      <c r="O1963" s="12">
        <f>SUM(L1963:N1963)</f>
        <v>0</v>
      </c>
      <c r="P1963" s="95"/>
      <c r="Q1963" s="95"/>
      <c r="R1963" s="95"/>
      <c r="S1963" s="95"/>
      <c r="T1963" s="19">
        <f>SUM(P1963:S1963)</f>
        <v>0</v>
      </c>
      <c r="U1963" s="95"/>
      <c r="V1963" s="94">
        <v>0.2</v>
      </c>
      <c r="W1963" s="94">
        <v>0.8</v>
      </c>
      <c r="X1963" s="94"/>
      <c r="Y1963" s="85"/>
      <c r="Z1963" s="85"/>
      <c r="AA1963" s="14">
        <f>SUM(U1963:Z1963)</f>
        <v>1</v>
      </c>
      <c r="AB1963" s="85"/>
      <c r="AC1963" s="85"/>
      <c r="AD1963" s="86">
        <f>H1963+K1963+O1963+T1963+AA1963+AB1963-AC1963</f>
        <v>84.533333333333331</v>
      </c>
    </row>
    <row r="1964" spans="1:30" ht="21" customHeight="1" x14ac:dyDescent="0.2">
      <c r="A1964" s="8">
        <v>1960</v>
      </c>
      <c r="B1964" s="134" t="s">
        <v>1706</v>
      </c>
      <c r="C1964" s="92" t="s">
        <v>64</v>
      </c>
      <c r="D1964" s="93">
        <v>1</v>
      </c>
      <c r="E1964" s="12">
        <v>0.83517241379310347</v>
      </c>
      <c r="F1964" s="46"/>
      <c r="G1964" s="46"/>
      <c r="H1964" s="12">
        <f>SUM(E1964*100,F1964:G1964)</f>
        <v>83.517241379310349</v>
      </c>
      <c r="I1964" s="94"/>
      <c r="J1964" s="95"/>
      <c r="K1964" s="12">
        <f>SUM(I1964:J1964)</f>
        <v>0</v>
      </c>
      <c r="L1964" s="95"/>
      <c r="M1964" s="95"/>
      <c r="N1964" s="95"/>
      <c r="O1964" s="12">
        <f>SUM(L1964:N1964)</f>
        <v>0</v>
      </c>
      <c r="P1964" s="95"/>
      <c r="Q1964" s="95"/>
      <c r="R1964" s="95"/>
      <c r="S1964" s="95"/>
      <c r="T1964" s="19">
        <f>SUM(P1964:S1964)</f>
        <v>0</v>
      </c>
      <c r="U1964" s="95"/>
      <c r="V1964" s="94"/>
      <c r="W1964" s="94"/>
      <c r="X1964" s="94"/>
      <c r="Y1964" s="85">
        <v>1</v>
      </c>
      <c r="Z1964" s="85"/>
      <c r="AA1964" s="14">
        <f>SUM(U1964:Z1964)</f>
        <v>1</v>
      </c>
      <c r="AB1964" s="85"/>
      <c r="AC1964" s="85"/>
      <c r="AD1964" s="86">
        <f>H1964+K1964+O1964+T1964+AA1964+AB1964-AC1964</f>
        <v>84.517241379310349</v>
      </c>
    </row>
    <row r="1965" spans="1:30" ht="21" customHeight="1" x14ac:dyDescent="0.2">
      <c r="A1965" s="9">
        <v>1961</v>
      </c>
      <c r="B1965" s="220" t="s">
        <v>1707</v>
      </c>
      <c r="C1965" s="92" t="s">
        <v>64</v>
      </c>
      <c r="D1965" s="93">
        <v>4</v>
      </c>
      <c r="E1965" s="12">
        <v>0.84504672897196265</v>
      </c>
      <c r="F1965" s="53"/>
      <c r="G1965" s="46"/>
      <c r="H1965" s="12">
        <f>SUM(E1965*100,F1965:G1965)</f>
        <v>84.504672897196258</v>
      </c>
      <c r="I1965" s="94"/>
      <c r="J1965" s="95"/>
      <c r="K1965" s="12">
        <f>SUM(I1965:J1965)</f>
        <v>0</v>
      </c>
      <c r="L1965" s="95"/>
      <c r="M1965" s="95"/>
      <c r="N1965" s="95"/>
      <c r="O1965" s="12">
        <f>SUM(L1965:N1965)</f>
        <v>0</v>
      </c>
      <c r="P1965" s="95"/>
      <c r="Q1965" s="95"/>
      <c r="R1965" s="95"/>
      <c r="S1965" s="95"/>
      <c r="T1965" s="19">
        <f>SUM(P1965:S1965)</f>
        <v>0</v>
      </c>
      <c r="U1965" s="95"/>
      <c r="V1965" s="94"/>
      <c r="W1965" s="94"/>
      <c r="X1965" s="94"/>
      <c r="Y1965" s="85"/>
      <c r="Z1965" s="85"/>
      <c r="AA1965" s="14">
        <f>SUM(U1965:Z1965)</f>
        <v>0</v>
      </c>
      <c r="AB1965" s="85"/>
      <c r="AC1965" s="85"/>
      <c r="AD1965" s="87">
        <f>H1965+K1965+O1965+T1965+AA1965+AB1965-AC1965</f>
        <v>84.504672897196258</v>
      </c>
    </row>
    <row r="1966" spans="1:30" ht="21" customHeight="1" x14ac:dyDescent="0.2">
      <c r="A1966" s="10">
        <v>1962</v>
      </c>
      <c r="B1966" s="117">
        <v>184036</v>
      </c>
      <c r="C1966" s="119" t="s">
        <v>78</v>
      </c>
      <c r="D1966" s="120">
        <v>3</v>
      </c>
      <c r="E1966" s="14">
        <v>0.84499999999999997</v>
      </c>
      <c r="F1966" s="51"/>
      <c r="G1966" s="51"/>
      <c r="H1966" s="12">
        <f>SUM(E1966*100,F1966:G1966)</f>
        <v>84.5</v>
      </c>
      <c r="I1966" s="51"/>
      <c r="J1966" s="121"/>
      <c r="K1966" s="14">
        <f>SUM(I1966:J1966)</f>
        <v>0</v>
      </c>
      <c r="L1966" s="51"/>
      <c r="M1966" s="121"/>
      <c r="N1966" s="121"/>
      <c r="O1966" s="14">
        <f>SUM(L1966:N1966)</f>
        <v>0</v>
      </c>
      <c r="P1966" s="121"/>
      <c r="Q1966" s="121"/>
      <c r="R1966" s="121"/>
      <c r="S1966" s="121"/>
      <c r="T1966" s="18">
        <f>SUM(P1966:S1966)</f>
        <v>0</v>
      </c>
      <c r="U1966" s="51"/>
      <c r="V1966" s="51"/>
      <c r="W1966" s="51"/>
      <c r="X1966" s="51"/>
      <c r="Y1966" s="51"/>
      <c r="Z1966" s="51"/>
      <c r="AA1966" s="14">
        <f>SUM(U1966:Z1966)</f>
        <v>0</v>
      </c>
      <c r="AB1966" s="51"/>
      <c r="AC1966" s="51"/>
      <c r="AD1966" s="87">
        <f>H1966+K1966+O1966+T1966+AA1966+AB1966-AC1966</f>
        <v>84.5</v>
      </c>
    </row>
    <row r="1967" spans="1:30" ht="21" customHeight="1" x14ac:dyDescent="0.2">
      <c r="A1967" s="8">
        <v>1963</v>
      </c>
      <c r="B1967" s="90" t="s">
        <v>1708</v>
      </c>
      <c r="C1967" s="92" t="s">
        <v>64</v>
      </c>
      <c r="D1967" s="93">
        <v>2</v>
      </c>
      <c r="E1967" s="12">
        <v>0.78989010989010988</v>
      </c>
      <c r="F1967" s="46"/>
      <c r="G1967" s="46"/>
      <c r="H1967" s="12">
        <f>SUM(E1967*100,F1967:G1967)</f>
        <v>78.989010989010993</v>
      </c>
      <c r="I1967" s="94"/>
      <c r="J1967" s="95"/>
      <c r="K1967" s="12">
        <f>SUM(I1967:J1967)</f>
        <v>0</v>
      </c>
      <c r="L1967" s="95"/>
      <c r="M1967" s="95"/>
      <c r="N1967" s="95"/>
      <c r="O1967" s="12">
        <f>SUM(L1967:N1967)</f>
        <v>0</v>
      </c>
      <c r="P1967" s="95"/>
      <c r="Q1967" s="95"/>
      <c r="R1967" s="95"/>
      <c r="S1967" s="95"/>
      <c r="T1967" s="19">
        <f>SUM(P1967:S1967)</f>
        <v>0</v>
      </c>
      <c r="U1967" s="95">
        <v>1.5</v>
      </c>
      <c r="V1967" s="94"/>
      <c r="W1967" s="94"/>
      <c r="X1967" s="94"/>
      <c r="Y1967" s="85">
        <v>4</v>
      </c>
      <c r="Z1967" s="85"/>
      <c r="AA1967" s="14">
        <f>SUM(U1967:Z1967)</f>
        <v>5.5</v>
      </c>
      <c r="AB1967" s="85"/>
      <c r="AC1967" s="85"/>
      <c r="AD1967" s="86">
        <f>H1967+K1967+O1967+T1967+AA1967+AB1967-AC1967</f>
        <v>84.489010989010993</v>
      </c>
    </row>
    <row r="1968" spans="1:30" ht="21" customHeight="1" x14ac:dyDescent="0.2">
      <c r="A1968" s="9">
        <v>1964</v>
      </c>
      <c r="B1968" s="110" t="s">
        <v>1709</v>
      </c>
      <c r="C1968" s="110" t="s">
        <v>73</v>
      </c>
      <c r="D1968" s="111">
        <v>1</v>
      </c>
      <c r="E1968" s="14">
        <v>0.84483870967741936</v>
      </c>
      <c r="F1968" s="50"/>
      <c r="G1968" s="50"/>
      <c r="H1968" s="12">
        <f>SUM(E1968*100,F1968:G1968)</f>
        <v>84.483870967741936</v>
      </c>
      <c r="I1968" s="50"/>
      <c r="J1968" s="112"/>
      <c r="K1968" s="14">
        <f>SUM(I1968:J1968)</f>
        <v>0</v>
      </c>
      <c r="L1968" s="50"/>
      <c r="M1968" s="112"/>
      <c r="N1968" s="112"/>
      <c r="O1968" s="14">
        <f>SUM(L1968:N1968)</f>
        <v>0</v>
      </c>
      <c r="P1968" s="112"/>
      <c r="Q1968" s="112"/>
      <c r="R1968" s="112"/>
      <c r="S1968" s="112"/>
      <c r="T1968" s="18">
        <f>SUM(P1968:S1968)</f>
        <v>0</v>
      </c>
      <c r="U1968" s="50"/>
      <c r="V1968" s="50"/>
      <c r="W1968" s="50"/>
      <c r="X1968" s="50"/>
      <c r="Y1968" s="50"/>
      <c r="Z1968" s="50"/>
      <c r="AA1968" s="14">
        <f>SUM(U1968:Z1968)</f>
        <v>0</v>
      </c>
      <c r="AB1968" s="50"/>
      <c r="AC1968" s="50"/>
      <c r="AD1968" s="87">
        <f>H1968+K1968+O1968+T1968+AA1968+AB1968-AC1968</f>
        <v>84.483870967741936</v>
      </c>
    </row>
    <row r="1969" spans="1:30" ht="21" customHeight="1" x14ac:dyDescent="0.2">
      <c r="A1969" s="10">
        <v>1965</v>
      </c>
      <c r="B1969" s="100" t="s">
        <v>1710</v>
      </c>
      <c r="C1969" s="101" t="s">
        <v>68</v>
      </c>
      <c r="D1969" s="141">
        <v>1</v>
      </c>
      <c r="E1969" s="13">
        <v>0.84483870967741936</v>
      </c>
      <c r="F1969" s="48"/>
      <c r="G1969" s="48"/>
      <c r="H1969" s="12">
        <f>SUM(E1969*100,F1969:G1969)</f>
        <v>84.483870967741936</v>
      </c>
      <c r="I1969" s="48"/>
      <c r="J1969" s="78"/>
      <c r="K1969" s="13">
        <f>SUM(I1969:J1969)</f>
        <v>0</v>
      </c>
      <c r="L1969" s="48"/>
      <c r="M1969" s="78"/>
      <c r="N1969" s="78"/>
      <c r="O1969" s="13">
        <f>SUM(L1969:N1969)</f>
        <v>0</v>
      </c>
      <c r="P1969" s="78"/>
      <c r="Q1969" s="78"/>
      <c r="R1969" s="78"/>
      <c r="S1969" s="78"/>
      <c r="T1969" s="82">
        <f>SUM(P1969:S1969)</f>
        <v>0</v>
      </c>
      <c r="U1969" s="48"/>
      <c r="V1969" s="48"/>
      <c r="W1969" s="48"/>
      <c r="X1969" s="48"/>
      <c r="Y1969" s="48"/>
      <c r="Z1969" s="48"/>
      <c r="AA1969" s="13">
        <f>SUM(U1969:Z1969)</f>
        <v>0</v>
      </c>
      <c r="AB1969" s="48"/>
      <c r="AC1969" s="48"/>
      <c r="AD1969" s="87">
        <f>H1969+K1969+O1969+T1969+AA1969+AB1969-AC1969</f>
        <v>84.483870967741936</v>
      </c>
    </row>
    <row r="1970" spans="1:30" ht="21" customHeight="1" x14ac:dyDescent="0.2">
      <c r="A1970" s="8">
        <v>1966</v>
      </c>
      <c r="B1970" s="146" t="s">
        <v>1711</v>
      </c>
      <c r="C1970" s="101" t="s">
        <v>68</v>
      </c>
      <c r="D1970" s="102">
        <v>3</v>
      </c>
      <c r="E1970" s="13">
        <v>0.84483870967741936</v>
      </c>
      <c r="F1970" s="48"/>
      <c r="G1970" s="48"/>
      <c r="H1970" s="12">
        <f>SUM(E1970*100,F1970:G1970)</f>
        <v>84.483870967741936</v>
      </c>
      <c r="I1970" s="48"/>
      <c r="J1970" s="78"/>
      <c r="K1970" s="13">
        <f>SUM(I1970:J1970)</f>
        <v>0</v>
      </c>
      <c r="L1970" s="48"/>
      <c r="M1970" s="78"/>
      <c r="N1970" s="78"/>
      <c r="O1970" s="13">
        <f>SUM(L1970:N1970)</f>
        <v>0</v>
      </c>
      <c r="P1970" s="78"/>
      <c r="Q1970" s="78"/>
      <c r="R1970" s="78"/>
      <c r="S1970" s="78"/>
      <c r="T1970" s="82">
        <f>SUM(P1970:S1970)</f>
        <v>0</v>
      </c>
      <c r="U1970" s="48"/>
      <c r="V1970" s="48"/>
      <c r="W1970" s="48"/>
      <c r="X1970" s="48"/>
      <c r="Y1970" s="48"/>
      <c r="Z1970" s="48"/>
      <c r="AA1970" s="13">
        <f>SUM(U1970:Z1970)</f>
        <v>0</v>
      </c>
      <c r="AB1970" s="48"/>
      <c r="AC1970" s="48"/>
      <c r="AD1970" s="87">
        <f>H1970+K1970+O1970+T1970+AA1970+AB1970-AC1970</f>
        <v>84.483870967741936</v>
      </c>
    </row>
    <row r="1971" spans="1:30" ht="21" customHeight="1" x14ac:dyDescent="0.2">
      <c r="A1971" s="9">
        <v>1967</v>
      </c>
      <c r="B1971" s="110" t="s">
        <v>1712</v>
      </c>
      <c r="C1971" s="110" t="s">
        <v>73</v>
      </c>
      <c r="D1971" s="111">
        <v>3</v>
      </c>
      <c r="E1971" s="14">
        <v>0.84478260869565214</v>
      </c>
      <c r="F1971" s="50"/>
      <c r="G1971" s="50"/>
      <c r="H1971" s="12">
        <f>SUM(E1971*100,F1971:G1971)</f>
        <v>84.478260869565219</v>
      </c>
      <c r="I1971" s="50"/>
      <c r="J1971" s="112"/>
      <c r="K1971" s="14">
        <f>SUM(I1971:J1971)</f>
        <v>0</v>
      </c>
      <c r="L1971" s="50"/>
      <c r="M1971" s="112"/>
      <c r="N1971" s="112"/>
      <c r="O1971" s="14">
        <f>SUM(L1971:N1971)</f>
        <v>0</v>
      </c>
      <c r="P1971" s="112"/>
      <c r="Q1971" s="112"/>
      <c r="R1971" s="112"/>
      <c r="S1971" s="112"/>
      <c r="T1971" s="18">
        <f>SUM(P1971:S1971)</f>
        <v>0</v>
      </c>
      <c r="U1971" s="50"/>
      <c r="V1971" s="50"/>
      <c r="W1971" s="50"/>
      <c r="X1971" s="50"/>
      <c r="Y1971" s="50"/>
      <c r="Z1971" s="50"/>
      <c r="AA1971" s="14">
        <f>SUM(U1971:Z1971)</f>
        <v>0</v>
      </c>
      <c r="AB1971" s="50"/>
      <c r="AC1971" s="50"/>
      <c r="AD1971" s="87">
        <f>H1971+K1971+O1971+T1971+AA1971+AB1971-AC1971</f>
        <v>84.478260869565219</v>
      </c>
    </row>
    <row r="1972" spans="1:30" ht="21" customHeight="1" x14ac:dyDescent="0.2">
      <c r="A1972" s="10">
        <v>1968</v>
      </c>
      <c r="B1972" s="96" t="s">
        <v>1713</v>
      </c>
      <c r="C1972" s="96" t="s">
        <v>66</v>
      </c>
      <c r="D1972" s="97">
        <v>2</v>
      </c>
      <c r="E1972" s="13">
        <v>0.84466666666666668</v>
      </c>
      <c r="F1972" s="47"/>
      <c r="G1972" s="47"/>
      <c r="H1972" s="12">
        <f>SUM(E1972*100,F1972:G1972)</f>
        <v>84.466666666666669</v>
      </c>
      <c r="I1972" s="47"/>
      <c r="J1972" s="77"/>
      <c r="K1972" s="13">
        <f>SUM(I1972:J1972)</f>
        <v>0</v>
      </c>
      <c r="L1972" s="47"/>
      <c r="M1972" s="77"/>
      <c r="N1972" s="77"/>
      <c r="O1972" s="13">
        <f>SUM(L1972:N1972)</f>
        <v>0</v>
      </c>
      <c r="P1972" s="77"/>
      <c r="Q1972" s="77"/>
      <c r="R1972" s="77"/>
      <c r="S1972" s="77"/>
      <c r="T1972" s="82">
        <f>SUM(P1972:S1972)</f>
        <v>0</v>
      </c>
      <c r="U1972" s="47"/>
      <c r="V1972" s="47"/>
      <c r="W1972" s="47"/>
      <c r="X1972" s="47"/>
      <c r="Y1972" s="47"/>
      <c r="Z1972" s="47"/>
      <c r="AA1972" s="13">
        <f>SUM(U1972:Z1972)</f>
        <v>0</v>
      </c>
      <c r="AB1972" s="47"/>
      <c r="AC1972" s="47"/>
      <c r="AD1972" s="86">
        <f>H1972+K1972+O1972+T1972+AA1972+AB1972-AC1972</f>
        <v>84.466666666666669</v>
      </c>
    </row>
    <row r="1973" spans="1:30" ht="21" customHeight="1" x14ac:dyDescent="0.2">
      <c r="A1973" s="8">
        <v>1969</v>
      </c>
      <c r="B1973" s="100" t="s">
        <v>1714</v>
      </c>
      <c r="C1973" s="101" t="s">
        <v>68</v>
      </c>
      <c r="D1973" s="128">
        <v>1</v>
      </c>
      <c r="E1973" s="16">
        <v>0.84466666666666668</v>
      </c>
      <c r="F1973" s="48"/>
      <c r="G1973" s="48"/>
      <c r="H1973" s="12">
        <f>SUM(E1973*100,F1973:G1973)</f>
        <v>84.466666666666669</v>
      </c>
      <c r="I1973" s="48"/>
      <c r="J1973" s="78"/>
      <c r="K1973" s="13">
        <f>SUM(I1973:J1973)</f>
        <v>0</v>
      </c>
      <c r="L1973" s="48"/>
      <c r="M1973" s="78"/>
      <c r="N1973" s="78"/>
      <c r="O1973" s="13">
        <f>SUM(L1973:N1973)</f>
        <v>0</v>
      </c>
      <c r="P1973" s="78"/>
      <c r="Q1973" s="78"/>
      <c r="R1973" s="78"/>
      <c r="S1973" s="78"/>
      <c r="T1973" s="82">
        <f>SUM(P1973:S1973)</f>
        <v>0</v>
      </c>
      <c r="U1973" s="48"/>
      <c r="V1973" s="48"/>
      <c r="W1973" s="48"/>
      <c r="X1973" s="48"/>
      <c r="Y1973" s="48"/>
      <c r="Z1973" s="48"/>
      <c r="AA1973" s="13">
        <f>SUM(U1973:Z1973)</f>
        <v>0</v>
      </c>
      <c r="AB1973" s="48"/>
      <c r="AC1973" s="48"/>
      <c r="AD1973" s="86">
        <f>H1973+K1973+O1973+T1973+AA1973+AB1973-AC1973</f>
        <v>84.466666666666669</v>
      </c>
    </row>
    <row r="1974" spans="1:30" ht="21" customHeight="1" x14ac:dyDescent="0.2">
      <c r="A1974" s="9">
        <v>1970</v>
      </c>
      <c r="B1974" s="129" t="s">
        <v>1715</v>
      </c>
      <c r="C1974" s="101" t="s">
        <v>68</v>
      </c>
      <c r="D1974" s="102">
        <v>2</v>
      </c>
      <c r="E1974" s="13">
        <v>0.84466666666666668</v>
      </c>
      <c r="F1974" s="48"/>
      <c r="G1974" s="48"/>
      <c r="H1974" s="12">
        <f>SUM(E1974*100,F1974:G1974)</f>
        <v>84.466666666666669</v>
      </c>
      <c r="I1974" s="48"/>
      <c r="J1974" s="78"/>
      <c r="K1974" s="13">
        <f>SUM(I1974:J1974)</f>
        <v>0</v>
      </c>
      <c r="L1974" s="48"/>
      <c r="M1974" s="78"/>
      <c r="N1974" s="78"/>
      <c r="O1974" s="13">
        <f>SUM(L1974:N1974)</f>
        <v>0</v>
      </c>
      <c r="P1974" s="78"/>
      <c r="Q1974" s="78"/>
      <c r="R1974" s="78"/>
      <c r="S1974" s="78"/>
      <c r="T1974" s="82">
        <f>SUM(P1974:S1974)</f>
        <v>0</v>
      </c>
      <c r="U1974" s="48"/>
      <c r="V1974" s="48"/>
      <c r="W1974" s="48"/>
      <c r="X1974" s="48"/>
      <c r="Y1974" s="48"/>
      <c r="Z1974" s="48"/>
      <c r="AA1974" s="13">
        <f>SUM(U1974:Z1974)</f>
        <v>0</v>
      </c>
      <c r="AB1974" s="48"/>
      <c r="AC1974" s="48"/>
      <c r="AD1974" s="87">
        <f>H1974+K1974+O1974+T1974+AA1974+AB1974-AC1974</f>
        <v>84.466666666666669</v>
      </c>
    </row>
    <row r="1975" spans="1:30" ht="21" customHeight="1" x14ac:dyDescent="0.2">
      <c r="A1975" s="10">
        <v>1971</v>
      </c>
      <c r="B1975" s="129" t="s">
        <v>1716</v>
      </c>
      <c r="C1975" s="101" t="s">
        <v>68</v>
      </c>
      <c r="D1975" s="102">
        <v>2</v>
      </c>
      <c r="E1975" s="13">
        <v>0.84466666666666668</v>
      </c>
      <c r="F1975" s="48"/>
      <c r="G1975" s="48"/>
      <c r="H1975" s="12">
        <f>SUM(E1975*100,F1975:G1975)</f>
        <v>84.466666666666669</v>
      </c>
      <c r="I1975" s="48"/>
      <c r="J1975" s="78"/>
      <c r="K1975" s="13">
        <f>SUM(I1975:J1975)</f>
        <v>0</v>
      </c>
      <c r="L1975" s="48"/>
      <c r="M1975" s="78"/>
      <c r="N1975" s="78"/>
      <c r="O1975" s="13">
        <f>SUM(L1975:N1975)</f>
        <v>0</v>
      </c>
      <c r="P1975" s="78"/>
      <c r="Q1975" s="78"/>
      <c r="R1975" s="78"/>
      <c r="S1975" s="78"/>
      <c r="T1975" s="82">
        <f>SUM(P1975:S1975)</f>
        <v>0</v>
      </c>
      <c r="U1975" s="48"/>
      <c r="V1975" s="48"/>
      <c r="W1975" s="48"/>
      <c r="X1975" s="48"/>
      <c r="Y1975" s="48"/>
      <c r="Z1975" s="48"/>
      <c r="AA1975" s="13">
        <f>SUM(U1975:Z1975)</f>
        <v>0</v>
      </c>
      <c r="AB1975" s="48"/>
      <c r="AC1975" s="48"/>
      <c r="AD1975" s="86">
        <f>H1975+K1975+O1975+T1975+AA1975+AB1975-AC1975</f>
        <v>84.466666666666669</v>
      </c>
    </row>
    <row r="1976" spans="1:30" ht="21" customHeight="1" x14ac:dyDescent="0.2">
      <c r="A1976" s="8">
        <v>1972</v>
      </c>
      <c r="B1976" s="117">
        <v>194168</v>
      </c>
      <c r="C1976" s="119" t="s">
        <v>78</v>
      </c>
      <c r="D1976" s="120">
        <v>2</v>
      </c>
      <c r="E1976" s="14">
        <v>0.84458333333333335</v>
      </c>
      <c r="F1976" s="51"/>
      <c r="G1976" s="51"/>
      <c r="H1976" s="12">
        <f>SUM(E1976*100,F1976:G1976)</f>
        <v>84.458333333333329</v>
      </c>
      <c r="I1976" s="51"/>
      <c r="J1976" s="121"/>
      <c r="K1976" s="14">
        <f>SUM(I1976:J1976)</f>
        <v>0</v>
      </c>
      <c r="L1976" s="51"/>
      <c r="M1976" s="121"/>
      <c r="N1976" s="121"/>
      <c r="O1976" s="14">
        <f>SUM(L1976:N1976)</f>
        <v>0</v>
      </c>
      <c r="P1976" s="121"/>
      <c r="Q1976" s="121"/>
      <c r="R1976" s="121"/>
      <c r="S1976" s="121"/>
      <c r="T1976" s="18">
        <f>SUM(P1976:S1976)</f>
        <v>0</v>
      </c>
      <c r="U1976" s="51"/>
      <c r="V1976" s="51"/>
      <c r="W1976" s="51"/>
      <c r="X1976" s="51"/>
      <c r="Y1976" s="51"/>
      <c r="Z1976" s="51"/>
      <c r="AA1976" s="14">
        <f>SUM(U1976:Z1976)</f>
        <v>0</v>
      </c>
      <c r="AB1976" s="51"/>
      <c r="AC1976" s="51"/>
      <c r="AD1976" s="86">
        <f>H1976+K1976+O1976+T1976+AA1976+AB1976-AC1976</f>
        <v>84.458333333333329</v>
      </c>
    </row>
    <row r="1977" spans="1:30" ht="21" customHeight="1" x14ac:dyDescent="0.2">
      <c r="A1977" s="9">
        <v>1973</v>
      </c>
      <c r="B1977" s="221" t="s">
        <v>1717</v>
      </c>
      <c r="C1977" s="92" t="s">
        <v>64</v>
      </c>
      <c r="D1977" s="93">
        <v>4</v>
      </c>
      <c r="E1977" s="12">
        <v>0.66852803738317756</v>
      </c>
      <c r="F1977" s="53"/>
      <c r="G1977" s="46"/>
      <c r="H1977" s="12">
        <f>SUM(E1977*100,F1977:G1977)</f>
        <v>66.85280373831776</v>
      </c>
      <c r="I1977" s="94"/>
      <c r="J1977" s="95"/>
      <c r="K1977" s="12">
        <f>SUM(I1977:J1977)</f>
        <v>0</v>
      </c>
      <c r="L1977" s="95"/>
      <c r="M1977" s="95"/>
      <c r="N1977" s="95"/>
      <c r="O1977" s="12">
        <f>SUM(L1977:N1977)</f>
        <v>0</v>
      </c>
      <c r="P1977" s="95"/>
      <c r="Q1977" s="95"/>
      <c r="R1977" s="95"/>
      <c r="S1977" s="95"/>
      <c r="T1977" s="19">
        <f>SUM(P1977:S1977)</f>
        <v>0</v>
      </c>
      <c r="U1977" s="95">
        <v>2</v>
      </c>
      <c r="V1977" s="94"/>
      <c r="W1977" s="94">
        <v>13.8</v>
      </c>
      <c r="X1977" s="94"/>
      <c r="Y1977" s="85">
        <v>1.8</v>
      </c>
      <c r="Z1977" s="85"/>
      <c r="AA1977" s="14">
        <f>SUM(U1977:Z1977)</f>
        <v>17.600000000000001</v>
      </c>
      <c r="AB1977" s="85"/>
      <c r="AC1977" s="85"/>
      <c r="AD1977" s="87">
        <f>H1977+K1977+O1977+T1977+AA1977+AB1977-AC1977</f>
        <v>84.452803738317755</v>
      </c>
    </row>
    <row r="1978" spans="1:30" ht="21" customHeight="1" x14ac:dyDescent="0.2">
      <c r="A1978" s="10">
        <v>1974</v>
      </c>
      <c r="B1978" s="146" t="s">
        <v>1718</v>
      </c>
      <c r="C1978" s="101" t="s">
        <v>68</v>
      </c>
      <c r="D1978" s="102">
        <v>3</v>
      </c>
      <c r="E1978" s="13">
        <v>0.84451612903225803</v>
      </c>
      <c r="F1978" s="48"/>
      <c r="G1978" s="48"/>
      <c r="H1978" s="12">
        <f>SUM(E1978*100,F1978:G1978)</f>
        <v>84.451612903225808</v>
      </c>
      <c r="I1978" s="48"/>
      <c r="J1978" s="78"/>
      <c r="K1978" s="13">
        <f>SUM(I1978:J1978)</f>
        <v>0</v>
      </c>
      <c r="L1978" s="48"/>
      <c r="M1978" s="78"/>
      <c r="N1978" s="78"/>
      <c r="O1978" s="13">
        <f>SUM(L1978:N1978)</f>
        <v>0</v>
      </c>
      <c r="P1978" s="78"/>
      <c r="Q1978" s="78"/>
      <c r="R1978" s="78"/>
      <c r="S1978" s="78"/>
      <c r="T1978" s="82">
        <f>SUM(P1978:S1978)</f>
        <v>0</v>
      </c>
      <c r="U1978" s="48"/>
      <c r="V1978" s="48"/>
      <c r="W1978" s="48"/>
      <c r="X1978" s="48"/>
      <c r="Y1978" s="48"/>
      <c r="Z1978" s="48"/>
      <c r="AA1978" s="13">
        <f>SUM(U1978:Z1978)</f>
        <v>0</v>
      </c>
      <c r="AB1978" s="48"/>
      <c r="AC1978" s="48"/>
      <c r="AD1978" s="86">
        <f>H1978+K1978+O1978+T1978+AA1978+AB1978-AC1978</f>
        <v>84.451612903225808</v>
      </c>
    </row>
    <row r="1979" spans="1:30" ht="21" customHeight="1" x14ac:dyDescent="0.2">
      <c r="A1979" s="8">
        <v>1975</v>
      </c>
      <c r="B1979" s="107" t="s">
        <v>1719</v>
      </c>
      <c r="C1979" s="104" t="s">
        <v>70</v>
      </c>
      <c r="D1979" s="116">
        <v>2</v>
      </c>
      <c r="E1979" s="14">
        <f>H1979/100</f>
        <v>0.84439166666666665</v>
      </c>
      <c r="F1979" s="49"/>
      <c r="G1979" s="49"/>
      <c r="H1979" s="12">
        <v>84.439166666666665</v>
      </c>
      <c r="I1979" s="49"/>
      <c r="J1979" s="106"/>
      <c r="K1979" s="14">
        <f>SUM(I1979:J1979)</f>
        <v>0</v>
      </c>
      <c r="L1979" s="49"/>
      <c r="M1979" s="106"/>
      <c r="N1979" s="106"/>
      <c r="O1979" s="14">
        <f>SUM(L1979:N1979)</f>
        <v>0</v>
      </c>
      <c r="P1979" s="106"/>
      <c r="Q1979" s="106"/>
      <c r="R1979" s="106"/>
      <c r="S1979" s="106"/>
      <c r="T1979" s="18">
        <f>SUM(P1979:S1979)</f>
        <v>0</v>
      </c>
      <c r="U1979" s="49"/>
      <c r="V1979" s="49"/>
      <c r="W1979" s="49"/>
      <c r="X1979" s="49"/>
      <c r="Y1979" s="49"/>
      <c r="Z1979" s="49"/>
      <c r="AA1979" s="14">
        <f>SUM(U1979:Z1979)</f>
        <v>0</v>
      </c>
      <c r="AB1979" s="49"/>
      <c r="AC1979" s="49"/>
      <c r="AD1979" s="86">
        <f>H1979+K1979+O1979+T1979+AA1979+AB1979-AC1979</f>
        <v>84.439166666666665</v>
      </c>
    </row>
    <row r="1980" spans="1:30" ht="21" customHeight="1" x14ac:dyDescent="0.2">
      <c r="A1980" s="9">
        <v>1976</v>
      </c>
      <c r="B1980" s="110" t="s">
        <v>1720</v>
      </c>
      <c r="C1980" s="110" t="s">
        <v>73</v>
      </c>
      <c r="D1980" s="111">
        <v>1</v>
      </c>
      <c r="E1980" s="14">
        <v>0.83935483870967742</v>
      </c>
      <c r="F1980" s="50"/>
      <c r="G1980" s="50"/>
      <c r="H1980" s="12">
        <f>SUM(E1980*100,F1980:G1980)</f>
        <v>83.935483870967744</v>
      </c>
      <c r="I1980" s="50"/>
      <c r="J1980" s="112"/>
      <c r="K1980" s="14">
        <f>SUM(I1980:J1980)</f>
        <v>0</v>
      </c>
      <c r="L1980" s="50"/>
      <c r="M1980" s="112"/>
      <c r="N1980" s="112"/>
      <c r="O1980" s="14">
        <f>SUM(L1980:N1980)</f>
        <v>0</v>
      </c>
      <c r="P1980" s="112"/>
      <c r="Q1980" s="112"/>
      <c r="R1980" s="112"/>
      <c r="S1980" s="112"/>
      <c r="T1980" s="18">
        <f>SUM(P1980:S1980)</f>
        <v>0</v>
      </c>
      <c r="U1980" s="50"/>
      <c r="V1980" s="50"/>
      <c r="W1980" s="50"/>
      <c r="X1980" s="50"/>
      <c r="Y1980" s="50"/>
      <c r="Z1980" s="50">
        <v>0.5</v>
      </c>
      <c r="AA1980" s="14">
        <f>SUM(U1980:Z1980)</f>
        <v>0.5</v>
      </c>
      <c r="AB1980" s="50"/>
      <c r="AC1980" s="50"/>
      <c r="AD1980" s="86">
        <f>H1980+K1980+O1980+T1980+AA1980+AB1980-AC1980</f>
        <v>84.435483870967744</v>
      </c>
    </row>
    <row r="1981" spans="1:30" ht="21" customHeight="1" x14ac:dyDescent="0.2">
      <c r="A1981" s="10">
        <v>1977</v>
      </c>
      <c r="B1981" s="100" t="s">
        <v>1721</v>
      </c>
      <c r="C1981" s="101" t="s">
        <v>68</v>
      </c>
      <c r="D1981" s="128">
        <v>1</v>
      </c>
      <c r="E1981" s="16">
        <v>0.84433333333333338</v>
      </c>
      <c r="F1981" s="48"/>
      <c r="G1981" s="48"/>
      <c r="H1981" s="12">
        <f>SUM(E1981*100,F1981:G1981)</f>
        <v>84.433333333333337</v>
      </c>
      <c r="I1981" s="48"/>
      <c r="J1981" s="78"/>
      <c r="K1981" s="13">
        <f>SUM(I1981:J1981)</f>
        <v>0</v>
      </c>
      <c r="L1981" s="48"/>
      <c r="M1981" s="78"/>
      <c r="N1981" s="78"/>
      <c r="O1981" s="13">
        <f>SUM(L1981:N1981)</f>
        <v>0</v>
      </c>
      <c r="P1981" s="78"/>
      <c r="Q1981" s="78"/>
      <c r="R1981" s="78"/>
      <c r="S1981" s="78"/>
      <c r="T1981" s="82">
        <f>SUM(P1981:S1981)</f>
        <v>0</v>
      </c>
      <c r="U1981" s="48"/>
      <c r="V1981" s="48"/>
      <c r="W1981" s="48"/>
      <c r="X1981" s="48"/>
      <c r="Y1981" s="48"/>
      <c r="Z1981" s="48"/>
      <c r="AA1981" s="13">
        <f>SUM(U1981:Z1981)</f>
        <v>0</v>
      </c>
      <c r="AB1981" s="48"/>
      <c r="AC1981" s="48"/>
      <c r="AD1981" s="86">
        <f>H1981+K1981+O1981+T1981+AA1981+AB1981-AC1981</f>
        <v>84.433333333333337</v>
      </c>
    </row>
    <row r="1982" spans="1:30" ht="21" customHeight="1" x14ac:dyDescent="0.2">
      <c r="A1982" s="8">
        <v>1978</v>
      </c>
      <c r="B1982" s="114" t="s">
        <v>1722</v>
      </c>
      <c r="C1982" s="92" t="s">
        <v>64</v>
      </c>
      <c r="D1982" s="93">
        <v>3</v>
      </c>
      <c r="E1982" s="12">
        <v>0.8342835365853658</v>
      </c>
      <c r="F1982" s="46"/>
      <c r="G1982" s="46"/>
      <c r="H1982" s="12">
        <f>SUM(E1982*100,F1982:G1982)</f>
        <v>83.428353658536579</v>
      </c>
      <c r="I1982" s="94"/>
      <c r="J1982" s="95"/>
      <c r="K1982" s="12">
        <f>SUM(I1982:J1982)</f>
        <v>0</v>
      </c>
      <c r="L1982" s="95"/>
      <c r="M1982" s="95"/>
      <c r="N1982" s="95"/>
      <c r="O1982" s="12">
        <f>SUM(L1982:N1982)</f>
        <v>0</v>
      </c>
      <c r="P1982" s="95"/>
      <c r="Q1982" s="95"/>
      <c r="R1982" s="95"/>
      <c r="S1982" s="95"/>
      <c r="T1982" s="19">
        <f>SUM(P1982:S1982)</f>
        <v>0</v>
      </c>
      <c r="U1982" s="95">
        <v>1</v>
      </c>
      <c r="V1982" s="94"/>
      <c r="W1982" s="94"/>
      <c r="X1982" s="94"/>
      <c r="Y1982" s="85"/>
      <c r="Z1982" s="85"/>
      <c r="AA1982" s="14">
        <f>SUM(U1982:Z1982)</f>
        <v>1</v>
      </c>
      <c r="AB1982" s="85"/>
      <c r="AC1982" s="85"/>
      <c r="AD1982" s="86">
        <f>H1982+K1982+O1982+T1982+AA1982+AB1982-AC1982</f>
        <v>84.428353658536579</v>
      </c>
    </row>
    <row r="1983" spans="1:30" ht="21" customHeight="1" x14ac:dyDescent="0.2">
      <c r="A1983" s="9">
        <v>1979</v>
      </c>
      <c r="B1983" s="110" t="s">
        <v>1723</v>
      </c>
      <c r="C1983" s="110" t="s">
        <v>73</v>
      </c>
      <c r="D1983" s="111">
        <v>3</v>
      </c>
      <c r="E1983" s="14">
        <v>0.84420289855072461</v>
      </c>
      <c r="F1983" s="50"/>
      <c r="G1983" s="50"/>
      <c r="H1983" s="12">
        <f>SUM(E1983*100,F1983:G1983)</f>
        <v>84.420289855072468</v>
      </c>
      <c r="I1983" s="50"/>
      <c r="J1983" s="112"/>
      <c r="K1983" s="14">
        <f>SUM(I1983:J1983)</f>
        <v>0</v>
      </c>
      <c r="L1983" s="50"/>
      <c r="M1983" s="112"/>
      <c r="N1983" s="112"/>
      <c r="O1983" s="14">
        <f>SUM(L1983:N1983)</f>
        <v>0</v>
      </c>
      <c r="P1983" s="112"/>
      <c r="Q1983" s="112"/>
      <c r="R1983" s="112"/>
      <c r="S1983" s="112"/>
      <c r="T1983" s="18">
        <f>SUM(P1983:S1983)</f>
        <v>0</v>
      </c>
      <c r="U1983" s="50"/>
      <c r="V1983" s="50"/>
      <c r="W1983" s="50"/>
      <c r="X1983" s="50"/>
      <c r="Y1983" s="50"/>
      <c r="Z1983" s="50"/>
      <c r="AA1983" s="14">
        <f>SUM(U1983:Z1983)</f>
        <v>0</v>
      </c>
      <c r="AB1983" s="50"/>
      <c r="AC1983" s="50"/>
      <c r="AD1983" s="86">
        <f>H1983+K1983+O1983+T1983+AA1983+AB1983-AC1983</f>
        <v>84.420289855072468</v>
      </c>
    </row>
    <row r="1984" spans="1:30" ht="21" customHeight="1" x14ac:dyDescent="0.2">
      <c r="A1984" s="10">
        <v>1980</v>
      </c>
      <c r="B1984" s="107" t="s">
        <v>1724</v>
      </c>
      <c r="C1984" s="104" t="s">
        <v>70</v>
      </c>
      <c r="D1984" s="116">
        <v>2</v>
      </c>
      <c r="E1984" s="14">
        <f>H1984/100</f>
        <v>0.84417500000000001</v>
      </c>
      <c r="F1984" s="49"/>
      <c r="G1984" s="49"/>
      <c r="H1984" s="12">
        <v>84.417500000000004</v>
      </c>
      <c r="I1984" s="49"/>
      <c r="J1984" s="106"/>
      <c r="K1984" s="14">
        <f>SUM(I1984:J1984)</f>
        <v>0</v>
      </c>
      <c r="L1984" s="49"/>
      <c r="M1984" s="106"/>
      <c r="N1984" s="106"/>
      <c r="O1984" s="14">
        <f>SUM(L1984:N1984)</f>
        <v>0</v>
      </c>
      <c r="P1984" s="106"/>
      <c r="Q1984" s="106"/>
      <c r="R1984" s="106"/>
      <c r="S1984" s="106"/>
      <c r="T1984" s="18">
        <f>SUM(P1984:S1984)</f>
        <v>0</v>
      </c>
      <c r="U1984" s="49"/>
      <c r="V1984" s="49"/>
      <c r="W1984" s="49"/>
      <c r="X1984" s="49"/>
      <c r="Y1984" s="49"/>
      <c r="Z1984" s="49"/>
      <c r="AA1984" s="14">
        <f>SUM(U1984:Z1984)</f>
        <v>0</v>
      </c>
      <c r="AB1984" s="49"/>
      <c r="AC1984" s="49"/>
      <c r="AD1984" s="86">
        <f>H1984+K1984+O1984+T1984+AA1984+AB1984-AC1984</f>
        <v>84.417500000000004</v>
      </c>
    </row>
    <row r="1985" spans="1:30" ht="21" customHeight="1" x14ac:dyDescent="0.2">
      <c r="A1985" s="8">
        <v>1981</v>
      </c>
      <c r="B1985" s="117">
        <v>194148</v>
      </c>
      <c r="C1985" s="119" t="s">
        <v>78</v>
      </c>
      <c r="D1985" s="120">
        <v>2</v>
      </c>
      <c r="E1985" s="14">
        <v>0.84416666666666662</v>
      </c>
      <c r="F1985" s="51"/>
      <c r="G1985" s="51"/>
      <c r="H1985" s="12">
        <f>SUM(E1985*100,F1985:G1985)</f>
        <v>84.416666666666657</v>
      </c>
      <c r="I1985" s="51"/>
      <c r="J1985" s="121"/>
      <c r="K1985" s="14">
        <f>SUM(I1985:J1985)</f>
        <v>0</v>
      </c>
      <c r="L1985" s="51"/>
      <c r="M1985" s="121"/>
      <c r="N1985" s="121"/>
      <c r="O1985" s="14">
        <f>SUM(L1985:N1985)</f>
        <v>0</v>
      </c>
      <c r="P1985" s="121"/>
      <c r="Q1985" s="121"/>
      <c r="R1985" s="121"/>
      <c r="S1985" s="121"/>
      <c r="T1985" s="18">
        <f>SUM(P1985:S1985)</f>
        <v>0</v>
      </c>
      <c r="U1985" s="51"/>
      <c r="V1985" s="51"/>
      <c r="W1985" s="51"/>
      <c r="X1985" s="51"/>
      <c r="Y1985" s="51"/>
      <c r="Z1985" s="51"/>
      <c r="AA1985" s="14">
        <f>SUM(U1985:Z1985)</f>
        <v>0</v>
      </c>
      <c r="AB1985" s="51"/>
      <c r="AC1985" s="51"/>
      <c r="AD1985" s="87">
        <f>H1985+K1985+O1985+T1985+AA1985+AB1985-AC1985</f>
        <v>84.416666666666657</v>
      </c>
    </row>
    <row r="1986" spans="1:30" ht="21" customHeight="1" x14ac:dyDescent="0.2">
      <c r="A1986" s="9">
        <v>1982</v>
      </c>
      <c r="B1986" s="267" t="s">
        <v>1725</v>
      </c>
      <c r="C1986" s="110" t="s">
        <v>73</v>
      </c>
      <c r="D1986" s="111">
        <v>4</v>
      </c>
      <c r="E1986" s="14">
        <v>0.84406250000000005</v>
      </c>
      <c r="F1986" s="50"/>
      <c r="G1986" s="50"/>
      <c r="H1986" s="12">
        <f>SUM(E1986*100,F1986:G1986)</f>
        <v>84.40625</v>
      </c>
      <c r="I1986" s="50"/>
      <c r="J1986" s="112"/>
      <c r="K1986" s="14">
        <f>SUM(I1986:J1986)</f>
        <v>0</v>
      </c>
      <c r="L1986" s="50"/>
      <c r="M1986" s="112"/>
      <c r="N1986" s="112"/>
      <c r="O1986" s="14">
        <f>SUM(L1986:N1986)</f>
        <v>0</v>
      </c>
      <c r="P1986" s="112"/>
      <c r="Q1986" s="112"/>
      <c r="R1986" s="112"/>
      <c r="S1986" s="112"/>
      <c r="T1986" s="18">
        <f>SUM(P1986:S1986)</f>
        <v>0</v>
      </c>
      <c r="U1986" s="50"/>
      <c r="V1986" s="50"/>
      <c r="W1986" s="50"/>
      <c r="X1986" s="50"/>
      <c r="Y1986" s="50"/>
      <c r="Z1986" s="50"/>
      <c r="AA1986" s="14">
        <f>SUM(U1986:Z1986)</f>
        <v>0</v>
      </c>
      <c r="AB1986" s="50"/>
      <c r="AC1986" s="50"/>
      <c r="AD1986" s="86">
        <f>H1986+K1986+O1986+T1986+AA1986+AB1986-AC1986</f>
        <v>84.40625</v>
      </c>
    </row>
    <row r="1987" spans="1:30" ht="21" customHeight="1" x14ac:dyDescent="0.2">
      <c r="A1987" s="10">
        <v>1983</v>
      </c>
      <c r="B1987" s="107">
        <v>182120</v>
      </c>
      <c r="C1987" s="104" t="s">
        <v>70</v>
      </c>
      <c r="D1987" s="116">
        <v>3</v>
      </c>
      <c r="E1987" s="14">
        <f>'[1]3-18-02.'!AD5</f>
        <v>0.84400000000000008</v>
      </c>
      <c r="F1987" s="49"/>
      <c r="G1987" s="49"/>
      <c r="H1987" s="12">
        <f>SUM(E1987*100,F1987:G1987)</f>
        <v>84.4</v>
      </c>
      <c r="I1987" s="49"/>
      <c r="J1987" s="106"/>
      <c r="K1987" s="14">
        <f>SUM(I1987:J1987)</f>
        <v>0</v>
      </c>
      <c r="L1987" s="49"/>
      <c r="M1987" s="106"/>
      <c r="N1987" s="106"/>
      <c r="O1987" s="14">
        <f>SUM(L1987:N1987)</f>
        <v>0</v>
      </c>
      <c r="P1987" s="106"/>
      <c r="Q1987" s="106"/>
      <c r="R1987" s="106"/>
      <c r="S1987" s="106"/>
      <c r="T1987" s="18">
        <f>SUM(P1987:S1987)</f>
        <v>0</v>
      </c>
      <c r="U1987" s="49"/>
      <c r="V1987" s="49"/>
      <c r="W1987" s="49"/>
      <c r="X1987" s="49"/>
      <c r="Y1987" s="49"/>
      <c r="Z1987" s="49"/>
      <c r="AA1987" s="14">
        <f>SUM(U1987:Z1987)</f>
        <v>0</v>
      </c>
      <c r="AB1987" s="49"/>
      <c r="AC1987" s="49"/>
      <c r="AD1987" s="86">
        <f>H1987+K1987+O1987+T1987+AA1987+AB1987-AC1987</f>
        <v>84.4</v>
      </c>
    </row>
    <row r="1988" spans="1:30" ht="21" customHeight="1" x14ac:dyDescent="0.2">
      <c r="A1988" s="8">
        <v>1984</v>
      </c>
      <c r="B1988" s="122" t="s">
        <v>1726</v>
      </c>
      <c r="C1988" s="110" t="s">
        <v>73</v>
      </c>
      <c r="D1988" s="111">
        <v>2</v>
      </c>
      <c r="E1988" s="14">
        <v>0.67393939393939395</v>
      </c>
      <c r="F1988" s="50"/>
      <c r="G1988" s="50"/>
      <c r="H1988" s="12">
        <f>SUM(E1988*100,F1988:G1988)</f>
        <v>67.393939393939391</v>
      </c>
      <c r="I1988" s="50"/>
      <c r="J1988" s="112"/>
      <c r="K1988" s="14">
        <f>SUM(I1988:J1988)</f>
        <v>0</v>
      </c>
      <c r="L1988" s="50"/>
      <c r="M1988" s="112"/>
      <c r="N1988" s="112"/>
      <c r="O1988" s="14">
        <f>SUM(L1988:N1988)</f>
        <v>0</v>
      </c>
      <c r="P1988" s="112"/>
      <c r="Q1988" s="112"/>
      <c r="R1988" s="112"/>
      <c r="S1988" s="112"/>
      <c r="T1988" s="18">
        <f>SUM(P1988:S1988)</f>
        <v>0</v>
      </c>
      <c r="U1988" s="50">
        <f>15+2</f>
        <v>17</v>
      </c>
      <c r="V1988" s="50"/>
      <c r="W1988" s="50"/>
      <c r="X1988" s="50"/>
      <c r="Y1988" s="50"/>
      <c r="Z1988" s="50"/>
      <c r="AA1988" s="14">
        <f>SUM(U1988:Z1988)</f>
        <v>17</v>
      </c>
      <c r="AB1988" s="50"/>
      <c r="AC1988" s="50"/>
      <c r="AD1988" s="86">
        <f>H1988+K1988+O1988+T1988+AA1988+AB1988-AC1988</f>
        <v>84.393939393939391</v>
      </c>
    </row>
    <row r="1989" spans="1:30" ht="21" customHeight="1" x14ac:dyDescent="0.2">
      <c r="A1989" s="9">
        <v>1985</v>
      </c>
      <c r="B1989" s="99" t="s">
        <v>1727</v>
      </c>
      <c r="C1989" s="101" t="s">
        <v>68</v>
      </c>
      <c r="D1989" s="133">
        <v>3</v>
      </c>
      <c r="E1989" s="13">
        <v>0.81482758620689655</v>
      </c>
      <c r="F1989" s="48"/>
      <c r="G1989" s="48"/>
      <c r="H1989" s="12">
        <f>SUM(E1989*100,F1989:G1989)</f>
        <v>81.482758620689651</v>
      </c>
      <c r="I1989" s="48"/>
      <c r="J1989" s="78"/>
      <c r="K1989" s="13">
        <f>SUM(I1989:J1989)</f>
        <v>0</v>
      </c>
      <c r="L1989" s="48"/>
      <c r="M1989" s="78"/>
      <c r="N1989" s="78"/>
      <c r="O1989" s="13">
        <f>SUM(L1989:N1989)</f>
        <v>0</v>
      </c>
      <c r="P1989" s="78"/>
      <c r="Q1989" s="78"/>
      <c r="R1989" s="78"/>
      <c r="S1989" s="78"/>
      <c r="T1989" s="82">
        <f>SUM(P1989:S1989)</f>
        <v>0</v>
      </c>
      <c r="U1989" s="48">
        <f>1+1</f>
        <v>2</v>
      </c>
      <c r="V1989" s="48"/>
      <c r="W1989" s="48"/>
      <c r="X1989" s="48">
        <f>0.4+0.5</f>
        <v>0.9</v>
      </c>
      <c r="Y1989" s="48"/>
      <c r="Z1989" s="48"/>
      <c r="AA1989" s="13">
        <f>SUM(U1989:Z1989)</f>
        <v>2.9</v>
      </c>
      <c r="AB1989" s="48"/>
      <c r="AC1989" s="48"/>
      <c r="AD1989" s="86">
        <f>H1989+K1989+O1989+T1989+AA1989+AB1989-AC1989</f>
        <v>84.382758620689657</v>
      </c>
    </row>
    <row r="1990" spans="1:30" ht="21" customHeight="1" x14ac:dyDescent="0.2">
      <c r="A1990" s="10">
        <v>1986</v>
      </c>
      <c r="B1990" s="117">
        <v>194258</v>
      </c>
      <c r="C1990" s="119" t="s">
        <v>78</v>
      </c>
      <c r="D1990" s="120">
        <v>2</v>
      </c>
      <c r="E1990" s="14">
        <v>0.84375</v>
      </c>
      <c r="F1990" s="51"/>
      <c r="G1990" s="51"/>
      <c r="H1990" s="12">
        <f>SUM(E1990*100,F1990:G1990)</f>
        <v>84.375</v>
      </c>
      <c r="I1990" s="51"/>
      <c r="J1990" s="121"/>
      <c r="K1990" s="14">
        <f>SUM(I1990:J1990)</f>
        <v>0</v>
      </c>
      <c r="L1990" s="51"/>
      <c r="M1990" s="121"/>
      <c r="N1990" s="121"/>
      <c r="O1990" s="14">
        <f>SUM(L1990:N1990)</f>
        <v>0</v>
      </c>
      <c r="P1990" s="121"/>
      <c r="Q1990" s="121"/>
      <c r="R1990" s="121"/>
      <c r="S1990" s="121"/>
      <c r="T1990" s="18">
        <f>SUM(P1990:S1990)</f>
        <v>0</v>
      </c>
      <c r="U1990" s="51"/>
      <c r="V1990" s="51"/>
      <c r="W1990" s="51"/>
      <c r="X1990" s="51"/>
      <c r="Y1990" s="51"/>
      <c r="Z1990" s="51"/>
      <c r="AA1990" s="14">
        <f>SUM(U1990:Z1990)</f>
        <v>0</v>
      </c>
      <c r="AB1990" s="51"/>
      <c r="AC1990" s="51"/>
      <c r="AD1990" s="87">
        <f>H1990+K1990+O1990+T1990+AA1990+AB1990-AC1990</f>
        <v>84.375</v>
      </c>
    </row>
    <row r="1991" spans="1:30" ht="21" customHeight="1" x14ac:dyDescent="0.2">
      <c r="A1991" s="8">
        <v>1987</v>
      </c>
      <c r="B1991" s="122" t="s">
        <v>1728</v>
      </c>
      <c r="C1991" s="110" t="s">
        <v>73</v>
      </c>
      <c r="D1991" s="111">
        <v>4</v>
      </c>
      <c r="E1991" s="14">
        <v>0.84366666666666668</v>
      </c>
      <c r="F1991" s="50"/>
      <c r="G1991" s="50"/>
      <c r="H1991" s="12">
        <f>SUM(E1991*100,F1991:G1991)</f>
        <v>84.366666666666674</v>
      </c>
      <c r="I1991" s="50"/>
      <c r="J1991" s="112"/>
      <c r="K1991" s="14">
        <f>SUM(I1991:J1991)</f>
        <v>0</v>
      </c>
      <c r="L1991" s="50"/>
      <c r="M1991" s="112"/>
      <c r="N1991" s="112"/>
      <c r="O1991" s="14">
        <f>SUM(L1991:N1991)</f>
        <v>0</v>
      </c>
      <c r="P1991" s="112"/>
      <c r="Q1991" s="112"/>
      <c r="R1991" s="112"/>
      <c r="S1991" s="112"/>
      <c r="T1991" s="18">
        <f>SUM(P1991:S1991)</f>
        <v>0</v>
      </c>
      <c r="U1991" s="50"/>
      <c r="V1991" s="50"/>
      <c r="W1991" s="50"/>
      <c r="X1991" s="50"/>
      <c r="Y1991" s="50"/>
      <c r="Z1991" s="50"/>
      <c r="AA1991" s="14">
        <f>SUM(U1991:Z1991)</f>
        <v>0</v>
      </c>
      <c r="AB1991" s="50"/>
      <c r="AC1991" s="50"/>
      <c r="AD1991" s="87">
        <f>H1991+K1991+O1991+T1991+AA1991+AB1991-AC1991</f>
        <v>84.366666666666674</v>
      </c>
    </row>
    <row r="1992" spans="1:30" ht="21" customHeight="1" x14ac:dyDescent="0.2">
      <c r="A1992" s="9">
        <v>1988</v>
      </c>
      <c r="B1992" s="103" t="s">
        <v>1729</v>
      </c>
      <c r="C1992" s="104" t="s">
        <v>70</v>
      </c>
      <c r="D1992" s="105">
        <v>4</v>
      </c>
      <c r="E1992" s="14">
        <f>H1992/100</f>
        <v>0.84357142857142864</v>
      </c>
      <c r="F1992" s="49"/>
      <c r="G1992" s="49"/>
      <c r="H1992" s="12">
        <v>84.357142857142861</v>
      </c>
      <c r="I1992" s="49"/>
      <c r="J1992" s="106"/>
      <c r="K1992" s="14">
        <f>SUM(I1992:J1992)</f>
        <v>0</v>
      </c>
      <c r="L1992" s="49"/>
      <c r="M1992" s="106"/>
      <c r="N1992" s="106"/>
      <c r="O1992" s="14">
        <f>SUM(L1992:N1992)</f>
        <v>0</v>
      </c>
      <c r="P1992" s="106"/>
      <c r="Q1992" s="106"/>
      <c r="R1992" s="106"/>
      <c r="S1992" s="106"/>
      <c r="T1992" s="18">
        <f>SUM(P1992:S1992)</f>
        <v>0</v>
      </c>
      <c r="U1992" s="49"/>
      <c r="V1992" s="49"/>
      <c r="W1992" s="49"/>
      <c r="X1992" s="49"/>
      <c r="Y1992" s="49"/>
      <c r="Z1992" s="49"/>
      <c r="AA1992" s="14">
        <f>SUM(U1992:Z1992)</f>
        <v>0</v>
      </c>
      <c r="AB1992" s="49"/>
      <c r="AC1992" s="49"/>
      <c r="AD1992" s="86">
        <f>H1992+K1992+O1992+T1992+AA1992+AB1992-AC1992</f>
        <v>84.357142857142861</v>
      </c>
    </row>
    <row r="1993" spans="1:30" ht="21" customHeight="1" x14ac:dyDescent="0.2">
      <c r="A1993" s="10">
        <v>1989</v>
      </c>
      <c r="B1993" s="117">
        <v>204061</v>
      </c>
      <c r="C1993" s="119" t="s">
        <v>78</v>
      </c>
      <c r="D1993" s="120">
        <v>1</v>
      </c>
      <c r="E1993" s="14">
        <v>0.8175</v>
      </c>
      <c r="F1993" s="51"/>
      <c r="G1993" s="51"/>
      <c r="H1993" s="12">
        <f>SUM(E1993*100,F1993:G1993)</f>
        <v>81.75</v>
      </c>
      <c r="I1993" s="51"/>
      <c r="J1993" s="121"/>
      <c r="K1993" s="14">
        <f>SUM(I1993:J1993)</f>
        <v>0</v>
      </c>
      <c r="L1993" s="51"/>
      <c r="M1993" s="121"/>
      <c r="N1993" s="121"/>
      <c r="O1993" s="14">
        <f>SUM(L1993:N1993)</f>
        <v>0</v>
      </c>
      <c r="P1993" s="121"/>
      <c r="Q1993" s="121"/>
      <c r="R1993" s="121"/>
      <c r="S1993" s="121"/>
      <c r="T1993" s="18">
        <f>SUM(P1993:S1993)</f>
        <v>0</v>
      </c>
      <c r="U1993" s="51"/>
      <c r="V1993" s="51">
        <v>2.6</v>
      </c>
      <c r="W1993" s="51"/>
      <c r="X1993" s="51"/>
      <c r="Y1993" s="51"/>
      <c r="Z1993" s="51"/>
      <c r="AA1993" s="14">
        <f>SUM(U1993:Z1993)</f>
        <v>2.6</v>
      </c>
      <c r="AB1993" s="51"/>
      <c r="AC1993" s="51"/>
      <c r="AD1993" s="87">
        <f>H1993+K1993+O1993+T1993+AA1993+AB1993-AC1993</f>
        <v>84.35</v>
      </c>
    </row>
    <row r="1994" spans="1:30" ht="21" customHeight="1" x14ac:dyDescent="0.2">
      <c r="A1994" s="8">
        <v>1990</v>
      </c>
      <c r="B1994" s="99" t="s">
        <v>1730</v>
      </c>
      <c r="C1994" s="101" t="s">
        <v>68</v>
      </c>
      <c r="D1994" s="133">
        <v>3</v>
      </c>
      <c r="E1994" s="13">
        <v>0.84344827586206894</v>
      </c>
      <c r="F1994" s="48"/>
      <c r="G1994" s="48"/>
      <c r="H1994" s="12">
        <f>SUM(E1994*100,F1994:G1994)</f>
        <v>84.34482758620689</v>
      </c>
      <c r="I1994" s="48"/>
      <c r="J1994" s="78"/>
      <c r="K1994" s="13">
        <f>SUM(I1994:J1994)</f>
        <v>0</v>
      </c>
      <c r="L1994" s="48"/>
      <c r="M1994" s="78"/>
      <c r="N1994" s="78"/>
      <c r="O1994" s="13">
        <f>SUM(L1994:N1994)</f>
        <v>0</v>
      </c>
      <c r="P1994" s="78"/>
      <c r="Q1994" s="78"/>
      <c r="R1994" s="78"/>
      <c r="S1994" s="78"/>
      <c r="T1994" s="82">
        <f>SUM(P1994:S1994)</f>
        <v>0</v>
      </c>
      <c r="U1994" s="48"/>
      <c r="V1994" s="48"/>
      <c r="W1994" s="48"/>
      <c r="X1994" s="48"/>
      <c r="Y1994" s="48"/>
      <c r="Z1994" s="48"/>
      <c r="AA1994" s="13">
        <f>SUM(U1994:Z1994)</f>
        <v>0</v>
      </c>
      <c r="AB1994" s="48"/>
      <c r="AC1994" s="48"/>
      <c r="AD1994" s="86">
        <f>H1994+K1994+O1994+T1994+AA1994+AB1994-AC1994</f>
        <v>84.34482758620689</v>
      </c>
    </row>
    <row r="1995" spans="1:30" ht="21" customHeight="1" x14ac:dyDescent="0.2">
      <c r="A1995" s="9">
        <v>1991</v>
      </c>
      <c r="B1995" s="132" t="s">
        <v>1731</v>
      </c>
      <c r="C1995" s="101" t="s">
        <v>68</v>
      </c>
      <c r="D1995" s="102">
        <v>1</v>
      </c>
      <c r="E1995" s="13">
        <v>0.83821428571428569</v>
      </c>
      <c r="F1995" s="48"/>
      <c r="G1995" s="48"/>
      <c r="H1995" s="12">
        <f>SUM(E1995*100,F1995:G1995)</f>
        <v>83.821428571428569</v>
      </c>
      <c r="I1995" s="48"/>
      <c r="J1995" s="78"/>
      <c r="K1995" s="13">
        <f>SUM(I1995:J1995)</f>
        <v>0</v>
      </c>
      <c r="L1995" s="48"/>
      <c r="M1995" s="78"/>
      <c r="N1995" s="78"/>
      <c r="O1995" s="13">
        <f>SUM(L1995:N1995)</f>
        <v>0</v>
      </c>
      <c r="P1995" s="78"/>
      <c r="Q1995" s="78"/>
      <c r="R1995" s="78"/>
      <c r="S1995" s="78"/>
      <c r="T1995" s="82">
        <f>SUM(P1995:S1995)</f>
        <v>0</v>
      </c>
      <c r="U1995" s="48"/>
      <c r="V1995" s="48">
        <v>0.5</v>
      </c>
      <c r="W1995" s="48"/>
      <c r="X1995" s="48"/>
      <c r="Y1995" s="48"/>
      <c r="Z1995" s="48"/>
      <c r="AA1995" s="13">
        <f>SUM(U1995:Z1995)</f>
        <v>0.5</v>
      </c>
      <c r="AB1995" s="48"/>
      <c r="AC1995" s="48"/>
      <c r="AD1995" s="86">
        <f>H1995+K1995+O1995+T1995+AA1995+AB1995-AC1995</f>
        <v>84.321428571428569</v>
      </c>
    </row>
    <row r="1996" spans="1:30" ht="21" customHeight="1" x14ac:dyDescent="0.2">
      <c r="A1996" s="10">
        <v>1992</v>
      </c>
      <c r="B1996" s="117">
        <v>194007</v>
      </c>
      <c r="C1996" s="119" t="s">
        <v>78</v>
      </c>
      <c r="D1996" s="120">
        <v>2</v>
      </c>
      <c r="E1996" s="14">
        <v>0.84312500000000001</v>
      </c>
      <c r="F1996" s="51"/>
      <c r="G1996" s="51"/>
      <c r="H1996" s="12">
        <f>SUM(E1996*100,F1996:G1996)</f>
        <v>84.3125</v>
      </c>
      <c r="I1996" s="51"/>
      <c r="J1996" s="121"/>
      <c r="K1996" s="14">
        <f>SUM(I1996:J1996)</f>
        <v>0</v>
      </c>
      <c r="L1996" s="51"/>
      <c r="M1996" s="121"/>
      <c r="N1996" s="121"/>
      <c r="O1996" s="14">
        <f>SUM(L1996:N1996)</f>
        <v>0</v>
      </c>
      <c r="P1996" s="121"/>
      <c r="Q1996" s="121"/>
      <c r="R1996" s="121"/>
      <c r="S1996" s="121"/>
      <c r="T1996" s="18">
        <f>SUM(P1996:S1996)</f>
        <v>0</v>
      </c>
      <c r="U1996" s="51"/>
      <c r="V1996" s="51"/>
      <c r="W1996" s="51"/>
      <c r="X1996" s="51"/>
      <c r="Y1996" s="51"/>
      <c r="Z1996" s="51"/>
      <c r="AA1996" s="14">
        <f>SUM(U1996:Z1996)</f>
        <v>0</v>
      </c>
      <c r="AB1996" s="51"/>
      <c r="AC1996" s="51"/>
      <c r="AD1996" s="86">
        <f>H1996+K1996+O1996+T1996+AA1996+AB1996-AC1996</f>
        <v>84.3125</v>
      </c>
    </row>
    <row r="1997" spans="1:30" ht="21" customHeight="1" x14ac:dyDescent="0.2">
      <c r="A1997" s="8">
        <v>1993</v>
      </c>
      <c r="B1997" s="123" t="s">
        <v>1732</v>
      </c>
      <c r="C1997" s="101" t="s">
        <v>68</v>
      </c>
      <c r="D1997" s="133">
        <v>3</v>
      </c>
      <c r="E1997" s="13">
        <v>0.84310344827586203</v>
      </c>
      <c r="F1997" s="48"/>
      <c r="G1997" s="48"/>
      <c r="H1997" s="12">
        <f>SUM(E1997*100,F1997:G1997)</f>
        <v>84.310344827586206</v>
      </c>
      <c r="I1997" s="48"/>
      <c r="J1997" s="78"/>
      <c r="K1997" s="13">
        <f>SUM(I1997:J1997)</f>
        <v>0</v>
      </c>
      <c r="L1997" s="48"/>
      <c r="M1997" s="78"/>
      <c r="N1997" s="78"/>
      <c r="O1997" s="13">
        <f>SUM(L1997:N1997)</f>
        <v>0</v>
      </c>
      <c r="P1997" s="78"/>
      <c r="Q1997" s="78"/>
      <c r="R1997" s="78"/>
      <c r="S1997" s="78"/>
      <c r="T1997" s="82">
        <f>SUM(P1997:S1997)</f>
        <v>0</v>
      </c>
      <c r="U1997" s="48"/>
      <c r="V1997" s="48"/>
      <c r="W1997" s="48"/>
      <c r="X1997" s="48"/>
      <c r="Y1997" s="48"/>
      <c r="Z1997" s="48"/>
      <c r="AA1997" s="13">
        <f>SUM(U1997:Z1997)</f>
        <v>0</v>
      </c>
      <c r="AB1997" s="48"/>
      <c r="AC1997" s="48"/>
      <c r="AD1997" s="87">
        <f>H1997+K1997+O1997+T1997+AA1997+AB1997-AC1997</f>
        <v>84.310344827586206</v>
      </c>
    </row>
    <row r="1998" spans="1:30" ht="21" customHeight="1" x14ac:dyDescent="0.2">
      <c r="A1998" s="9">
        <v>1994</v>
      </c>
      <c r="B1998" s="122" t="s">
        <v>1733</v>
      </c>
      <c r="C1998" s="110" t="s">
        <v>73</v>
      </c>
      <c r="D1998" s="111">
        <v>1</v>
      </c>
      <c r="E1998" s="14">
        <v>0.84303703703703692</v>
      </c>
      <c r="F1998" s="50"/>
      <c r="G1998" s="50"/>
      <c r="H1998" s="12">
        <f>SUM(E1998*100,F1998:G1998)</f>
        <v>84.30370370370369</v>
      </c>
      <c r="I1998" s="50"/>
      <c r="J1998" s="112"/>
      <c r="K1998" s="14">
        <f>SUM(I1998:J1998)</f>
        <v>0</v>
      </c>
      <c r="L1998" s="50"/>
      <c r="M1998" s="112"/>
      <c r="N1998" s="112"/>
      <c r="O1998" s="14">
        <f>SUM(L1998:N1998)</f>
        <v>0</v>
      </c>
      <c r="P1998" s="112"/>
      <c r="Q1998" s="112"/>
      <c r="R1998" s="112"/>
      <c r="S1998" s="112"/>
      <c r="T1998" s="18">
        <f>SUM(P1998:S1998)</f>
        <v>0</v>
      </c>
      <c r="U1998" s="50"/>
      <c r="V1998" s="50"/>
      <c r="W1998" s="50"/>
      <c r="X1998" s="50"/>
      <c r="Y1998" s="50"/>
      <c r="Z1998" s="50"/>
      <c r="AA1998" s="14">
        <f>SUM(U1998:Z1998)</f>
        <v>0</v>
      </c>
      <c r="AB1998" s="50"/>
      <c r="AC1998" s="50"/>
      <c r="AD1998" s="86">
        <f>H1998+K1998+O1998+T1998+AA1998+AB1998-AC1998</f>
        <v>84.30370370370369</v>
      </c>
    </row>
    <row r="1999" spans="1:30" ht="21" customHeight="1" x14ac:dyDescent="0.2">
      <c r="A1999" s="10">
        <v>1995</v>
      </c>
      <c r="B1999" s="107">
        <v>182823</v>
      </c>
      <c r="C1999" s="104" t="s">
        <v>70</v>
      </c>
      <c r="D1999" s="116">
        <v>3</v>
      </c>
      <c r="E1999" s="14">
        <f>'[1]3-18-04.'!AD5</f>
        <v>0.84299999999999997</v>
      </c>
      <c r="F1999" s="49"/>
      <c r="G1999" s="49"/>
      <c r="H1999" s="12">
        <f>SUM(E1999*100,F1999:G1999)</f>
        <v>84.3</v>
      </c>
      <c r="I1999" s="49"/>
      <c r="J1999" s="106"/>
      <c r="K1999" s="14">
        <f>SUM(I1999:J1999)</f>
        <v>0</v>
      </c>
      <c r="L1999" s="49"/>
      <c r="M1999" s="106"/>
      <c r="N1999" s="106"/>
      <c r="O1999" s="14">
        <f>SUM(L1999:N1999)</f>
        <v>0</v>
      </c>
      <c r="P1999" s="106"/>
      <c r="Q1999" s="106"/>
      <c r="R1999" s="106"/>
      <c r="S1999" s="106"/>
      <c r="T1999" s="18">
        <f>SUM(P1999:S1999)</f>
        <v>0</v>
      </c>
      <c r="U1999" s="49"/>
      <c r="V1999" s="49"/>
      <c r="W1999" s="49"/>
      <c r="X1999" s="49"/>
      <c r="Y1999" s="49"/>
      <c r="Z1999" s="49"/>
      <c r="AA1999" s="14">
        <f>SUM(U1999:Z1999)</f>
        <v>0</v>
      </c>
      <c r="AB1999" s="49"/>
      <c r="AC1999" s="49"/>
      <c r="AD1999" s="87">
        <f>H1999+K1999+O1999+T1999+AA1999+AB1999-AC1999</f>
        <v>84.3</v>
      </c>
    </row>
    <row r="2000" spans="1:30" ht="21" customHeight="1" x14ac:dyDescent="0.2">
      <c r="A2000" s="8">
        <v>1996</v>
      </c>
      <c r="B2000" s="90" t="s">
        <v>1734</v>
      </c>
      <c r="C2000" s="92" t="s">
        <v>64</v>
      </c>
      <c r="D2000" s="93">
        <v>2</v>
      </c>
      <c r="E2000" s="12">
        <v>0.84296703296703301</v>
      </c>
      <c r="F2000" s="46"/>
      <c r="G2000" s="91"/>
      <c r="H2000" s="12">
        <f>SUM(E2000*100,F2000:G2000)</f>
        <v>84.296703296703299</v>
      </c>
      <c r="I2000" s="94"/>
      <c r="J2000" s="95"/>
      <c r="K2000" s="12">
        <f>SUM(I2000:J2000)</f>
        <v>0</v>
      </c>
      <c r="L2000" s="95"/>
      <c r="M2000" s="95"/>
      <c r="N2000" s="95"/>
      <c r="O2000" s="12">
        <f>SUM(L2000:N2000)</f>
        <v>0</v>
      </c>
      <c r="P2000" s="95"/>
      <c r="Q2000" s="95"/>
      <c r="R2000" s="95"/>
      <c r="S2000" s="95"/>
      <c r="T2000" s="19">
        <f>SUM(P2000:S2000)</f>
        <v>0</v>
      </c>
      <c r="U2000" s="95"/>
      <c r="V2000" s="94"/>
      <c r="W2000" s="94"/>
      <c r="X2000" s="94"/>
      <c r="Y2000" s="85"/>
      <c r="Z2000" s="85"/>
      <c r="AA2000" s="14">
        <f>SUM(U2000:Z2000)</f>
        <v>0</v>
      </c>
      <c r="AB2000" s="85"/>
      <c r="AC2000" s="85"/>
      <c r="AD2000" s="86">
        <f>H2000+K2000+O2000+T2000+AA2000+AB2000-AC2000</f>
        <v>84.296703296703299</v>
      </c>
    </row>
    <row r="2001" spans="1:30" ht="21" customHeight="1" x14ac:dyDescent="0.2">
      <c r="A2001" s="9">
        <v>1997</v>
      </c>
      <c r="B2001" s="123" t="s">
        <v>1735</v>
      </c>
      <c r="C2001" s="101" t="s">
        <v>68</v>
      </c>
      <c r="D2001" s="138">
        <v>4</v>
      </c>
      <c r="E2001" s="13">
        <v>0.84296296296296291</v>
      </c>
      <c r="F2001" s="48"/>
      <c r="G2001" s="48"/>
      <c r="H2001" s="12">
        <f>SUM(E2001*100,F2001:G2001)</f>
        <v>84.296296296296291</v>
      </c>
      <c r="I2001" s="48"/>
      <c r="J2001" s="78"/>
      <c r="K2001" s="13">
        <f>SUM(I2001:J2001)</f>
        <v>0</v>
      </c>
      <c r="L2001" s="48"/>
      <c r="M2001" s="78"/>
      <c r="N2001" s="78"/>
      <c r="O2001" s="13">
        <f>SUM(L2001:N2001)</f>
        <v>0</v>
      </c>
      <c r="P2001" s="78"/>
      <c r="Q2001" s="78"/>
      <c r="R2001" s="78"/>
      <c r="S2001" s="78"/>
      <c r="T2001" s="82">
        <f>SUM(P2001:S2001)</f>
        <v>0</v>
      </c>
      <c r="U2001" s="48"/>
      <c r="V2001" s="48"/>
      <c r="W2001" s="48"/>
      <c r="X2001" s="48"/>
      <c r="Y2001" s="48"/>
      <c r="Z2001" s="48"/>
      <c r="AA2001" s="13">
        <f>SUM(U2001:Z2001)</f>
        <v>0</v>
      </c>
      <c r="AB2001" s="48"/>
      <c r="AC2001" s="48"/>
      <c r="AD2001" s="87">
        <f>H2001+K2001+O2001+T2001+AA2001+AB2001-AC2001</f>
        <v>84.296296296296291</v>
      </c>
    </row>
    <row r="2002" spans="1:30" ht="21" customHeight="1" x14ac:dyDescent="0.2">
      <c r="A2002" s="10">
        <v>1998</v>
      </c>
      <c r="B2002" s="145">
        <v>164259</v>
      </c>
      <c r="C2002" s="92" t="s">
        <v>64</v>
      </c>
      <c r="D2002" s="93">
        <v>5</v>
      </c>
      <c r="E2002" s="12">
        <v>0.84295756479807105</v>
      </c>
      <c r="F2002" s="54"/>
      <c r="G2002" s="54"/>
      <c r="H2002" s="12">
        <f>SUM(E2002*100,F2002:G2002)</f>
        <v>84.29575647980711</v>
      </c>
      <c r="I2002" s="85"/>
      <c r="J2002" s="126"/>
      <c r="K2002" s="12">
        <f>SUM(I2002:J2002)</f>
        <v>0</v>
      </c>
      <c r="L2002" s="95"/>
      <c r="M2002" s="95"/>
      <c r="N2002" s="95"/>
      <c r="O2002" s="12">
        <f>SUM(L2002:N2002)</f>
        <v>0</v>
      </c>
      <c r="P2002" s="95"/>
      <c r="Q2002" s="95"/>
      <c r="R2002" s="95"/>
      <c r="S2002" s="95"/>
      <c r="T2002" s="19">
        <f>SUM(P2002:S2002)</f>
        <v>0</v>
      </c>
      <c r="U2002" s="95"/>
      <c r="V2002" s="94"/>
      <c r="W2002" s="94"/>
      <c r="X2002" s="94"/>
      <c r="Y2002" s="85"/>
      <c r="Z2002" s="85"/>
      <c r="AA2002" s="14">
        <f>SUM(U2002:Z2002)</f>
        <v>0</v>
      </c>
      <c r="AB2002" s="85"/>
      <c r="AC2002" s="85"/>
      <c r="AD2002" s="87">
        <f>H2002+K2002+O2002+T2002+AA2002+AB2002-AC2002</f>
        <v>84.29575647980711</v>
      </c>
    </row>
    <row r="2003" spans="1:30" ht="21" customHeight="1" x14ac:dyDescent="0.2">
      <c r="A2003" s="8">
        <v>1999</v>
      </c>
      <c r="B2003" s="129" t="s">
        <v>1736</v>
      </c>
      <c r="C2003" s="101" t="s">
        <v>68</v>
      </c>
      <c r="D2003" s="102">
        <v>3</v>
      </c>
      <c r="E2003" s="13">
        <v>0.84290322580645161</v>
      </c>
      <c r="F2003" s="48"/>
      <c r="G2003" s="48"/>
      <c r="H2003" s="12">
        <f>SUM(E2003*100,F2003:G2003)</f>
        <v>84.290322580645167</v>
      </c>
      <c r="I2003" s="48"/>
      <c r="J2003" s="78"/>
      <c r="K2003" s="13">
        <f>SUM(I2003:J2003)</f>
        <v>0</v>
      </c>
      <c r="L2003" s="48"/>
      <c r="M2003" s="78"/>
      <c r="N2003" s="78"/>
      <c r="O2003" s="13">
        <f>SUM(L2003:N2003)</f>
        <v>0</v>
      </c>
      <c r="P2003" s="78"/>
      <c r="Q2003" s="78"/>
      <c r="R2003" s="78"/>
      <c r="S2003" s="78"/>
      <c r="T2003" s="82">
        <f>SUM(P2003:S2003)</f>
        <v>0</v>
      </c>
      <c r="U2003" s="48"/>
      <c r="V2003" s="48"/>
      <c r="W2003" s="48"/>
      <c r="X2003" s="48"/>
      <c r="Y2003" s="48"/>
      <c r="Z2003" s="48"/>
      <c r="AA2003" s="13">
        <f>SUM(U2003:Z2003)</f>
        <v>0</v>
      </c>
      <c r="AB2003" s="48"/>
      <c r="AC2003" s="48"/>
      <c r="AD2003" s="87">
        <f>H2003+K2003+O2003+T2003+AA2003+AB2003-AC2003</f>
        <v>84.290322580645167</v>
      </c>
    </row>
    <row r="2004" spans="1:30" ht="21" customHeight="1" x14ac:dyDescent="0.2">
      <c r="A2004" s="9">
        <v>2000</v>
      </c>
      <c r="B2004" s="103" t="s">
        <v>1737</v>
      </c>
      <c r="C2004" s="104" t="s">
        <v>70</v>
      </c>
      <c r="D2004" s="105">
        <v>4</v>
      </c>
      <c r="E2004" s="14">
        <f>H2004/100</f>
        <v>0.84285714285714297</v>
      </c>
      <c r="F2004" s="49"/>
      <c r="G2004" s="49"/>
      <c r="H2004" s="12">
        <v>84.285714285714292</v>
      </c>
      <c r="I2004" s="49"/>
      <c r="J2004" s="106"/>
      <c r="K2004" s="14">
        <f>SUM(I2004:J2004)</f>
        <v>0</v>
      </c>
      <c r="L2004" s="49"/>
      <c r="M2004" s="106"/>
      <c r="N2004" s="106"/>
      <c r="O2004" s="14">
        <f>SUM(L2004:N2004)</f>
        <v>0</v>
      </c>
      <c r="P2004" s="106"/>
      <c r="Q2004" s="106"/>
      <c r="R2004" s="106"/>
      <c r="S2004" s="106"/>
      <c r="T2004" s="18">
        <f>SUM(P2004:S2004)</f>
        <v>0</v>
      </c>
      <c r="U2004" s="49"/>
      <c r="V2004" s="49"/>
      <c r="W2004" s="49"/>
      <c r="X2004" s="49"/>
      <c r="Y2004" s="49"/>
      <c r="Z2004" s="49"/>
      <c r="AA2004" s="14">
        <f>SUM(U2004:Z2004)</f>
        <v>0</v>
      </c>
      <c r="AB2004" s="49"/>
      <c r="AC2004" s="49"/>
      <c r="AD2004" s="87">
        <f>H2004+K2004+O2004+T2004+AA2004+AB2004-AC2004</f>
        <v>84.285714285714292</v>
      </c>
    </row>
    <row r="2005" spans="1:30" ht="21" customHeight="1" x14ac:dyDescent="0.2">
      <c r="A2005" s="10">
        <v>2001</v>
      </c>
      <c r="B2005" s="96" t="s">
        <v>1738</v>
      </c>
      <c r="C2005" s="96" t="s">
        <v>66</v>
      </c>
      <c r="D2005" s="97">
        <v>2</v>
      </c>
      <c r="E2005" s="13">
        <v>0.83266666666666667</v>
      </c>
      <c r="F2005" s="47"/>
      <c r="G2005" s="47"/>
      <c r="H2005" s="12">
        <f>SUM(E2005*100,F2005:G2005)</f>
        <v>83.266666666666666</v>
      </c>
      <c r="I2005" s="47">
        <v>1</v>
      </c>
      <c r="J2005" s="77"/>
      <c r="K2005" s="13">
        <f>SUM(I2005:J2005)</f>
        <v>1</v>
      </c>
      <c r="L2005" s="47"/>
      <c r="M2005" s="77"/>
      <c r="N2005" s="77"/>
      <c r="O2005" s="13">
        <f>SUM(L2005:N2005)</f>
        <v>0</v>
      </c>
      <c r="P2005" s="77"/>
      <c r="Q2005" s="77"/>
      <c r="R2005" s="77"/>
      <c r="S2005" s="77"/>
      <c r="T2005" s="82">
        <f>SUM(P2005:S2005)</f>
        <v>0</v>
      </c>
      <c r="U2005" s="47"/>
      <c r="V2005" s="47"/>
      <c r="W2005" s="47"/>
      <c r="X2005" s="47"/>
      <c r="Y2005" s="47"/>
      <c r="Z2005" s="47"/>
      <c r="AA2005" s="13">
        <f>SUM(U2005:Z2005)</f>
        <v>0</v>
      </c>
      <c r="AB2005" s="47"/>
      <c r="AC2005" s="47"/>
      <c r="AD2005" s="87">
        <f>H2005+K2005+O2005+T2005+AA2005+AB2005-AC2005</f>
        <v>84.266666666666666</v>
      </c>
    </row>
    <row r="2006" spans="1:30" ht="21" customHeight="1" x14ac:dyDescent="0.2">
      <c r="A2006" s="8">
        <v>2002</v>
      </c>
      <c r="B2006" s="99" t="s">
        <v>1739</v>
      </c>
      <c r="C2006" s="101" t="s">
        <v>68</v>
      </c>
      <c r="D2006" s="102">
        <v>2</v>
      </c>
      <c r="E2006" s="13">
        <v>0.83766666666666667</v>
      </c>
      <c r="F2006" s="48"/>
      <c r="G2006" s="48"/>
      <c r="H2006" s="12">
        <f>SUM(E2006*100,F2006:G2006)</f>
        <v>83.766666666666666</v>
      </c>
      <c r="I2006" s="48"/>
      <c r="J2006" s="78"/>
      <c r="K2006" s="13">
        <f>SUM(I2006:J2006)</f>
        <v>0</v>
      </c>
      <c r="L2006" s="48"/>
      <c r="M2006" s="78"/>
      <c r="N2006" s="78"/>
      <c r="O2006" s="13">
        <f>SUM(L2006:N2006)</f>
        <v>0</v>
      </c>
      <c r="P2006" s="78"/>
      <c r="Q2006" s="78"/>
      <c r="R2006" s="78"/>
      <c r="S2006" s="78"/>
      <c r="T2006" s="82">
        <f>SUM(P2006:S2006)</f>
        <v>0</v>
      </c>
      <c r="U2006" s="48"/>
      <c r="V2006" s="48"/>
      <c r="W2006" s="48"/>
      <c r="X2006" s="48"/>
      <c r="Y2006" s="48"/>
      <c r="Z2006" s="48"/>
      <c r="AA2006" s="13">
        <f>SUM(U2006:Z2006)</f>
        <v>0</v>
      </c>
      <c r="AB2006" s="48">
        <v>0.5</v>
      </c>
      <c r="AC2006" s="48"/>
      <c r="AD2006" s="87">
        <f>H2006+K2006+O2006+T2006+AA2006+AB2006-AC2006</f>
        <v>84.266666666666666</v>
      </c>
    </row>
    <row r="2007" spans="1:30" ht="21" customHeight="1" x14ac:dyDescent="0.2">
      <c r="A2007" s="9">
        <v>2003</v>
      </c>
      <c r="B2007" s="99" t="s">
        <v>1740</v>
      </c>
      <c r="C2007" s="101" t="s">
        <v>68</v>
      </c>
      <c r="D2007" s="102">
        <v>2</v>
      </c>
      <c r="E2007" s="13">
        <v>0.84266666666666667</v>
      </c>
      <c r="F2007" s="48"/>
      <c r="G2007" s="48"/>
      <c r="H2007" s="12">
        <f>SUM(E2007*100,F2007:G2007)</f>
        <v>84.266666666666666</v>
      </c>
      <c r="I2007" s="48"/>
      <c r="J2007" s="78"/>
      <c r="K2007" s="13">
        <f>SUM(I2007:J2007)</f>
        <v>0</v>
      </c>
      <c r="L2007" s="48"/>
      <c r="M2007" s="78"/>
      <c r="N2007" s="78"/>
      <c r="O2007" s="13">
        <f>SUM(L2007:N2007)</f>
        <v>0</v>
      </c>
      <c r="P2007" s="78"/>
      <c r="Q2007" s="78"/>
      <c r="R2007" s="78"/>
      <c r="S2007" s="78"/>
      <c r="T2007" s="82">
        <f>SUM(P2007:S2007)</f>
        <v>0</v>
      </c>
      <c r="U2007" s="48"/>
      <c r="V2007" s="48"/>
      <c r="W2007" s="48"/>
      <c r="X2007" s="48"/>
      <c r="Y2007" s="48"/>
      <c r="Z2007" s="48"/>
      <c r="AA2007" s="13">
        <f>SUM(U2007:Z2007)</f>
        <v>0</v>
      </c>
      <c r="AB2007" s="48"/>
      <c r="AC2007" s="48"/>
      <c r="AD2007" s="87">
        <f>H2007+K2007+O2007+T2007+AA2007+AB2007-AC2007</f>
        <v>84.266666666666666</v>
      </c>
    </row>
    <row r="2008" spans="1:30" ht="21" customHeight="1" x14ac:dyDescent="0.2">
      <c r="A2008" s="10">
        <v>2004</v>
      </c>
      <c r="B2008" s="132" t="s">
        <v>1741</v>
      </c>
      <c r="C2008" s="101" t="s">
        <v>68</v>
      </c>
      <c r="D2008" s="102">
        <v>2</v>
      </c>
      <c r="E2008" s="13">
        <v>0.84266666666666667</v>
      </c>
      <c r="F2008" s="48"/>
      <c r="G2008" s="48"/>
      <c r="H2008" s="12">
        <f>SUM(E2008*100,F2008:G2008)</f>
        <v>84.266666666666666</v>
      </c>
      <c r="I2008" s="48"/>
      <c r="J2008" s="78"/>
      <c r="K2008" s="13">
        <f>SUM(I2008:J2008)</f>
        <v>0</v>
      </c>
      <c r="L2008" s="48"/>
      <c r="M2008" s="78"/>
      <c r="N2008" s="78"/>
      <c r="O2008" s="13">
        <f>SUM(L2008:N2008)</f>
        <v>0</v>
      </c>
      <c r="P2008" s="78"/>
      <c r="Q2008" s="78"/>
      <c r="R2008" s="78"/>
      <c r="S2008" s="78"/>
      <c r="T2008" s="82">
        <f>SUM(P2008:S2008)</f>
        <v>0</v>
      </c>
      <c r="U2008" s="48"/>
      <c r="V2008" s="48"/>
      <c r="W2008" s="48"/>
      <c r="X2008" s="48"/>
      <c r="Y2008" s="48"/>
      <c r="Z2008" s="48"/>
      <c r="AA2008" s="13">
        <f>SUM(U2008:Z2008)</f>
        <v>0</v>
      </c>
      <c r="AB2008" s="48"/>
      <c r="AC2008" s="48"/>
      <c r="AD2008" s="86">
        <f>H2008+K2008+O2008+T2008+AA2008+AB2008-AC2008</f>
        <v>84.266666666666666</v>
      </c>
    </row>
    <row r="2009" spans="1:30" ht="21" customHeight="1" x14ac:dyDescent="0.2">
      <c r="A2009" s="8">
        <v>2005</v>
      </c>
      <c r="B2009" s="100" t="s">
        <v>1742</v>
      </c>
      <c r="C2009" s="101" t="s">
        <v>68</v>
      </c>
      <c r="D2009" s="128">
        <v>1</v>
      </c>
      <c r="E2009" s="16">
        <v>0.72066666666666668</v>
      </c>
      <c r="F2009" s="48"/>
      <c r="G2009" s="48"/>
      <c r="H2009" s="12">
        <f>SUM(E2009*100,F2009:G2009)</f>
        <v>72.066666666666663</v>
      </c>
      <c r="I2009" s="48"/>
      <c r="J2009" s="78"/>
      <c r="K2009" s="13">
        <f>SUM(I2009:J2009)</f>
        <v>0</v>
      </c>
      <c r="L2009" s="48"/>
      <c r="M2009" s="78"/>
      <c r="N2009" s="78"/>
      <c r="O2009" s="13">
        <f>SUM(L2009:N2009)</f>
        <v>0</v>
      </c>
      <c r="P2009" s="78"/>
      <c r="Q2009" s="78">
        <v>1</v>
      </c>
      <c r="R2009" s="78">
        <v>0.5</v>
      </c>
      <c r="S2009" s="78"/>
      <c r="T2009" s="82">
        <f>SUM(P2009:S2009)</f>
        <v>1.5</v>
      </c>
      <c r="U2009" s="48"/>
      <c r="V2009" s="48">
        <v>9.1999999999999993</v>
      </c>
      <c r="W2009" s="48"/>
      <c r="X2009" s="48"/>
      <c r="Y2009" s="48">
        <v>0.5</v>
      </c>
      <c r="Z2009" s="48"/>
      <c r="AA2009" s="13">
        <f>SUM(U2009:Z2009)</f>
        <v>9.6999999999999993</v>
      </c>
      <c r="AB2009" s="48">
        <v>1</v>
      </c>
      <c r="AC2009" s="48"/>
      <c r="AD2009" s="86">
        <f>H2009+K2009+O2009+T2009+AA2009+AB2009-AC2009</f>
        <v>84.266666666666666</v>
      </c>
    </row>
    <row r="2010" spans="1:30" ht="21" customHeight="1" x14ac:dyDescent="0.2">
      <c r="A2010" s="9">
        <v>2006</v>
      </c>
      <c r="B2010" s="129" t="s">
        <v>1743</v>
      </c>
      <c r="C2010" s="101" t="s">
        <v>68</v>
      </c>
      <c r="D2010" s="102">
        <v>3</v>
      </c>
      <c r="E2010" s="13">
        <v>0.84258064516129028</v>
      </c>
      <c r="F2010" s="48"/>
      <c r="G2010" s="48"/>
      <c r="H2010" s="12">
        <f>SUM(E2010*100,F2010:G2010)</f>
        <v>84.258064516129025</v>
      </c>
      <c r="I2010" s="48"/>
      <c r="J2010" s="78"/>
      <c r="K2010" s="13">
        <f>SUM(I2010:J2010)</f>
        <v>0</v>
      </c>
      <c r="L2010" s="48"/>
      <c r="M2010" s="78"/>
      <c r="N2010" s="78"/>
      <c r="O2010" s="13">
        <f>SUM(L2010:N2010)</f>
        <v>0</v>
      </c>
      <c r="P2010" s="78"/>
      <c r="Q2010" s="78"/>
      <c r="R2010" s="78"/>
      <c r="S2010" s="78"/>
      <c r="T2010" s="82">
        <f>SUM(P2010:S2010)</f>
        <v>0</v>
      </c>
      <c r="U2010" s="48"/>
      <c r="V2010" s="48"/>
      <c r="W2010" s="48"/>
      <c r="X2010" s="48"/>
      <c r="Y2010" s="48"/>
      <c r="Z2010" s="48"/>
      <c r="AA2010" s="13">
        <f>SUM(U2010:Z2010)</f>
        <v>0</v>
      </c>
      <c r="AB2010" s="48"/>
      <c r="AC2010" s="48"/>
      <c r="AD2010" s="86">
        <f>H2010+K2010+O2010+T2010+AA2010+AB2010-AC2010</f>
        <v>84.258064516129025</v>
      </c>
    </row>
    <row r="2011" spans="1:30" ht="21" customHeight="1" x14ac:dyDescent="0.2">
      <c r="A2011" s="10">
        <v>2007</v>
      </c>
      <c r="B2011" s="96" t="s">
        <v>1744</v>
      </c>
      <c r="C2011" s="96" t="s">
        <v>66</v>
      </c>
      <c r="D2011" s="97">
        <v>1</v>
      </c>
      <c r="E2011" s="13">
        <v>0.84250000000000003</v>
      </c>
      <c r="F2011" s="47"/>
      <c r="G2011" s="47"/>
      <c r="H2011" s="12">
        <f>SUM(E2011*100,F2011:G2011)</f>
        <v>84.25</v>
      </c>
      <c r="I2011" s="47"/>
      <c r="J2011" s="77"/>
      <c r="K2011" s="13">
        <f>SUM(I2011:J2011)</f>
        <v>0</v>
      </c>
      <c r="L2011" s="47"/>
      <c r="M2011" s="77"/>
      <c r="N2011" s="77"/>
      <c r="O2011" s="13">
        <f>SUM(L2011:N2011)</f>
        <v>0</v>
      </c>
      <c r="P2011" s="77"/>
      <c r="Q2011" s="77"/>
      <c r="R2011" s="77"/>
      <c r="S2011" s="77"/>
      <c r="T2011" s="82">
        <f>SUM(P2011:S2011)</f>
        <v>0</v>
      </c>
      <c r="U2011" s="47"/>
      <c r="V2011" s="47"/>
      <c r="W2011" s="47"/>
      <c r="X2011" s="47"/>
      <c r="Y2011" s="47"/>
      <c r="Z2011" s="47"/>
      <c r="AA2011" s="13">
        <f>SUM(U2011:Z2011)</f>
        <v>0</v>
      </c>
      <c r="AB2011" s="47"/>
      <c r="AC2011" s="47"/>
      <c r="AD2011" s="86">
        <f>H2011+K2011+O2011+T2011+AA2011+AB2011-AC2011</f>
        <v>84.25</v>
      </c>
    </row>
    <row r="2012" spans="1:30" ht="21" customHeight="1" x14ac:dyDescent="0.2">
      <c r="A2012" s="8">
        <v>2008</v>
      </c>
      <c r="B2012" s="122" t="s">
        <v>1745</v>
      </c>
      <c r="C2012" s="110" t="s">
        <v>73</v>
      </c>
      <c r="D2012" s="111">
        <v>1</v>
      </c>
      <c r="E2012" s="14">
        <v>0.83250000000000002</v>
      </c>
      <c r="F2012" s="50"/>
      <c r="G2012" s="50">
        <v>1</v>
      </c>
      <c r="H2012" s="12">
        <f>SUM(E2012*100,F2012:G2012)</f>
        <v>84.25</v>
      </c>
      <c r="I2012" s="50"/>
      <c r="J2012" s="112"/>
      <c r="K2012" s="14">
        <f>SUM(I2012:J2012)</f>
        <v>0</v>
      </c>
      <c r="L2012" s="50"/>
      <c r="M2012" s="112"/>
      <c r="N2012" s="112"/>
      <c r="O2012" s="14">
        <f>SUM(L2012:N2012)</f>
        <v>0</v>
      </c>
      <c r="P2012" s="112"/>
      <c r="Q2012" s="112"/>
      <c r="R2012" s="112"/>
      <c r="S2012" s="112"/>
      <c r="T2012" s="18">
        <f>SUM(P2012:S2012)</f>
        <v>0</v>
      </c>
      <c r="U2012" s="50"/>
      <c r="V2012" s="50"/>
      <c r="W2012" s="50"/>
      <c r="X2012" s="50"/>
      <c r="Y2012" s="50"/>
      <c r="Z2012" s="50"/>
      <c r="AA2012" s="14">
        <f>SUM(U2012:Z2012)</f>
        <v>0</v>
      </c>
      <c r="AB2012" s="50"/>
      <c r="AC2012" s="50"/>
      <c r="AD2012" s="87">
        <f>H2012+K2012+O2012+T2012+AA2012+AB2012-AC2012</f>
        <v>84.25</v>
      </c>
    </row>
    <row r="2013" spans="1:30" ht="21" customHeight="1" x14ac:dyDescent="0.2">
      <c r="A2013" s="9">
        <v>2009</v>
      </c>
      <c r="B2013" s="114" t="s">
        <v>1746</v>
      </c>
      <c r="C2013" s="92" t="s">
        <v>64</v>
      </c>
      <c r="D2013" s="124">
        <v>3</v>
      </c>
      <c r="E2013" s="12">
        <v>0.84035060975609754</v>
      </c>
      <c r="F2013" s="46"/>
      <c r="G2013" s="46"/>
      <c r="H2013" s="12">
        <f>SUM(E2013*100,F2013:G2013)</f>
        <v>84.035060975609753</v>
      </c>
      <c r="I2013" s="94"/>
      <c r="J2013" s="95"/>
      <c r="K2013" s="12">
        <f>SUM(I2013:J2013)</f>
        <v>0</v>
      </c>
      <c r="L2013" s="95"/>
      <c r="M2013" s="95"/>
      <c r="N2013" s="95"/>
      <c r="O2013" s="12">
        <f>SUM(L2013:N2013)</f>
        <v>0</v>
      </c>
      <c r="P2013" s="95"/>
      <c r="Q2013" s="95"/>
      <c r="R2013" s="95"/>
      <c r="S2013" s="95"/>
      <c r="T2013" s="19">
        <f>SUM(P2013:S2013)</f>
        <v>0</v>
      </c>
      <c r="U2013" s="95"/>
      <c r="V2013" s="94">
        <v>0.2</v>
      </c>
      <c r="W2013" s="94"/>
      <c r="X2013" s="94"/>
      <c r="Y2013" s="85"/>
      <c r="Z2013" s="85"/>
      <c r="AA2013" s="14">
        <f>SUM(U2013:Z2013)</f>
        <v>0.2</v>
      </c>
      <c r="AB2013" s="85"/>
      <c r="AC2013" s="85"/>
      <c r="AD2013" s="86">
        <f>H2013+K2013+O2013+T2013+AA2013+AB2013-AC2013</f>
        <v>84.235060975609755</v>
      </c>
    </row>
    <row r="2014" spans="1:30" ht="21" customHeight="1" x14ac:dyDescent="0.2">
      <c r="A2014" s="10">
        <v>2010</v>
      </c>
      <c r="B2014" s="117">
        <v>204137</v>
      </c>
      <c r="C2014" s="119" t="s">
        <v>78</v>
      </c>
      <c r="D2014" s="119">
        <v>1</v>
      </c>
      <c r="E2014" s="14">
        <v>0.81031249999999999</v>
      </c>
      <c r="F2014" s="51"/>
      <c r="G2014" s="51"/>
      <c r="H2014" s="12">
        <f>SUM(E2014*100,F2014:G2014)</f>
        <v>81.03125</v>
      </c>
      <c r="I2014" s="51"/>
      <c r="J2014" s="121"/>
      <c r="K2014" s="14">
        <f>SUM(I2014:J2014)</f>
        <v>0</v>
      </c>
      <c r="L2014" s="51"/>
      <c r="M2014" s="121"/>
      <c r="N2014" s="121"/>
      <c r="O2014" s="14">
        <f>SUM(L2014:N2014)</f>
        <v>0</v>
      </c>
      <c r="P2014" s="121"/>
      <c r="Q2014" s="121"/>
      <c r="R2014" s="121"/>
      <c r="S2014" s="121"/>
      <c r="T2014" s="18">
        <f>SUM(P2014:S2014)</f>
        <v>0</v>
      </c>
      <c r="U2014" s="51"/>
      <c r="V2014" s="51">
        <v>3.2</v>
      </c>
      <c r="W2014" s="51"/>
      <c r="X2014" s="51"/>
      <c r="Y2014" s="51"/>
      <c r="Z2014" s="51"/>
      <c r="AA2014" s="14">
        <f>SUM(U2014:Z2014)</f>
        <v>3.2</v>
      </c>
      <c r="AB2014" s="51"/>
      <c r="AC2014" s="51"/>
      <c r="AD2014" s="86">
        <f>H2014+K2014+O2014+T2014+AA2014+AB2014-AC2014</f>
        <v>84.231250000000003</v>
      </c>
    </row>
    <row r="2015" spans="1:30" ht="21" customHeight="1" x14ac:dyDescent="0.2">
      <c r="A2015" s="8">
        <v>2011</v>
      </c>
      <c r="B2015" s="103" t="s">
        <v>1747</v>
      </c>
      <c r="C2015" s="104" t="s">
        <v>70</v>
      </c>
      <c r="D2015" s="103">
        <v>4</v>
      </c>
      <c r="E2015" s="14">
        <f>H2015/100</f>
        <v>0.84230769230769231</v>
      </c>
      <c r="F2015" s="49"/>
      <c r="G2015" s="49"/>
      <c r="H2015" s="12">
        <v>84.230769230769226</v>
      </c>
      <c r="I2015" s="49"/>
      <c r="J2015" s="106"/>
      <c r="K2015" s="14">
        <f>SUM(I2015:J2015)</f>
        <v>0</v>
      </c>
      <c r="L2015" s="49"/>
      <c r="M2015" s="106"/>
      <c r="N2015" s="106"/>
      <c r="O2015" s="14">
        <f>SUM(L2015:N2015)</f>
        <v>0</v>
      </c>
      <c r="P2015" s="106"/>
      <c r="Q2015" s="106"/>
      <c r="R2015" s="106"/>
      <c r="S2015" s="106"/>
      <c r="T2015" s="18">
        <f>SUM(P2015:S2015)</f>
        <v>0</v>
      </c>
      <c r="U2015" s="49"/>
      <c r="V2015" s="49"/>
      <c r="W2015" s="49"/>
      <c r="X2015" s="49"/>
      <c r="Y2015" s="49"/>
      <c r="Z2015" s="49"/>
      <c r="AA2015" s="14">
        <f>SUM(U2015:Z2015)</f>
        <v>0</v>
      </c>
      <c r="AB2015" s="49"/>
      <c r="AC2015" s="49"/>
      <c r="AD2015" s="86">
        <f>H2015+K2015+O2015+T2015+AA2015+AB2015-AC2015</f>
        <v>84.230769230769226</v>
      </c>
    </row>
    <row r="2016" spans="1:30" ht="21" customHeight="1" x14ac:dyDescent="0.2">
      <c r="A2016" s="9">
        <v>2012</v>
      </c>
      <c r="B2016" s="96" t="s">
        <v>1748</v>
      </c>
      <c r="C2016" s="96" t="s">
        <v>66</v>
      </c>
      <c r="D2016" s="96">
        <v>3</v>
      </c>
      <c r="E2016" s="13">
        <v>0.84220338983050846</v>
      </c>
      <c r="F2016" s="47"/>
      <c r="G2016" s="47"/>
      <c r="H2016" s="12">
        <f>SUM(E2016*100,F2016:G2016)</f>
        <v>84.220338983050851</v>
      </c>
      <c r="I2016" s="47"/>
      <c r="J2016" s="77"/>
      <c r="K2016" s="13">
        <f>SUM(I2016:J2016)</f>
        <v>0</v>
      </c>
      <c r="L2016" s="47"/>
      <c r="M2016" s="77"/>
      <c r="N2016" s="77"/>
      <c r="O2016" s="13">
        <f>SUM(L2016:N2016)</f>
        <v>0</v>
      </c>
      <c r="P2016" s="77"/>
      <c r="Q2016" s="77"/>
      <c r="R2016" s="77"/>
      <c r="S2016" s="77"/>
      <c r="T2016" s="82">
        <f>SUM(P2016:S2016)</f>
        <v>0</v>
      </c>
      <c r="U2016" s="47"/>
      <c r="V2016" s="47"/>
      <c r="W2016" s="47"/>
      <c r="X2016" s="47"/>
      <c r="Y2016" s="47"/>
      <c r="Z2016" s="47"/>
      <c r="AA2016" s="13">
        <f>SUM(U2016:Z2016)</f>
        <v>0</v>
      </c>
      <c r="AB2016" s="47"/>
      <c r="AC2016" s="47"/>
      <c r="AD2016" s="87">
        <f>H2016+K2016+O2016+T2016+AA2016+AB2016-AC2016</f>
        <v>84.220338983050851</v>
      </c>
    </row>
    <row r="2017" spans="1:30" ht="21" customHeight="1" x14ac:dyDescent="0.2">
      <c r="A2017" s="10">
        <v>2013</v>
      </c>
      <c r="B2017" s="122" t="s">
        <v>1749</v>
      </c>
      <c r="C2017" s="110" t="s">
        <v>73</v>
      </c>
      <c r="D2017" s="110">
        <v>2</v>
      </c>
      <c r="E2017" s="14">
        <v>0.84212121212121216</v>
      </c>
      <c r="F2017" s="50"/>
      <c r="G2017" s="50"/>
      <c r="H2017" s="12">
        <f>SUM(E2017*100,F2017:G2017)</f>
        <v>84.212121212121218</v>
      </c>
      <c r="I2017" s="50"/>
      <c r="J2017" s="112"/>
      <c r="K2017" s="14">
        <f>SUM(I2017:J2017)</f>
        <v>0</v>
      </c>
      <c r="L2017" s="50"/>
      <c r="M2017" s="112"/>
      <c r="N2017" s="112"/>
      <c r="O2017" s="14">
        <f>SUM(L2017:N2017)</f>
        <v>0</v>
      </c>
      <c r="P2017" s="112"/>
      <c r="Q2017" s="112"/>
      <c r="R2017" s="112"/>
      <c r="S2017" s="112"/>
      <c r="T2017" s="18">
        <f>SUM(P2017:S2017)</f>
        <v>0</v>
      </c>
      <c r="U2017" s="50"/>
      <c r="V2017" s="50"/>
      <c r="W2017" s="50"/>
      <c r="X2017" s="50"/>
      <c r="Y2017" s="50"/>
      <c r="Z2017" s="50"/>
      <c r="AA2017" s="14">
        <f>SUM(U2017:Z2017)</f>
        <v>0</v>
      </c>
      <c r="AB2017" s="50"/>
      <c r="AC2017" s="50"/>
      <c r="AD2017" s="86">
        <f>H2017+K2017+O2017+T2017+AA2017+AB2017-AC2017</f>
        <v>84.212121212121218</v>
      </c>
    </row>
    <row r="2018" spans="1:30" ht="21" customHeight="1" x14ac:dyDescent="0.2">
      <c r="A2018" s="8">
        <v>2014</v>
      </c>
      <c r="B2018" s="117">
        <v>174067</v>
      </c>
      <c r="C2018" s="119" t="s">
        <v>78</v>
      </c>
      <c r="D2018" s="119">
        <v>4</v>
      </c>
      <c r="E2018" s="14">
        <v>0.8420512820512821</v>
      </c>
      <c r="F2018" s="51"/>
      <c r="G2018" s="51"/>
      <c r="H2018" s="12">
        <f>SUM(E2018*100,F2018:G2018)</f>
        <v>84.205128205128204</v>
      </c>
      <c r="I2018" s="51"/>
      <c r="J2018" s="121"/>
      <c r="K2018" s="14">
        <f>SUM(I2018:J2018)</f>
        <v>0</v>
      </c>
      <c r="L2018" s="51"/>
      <c r="M2018" s="121"/>
      <c r="N2018" s="121"/>
      <c r="O2018" s="14">
        <f>SUM(L2018:N2018)</f>
        <v>0</v>
      </c>
      <c r="P2018" s="121"/>
      <c r="Q2018" s="121"/>
      <c r="R2018" s="121"/>
      <c r="S2018" s="121"/>
      <c r="T2018" s="18">
        <f>SUM(P2018:S2018)</f>
        <v>0</v>
      </c>
      <c r="U2018" s="51"/>
      <c r="V2018" s="51"/>
      <c r="W2018" s="51"/>
      <c r="X2018" s="51"/>
      <c r="Y2018" s="51"/>
      <c r="Z2018" s="51"/>
      <c r="AA2018" s="14">
        <f>SUM(U2018:Z2018)</f>
        <v>0</v>
      </c>
      <c r="AB2018" s="51"/>
      <c r="AC2018" s="51"/>
      <c r="AD2018" s="86">
        <f>H2018+K2018+O2018+T2018+AA2018+AB2018-AC2018</f>
        <v>84.205128205128204</v>
      </c>
    </row>
    <row r="2019" spans="1:30" ht="21" customHeight="1" x14ac:dyDescent="0.2">
      <c r="A2019" s="9">
        <v>2015</v>
      </c>
      <c r="B2019" s="117">
        <v>174109</v>
      </c>
      <c r="C2019" s="119" t="s">
        <v>78</v>
      </c>
      <c r="D2019" s="119">
        <v>4</v>
      </c>
      <c r="E2019" s="14">
        <v>0.8420512820512821</v>
      </c>
      <c r="F2019" s="51"/>
      <c r="G2019" s="51"/>
      <c r="H2019" s="12">
        <f>SUM(E2019*100,F2019:G2019)</f>
        <v>84.205128205128204</v>
      </c>
      <c r="I2019" s="51"/>
      <c r="J2019" s="121"/>
      <c r="K2019" s="14">
        <f>SUM(I2019:J2019)</f>
        <v>0</v>
      </c>
      <c r="L2019" s="51"/>
      <c r="M2019" s="121"/>
      <c r="N2019" s="121"/>
      <c r="O2019" s="14">
        <f>SUM(L2019:N2019)</f>
        <v>0</v>
      </c>
      <c r="P2019" s="121"/>
      <c r="Q2019" s="121"/>
      <c r="R2019" s="121"/>
      <c r="S2019" s="121"/>
      <c r="T2019" s="18">
        <f>SUM(P2019:S2019)</f>
        <v>0</v>
      </c>
      <c r="U2019" s="51"/>
      <c r="V2019" s="51"/>
      <c r="W2019" s="51"/>
      <c r="X2019" s="51"/>
      <c r="Y2019" s="51"/>
      <c r="Z2019" s="51"/>
      <c r="AA2019" s="14">
        <f>SUM(U2019:Z2019)</f>
        <v>0</v>
      </c>
      <c r="AB2019" s="51"/>
      <c r="AC2019" s="51"/>
      <c r="AD2019" s="87">
        <f>H2019+K2019+O2019+T2019+AA2019+AB2019-AC2019</f>
        <v>84.205128205128204</v>
      </c>
    </row>
    <row r="2020" spans="1:30" ht="21" customHeight="1" x14ac:dyDescent="0.2">
      <c r="A2020" s="10">
        <v>2016</v>
      </c>
      <c r="B2020" s="96" t="s">
        <v>1750</v>
      </c>
      <c r="C2020" s="96" t="s">
        <v>66</v>
      </c>
      <c r="D2020" s="96">
        <v>3</v>
      </c>
      <c r="E2020" s="13">
        <v>0.84</v>
      </c>
      <c r="F2020" s="47"/>
      <c r="G2020" s="47"/>
      <c r="H2020" s="12">
        <f>SUM(E2020*100,F2020:G2020)</f>
        <v>84</v>
      </c>
      <c r="I2020" s="47"/>
      <c r="J2020" s="77"/>
      <c r="K2020" s="13">
        <f>SUM(I2020:J2020)</f>
        <v>0</v>
      </c>
      <c r="L2020" s="47"/>
      <c r="M2020" s="77"/>
      <c r="N2020" s="77"/>
      <c r="O2020" s="13">
        <f>SUM(L2020:N2020)</f>
        <v>0</v>
      </c>
      <c r="P2020" s="77"/>
      <c r="Q2020" s="77"/>
      <c r="R2020" s="77"/>
      <c r="S2020" s="77"/>
      <c r="T2020" s="82">
        <f>SUM(P2020:S2020)</f>
        <v>0</v>
      </c>
      <c r="U2020" s="47"/>
      <c r="V2020" s="47">
        <v>0.2</v>
      </c>
      <c r="W2020" s="47"/>
      <c r="X2020" s="47"/>
      <c r="Y2020" s="47"/>
      <c r="Z2020" s="47"/>
      <c r="AA2020" s="13">
        <f>SUM(U2020:Z2020)</f>
        <v>0.2</v>
      </c>
      <c r="AB2020" s="47"/>
      <c r="AC2020" s="47"/>
      <c r="AD2020" s="86">
        <f>H2020+K2020+O2020+T2020+AA2020+AB2020-AC2020</f>
        <v>84.2</v>
      </c>
    </row>
    <row r="2021" spans="1:30" ht="21" customHeight="1" x14ac:dyDescent="0.2">
      <c r="A2021" s="8">
        <v>2017</v>
      </c>
      <c r="B2021" s="107" t="s">
        <v>1751</v>
      </c>
      <c r="C2021" s="104" t="s">
        <v>70</v>
      </c>
      <c r="D2021" s="104">
        <v>2</v>
      </c>
      <c r="E2021" s="14">
        <f>H2021/100</f>
        <v>0.84199166666666669</v>
      </c>
      <c r="F2021" s="49"/>
      <c r="G2021" s="49"/>
      <c r="H2021" s="12">
        <v>84.19916666666667</v>
      </c>
      <c r="I2021" s="49"/>
      <c r="J2021" s="106"/>
      <c r="K2021" s="14">
        <f>SUM(I2021:J2021)</f>
        <v>0</v>
      </c>
      <c r="L2021" s="49"/>
      <c r="M2021" s="106"/>
      <c r="N2021" s="106"/>
      <c r="O2021" s="14">
        <f>SUM(L2021:N2021)</f>
        <v>0</v>
      </c>
      <c r="P2021" s="106"/>
      <c r="Q2021" s="106"/>
      <c r="R2021" s="106"/>
      <c r="S2021" s="106"/>
      <c r="T2021" s="18">
        <f>SUM(P2021:S2021)</f>
        <v>0</v>
      </c>
      <c r="U2021" s="49"/>
      <c r="V2021" s="49"/>
      <c r="W2021" s="49"/>
      <c r="X2021" s="49"/>
      <c r="Y2021" s="49"/>
      <c r="Z2021" s="49"/>
      <c r="AA2021" s="14">
        <f>SUM(U2021:Z2021)</f>
        <v>0</v>
      </c>
      <c r="AB2021" s="49"/>
      <c r="AC2021" s="49"/>
      <c r="AD2021" s="87">
        <f>H2021+K2021+O2021+T2021+AA2021+AB2021-AC2021</f>
        <v>84.19916666666667</v>
      </c>
    </row>
    <row r="2022" spans="1:30" ht="21" customHeight="1" x14ac:dyDescent="0.2">
      <c r="A2022" s="9">
        <v>2018</v>
      </c>
      <c r="B2022" s="136" t="s">
        <v>1752</v>
      </c>
      <c r="C2022" s="104" t="s">
        <v>70</v>
      </c>
      <c r="D2022" s="103">
        <v>1</v>
      </c>
      <c r="E2022" s="14">
        <f>H2022/100</f>
        <v>0.84181818181818191</v>
      </c>
      <c r="F2022" s="49"/>
      <c r="G2022" s="49"/>
      <c r="H2022" s="12">
        <v>84.181818181818187</v>
      </c>
      <c r="I2022" s="49"/>
      <c r="J2022" s="106"/>
      <c r="K2022" s="14">
        <f>SUM(I2022:J2022)</f>
        <v>0</v>
      </c>
      <c r="L2022" s="49"/>
      <c r="M2022" s="106"/>
      <c r="N2022" s="106"/>
      <c r="O2022" s="14">
        <f>SUM(L2022:N2022)</f>
        <v>0</v>
      </c>
      <c r="P2022" s="106"/>
      <c r="Q2022" s="106"/>
      <c r="R2022" s="106"/>
      <c r="S2022" s="106"/>
      <c r="T2022" s="18">
        <f>SUM(P2022:S2022)</f>
        <v>0</v>
      </c>
      <c r="U2022" s="49"/>
      <c r="V2022" s="49"/>
      <c r="W2022" s="49"/>
      <c r="X2022" s="49"/>
      <c r="Y2022" s="49"/>
      <c r="Z2022" s="49"/>
      <c r="AA2022" s="14">
        <f>SUM(U2022:Z2022)</f>
        <v>0</v>
      </c>
      <c r="AB2022" s="49"/>
      <c r="AC2022" s="49"/>
      <c r="AD2022" s="86">
        <f>H2022+K2022+O2022+T2022+AA2022+AB2022-AC2022</f>
        <v>84.181818181818187</v>
      </c>
    </row>
    <row r="2023" spans="1:30" ht="21" customHeight="1" x14ac:dyDescent="0.2">
      <c r="A2023" s="10">
        <v>2019</v>
      </c>
      <c r="B2023" s="132" t="s">
        <v>1753</v>
      </c>
      <c r="C2023" s="101" t="s">
        <v>68</v>
      </c>
      <c r="D2023" s="101">
        <v>1</v>
      </c>
      <c r="E2023" s="13">
        <v>0.82178571428571423</v>
      </c>
      <c r="F2023" s="48"/>
      <c r="G2023" s="48"/>
      <c r="H2023" s="12">
        <f>SUM(E2023*100,F2023:G2023)</f>
        <v>82.178571428571416</v>
      </c>
      <c r="I2023" s="48"/>
      <c r="J2023" s="78"/>
      <c r="K2023" s="13">
        <f>SUM(I2023:J2023)</f>
        <v>0</v>
      </c>
      <c r="L2023" s="48"/>
      <c r="M2023" s="78"/>
      <c r="N2023" s="78"/>
      <c r="O2023" s="13">
        <f>SUM(L2023:N2023)</f>
        <v>0</v>
      </c>
      <c r="P2023" s="78"/>
      <c r="Q2023" s="78"/>
      <c r="R2023" s="78"/>
      <c r="S2023" s="78"/>
      <c r="T2023" s="82">
        <f>SUM(P2023:S2023)</f>
        <v>0</v>
      </c>
      <c r="U2023" s="48">
        <v>1</v>
      </c>
      <c r="V2023" s="48">
        <v>0.5</v>
      </c>
      <c r="W2023" s="48"/>
      <c r="X2023" s="48"/>
      <c r="Y2023" s="48"/>
      <c r="Z2023" s="222">
        <v>0.5</v>
      </c>
      <c r="AA2023" s="13">
        <f>SUM(U2023:Z2023)</f>
        <v>2</v>
      </c>
      <c r="AB2023" s="48"/>
      <c r="AC2023" s="48"/>
      <c r="AD2023" s="86">
        <f>H2023+K2023+O2023+T2023+AA2023+AB2023-AC2023</f>
        <v>84.178571428571416</v>
      </c>
    </row>
    <row r="2024" spans="1:30" ht="21" customHeight="1" x14ac:dyDescent="0.2">
      <c r="A2024" s="8">
        <v>2020</v>
      </c>
      <c r="B2024" s="117">
        <v>194087</v>
      </c>
      <c r="C2024" s="119" t="s">
        <v>78</v>
      </c>
      <c r="D2024" s="119">
        <v>2</v>
      </c>
      <c r="E2024" s="14">
        <v>0.84166666666666667</v>
      </c>
      <c r="F2024" s="51"/>
      <c r="G2024" s="51"/>
      <c r="H2024" s="12">
        <f>SUM(E2024*100,F2024:G2024)</f>
        <v>84.166666666666671</v>
      </c>
      <c r="I2024" s="51"/>
      <c r="J2024" s="121"/>
      <c r="K2024" s="14">
        <f>SUM(I2024:J2024)</f>
        <v>0</v>
      </c>
      <c r="L2024" s="51"/>
      <c r="M2024" s="121"/>
      <c r="N2024" s="121"/>
      <c r="O2024" s="14">
        <f>SUM(L2024:N2024)</f>
        <v>0</v>
      </c>
      <c r="P2024" s="121"/>
      <c r="Q2024" s="121"/>
      <c r="R2024" s="121"/>
      <c r="S2024" s="121"/>
      <c r="T2024" s="18">
        <f>SUM(P2024:S2024)</f>
        <v>0</v>
      </c>
      <c r="U2024" s="51"/>
      <c r="V2024" s="51"/>
      <c r="W2024" s="51"/>
      <c r="X2024" s="51"/>
      <c r="Y2024" s="51"/>
      <c r="Z2024" s="51"/>
      <c r="AA2024" s="14">
        <f>SUM(U2024:Z2024)</f>
        <v>0</v>
      </c>
      <c r="AB2024" s="51"/>
      <c r="AC2024" s="51"/>
      <c r="AD2024" s="86">
        <f>H2024+K2024+O2024+T2024+AA2024+AB2024-AC2024</f>
        <v>84.166666666666671</v>
      </c>
    </row>
    <row r="2025" spans="1:30" ht="21" customHeight="1" x14ac:dyDescent="0.2">
      <c r="A2025" s="9">
        <v>2021</v>
      </c>
      <c r="B2025" s="99" t="s">
        <v>1754</v>
      </c>
      <c r="C2025" s="101" t="s">
        <v>68</v>
      </c>
      <c r="D2025" s="156">
        <v>1</v>
      </c>
      <c r="E2025" s="16">
        <v>0.84166666666666667</v>
      </c>
      <c r="F2025" s="48"/>
      <c r="G2025" s="48"/>
      <c r="H2025" s="12">
        <f>SUM(E2025*100,F2025:G2025)</f>
        <v>84.166666666666671</v>
      </c>
      <c r="I2025" s="48"/>
      <c r="J2025" s="78"/>
      <c r="K2025" s="13">
        <f>SUM(I2025:J2025)</f>
        <v>0</v>
      </c>
      <c r="L2025" s="48"/>
      <c r="M2025" s="78"/>
      <c r="N2025" s="78"/>
      <c r="O2025" s="13">
        <f>SUM(L2025:N2025)</f>
        <v>0</v>
      </c>
      <c r="P2025" s="78"/>
      <c r="Q2025" s="78"/>
      <c r="R2025" s="78"/>
      <c r="S2025" s="78"/>
      <c r="T2025" s="82">
        <f>SUM(P2025:S2025)</f>
        <v>0</v>
      </c>
      <c r="U2025" s="48"/>
      <c r="V2025" s="48"/>
      <c r="W2025" s="48"/>
      <c r="X2025" s="48"/>
      <c r="Y2025" s="48"/>
      <c r="Z2025" s="48"/>
      <c r="AA2025" s="13">
        <f>SUM(U2025:Z2025)</f>
        <v>0</v>
      </c>
      <c r="AB2025" s="48"/>
      <c r="AC2025" s="48"/>
      <c r="AD2025" s="86">
        <f>H2025+K2025+O2025+T2025+AA2025+AB2025-AC2025</f>
        <v>84.166666666666671</v>
      </c>
    </row>
    <row r="2026" spans="1:30" ht="21" customHeight="1" x14ac:dyDescent="0.2">
      <c r="A2026" s="10">
        <v>2022</v>
      </c>
      <c r="B2026" s="107" t="s">
        <v>1755</v>
      </c>
      <c r="C2026" s="104" t="s">
        <v>70</v>
      </c>
      <c r="D2026" s="104">
        <v>2</v>
      </c>
      <c r="E2026" s="14">
        <f>H2026/100</f>
        <v>0.8416583333333334</v>
      </c>
      <c r="F2026" s="49"/>
      <c r="G2026" s="49"/>
      <c r="H2026" s="12">
        <v>84.165833333333339</v>
      </c>
      <c r="I2026" s="49"/>
      <c r="J2026" s="106"/>
      <c r="K2026" s="14">
        <f>SUM(I2026:J2026)</f>
        <v>0</v>
      </c>
      <c r="L2026" s="49"/>
      <c r="M2026" s="106"/>
      <c r="N2026" s="106"/>
      <c r="O2026" s="14">
        <f>SUM(L2026:N2026)</f>
        <v>0</v>
      </c>
      <c r="P2026" s="106"/>
      <c r="Q2026" s="106"/>
      <c r="R2026" s="106"/>
      <c r="S2026" s="106"/>
      <c r="T2026" s="18">
        <f>SUM(P2026:S2026)</f>
        <v>0</v>
      </c>
      <c r="U2026" s="49"/>
      <c r="V2026" s="49"/>
      <c r="W2026" s="49"/>
      <c r="X2026" s="49"/>
      <c r="Y2026" s="49"/>
      <c r="Z2026" s="49"/>
      <c r="AA2026" s="14">
        <f>SUM(U2026:Z2026)</f>
        <v>0</v>
      </c>
      <c r="AB2026" s="49"/>
      <c r="AC2026" s="49"/>
      <c r="AD2026" s="86">
        <f>H2026+K2026+O2026+T2026+AA2026+AB2026-AC2026</f>
        <v>84.165833333333339</v>
      </c>
    </row>
    <row r="2027" spans="1:30" ht="21" customHeight="1" x14ac:dyDescent="0.2">
      <c r="A2027" s="8">
        <v>2023</v>
      </c>
      <c r="B2027" s="103" t="s">
        <v>1756</v>
      </c>
      <c r="C2027" s="104" t="s">
        <v>70</v>
      </c>
      <c r="D2027" s="103">
        <v>4</v>
      </c>
      <c r="E2027" s="14">
        <f>H2027/100</f>
        <v>0.84153846153846157</v>
      </c>
      <c r="F2027" s="49"/>
      <c r="G2027" s="49"/>
      <c r="H2027" s="12">
        <v>84.15384615384616</v>
      </c>
      <c r="I2027" s="49"/>
      <c r="J2027" s="106"/>
      <c r="K2027" s="14">
        <f>SUM(I2027:J2027)</f>
        <v>0</v>
      </c>
      <c r="L2027" s="49"/>
      <c r="M2027" s="106"/>
      <c r="N2027" s="106"/>
      <c r="O2027" s="14">
        <f>SUM(L2027:N2027)</f>
        <v>0</v>
      </c>
      <c r="P2027" s="106"/>
      <c r="Q2027" s="106"/>
      <c r="R2027" s="106"/>
      <c r="S2027" s="106"/>
      <c r="T2027" s="18">
        <f>SUM(P2027:S2027)</f>
        <v>0</v>
      </c>
      <c r="U2027" s="49"/>
      <c r="V2027" s="49"/>
      <c r="W2027" s="49"/>
      <c r="X2027" s="49"/>
      <c r="Y2027" s="49"/>
      <c r="Z2027" s="49"/>
      <c r="AA2027" s="14">
        <f>SUM(U2027:Z2027)</f>
        <v>0</v>
      </c>
      <c r="AB2027" s="49"/>
      <c r="AC2027" s="49"/>
      <c r="AD2027" s="87">
        <f>H2027+K2027+O2027+T2027+AA2027+AB2027-AC2027</f>
        <v>84.15384615384616</v>
      </c>
    </row>
    <row r="2028" spans="1:30" ht="21" customHeight="1" x14ac:dyDescent="0.2">
      <c r="A2028" s="9">
        <v>2024</v>
      </c>
      <c r="B2028" s="107" t="s">
        <v>1757</v>
      </c>
      <c r="C2028" s="104" t="s">
        <v>70</v>
      </c>
      <c r="D2028" s="104">
        <v>2</v>
      </c>
      <c r="E2028" s="14">
        <f>H2028/100</f>
        <v>0.84135833333333343</v>
      </c>
      <c r="F2028" s="49"/>
      <c r="G2028" s="49"/>
      <c r="H2028" s="12">
        <v>84.135833333333338</v>
      </c>
      <c r="I2028" s="49"/>
      <c r="J2028" s="106"/>
      <c r="K2028" s="14">
        <f>SUM(I2028:J2028)</f>
        <v>0</v>
      </c>
      <c r="L2028" s="49"/>
      <c r="M2028" s="106"/>
      <c r="N2028" s="106"/>
      <c r="O2028" s="14">
        <f>SUM(L2028:N2028)</f>
        <v>0</v>
      </c>
      <c r="P2028" s="106"/>
      <c r="Q2028" s="106"/>
      <c r="R2028" s="106"/>
      <c r="S2028" s="106"/>
      <c r="T2028" s="18">
        <f>SUM(P2028:S2028)</f>
        <v>0</v>
      </c>
      <c r="U2028" s="49"/>
      <c r="V2028" s="49"/>
      <c r="W2028" s="49"/>
      <c r="X2028" s="49"/>
      <c r="Y2028" s="49"/>
      <c r="Z2028" s="49"/>
      <c r="AA2028" s="14">
        <f>SUM(U2028:Z2028)</f>
        <v>0</v>
      </c>
      <c r="AB2028" s="49"/>
      <c r="AC2028" s="49"/>
      <c r="AD2028" s="86">
        <f>H2028+K2028+O2028+T2028+AA2028+AB2028-AC2028</f>
        <v>84.135833333333338</v>
      </c>
    </row>
    <row r="2029" spans="1:30" ht="21" customHeight="1" x14ac:dyDescent="0.2">
      <c r="A2029" s="10">
        <v>2025</v>
      </c>
      <c r="B2029" s="122" t="s">
        <v>1758</v>
      </c>
      <c r="C2029" s="110" t="s">
        <v>73</v>
      </c>
      <c r="D2029" s="110">
        <v>4</v>
      </c>
      <c r="E2029" s="14">
        <v>0.84133333333333338</v>
      </c>
      <c r="F2029" s="50"/>
      <c r="G2029" s="50"/>
      <c r="H2029" s="12">
        <f>SUM(E2029*100,F2029:G2029)</f>
        <v>84.13333333333334</v>
      </c>
      <c r="I2029" s="50"/>
      <c r="J2029" s="112"/>
      <c r="K2029" s="14">
        <f>SUM(I2029:J2029)</f>
        <v>0</v>
      </c>
      <c r="L2029" s="50"/>
      <c r="M2029" s="112"/>
      <c r="N2029" s="112"/>
      <c r="O2029" s="14">
        <f>SUM(L2029:N2029)</f>
        <v>0</v>
      </c>
      <c r="P2029" s="112"/>
      <c r="Q2029" s="112"/>
      <c r="R2029" s="112"/>
      <c r="S2029" s="112"/>
      <c r="T2029" s="18">
        <f>SUM(P2029:S2029)</f>
        <v>0</v>
      </c>
      <c r="U2029" s="50"/>
      <c r="V2029" s="50"/>
      <c r="W2029" s="50"/>
      <c r="X2029" s="50"/>
      <c r="Y2029" s="50"/>
      <c r="Z2029" s="50"/>
      <c r="AA2029" s="14">
        <f>SUM(U2029:Z2029)</f>
        <v>0</v>
      </c>
      <c r="AB2029" s="50"/>
      <c r="AC2029" s="50"/>
      <c r="AD2029" s="86">
        <f>H2029+K2029+O2029+T2029+AA2029+AB2029-AC2029</f>
        <v>84.13333333333334</v>
      </c>
    </row>
    <row r="2030" spans="1:30" ht="21" customHeight="1" x14ac:dyDescent="0.2">
      <c r="A2030" s="8">
        <v>2026</v>
      </c>
      <c r="B2030" s="145">
        <v>164414</v>
      </c>
      <c r="C2030" s="92" t="s">
        <v>64</v>
      </c>
      <c r="D2030" s="91">
        <v>5</v>
      </c>
      <c r="E2030" s="15">
        <v>0.84129749103942653</v>
      </c>
      <c r="F2030" s="52"/>
      <c r="G2030" s="46"/>
      <c r="H2030" s="12">
        <f>SUM(E2030*100,F2030:G2030)</f>
        <v>84.129749103942657</v>
      </c>
      <c r="I2030" s="94"/>
      <c r="J2030" s="95"/>
      <c r="K2030" s="12">
        <f>SUM(I2030:J2030)</f>
        <v>0</v>
      </c>
      <c r="L2030" s="95"/>
      <c r="M2030" s="95"/>
      <c r="N2030" s="95"/>
      <c r="O2030" s="12">
        <f>SUM(L2030:N2030)</f>
        <v>0</v>
      </c>
      <c r="P2030" s="95"/>
      <c r="Q2030" s="95"/>
      <c r="R2030" s="95"/>
      <c r="S2030" s="95"/>
      <c r="T2030" s="19">
        <f>SUM(P2030:S2030)</f>
        <v>0</v>
      </c>
      <c r="U2030" s="95"/>
      <c r="V2030" s="94"/>
      <c r="W2030" s="94"/>
      <c r="X2030" s="94"/>
      <c r="Y2030" s="85"/>
      <c r="Z2030" s="85"/>
      <c r="AA2030" s="14">
        <f>SUM(U2030:Z2030)</f>
        <v>0</v>
      </c>
      <c r="AB2030" s="85"/>
      <c r="AC2030" s="85"/>
      <c r="AD2030" s="87">
        <f>H2030+K2030+O2030+T2030+AA2030+AB2030-AC2030</f>
        <v>84.129749103942657</v>
      </c>
    </row>
    <row r="2031" spans="1:30" ht="21" customHeight="1" x14ac:dyDescent="0.2">
      <c r="A2031" s="9">
        <v>2027</v>
      </c>
      <c r="B2031" s="99" t="s">
        <v>1759</v>
      </c>
      <c r="C2031" s="101" t="s">
        <v>68</v>
      </c>
      <c r="D2031" s="101">
        <v>4</v>
      </c>
      <c r="E2031" s="13">
        <v>0.84121212121212119</v>
      </c>
      <c r="F2031" s="48"/>
      <c r="G2031" s="48"/>
      <c r="H2031" s="12">
        <f>SUM(E2031*100,F2031:G2031)</f>
        <v>84.121212121212125</v>
      </c>
      <c r="I2031" s="48"/>
      <c r="J2031" s="78"/>
      <c r="K2031" s="13">
        <f>SUM(I2031:J2031)</f>
        <v>0</v>
      </c>
      <c r="L2031" s="48"/>
      <c r="M2031" s="78"/>
      <c r="N2031" s="78"/>
      <c r="O2031" s="13">
        <f>SUM(L2031:N2031)</f>
        <v>0</v>
      </c>
      <c r="P2031" s="78"/>
      <c r="Q2031" s="78"/>
      <c r="R2031" s="78"/>
      <c r="S2031" s="78"/>
      <c r="T2031" s="82">
        <f>SUM(P2031:S2031)</f>
        <v>0</v>
      </c>
      <c r="U2031" s="48"/>
      <c r="V2031" s="48"/>
      <c r="W2031" s="48"/>
      <c r="X2031" s="48"/>
      <c r="Y2031" s="48"/>
      <c r="Z2031" s="48"/>
      <c r="AA2031" s="13">
        <f>SUM(U2031:Z2031)</f>
        <v>0</v>
      </c>
      <c r="AB2031" s="48"/>
      <c r="AC2031" s="48"/>
      <c r="AD2031" s="87">
        <f>H2031+K2031+O2031+T2031+AA2031+AB2031-AC2031</f>
        <v>84.121212121212125</v>
      </c>
    </row>
    <row r="2032" spans="1:30" ht="21" customHeight="1" x14ac:dyDescent="0.2">
      <c r="A2032" s="10">
        <v>2028</v>
      </c>
      <c r="B2032" s="117">
        <v>184006</v>
      </c>
      <c r="C2032" s="119" t="s">
        <v>78</v>
      </c>
      <c r="D2032" s="119">
        <v>3</v>
      </c>
      <c r="E2032" s="14">
        <v>0.84113636363636368</v>
      </c>
      <c r="F2032" s="51"/>
      <c r="G2032" s="51"/>
      <c r="H2032" s="12">
        <f>SUM(E2032*100,F2032:G2032)</f>
        <v>84.113636363636374</v>
      </c>
      <c r="I2032" s="51"/>
      <c r="J2032" s="121"/>
      <c r="K2032" s="14">
        <f>SUM(I2032:J2032)</f>
        <v>0</v>
      </c>
      <c r="L2032" s="51"/>
      <c r="M2032" s="121"/>
      <c r="N2032" s="121"/>
      <c r="O2032" s="14">
        <f>SUM(L2032:N2032)</f>
        <v>0</v>
      </c>
      <c r="P2032" s="121"/>
      <c r="Q2032" s="121"/>
      <c r="R2032" s="121"/>
      <c r="S2032" s="121"/>
      <c r="T2032" s="18">
        <f>SUM(P2032:S2032)</f>
        <v>0</v>
      </c>
      <c r="U2032" s="51"/>
      <c r="V2032" s="51"/>
      <c r="W2032" s="51"/>
      <c r="X2032" s="51"/>
      <c r="Y2032" s="51"/>
      <c r="Z2032" s="51"/>
      <c r="AA2032" s="14">
        <f>SUM(U2032:Z2032)</f>
        <v>0</v>
      </c>
      <c r="AB2032" s="51"/>
      <c r="AC2032" s="51"/>
      <c r="AD2032" s="87">
        <f>H2032+K2032+O2032+T2032+AA2032+AB2032-AC2032</f>
        <v>84.113636363636374</v>
      </c>
    </row>
    <row r="2033" spans="1:30" ht="21" customHeight="1" x14ac:dyDescent="0.2">
      <c r="A2033" s="8">
        <v>2029</v>
      </c>
      <c r="B2033" s="114" t="s">
        <v>1760</v>
      </c>
      <c r="C2033" s="92" t="s">
        <v>64</v>
      </c>
      <c r="D2033" s="91">
        <v>3</v>
      </c>
      <c r="E2033" s="12">
        <v>0.84112540192926044</v>
      </c>
      <c r="F2033" s="53"/>
      <c r="G2033" s="46"/>
      <c r="H2033" s="12">
        <f>SUM(E2033*100,F2033:G2033)</f>
        <v>84.112540192926048</v>
      </c>
      <c r="I2033" s="94"/>
      <c r="J2033" s="95"/>
      <c r="K2033" s="12">
        <f>SUM(I2033:J2033)</f>
        <v>0</v>
      </c>
      <c r="L2033" s="95"/>
      <c r="M2033" s="95"/>
      <c r="N2033" s="95"/>
      <c r="O2033" s="12">
        <f>SUM(L2033:N2033)</f>
        <v>0</v>
      </c>
      <c r="P2033" s="95"/>
      <c r="Q2033" s="95"/>
      <c r="R2033" s="95"/>
      <c r="S2033" s="95"/>
      <c r="T2033" s="19">
        <f>SUM(P2033:S2033)</f>
        <v>0</v>
      </c>
      <c r="U2033" s="95"/>
      <c r="V2033" s="94"/>
      <c r="W2033" s="94"/>
      <c r="X2033" s="94"/>
      <c r="Y2033" s="85"/>
      <c r="Z2033" s="85"/>
      <c r="AA2033" s="14">
        <f>SUM(U2033:Z2033)</f>
        <v>0</v>
      </c>
      <c r="AB2033" s="85"/>
      <c r="AC2033" s="85"/>
      <c r="AD2033" s="87">
        <f>H2033+K2033+O2033+T2033+AA2033+AB2033-AC2033</f>
        <v>84.112540192926048</v>
      </c>
    </row>
    <row r="2034" spans="1:30" ht="21" customHeight="1" x14ac:dyDescent="0.2">
      <c r="A2034" s="9">
        <v>2030</v>
      </c>
      <c r="B2034" s="96" t="s">
        <v>1761</v>
      </c>
      <c r="C2034" s="96" t="s">
        <v>66</v>
      </c>
      <c r="D2034" s="96">
        <v>1</v>
      </c>
      <c r="E2034" s="13">
        <v>0.83906250000000004</v>
      </c>
      <c r="F2034" s="47"/>
      <c r="G2034" s="47"/>
      <c r="H2034" s="12">
        <f>SUM(E2034*100,F2034:G2034)</f>
        <v>83.90625</v>
      </c>
      <c r="I2034" s="47"/>
      <c r="J2034" s="77"/>
      <c r="K2034" s="13">
        <f>SUM(I2034:J2034)</f>
        <v>0</v>
      </c>
      <c r="L2034" s="47"/>
      <c r="M2034" s="77"/>
      <c r="N2034" s="77"/>
      <c r="O2034" s="13">
        <f>SUM(L2034:N2034)</f>
        <v>0</v>
      </c>
      <c r="P2034" s="77"/>
      <c r="Q2034" s="77"/>
      <c r="R2034" s="77"/>
      <c r="S2034" s="77"/>
      <c r="T2034" s="82">
        <f>SUM(P2034:S2034)</f>
        <v>0</v>
      </c>
      <c r="U2034" s="47"/>
      <c r="V2034" s="47">
        <v>0.2</v>
      </c>
      <c r="W2034" s="47"/>
      <c r="X2034" s="47"/>
      <c r="Y2034" s="47"/>
      <c r="Z2034" s="47"/>
      <c r="AA2034" s="13">
        <f>SUM(U2034:Z2034)</f>
        <v>0.2</v>
      </c>
      <c r="AB2034" s="47"/>
      <c r="AC2034" s="47"/>
      <c r="AD2034" s="86">
        <f>H2034+K2034+O2034+T2034+AA2034+AB2034-AC2034</f>
        <v>84.106250000000003</v>
      </c>
    </row>
    <row r="2035" spans="1:30" ht="21" customHeight="1" x14ac:dyDescent="0.2">
      <c r="A2035" s="10">
        <v>2031</v>
      </c>
      <c r="B2035" s="129" t="s">
        <v>1762</v>
      </c>
      <c r="C2035" s="101" t="s">
        <v>68</v>
      </c>
      <c r="D2035" s="101">
        <v>2</v>
      </c>
      <c r="E2035" s="13">
        <v>0.84099999999999997</v>
      </c>
      <c r="F2035" s="48"/>
      <c r="G2035" s="48"/>
      <c r="H2035" s="12">
        <f>SUM(E2035*100,F2035:G2035)</f>
        <v>84.1</v>
      </c>
      <c r="I2035" s="48"/>
      <c r="J2035" s="78"/>
      <c r="K2035" s="13">
        <f>SUM(I2035:J2035)</f>
        <v>0</v>
      </c>
      <c r="L2035" s="48"/>
      <c r="M2035" s="78"/>
      <c r="N2035" s="78"/>
      <c r="O2035" s="13">
        <f>SUM(L2035:N2035)</f>
        <v>0</v>
      </c>
      <c r="P2035" s="78"/>
      <c r="Q2035" s="78"/>
      <c r="R2035" s="78"/>
      <c r="S2035" s="78"/>
      <c r="T2035" s="82">
        <f>SUM(P2035:S2035)</f>
        <v>0</v>
      </c>
      <c r="U2035" s="48"/>
      <c r="V2035" s="48"/>
      <c r="W2035" s="48"/>
      <c r="X2035" s="48"/>
      <c r="Y2035" s="48"/>
      <c r="Z2035" s="48"/>
      <c r="AA2035" s="13">
        <f>SUM(U2035:Z2035)</f>
        <v>0</v>
      </c>
      <c r="AB2035" s="48"/>
      <c r="AC2035" s="48"/>
      <c r="AD2035" s="87">
        <f>H2035+K2035+O2035+T2035+AA2035+AB2035-AC2035</f>
        <v>84.1</v>
      </c>
    </row>
    <row r="2036" spans="1:30" ht="21" customHeight="1" x14ac:dyDescent="0.2">
      <c r="A2036" s="8">
        <v>2032</v>
      </c>
      <c r="B2036" s="268" t="s">
        <v>1763</v>
      </c>
      <c r="C2036" s="101" t="s">
        <v>68</v>
      </c>
      <c r="D2036" s="99">
        <v>1</v>
      </c>
      <c r="E2036" s="13">
        <v>0.84096774193548385</v>
      </c>
      <c r="F2036" s="48"/>
      <c r="G2036" s="48"/>
      <c r="H2036" s="12">
        <f>SUM(E2036*100,F2036:G2036)</f>
        <v>84.096774193548384</v>
      </c>
      <c r="I2036" s="48"/>
      <c r="J2036" s="78"/>
      <c r="K2036" s="13">
        <f>SUM(I2036:J2036)</f>
        <v>0</v>
      </c>
      <c r="L2036" s="48"/>
      <c r="M2036" s="78"/>
      <c r="N2036" s="78"/>
      <c r="O2036" s="13">
        <f>SUM(L2036:N2036)</f>
        <v>0</v>
      </c>
      <c r="P2036" s="78"/>
      <c r="Q2036" s="78"/>
      <c r="R2036" s="78"/>
      <c r="S2036" s="78"/>
      <c r="T2036" s="82">
        <f>SUM(P2036:S2036)</f>
        <v>0</v>
      </c>
      <c r="U2036" s="48"/>
      <c r="V2036" s="48"/>
      <c r="W2036" s="48"/>
      <c r="X2036" s="48"/>
      <c r="Y2036" s="48"/>
      <c r="Z2036" s="48"/>
      <c r="AA2036" s="13">
        <f>SUM(U2036:Z2036)</f>
        <v>0</v>
      </c>
      <c r="AB2036" s="48"/>
      <c r="AC2036" s="48"/>
      <c r="AD2036" s="86">
        <f>H2036+K2036+O2036+T2036+AA2036+AB2036-AC2036</f>
        <v>84.096774193548384</v>
      </c>
    </row>
    <row r="2037" spans="1:30" ht="21" customHeight="1" x14ac:dyDescent="0.2">
      <c r="A2037" s="9">
        <v>2033</v>
      </c>
      <c r="B2037" s="100" t="s">
        <v>1764</v>
      </c>
      <c r="C2037" s="101" t="s">
        <v>68</v>
      </c>
      <c r="D2037" s="99">
        <v>1</v>
      </c>
      <c r="E2037" s="13">
        <v>0.82096774193548383</v>
      </c>
      <c r="F2037" s="48"/>
      <c r="G2037" s="48"/>
      <c r="H2037" s="12">
        <f>SUM(E2037*100,F2037:G2037)</f>
        <v>82.096774193548384</v>
      </c>
      <c r="I2037" s="48"/>
      <c r="J2037" s="78"/>
      <c r="K2037" s="13">
        <f>SUM(I2037:J2037)</f>
        <v>0</v>
      </c>
      <c r="L2037" s="48"/>
      <c r="M2037" s="78"/>
      <c r="N2037" s="78"/>
      <c r="O2037" s="13">
        <f>SUM(L2037:N2037)</f>
        <v>0</v>
      </c>
      <c r="P2037" s="78"/>
      <c r="Q2037" s="78"/>
      <c r="R2037" s="78"/>
      <c r="S2037" s="78"/>
      <c r="T2037" s="82">
        <f>SUM(P2037:S2037)</f>
        <v>0</v>
      </c>
      <c r="U2037" s="48"/>
      <c r="V2037" s="48">
        <v>0.5</v>
      </c>
      <c r="W2037" s="48">
        <v>1.5</v>
      </c>
      <c r="X2037" s="48"/>
      <c r="Y2037" s="48"/>
      <c r="Z2037" s="48"/>
      <c r="AA2037" s="13">
        <f>SUM(U2037:Z2037)</f>
        <v>2</v>
      </c>
      <c r="AB2037" s="48"/>
      <c r="AC2037" s="48"/>
      <c r="AD2037" s="86">
        <f>H2037+K2037+O2037+T2037+AA2037+AB2037-AC2037</f>
        <v>84.096774193548384</v>
      </c>
    </row>
    <row r="2038" spans="1:30" ht="21" customHeight="1" x14ac:dyDescent="0.2">
      <c r="A2038" s="10">
        <v>2034</v>
      </c>
      <c r="B2038" s="134" t="s">
        <v>1765</v>
      </c>
      <c r="C2038" s="92" t="s">
        <v>64</v>
      </c>
      <c r="D2038" s="92">
        <v>1</v>
      </c>
      <c r="E2038" s="12">
        <v>0.83578666666666668</v>
      </c>
      <c r="F2038" s="53"/>
      <c r="G2038" s="46"/>
      <c r="H2038" s="12">
        <f>SUM(E2038*100,F2038:G2038)</f>
        <v>83.578666666666663</v>
      </c>
      <c r="I2038" s="94"/>
      <c r="J2038" s="95"/>
      <c r="K2038" s="12">
        <f>SUM(I2038:J2038)</f>
        <v>0</v>
      </c>
      <c r="L2038" s="95"/>
      <c r="M2038" s="95"/>
      <c r="N2038" s="95"/>
      <c r="O2038" s="12">
        <f>SUM(L2038:N2038)</f>
        <v>0</v>
      </c>
      <c r="P2038" s="95"/>
      <c r="Q2038" s="95"/>
      <c r="R2038" s="95"/>
      <c r="S2038" s="95"/>
      <c r="T2038" s="19">
        <f>SUM(P2038:S2038)</f>
        <v>0</v>
      </c>
      <c r="U2038" s="95"/>
      <c r="V2038" s="94"/>
      <c r="W2038" s="94"/>
      <c r="X2038" s="94"/>
      <c r="Y2038" s="85"/>
      <c r="Z2038" s="85">
        <v>0.5</v>
      </c>
      <c r="AA2038" s="14">
        <f>SUM(U2038:Z2038)</f>
        <v>0.5</v>
      </c>
      <c r="AB2038" s="85"/>
      <c r="AC2038" s="85"/>
      <c r="AD2038" s="87">
        <f>H2038+K2038+O2038+T2038+AA2038+AB2038-AC2038</f>
        <v>84.078666666666663</v>
      </c>
    </row>
    <row r="2039" spans="1:30" ht="21" customHeight="1" x14ac:dyDescent="0.2">
      <c r="A2039" s="8">
        <v>2035</v>
      </c>
      <c r="B2039" s="96" t="s">
        <v>1766</v>
      </c>
      <c r="C2039" s="96" t="s">
        <v>66</v>
      </c>
      <c r="D2039" s="96">
        <v>2</v>
      </c>
      <c r="E2039" s="13">
        <v>0.84066666666666667</v>
      </c>
      <c r="F2039" s="47"/>
      <c r="G2039" s="47"/>
      <c r="H2039" s="12">
        <f>SUM(E2039*100,F2039:G2039)</f>
        <v>84.066666666666663</v>
      </c>
      <c r="I2039" s="47"/>
      <c r="J2039" s="77"/>
      <c r="K2039" s="13">
        <f>SUM(I2039:J2039)</f>
        <v>0</v>
      </c>
      <c r="L2039" s="47"/>
      <c r="M2039" s="77"/>
      <c r="N2039" s="77"/>
      <c r="O2039" s="13">
        <f>SUM(L2039:N2039)</f>
        <v>0</v>
      </c>
      <c r="P2039" s="77"/>
      <c r="Q2039" s="77"/>
      <c r="R2039" s="77"/>
      <c r="S2039" s="77"/>
      <c r="T2039" s="82">
        <f>SUM(P2039:S2039)</f>
        <v>0</v>
      </c>
      <c r="U2039" s="47"/>
      <c r="V2039" s="47"/>
      <c r="W2039" s="47"/>
      <c r="X2039" s="47"/>
      <c r="Y2039" s="47"/>
      <c r="Z2039" s="47"/>
      <c r="AA2039" s="13">
        <f>SUM(U2039:Z2039)</f>
        <v>0</v>
      </c>
      <c r="AB2039" s="47"/>
      <c r="AC2039" s="47"/>
      <c r="AD2039" s="86">
        <f>H2039+K2039+O2039+T2039+AA2039+AB2039-AC2039</f>
        <v>84.066666666666663</v>
      </c>
    </row>
    <row r="2040" spans="1:30" ht="21" customHeight="1" x14ac:dyDescent="0.2">
      <c r="A2040" s="9">
        <v>2036</v>
      </c>
      <c r="B2040" s="134" t="s">
        <v>1767</v>
      </c>
      <c r="C2040" s="92" t="s">
        <v>64</v>
      </c>
      <c r="D2040" s="92">
        <v>1</v>
      </c>
      <c r="E2040" s="12">
        <v>0.84063333333333334</v>
      </c>
      <c r="F2040" s="46"/>
      <c r="G2040" s="46"/>
      <c r="H2040" s="12">
        <f>SUM(E2040*100,F2040:G2040)</f>
        <v>84.063333333333333</v>
      </c>
      <c r="I2040" s="53"/>
      <c r="J2040" s="113"/>
      <c r="K2040" s="12">
        <f>SUM(I2040:J2040)</f>
        <v>0</v>
      </c>
      <c r="L2040" s="53"/>
      <c r="M2040" s="113"/>
      <c r="N2040" s="113"/>
      <c r="O2040" s="12">
        <f>SUM(L2040:N2040)</f>
        <v>0</v>
      </c>
      <c r="P2040" s="113"/>
      <c r="Q2040" s="113"/>
      <c r="R2040" s="113"/>
      <c r="S2040" s="113"/>
      <c r="T2040" s="19">
        <f>SUM(P2040:S2040)</f>
        <v>0</v>
      </c>
      <c r="U2040" s="53"/>
      <c r="V2040" s="53"/>
      <c r="W2040" s="53"/>
      <c r="X2040" s="53"/>
      <c r="Y2040" s="58"/>
      <c r="Z2040" s="58"/>
      <c r="AA2040" s="14">
        <f>SUM(U2040:Z2040)</f>
        <v>0</v>
      </c>
      <c r="AB2040" s="58"/>
      <c r="AC2040" s="58"/>
      <c r="AD2040" s="87">
        <f>H2040+K2040+O2040+T2040+AA2040+AB2040-AC2040</f>
        <v>84.063333333333333</v>
      </c>
    </row>
    <row r="2041" spans="1:30" ht="21" customHeight="1" x14ac:dyDescent="0.2">
      <c r="A2041" s="10">
        <v>2037</v>
      </c>
      <c r="B2041" s="122" t="s">
        <v>1768</v>
      </c>
      <c r="C2041" s="110" t="s">
        <v>73</v>
      </c>
      <c r="D2041" s="110">
        <v>1</v>
      </c>
      <c r="E2041" s="14">
        <v>0.8405111111111111</v>
      </c>
      <c r="F2041" s="50"/>
      <c r="G2041" s="50"/>
      <c r="H2041" s="12">
        <f>SUM(E2041*100,F2041:G2041)</f>
        <v>84.051111111111112</v>
      </c>
      <c r="I2041" s="50"/>
      <c r="J2041" s="112"/>
      <c r="K2041" s="14">
        <f>SUM(I2041:J2041)</f>
        <v>0</v>
      </c>
      <c r="L2041" s="50"/>
      <c r="M2041" s="112"/>
      <c r="N2041" s="112"/>
      <c r="O2041" s="14">
        <f>SUM(L2041:N2041)</f>
        <v>0</v>
      </c>
      <c r="P2041" s="112"/>
      <c r="Q2041" s="112"/>
      <c r="R2041" s="112"/>
      <c r="S2041" s="112"/>
      <c r="T2041" s="18">
        <f>SUM(P2041:S2041)</f>
        <v>0</v>
      </c>
      <c r="U2041" s="50"/>
      <c r="V2041" s="50"/>
      <c r="W2041" s="50"/>
      <c r="X2041" s="50"/>
      <c r="Y2041" s="50"/>
      <c r="Z2041" s="50"/>
      <c r="AA2041" s="14">
        <f>SUM(U2041:Z2041)</f>
        <v>0</v>
      </c>
      <c r="AB2041" s="50"/>
      <c r="AC2041" s="50"/>
      <c r="AD2041" s="86">
        <f>H2041+K2041+O2041+T2041+AA2041+AB2041-AC2041</f>
        <v>84.051111111111112</v>
      </c>
    </row>
    <row r="2042" spans="1:30" ht="21" customHeight="1" x14ac:dyDescent="0.2">
      <c r="A2042" s="8">
        <v>2038</v>
      </c>
      <c r="B2042" s="129" t="s">
        <v>1769</v>
      </c>
      <c r="C2042" s="101" t="s">
        <v>68</v>
      </c>
      <c r="D2042" s="101">
        <v>2</v>
      </c>
      <c r="E2042" s="13">
        <v>0.84033333333333338</v>
      </c>
      <c r="F2042" s="48"/>
      <c r="G2042" s="48"/>
      <c r="H2042" s="12">
        <f>SUM(E2042*100,F2042:G2042)</f>
        <v>84.033333333333331</v>
      </c>
      <c r="I2042" s="48"/>
      <c r="J2042" s="78"/>
      <c r="K2042" s="13">
        <f>SUM(I2042:J2042)</f>
        <v>0</v>
      </c>
      <c r="L2042" s="48"/>
      <c r="M2042" s="78"/>
      <c r="N2042" s="78"/>
      <c r="O2042" s="13">
        <f>SUM(L2042:N2042)</f>
        <v>0</v>
      </c>
      <c r="P2042" s="78"/>
      <c r="Q2042" s="78"/>
      <c r="R2042" s="78"/>
      <c r="S2042" s="78"/>
      <c r="T2042" s="82">
        <f>SUM(P2042:S2042)</f>
        <v>0</v>
      </c>
      <c r="U2042" s="48"/>
      <c r="V2042" s="48"/>
      <c r="W2042" s="48"/>
      <c r="X2042" s="48"/>
      <c r="Y2042" s="48"/>
      <c r="Z2042" s="48"/>
      <c r="AA2042" s="13">
        <f>SUM(U2042:Z2042)</f>
        <v>0</v>
      </c>
      <c r="AB2042" s="48"/>
      <c r="AC2042" s="48"/>
      <c r="AD2042" s="86">
        <f>H2042+K2042+O2042+T2042+AA2042+AB2042-AC2042</f>
        <v>84.033333333333331</v>
      </c>
    </row>
    <row r="2043" spans="1:30" ht="21" customHeight="1" x14ac:dyDescent="0.2">
      <c r="A2043" s="9">
        <v>2039</v>
      </c>
      <c r="B2043" s="131" t="s">
        <v>1770</v>
      </c>
      <c r="C2043" s="92" t="s">
        <v>64</v>
      </c>
      <c r="D2043" s="91">
        <v>2</v>
      </c>
      <c r="E2043" s="12">
        <v>0.84031914893617021</v>
      </c>
      <c r="F2043" s="46"/>
      <c r="G2043" s="46"/>
      <c r="H2043" s="12">
        <f>SUM(E2043*100,F2043:G2043)</f>
        <v>84.031914893617028</v>
      </c>
      <c r="I2043" s="94"/>
      <c r="J2043" s="95"/>
      <c r="K2043" s="12">
        <f>SUM(I2043:J2043)</f>
        <v>0</v>
      </c>
      <c r="L2043" s="95"/>
      <c r="M2043" s="95"/>
      <c r="N2043" s="95"/>
      <c r="O2043" s="12">
        <f>SUM(L2043:N2043)</f>
        <v>0</v>
      </c>
      <c r="P2043" s="95"/>
      <c r="Q2043" s="95"/>
      <c r="R2043" s="95"/>
      <c r="S2043" s="95"/>
      <c r="T2043" s="19">
        <f>SUM(P2043:S2043)</f>
        <v>0</v>
      </c>
      <c r="U2043" s="95"/>
      <c r="V2043" s="94"/>
      <c r="W2043" s="94"/>
      <c r="X2043" s="94"/>
      <c r="Y2043" s="85"/>
      <c r="Z2043" s="85"/>
      <c r="AA2043" s="14">
        <f>SUM(U2043:Z2043)</f>
        <v>0</v>
      </c>
      <c r="AB2043" s="85"/>
      <c r="AC2043" s="85"/>
      <c r="AD2043" s="87">
        <f>H2043+K2043+O2043+T2043+AA2043+AB2043-AC2043</f>
        <v>84.031914893617028</v>
      </c>
    </row>
    <row r="2044" spans="1:30" ht="21" customHeight="1" x14ac:dyDescent="0.2">
      <c r="A2044" s="10">
        <v>2040</v>
      </c>
      <c r="B2044" s="132" t="s">
        <v>1771</v>
      </c>
      <c r="C2044" s="101" t="s">
        <v>68</v>
      </c>
      <c r="D2044" s="101">
        <v>1</v>
      </c>
      <c r="E2044" s="13">
        <v>0.81928571428571428</v>
      </c>
      <c r="F2044" s="48"/>
      <c r="G2044" s="48"/>
      <c r="H2044" s="12">
        <f>SUM(E2044*100,F2044:G2044)</f>
        <v>81.928571428571431</v>
      </c>
      <c r="I2044" s="48"/>
      <c r="J2044" s="78"/>
      <c r="K2044" s="13">
        <f>SUM(I2044:J2044)</f>
        <v>0</v>
      </c>
      <c r="L2044" s="48"/>
      <c r="M2044" s="78"/>
      <c r="N2044" s="78"/>
      <c r="O2044" s="13">
        <f>SUM(L2044:N2044)</f>
        <v>0</v>
      </c>
      <c r="P2044" s="78"/>
      <c r="Q2044" s="78"/>
      <c r="R2044" s="78"/>
      <c r="S2044" s="78"/>
      <c r="T2044" s="82">
        <f>SUM(P2044:S2044)</f>
        <v>0</v>
      </c>
      <c r="U2044" s="48"/>
      <c r="V2044" s="48"/>
      <c r="W2044" s="48">
        <v>2.1</v>
      </c>
      <c r="X2044" s="48"/>
      <c r="Y2044" s="48"/>
      <c r="Z2044" s="48"/>
      <c r="AA2044" s="13">
        <f>SUM(U2044:Z2044)</f>
        <v>2.1</v>
      </c>
      <c r="AB2044" s="48"/>
      <c r="AC2044" s="48"/>
      <c r="AD2044" s="86">
        <f>H2044+K2044+O2044+T2044+AA2044+AB2044-AC2044</f>
        <v>84.028571428571425</v>
      </c>
    </row>
    <row r="2045" spans="1:30" ht="21" customHeight="1" x14ac:dyDescent="0.2">
      <c r="A2045" s="8">
        <v>2041</v>
      </c>
      <c r="B2045" s="107">
        <v>182784</v>
      </c>
      <c r="C2045" s="104" t="s">
        <v>70</v>
      </c>
      <c r="D2045" s="104">
        <v>3</v>
      </c>
      <c r="E2045" s="14">
        <f>'[1]3-18-08.'!AD12</f>
        <v>0.84</v>
      </c>
      <c r="F2045" s="49"/>
      <c r="G2045" s="49"/>
      <c r="H2045" s="12">
        <f>SUM(E2045*100,F2045:G2045)</f>
        <v>84</v>
      </c>
      <c r="I2045" s="49"/>
      <c r="J2045" s="106"/>
      <c r="K2045" s="14">
        <f>SUM(I2045:J2045)</f>
        <v>0</v>
      </c>
      <c r="L2045" s="49"/>
      <c r="M2045" s="106"/>
      <c r="N2045" s="106"/>
      <c r="O2045" s="14">
        <f>SUM(L2045:N2045)</f>
        <v>0</v>
      </c>
      <c r="P2045" s="106"/>
      <c r="Q2045" s="106"/>
      <c r="R2045" s="106"/>
      <c r="S2045" s="106"/>
      <c r="T2045" s="18">
        <f>SUM(P2045:S2045)</f>
        <v>0</v>
      </c>
      <c r="U2045" s="49"/>
      <c r="V2045" s="49"/>
      <c r="W2045" s="49"/>
      <c r="X2045" s="49"/>
      <c r="Y2045" s="49"/>
      <c r="Z2045" s="49"/>
      <c r="AA2045" s="14">
        <f>SUM(U2045:Z2045)</f>
        <v>0</v>
      </c>
      <c r="AB2045" s="49"/>
      <c r="AC2045" s="49"/>
      <c r="AD2045" s="86">
        <f>H2045+K2045+O2045+T2045+AA2045+AB2045-AC2045</f>
        <v>84</v>
      </c>
    </row>
    <row r="2046" spans="1:30" ht="21" customHeight="1" x14ac:dyDescent="0.2">
      <c r="A2046" s="9">
        <v>2042</v>
      </c>
      <c r="B2046" s="103" t="s">
        <v>1772</v>
      </c>
      <c r="C2046" s="104" t="s">
        <v>70</v>
      </c>
      <c r="D2046" s="103">
        <v>4</v>
      </c>
      <c r="E2046" s="14">
        <f>H2046/100</f>
        <v>0.84</v>
      </c>
      <c r="F2046" s="49"/>
      <c r="G2046" s="49"/>
      <c r="H2046" s="12">
        <v>84</v>
      </c>
      <c r="I2046" s="49"/>
      <c r="J2046" s="106"/>
      <c r="K2046" s="14">
        <f>SUM(I2046:J2046)</f>
        <v>0</v>
      </c>
      <c r="L2046" s="49"/>
      <c r="M2046" s="106"/>
      <c r="N2046" s="106"/>
      <c r="O2046" s="14">
        <f>SUM(L2046:N2046)</f>
        <v>0</v>
      </c>
      <c r="P2046" s="106"/>
      <c r="Q2046" s="106"/>
      <c r="R2046" s="106"/>
      <c r="S2046" s="106"/>
      <c r="T2046" s="18">
        <f>SUM(P2046:S2046)</f>
        <v>0</v>
      </c>
      <c r="U2046" s="49"/>
      <c r="V2046" s="49"/>
      <c r="W2046" s="49"/>
      <c r="X2046" s="49"/>
      <c r="Y2046" s="49"/>
      <c r="Z2046" s="49"/>
      <c r="AA2046" s="14">
        <f>SUM(U2046:Z2046)</f>
        <v>0</v>
      </c>
      <c r="AB2046" s="49"/>
      <c r="AC2046" s="49"/>
      <c r="AD2046" s="86">
        <f>H2046+K2046+O2046+T2046+AA2046+AB2046-AC2046</f>
        <v>84</v>
      </c>
    </row>
    <row r="2047" spans="1:30" ht="21" customHeight="1" x14ac:dyDescent="0.2">
      <c r="A2047" s="10">
        <v>2043</v>
      </c>
      <c r="B2047" s="96" t="s">
        <v>1773</v>
      </c>
      <c r="C2047" s="96" t="s">
        <v>66</v>
      </c>
      <c r="D2047" s="96">
        <v>1</v>
      </c>
      <c r="E2047" s="13">
        <v>0.83</v>
      </c>
      <c r="F2047" s="47"/>
      <c r="G2047" s="47"/>
      <c r="H2047" s="12">
        <f>SUM(E2047*100,F2047:G2047)</f>
        <v>83</v>
      </c>
      <c r="I2047" s="47"/>
      <c r="J2047" s="77"/>
      <c r="K2047" s="13">
        <f>SUM(I2047:J2047)</f>
        <v>0</v>
      </c>
      <c r="L2047" s="47"/>
      <c r="M2047" s="77"/>
      <c r="N2047" s="77"/>
      <c r="O2047" s="13">
        <f>SUM(L2047:N2047)</f>
        <v>0</v>
      </c>
      <c r="P2047" s="77"/>
      <c r="Q2047" s="77"/>
      <c r="R2047" s="77"/>
      <c r="S2047" s="77"/>
      <c r="T2047" s="82">
        <f>SUM(P2047:S2047)</f>
        <v>0</v>
      </c>
      <c r="U2047" s="47"/>
      <c r="V2047" s="47">
        <v>1</v>
      </c>
      <c r="W2047" s="47"/>
      <c r="X2047" s="47"/>
      <c r="Y2047" s="47"/>
      <c r="Z2047" s="47"/>
      <c r="AA2047" s="13">
        <f>SUM(U2047:Z2047)</f>
        <v>1</v>
      </c>
      <c r="AB2047" s="47"/>
      <c r="AC2047" s="47"/>
      <c r="AD2047" s="87">
        <f>H2047+K2047+O2047+T2047+AA2047+AB2047-AC2047</f>
        <v>84</v>
      </c>
    </row>
    <row r="2048" spans="1:30" ht="21" customHeight="1" x14ac:dyDescent="0.2">
      <c r="A2048" s="8">
        <v>2044</v>
      </c>
      <c r="B2048" s="122" t="s">
        <v>1774</v>
      </c>
      <c r="C2048" s="110" t="s">
        <v>73</v>
      </c>
      <c r="D2048" s="110">
        <v>2</v>
      </c>
      <c r="E2048" s="14">
        <v>0.84</v>
      </c>
      <c r="F2048" s="50"/>
      <c r="G2048" s="50"/>
      <c r="H2048" s="12">
        <f>SUM(E2048*100,F2048:G2048)</f>
        <v>84</v>
      </c>
      <c r="I2048" s="50"/>
      <c r="J2048" s="112"/>
      <c r="K2048" s="14">
        <f>SUM(I2048:J2048)</f>
        <v>0</v>
      </c>
      <c r="L2048" s="50"/>
      <c r="M2048" s="112"/>
      <c r="N2048" s="112"/>
      <c r="O2048" s="14">
        <f>SUM(L2048:N2048)</f>
        <v>0</v>
      </c>
      <c r="P2048" s="112"/>
      <c r="Q2048" s="112"/>
      <c r="R2048" s="112"/>
      <c r="S2048" s="112"/>
      <c r="T2048" s="18">
        <f>SUM(P2048:S2048)</f>
        <v>0</v>
      </c>
      <c r="U2048" s="50"/>
      <c r="V2048" s="50"/>
      <c r="W2048" s="50"/>
      <c r="X2048" s="50"/>
      <c r="Y2048" s="50"/>
      <c r="Z2048" s="50"/>
      <c r="AA2048" s="14">
        <f>SUM(U2048:Z2048)</f>
        <v>0</v>
      </c>
      <c r="AB2048" s="50"/>
      <c r="AC2048" s="50"/>
      <c r="AD2048" s="87">
        <f>H2048+K2048+O2048+T2048+AA2048+AB2048-AC2048</f>
        <v>84</v>
      </c>
    </row>
    <row r="2049" spans="1:30" ht="21" customHeight="1" x14ac:dyDescent="0.2">
      <c r="A2049" s="9">
        <v>2045</v>
      </c>
      <c r="B2049" s="122" t="s">
        <v>1775</v>
      </c>
      <c r="C2049" s="110" t="s">
        <v>73</v>
      </c>
      <c r="D2049" s="110">
        <v>3</v>
      </c>
      <c r="E2049" s="14">
        <v>0.84</v>
      </c>
      <c r="F2049" s="50"/>
      <c r="G2049" s="50"/>
      <c r="H2049" s="12">
        <f>SUM(E2049*100,F2049:G2049)</f>
        <v>84</v>
      </c>
      <c r="I2049" s="50"/>
      <c r="J2049" s="112"/>
      <c r="K2049" s="14">
        <f>SUM(I2049:J2049)</f>
        <v>0</v>
      </c>
      <c r="L2049" s="50"/>
      <c r="M2049" s="112"/>
      <c r="N2049" s="112"/>
      <c r="O2049" s="14">
        <f>SUM(L2049:N2049)</f>
        <v>0</v>
      </c>
      <c r="P2049" s="112"/>
      <c r="Q2049" s="112"/>
      <c r="R2049" s="112"/>
      <c r="S2049" s="112"/>
      <c r="T2049" s="18">
        <f>SUM(P2049:S2049)</f>
        <v>0</v>
      </c>
      <c r="U2049" s="50"/>
      <c r="V2049" s="50"/>
      <c r="W2049" s="50"/>
      <c r="X2049" s="50"/>
      <c r="Y2049" s="50"/>
      <c r="Z2049" s="50"/>
      <c r="AA2049" s="14">
        <f>SUM(U2049:Z2049)</f>
        <v>0</v>
      </c>
      <c r="AB2049" s="50"/>
      <c r="AC2049" s="50"/>
      <c r="AD2049" s="87">
        <f>H2049+K2049+O2049+T2049+AA2049+AB2049-AC2049</f>
        <v>84</v>
      </c>
    </row>
    <row r="2050" spans="1:30" ht="21" customHeight="1" x14ac:dyDescent="0.2">
      <c r="A2050" s="10">
        <v>2046</v>
      </c>
      <c r="B2050" s="117">
        <v>194118</v>
      </c>
      <c r="C2050" s="119" t="s">
        <v>78</v>
      </c>
      <c r="D2050" s="119">
        <v>2</v>
      </c>
      <c r="E2050" s="14">
        <v>0.84</v>
      </c>
      <c r="F2050" s="51"/>
      <c r="G2050" s="51"/>
      <c r="H2050" s="12">
        <f>SUM(E2050*100,F2050:G2050)</f>
        <v>84</v>
      </c>
      <c r="I2050" s="51"/>
      <c r="J2050" s="121"/>
      <c r="K2050" s="14">
        <f>SUM(I2050:J2050)</f>
        <v>0</v>
      </c>
      <c r="L2050" s="51"/>
      <c r="M2050" s="121"/>
      <c r="N2050" s="121"/>
      <c r="O2050" s="14">
        <f>SUM(L2050:N2050)</f>
        <v>0</v>
      </c>
      <c r="P2050" s="121"/>
      <c r="Q2050" s="121"/>
      <c r="R2050" s="121"/>
      <c r="S2050" s="121"/>
      <c r="T2050" s="18">
        <f>SUM(P2050:S2050)</f>
        <v>0</v>
      </c>
      <c r="U2050" s="51"/>
      <c r="V2050" s="51"/>
      <c r="W2050" s="51"/>
      <c r="X2050" s="51"/>
      <c r="Y2050" s="51"/>
      <c r="Z2050" s="51"/>
      <c r="AA2050" s="14">
        <f>SUM(U2050:Z2050)</f>
        <v>0</v>
      </c>
      <c r="AB2050" s="51"/>
      <c r="AC2050" s="51"/>
      <c r="AD2050" s="86">
        <f>H2050+K2050+O2050+T2050+AA2050+AB2050-AC2050</f>
        <v>84</v>
      </c>
    </row>
    <row r="2051" spans="1:30" ht="21" customHeight="1" x14ac:dyDescent="0.2">
      <c r="A2051" s="8">
        <v>2047</v>
      </c>
      <c r="B2051" s="100" t="s">
        <v>1776</v>
      </c>
      <c r="C2051" s="101" t="s">
        <v>68</v>
      </c>
      <c r="D2051" s="101">
        <v>3</v>
      </c>
      <c r="E2051" s="13">
        <v>0.84</v>
      </c>
      <c r="F2051" s="48"/>
      <c r="G2051" s="48"/>
      <c r="H2051" s="12">
        <f>SUM(E2051*100,F2051:G2051)</f>
        <v>84</v>
      </c>
      <c r="I2051" s="48"/>
      <c r="J2051" s="78"/>
      <c r="K2051" s="13">
        <f>SUM(I2051:J2051)</f>
        <v>0</v>
      </c>
      <c r="L2051" s="48"/>
      <c r="M2051" s="78"/>
      <c r="N2051" s="78"/>
      <c r="O2051" s="13">
        <f>SUM(L2051:N2051)</f>
        <v>0</v>
      </c>
      <c r="P2051" s="78"/>
      <c r="Q2051" s="78"/>
      <c r="R2051" s="78"/>
      <c r="S2051" s="78"/>
      <c r="T2051" s="82">
        <f>SUM(P2051:S2051)</f>
        <v>0</v>
      </c>
      <c r="U2051" s="48"/>
      <c r="V2051" s="48"/>
      <c r="W2051" s="48"/>
      <c r="X2051" s="48"/>
      <c r="Y2051" s="48"/>
      <c r="Z2051" s="48"/>
      <c r="AA2051" s="13">
        <f>SUM(U2051:Z2051)</f>
        <v>0</v>
      </c>
      <c r="AB2051" s="48"/>
      <c r="AC2051" s="48"/>
      <c r="AD2051" s="86">
        <f>H2051+K2051+O2051+T2051+AA2051+AB2051-AC2051</f>
        <v>84</v>
      </c>
    </row>
    <row r="2052" spans="1:30" ht="21" customHeight="1" x14ac:dyDescent="0.2">
      <c r="A2052" s="9">
        <v>2048</v>
      </c>
      <c r="B2052" s="132" t="s">
        <v>1777</v>
      </c>
      <c r="C2052" s="101" t="s">
        <v>68</v>
      </c>
      <c r="D2052" s="101">
        <v>1</v>
      </c>
      <c r="E2052" s="13">
        <v>0.84</v>
      </c>
      <c r="F2052" s="48"/>
      <c r="G2052" s="48"/>
      <c r="H2052" s="12">
        <f>SUM(E2052*100,F2052:G2052)</f>
        <v>84</v>
      </c>
      <c r="I2052" s="48"/>
      <c r="J2052" s="78"/>
      <c r="K2052" s="13">
        <f>SUM(I2052:J2052)</f>
        <v>0</v>
      </c>
      <c r="L2052" s="48"/>
      <c r="M2052" s="78"/>
      <c r="N2052" s="78"/>
      <c r="O2052" s="13">
        <f>SUM(L2052:N2052)</f>
        <v>0</v>
      </c>
      <c r="P2052" s="78"/>
      <c r="Q2052" s="78"/>
      <c r="R2052" s="78"/>
      <c r="S2052" s="78"/>
      <c r="T2052" s="82">
        <f>SUM(P2052:S2052)</f>
        <v>0</v>
      </c>
      <c r="U2052" s="48"/>
      <c r="V2052" s="48"/>
      <c r="W2052" s="48"/>
      <c r="X2052" s="48"/>
      <c r="Y2052" s="48"/>
      <c r="Z2052" s="48"/>
      <c r="AA2052" s="13">
        <f>SUM(U2052:Z2052)</f>
        <v>0</v>
      </c>
      <c r="AB2052" s="48"/>
      <c r="AC2052" s="48"/>
      <c r="AD2052" s="86">
        <f>H2052+K2052+O2052+T2052+AA2052+AB2052-AC2052</f>
        <v>84</v>
      </c>
    </row>
    <row r="2053" spans="1:30" ht="21" customHeight="1" x14ac:dyDescent="0.2">
      <c r="A2053" s="10">
        <v>2049</v>
      </c>
      <c r="B2053" s="129" t="s">
        <v>1778</v>
      </c>
      <c r="C2053" s="101" t="s">
        <v>68</v>
      </c>
      <c r="D2053" s="101">
        <v>2</v>
      </c>
      <c r="E2053" s="13">
        <v>0.84</v>
      </c>
      <c r="F2053" s="48"/>
      <c r="G2053" s="48"/>
      <c r="H2053" s="12">
        <f>SUM(E2053*100,F2053:G2053)</f>
        <v>84</v>
      </c>
      <c r="I2053" s="48"/>
      <c r="J2053" s="78"/>
      <c r="K2053" s="13">
        <f>SUM(I2053:J2053)</f>
        <v>0</v>
      </c>
      <c r="L2053" s="48"/>
      <c r="M2053" s="78"/>
      <c r="N2053" s="78"/>
      <c r="O2053" s="13">
        <f>SUM(L2053:N2053)</f>
        <v>0</v>
      </c>
      <c r="P2053" s="78"/>
      <c r="Q2053" s="78"/>
      <c r="R2053" s="78"/>
      <c r="S2053" s="78"/>
      <c r="T2053" s="82">
        <f>SUM(P2053:S2053)</f>
        <v>0</v>
      </c>
      <c r="U2053" s="48"/>
      <c r="V2053" s="48"/>
      <c r="W2053" s="48"/>
      <c r="X2053" s="48"/>
      <c r="Y2053" s="48"/>
      <c r="Z2053" s="48"/>
      <c r="AA2053" s="13">
        <f>SUM(U2053:Z2053)</f>
        <v>0</v>
      </c>
      <c r="AB2053" s="48"/>
      <c r="AC2053" s="48"/>
      <c r="AD2053" s="86">
        <f>H2053+K2053+O2053+T2053+AA2053+AB2053-AC2053</f>
        <v>84</v>
      </c>
    </row>
    <row r="2054" spans="1:30" ht="21" customHeight="1" x14ac:dyDescent="0.2">
      <c r="A2054" s="8">
        <v>2050</v>
      </c>
      <c r="B2054" s="103" t="s">
        <v>1779</v>
      </c>
      <c r="C2054" s="104" t="s">
        <v>70</v>
      </c>
      <c r="D2054" s="103">
        <v>4</v>
      </c>
      <c r="E2054" s="14">
        <f>H2054/100</f>
        <v>0.78461538461538471</v>
      </c>
      <c r="F2054" s="49"/>
      <c r="G2054" s="49"/>
      <c r="H2054" s="12">
        <v>78.461538461538467</v>
      </c>
      <c r="I2054" s="49"/>
      <c r="J2054" s="106"/>
      <c r="K2054" s="14">
        <f>SUM(I2054:J2054)</f>
        <v>0</v>
      </c>
      <c r="L2054" s="49"/>
      <c r="M2054" s="106"/>
      <c r="N2054" s="106"/>
      <c r="O2054" s="14">
        <f>SUM(L2054:N2054)</f>
        <v>0</v>
      </c>
      <c r="P2054" s="106"/>
      <c r="Q2054" s="106"/>
      <c r="R2054" s="106"/>
      <c r="S2054" s="106"/>
      <c r="T2054" s="18">
        <f>SUM(P2054:S2054)</f>
        <v>0</v>
      </c>
      <c r="U2054" s="49">
        <v>1</v>
      </c>
      <c r="V2054" s="49"/>
      <c r="W2054" s="49"/>
      <c r="X2054" s="49">
        <v>4.5</v>
      </c>
      <c r="Y2054" s="49"/>
      <c r="Z2054" s="49"/>
      <c r="AA2054" s="14">
        <f>SUM(U2054:Z2054)</f>
        <v>5.5</v>
      </c>
      <c r="AB2054" s="49"/>
      <c r="AC2054" s="49"/>
      <c r="AD2054" s="86">
        <f>H2054+K2054+O2054+T2054+AA2054+AB2054-AC2054</f>
        <v>83.961538461538467</v>
      </c>
    </row>
    <row r="2055" spans="1:30" ht="21" customHeight="1" x14ac:dyDescent="0.2">
      <c r="A2055" s="9">
        <v>2051</v>
      </c>
      <c r="B2055" s="122" t="s">
        <v>1780</v>
      </c>
      <c r="C2055" s="110" t="s">
        <v>73</v>
      </c>
      <c r="D2055" s="110">
        <v>1</v>
      </c>
      <c r="E2055" s="14">
        <v>0.8394962962962963</v>
      </c>
      <c r="F2055" s="50"/>
      <c r="G2055" s="50"/>
      <c r="H2055" s="12">
        <f>SUM(E2055*100,F2055:G2055)</f>
        <v>83.949629629629626</v>
      </c>
      <c r="I2055" s="50"/>
      <c r="J2055" s="112"/>
      <c r="K2055" s="14">
        <f>SUM(I2055:J2055)</f>
        <v>0</v>
      </c>
      <c r="L2055" s="50"/>
      <c r="M2055" s="112"/>
      <c r="N2055" s="112"/>
      <c r="O2055" s="14">
        <f>SUM(L2055:N2055)</f>
        <v>0</v>
      </c>
      <c r="P2055" s="112"/>
      <c r="Q2055" s="112"/>
      <c r="R2055" s="112"/>
      <c r="S2055" s="112"/>
      <c r="T2055" s="18">
        <f>SUM(P2055:S2055)</f>
        <v>0</v>
      </c>
      <c r="U2055" s="50"/>
      <c r="V2055" s="50"/>
      <c r="W2055" s="50"/>
      <c r="X2055" s="50"/>
      <c r="Y2055" s="50"/>
      <c r="Z2055" s="50"/>
      <c r="AA2055" s="14">
        <f>SUM(U2055:Z2055)</f>
        <v>0</v>
      </c>
      <c r="AB2055" s="50"/>
      <c r="AC2055" s="50"/>
      <c r="AD2055" s="87">
        <f>H2055+K2055+O2055+T2055+AA2055+AB2055-AC2055</f>
        <v>83.949629629629626</v>
      </c>
    </row>
    <row r="2056" spans="1:30" ht="21" customHeight="1" x14ac:dyDescent="0.2">
      <c r="A2056" s="10">
        <v>2052</v>
      </c>
      <c r="B2056" s="107">
        <v>182174</v>
      </c>
      <c r="C2056" s="104" t="s">
        <v>70</v>
      </c>
      <c r="D2056" s="104">
        <v>3</v>
      </c>
      <c r="E2056" s="14">
        <f>'[1]3-18-02.'!AD8</f>
        <v>0.73444444444444446</v>
      </c>
      <c r="F2056" s="49"/>
      <c r="G2056" s="49"/>
      <c r="H2056" s="12">
        <f>SUM(E2056*100,F2056:G2056)</f>
        <v>73.444444444444443</v>
      </c>
      <c r="I2056" s="49"/>
      <c r="J2056" s="106"/>
      <c r="K2056" s="14">
        <f>SUM(I2056:J2056)</f>
        <v>0</v>
      </c>
      <c r="L2056" s="49"/>
      <c r="M2056" s="106"/>
      <c r="N2056" s="106"/>
      <c r="O2056" s="14">
        <f>SUM(L2056:N2056)</f>
        <v>0</v>
      </c>
      <c r="P2056" s="106"/>
      <c r="Q2056" s="106">
        <v>10.5</v>
      </c>
      <c r="R2056" s="106"/>
      <c r="S2056" s="106"/>
      <c r="T2056" s="18">
        <f>SUM(P2056:S2056)</f>
        <v>10.5</v>
      </c>
      <c r="U2056" s="49"/>
      <c r="V2056" s="49"/>
      <c r="W2056" s="49"/>
      <c r="X2056" s="49"/>
      <c r="Y2056" s="49"/>
      <c r="Z2056" s="49"/>
      <c r="AA2056" s="14">
        <f>SUM(U2056:Z2056)</f>
        <v>0</v>
      </c>
      <c r="AB2056" s="49"/>
      <c r="AC2056" s="49"/>
      <c r="AD2056" s="86">
        <f>H2056+K2056+O2056+T2056+AA2056+AB2056-AC2056</f>
        <v>83.944444444444443</v>
      </c>
    </row>
    <row r="2057" spans="1:30" ht="21" customHeight="1" x14ac:dyDescent="0.2">
      <c r="A2057" s="8">
        <v>2053</v>
      </c>
      <c r="B2057" s="142" t="s">
        <v>1781</v>
      </c>
      <c r="C2057" s="92" t="s">
        <v>64</v>
      </c>
      <c r="D2057" s="92">
        <v>3</v>
      </c>
      <c r="E2057" s="12">
        <v>0.7524390243902439</v>
      </c>
      <c r="F2057" s="46"/>
      <c r="G2057" s="46"/>
      <c r="H2057" s="12">
        <f>SUM(E2057*100,F2057:G2057)</f>
        <v>75.243902439024396</v>
      </c>
      <c r="I2057" s="94"/>
      <c r="J2057" s="95"/>
      <c r="K2057" s="12">
        <f>SUM(I2057:J2057)</f>
        <v>0</v>
      </c>
      <c r="L2057" s="95"/>
      <c r="M2057" s="95"/>
      <c r="N2057" s="95"/>
      <c r="O2057" s="12">
        <f>SUM(L2057:N2057)</f>
        <v>0</v>
      </c>
      <c r="P2057" s="95"/>
      <c r="Q2057" s="95"/>
      <c r="R2057" s="95"/>
      <c r="S2057" s="95"/>
      <c r="T2057" s="19">
        <f>SUM(P2057:S2057)</f>
        <v>0</v>
      </c>
      <c r="U2057" s="95">
        <v>1.5</v>
      </c>
      <c r="V2057" s="94">
        <v>7.2</v>
      </c>
      <c r="W2057" s="94"/>
      <c r="X2057" s="94"/>
      <c r="Y2057" s="85"/>
      <c r="Z2057" s="85"/>
      <c r="AA2057" s="14">
        <f>SUM(U2057:Z2057)</f>
        <v>8.6999999999999993</v>
      </c>
      <c r="AB2057" s="85"/>
      <c r="AC2057" s="85"/>
      <c r="AD2057" s="86">
        <f>H2057+K2057+O2057+T2057+AA2057+AB2057-AC2057</f>
        <v>83.943902439024399</v>
      </c>
    </row>
    <row r="2058" spans="1:30" ht="21" customHeight="1" x14ac:dyDescent="0.2">
      <c r="A2058" s="9">
        <v>2054</v>
      </c>
      <c r="B2058" s="117">
        <v>204027</v>
      </c>
      <c r="C2058" s="119" t="s">
        <v>78</v>
      </c>
      <c r="D2058" s="119">
        <v>1</v>
      </c>
      <c r="E2058" s="14">
        <v>0.83937499999999998</v>
      </c>
      <c r="F2058" s="51"/>
      <c r="G2058" s="51"/>
      <c r="H2058" s="12">
        <f>SUM(E2058*100,F2058:G2058)</f>
        <v>83.9375</v>
      </c>
      <c r="I2058" s="51"/>
      <c r="J2058" s="121"/>
      <c r="K2058" s="14">
        <f>SUM(I2058:J2058)</f>
        <v>0</v>
      </c>
      <c r="L2058" s="51"/>
      <c r="M2058" s="121"/>
      <c r="N2058" s="121"/>
      <c r="O2058" s="14">
        <f>SUM(L2058:N2058)</f>
        <v>0</v>
      </c>
      <c r="P2058" s="121"/>
      <c r="Q2058" s="121"/>
      <c r="R2058" s="121"/>
      <c r="S2058" s="121"/>
      <c r="T2058" s="18">
        <f>SUM(P2058:S2058)</f>
        <v>0</v>
      </c>
      <c r="U2058" s="51"/>
      <c r="V2058" s="51"/>
      <c r="W2058" s="51"/>
      <c r="X2058" s="51"/>
      <c r="Y2058" s="51"/>
      <c r="Z2058" s="51"/>
      <c r="AA2058" s="14">
        <f>SUM(U2058:Z2058)</f>
        <v>0</v>
      </c>
      <c r="AB2058" s="51"/>
      <c r="AC2058" s="51"/>
      <c r="AD2058" s="86">
        <f>H2058+K2058+O2058+T2058+AA2058+AB2058-AC2058</f>
        <v>83.9375</v>
      </c>
    </row>
    <row r="2059" spans="1:30" ht="21" customHeight="1" x14ac:dyDescent="0.2">
      <c r="A2059" s="10">
        <v>2055</v>
      </c>
      <c r="B2059" s="269" t="s">
        <v>1782</v>
      </c>
      <c r="C2059" s="101" t="s">
        <v>68</v>
      </c>
      <c r="D2059" s="101">
        <v>3</v>
      </c>
      <c r="E2059" s="13">
        <v>0.83935483870967742</v>
      </c>
      <c r="F2059" s="48"/>
      <c r="G2059" s="48"/>
      <c r="H2059" s="12">
        <f>SUM(E2059*100,F2059:G2059)</f>
        <v>83.935483870967744</v>
      </c>
      <c r="I2059" s="48"/>
      <c r="J2059" s="78"/>
      <c r="K2059" s="13">
        <f>SUM(I2059:J2059)</f>
        <v>0</v>
      </c>
      <c r="L2059" s="48"/>
      <c r="M2059" s="78"/>
      <c r="N2059" s="78"/>
      <c r="O2059" s="13">
        <f>SUM(L2059:N2059)</f>
        <v>0</v>
      </c>
      <c r="P2059" s="78"/>
      <c r="Q2059" s="78"/>
      <c r="R2059" s="78"/>
      <c r="S2059" s="78"/>
      <c r="T2059" s="82">
        <f>SUM(P2059:S2059)</f>
        <v>0</v>
      </c>
      <c r="U2059" s="48"/>
      <c r="V2059" s="48"/>
      <c r="W2059" s="48"/>
      <c r="X2059" s="48"/>
      <c r="Y2059" s="48"/>
      <c r="Z2059" s="48"/>
      <c r="AA2059" s="13">
        <f>SUM(U2059:Z2059)</f>
        <v>0</v>
      </c>
      <c r="AB2059" s="48"/>
      <c r="AC2059" s="48"/>
      <c r="AD2059" s="86">
        <f>H2059+K2059+O2059+T2059+AA2059+AB2059-AC2059</f>
        <v>83.935483870967744</v>
      </c>
    </row>
    <row r="2060" spans="1:30" ht="21" customHeight="1" x14ac:dyDescent="0.2">
      <c r="A2060" s="8">
        <v>2056</v>
      </c>
      <c r="B2060" s="134" t="s">
        <v>1783</v>
      </c>
      <c r="C2060" s="92" t="s">
        <v>64</v>
      </c>
      <c r="D2060" s="91">
        <v>1</v>
      </c>
      <c r="E2060" s="12">
        <v>0.83931034482758615</v>
      </c>
      <c r="F2060" s="46"/>
      <c r="G2060" s="46"/>
      <c r="H2060" s="12">
        <f>SUM(E2060*100,F2060:G2060)</f>
        <v>83.931034482758619</v>
      </c>
      <c r="I2060" s="94"/>
      <c r="J2060" s="95"/>
      <c r="K2060" s="12">
        <f>SUM(I2060:J2060)</f>
        <v>0</v>
      </c>
      <c r="L2060" s="95"/>
      <c r="M2060" s="95"/>
      <c r="N2060" s="95"/>
      <c r="O2060" s="12">
        <f>SUM(L2060:N2060)</f>
        <v>0</v>
      </c>
      <c r="P2060" s="95"/>
      <c r="Q2060" s="95"/>
      <c r="R2060" s="95"/>
      <c r="S2060" s="95"/>
      <c r="T2060" s="19">
        <f>SUM(P2060:S2060)</f>
        <v>0</v>
      </c>
      <c r="U2060" s="95"/>
      <c r="V2060" s="94"/>
      <c r="W2060" s="94"/>
      <c r="X2060" s="94"/>
      <c r="Y2060" s="85"/>
      <c r="Z2060" s="85"/>
      <c r="AA2060" s="14">
        <f>SUM(U2060:Z2060)</f>
        <v>0</v>
      </c>
      <c r="AB2060" s="85"/>
      <c r="AC2060" s="85"/>
      <c r="AD2060" s="87">
        <f>H2060+K2060+O2060+T2060+AA2060+AB2060-AC2060</f>
        <v>83.931034482758619</v>
      </c>
    </row>
    <row r="2061" spans="1:30" ht="21" customHeight="1" x14ac:dyDescent="0.2">
      <c r="A2061" s="9">
        <v>2057</v>
      </c>
      <c r="B2061" s="103" t="s">
        <v>1784</v>
      </c>
      <c r="C2061" s="104" t="s">
        <v>70</v>
      </c>
      <c r="D2061" s="103">
        <v>4</v>
      </c>
      <c r="E2061" s="14">
        <f>H2061/100</f>
        <v>0.8392857142857143</v>
      </c>
      <c r="F2061" s="49"/>
      <c r="G2061" s="49"/>
      <c r="H2061" s="12">
        <v>83.928571428571431</v>
      </c>
      <c r="I2061" s="49"/>
      <c r="J2061" s="106"/>
      <c r="K2061" s="14">
        <f>SUM(I2061:J2061)</f>
        <v>0</v>
      </c>
      <c r="L2061" s="49"/>
      <c r="M2061" s="106"/>
      <c r="N2061" s="106"/>
      <c r="O2061" s="14">
        <f>SUM(L2061:N2061)</f>
        <v>0</v>
      </c>
      <c r="P2061" s="106"/>
      <c r="Q2061" s="106"/>
      <c r="R2061" s="106"/>
      <c r="S2061" s="106"/>
      <c r="T2061" s="18">
        <f>SUM(P2061:S2061)</f>
        <v>0</v>
      </c>
      <c r="U2061" s="49"/>
      <c r="V2061" s="49"/>
      <c r="W2061" s="49"/>
      <c r="X2061" s="49"/>
      <c r="Y2061" s="49"/>
      <c r="Z2061" s="49"/>
      <c r="AA2061" s="14">
        <f>SUM(U2061:Z2061)</f>
        <v>0</v>
      </c>
      <c r="AB2061" s="49"/>
      <c r="AC2061" s="49"/>
      <c r="AD2061" s="86">
        <f>H2061+K2061+O2061+T2061+AA2061+AB2061-AC2061</f>
        <v>83.928571428571431</v>
      </c>
    </row>
    <row r="2062" spans="1:30" ht="21" customHeight="1" x14ac:dyDescent="0.2">
      <c r="A2062" s="10">
        <v>2058</v>
      </c>
      <c r="B2062" s="117">
        <v>174029</v>
      </c>
      <c r="C2062" s="119" t="s">
        <v>78</v>
      </c>
      <c r="D2062" s="119">
        <v>4</v>
      </c>
      <c r="E2062" s="14">
        <v>0.83897435897435901</v>
      </c>
      <c r="F2062" s="51"/>
      <c r="G2062" s="51"/>
      <c r="H2062" s="12">
        <f>SUM(E2062*100,F2062:G2062)</f>
        <v>83.897435897435898</v>
      </c>
      <c r="I2062" s="51"/>
      <c r="J2062" s="121"/>
      <c r="K2062" s="14">
        <f>SUM(I2062:J2062)</f>
        <v>0</v>
      </c>
      <c r="L2062" s="51"/>
      <c r="M2062" s="121"/>
      <c r="N2062" s="121"/>
      <c r="O2062" s="14">
        <f>SUM(L2062:N2062)</f>
        <v>0</v>
      </c>
      <c r="P2062" s="121"/>
      <c r="Q2062" s="121"/>
      <c r="R2062" s="121"/>
      <c r="S2062" s="121"/>
      <c r="T2062" s="18">
        <f>SUM(P2062:S2062)</f>
        <v>0</v>
      </c>
      <c r="U2062" s="51"/>
      <c r="V2062" s="51"/>
      <c r="W2062" s="51"/>
      <c r="X2062" s="51"/>
      <c r="Y2062" s="51"/>
      <c r="Z2062" s="51"/>
      <c r="AA2062" s="14">
        <f>SUM(U2062:Z2062)</f>
        <v>0</v>
      </c>
      <c r="AB2062" s="51"/>
      <c r="AC2062" s="51"/>
      <c r="AD2062" s="87">
        <f>H2062+K2062+O2062+T2062+AA2062+AB2062-AC2062</f>
        <v>83.897435897435898</v>
      </c>
    </row>
    <row r="2063" spans="1:30" ht="21" customHeight="1" x14ac:dyDescent="0.2">
      <c r="A2063" s="8">
        <v>2059</v>
      </c>
      <c r="B2063" s="136" t="s">
        <v>1785</v>
      </c>
      <c r="C2063" s="104" t="s">
        <v>70</v>
      </c>
      <c r="D2063" s="103">
        <v>1</v>
      </c>
      <c r="E2063" s="14">
        <f>H2063/100</f>
        <v>0.83090909090909093</v>
      </c>
      <c r="F2063" s="49"/>
      <c r="G2063" s="49"/>
      <c r="H2063" s="12">
        <v>83.090909090909093</v>
      </c>
      <c r="I2063" s="49"/>
      <c r="J2063" s="106"/>
      <c r="K2063" s="14">
        <f>SUM(I2063:J2063)</f>
        <v>0</v>
      </c>
      <c r="L2063" s="49"/>
      <c r="M2063" s="106"/>
      <c r="N2063" s="106"/>
      <c r="O2063" s="14">
        <f>SUM(L2063:N2063)</f>
        <v>0</v>
      </c>
      <c r="P2063" s="106"/>
      <c r="Q2063" s="106"/>
      <c r="R2063" s="106"/>
      <c r="S2063" s="106"/>
      <c r="T2063" s="18">
        <f>SUM(P2063:S2063)</f>
        <v>0</v>
      </c>
      <c r="U2063" s="49"/>
      <c r="V2063" s="49">
        <v>0.8</v>
      </c>
      <c r="W2063" s="49"/>
      <c r="X2063" s="49"/>
      <c r="Y2063" s="49"/>
      <c r="Z2063" s="49"/>
      <c r="AA2063" s="14">
        <f>SUM(U2063:Z2063)</f>
        <v>0.8</v>
      </c>
      <c r="AB2063" s="49"/>
      <c r="AC2063" s="49"/>
      <c r="AD2063" s="87">
        <f>H2063+K2063+O2063+T2063+AA2063+AB2063-AC2063</f>
        <v>83.890909090909091</v>
      </c>
    </row>
    <row r="2064" spans="1:30" ht="21" customHeight="1" x14ac:dyDescent="0.2">
      <c r="A2064" s="9">
        <v>2060</v>
      </c>
      <c r="B2064" s="100" t="s">
        <v>1786</v>
      </c>
      <c r="C2064" s="101" t="s">
        <v>68</v>
      </c>
      <c r="D2064" s="99">
        <v>1</v>
      </c>
      <c r="E2064" s="13">
        <v>0.83870967741935487</v>
      </c>
      <c r="F2064" s="48"/>
      <c r="G2064" s="48"/>
      <c r="H2064" s="12">
        <f>SUM(E2064*100,F2064:G2064)</f>
        <v>83.870967741935488</v>
      </c>
      <c r="I2064" s="48"/>
      <c r="J2064" s="78"/>
      <c r="K2064" s="13">
        <f>SUM(I2064:J2064)</f>
        <v>0</v>
      </c>
      <c r="L2064" s="48"/>
      <c r="M2064" s="78"/>
      <c r="N2064" s="78"/>
      <c r="O2064" s="13">
        <f>SUM(L2064:N2064)</f>
        <v>0</v>
      </c>
      <c r="P2064" s="78"/>
      <c r="Q2064" s="78"/>
      <c r="R2064" s="78"/>
      <c r="S2064" s="78"/>
      <c r="T2064" s="82">
        <f>SUM(P2064:S2064)</f>
        <v>0</v>
      </c>
      <c r="U2064" s="48"/>
      <c r="V2064" s="48"/>
      <c r="W2064" s="48"/>
      <c r="X2064" s="48"/>
      <c r="Y2064" s="48"/>
      <c r="Z2064" s="48"/>
      <c r="AA2064" s="13">
        <f>SUM(U2064:Z2064)</f>
        <v>0</v>
      </c>
      <c r="AB2064" s="48"/>
      <c r="AC2064" s="48"/>
      <c r="AD2064" s="86">
        <f>H2064+K2064+O2064+T2064+AA2064+AB2064-AC2064</f>
        <v>83.870967741935488</v>
      </c>
    </row>
    <row r="2065" spans="1:30" ht="21" customHeight="1" x14ac:dyDescent="0.2">
      <c r="A2065" s="10">
        <v>2061</v>
      </c>
      <c r="B2065" s="117">
        <v>204194</v>
      </c>
      <c r="C2065" s="119" t="s">
        <v>78</v>
      </c>
      <c r="D2065" s="119">
        <v>1</v>
      </c>
      <c r="E2065" s="14">
        <v>0.81468750000000001</v>
      </c>
      <c r="F2065" s="51"/>
      <c r="G2065" s="51"/>
      <c r="H2065" s="12">
        <f>SUM(E2065*100,F2065:G2065)</f>
        <v>81.46875</v>
      </c>
      <c r="I2065" s="51"/>
      <c r="J2065" s="121"/>
      <c r="K2065" s="14">
        <f>SUM(I2065:J2065)</f>
        <v>0</v>
      </c>
      <c r="L2065" s="51"/>
      <c r="M2065" s="121"/>
      <c r="N2065" s="121"/>
      <c r="O2065" s="14">
        <f>SUM(L2065:N2065)</f>
        <v>0</v>
      </c>
      <c r="P2065" s="121"/>
      <c r="Q2065" s="121"/>
      <c r="R2065" s="121"/>
      <c r="S2065" s="121"/>
      <c r="T2065" s="18">
        <f>SUM(P2065:S2065)</f>
        <v>0</v>
      </c>
      <c r="U2065" s="51"/>
      <c r="V2065" s="51">
        <v>2.4</v>
      </c>
      <c r="W2065" s="51"/>
      <c r="X2065" s="51"/>
      <c r="Y2065" s="51"/>
      <c r="Z2065" s="51"/>
      <c r="AA2065" s="14">
        <f>SUM(U2065:Z2065)</f>
        <v>2.4</v>
      </c>
      <c r="AB2065" s="51"/>
      <c r="AC2065" s="51"/>
      <c r="AD2065" s="86">
        <f>H2065+K2065+O2065+T2065+AA2065+AB2065-AC2065</f>
        <v>83.868750000000006</v>
      </c>
    </row>
    <row r="2066" spans="1:30" ht="21" customHeight="1" x14ac:dyDescent="0.2">
      <c r="A2066" s="8">
        <v>2062</v>
      </c>
      <c r="B2066" s="99" t="s">
        <v>1787</v>
      </c>
      <c r="C2066" s="101" t="s">
        <v>68</v>
      </c>
      <c r="D2066" s="101">
        <v>2</v>
      </c>
      <c r="E2066" s="13">
        <v>0.83866666666666667</v>
      </c>
      <c r="F2066" s="48"/>
      <c r="G2066" s="48"/>
      <c r="H2066" s="12">
        <f>SUM(E2066*100,F2066:G2066)</f>
        <v>83.866666666666674</v>
      </c>
      <c r="I2066" s="48"/>
      <c r="J2066" s="78"/>
      <c r="K2066" s="13">
        <f>SUM(I2066:J2066)</f>
        <v>0</v>
      </c>
      <c r="L2066" s="48"/>
      <c r="M2066" s="78"/>
      <c r="N2066" s="78"/>
      <c r="O2066" s="13">
        <f>SUM(L2066:N2066)</f>
        <v>0</v>
      </c>
      <c r="P2066" s="78"/>
      <c r="Q2066" s="78"/>
      <c r="R2066" s="78"/>
      <c r="S2066" s="78"/>
      <c r="T2066" s="82">
        <f>SUM(P2066:S2066)</f>
        <v>0</v>
      </c>
      <c r="U2066" s="48"/>
      <c r="V2066" s="48"/>
      <c r="W2066" s="48"/>
      <c r="X2066" s="48"/>
      <c r="Y2066" s="48"/>
      <c r="Z2066" s="48"/>
      <c r="AA2066" s="13">
        <f>SUM(U2066:Z2066)</f>
        <v>0</v>
      </c>
      <c r="AB2066" s="48"/>
      <c r="AC2066" s="48"/>
      <c r="AD2066" s="86">
        <f>H2066+K2066+O2066+T2066+AA2066+AB2066-AC2066</f>
        <v>83.866666666666674</v>
      </c>
    </row>
    <row r="2067" spans="1:30" ht="21" customHeight="1" x14ac:dyDescent="0.2">
      <c r="A2067" s="9">
        <v>2063</v>
      </c>
      <c r="B2067" s="129" t="s">
        <v>1788</v>
      </c>
      <c r="C2067" s="101" t="s">
        <v>68</v>
      </c>
      <c r="D2067" s="101">
        <v>2</v>
      </c>
      <c r="E2067" s="13">
        <v>0.83866666666666667</v>
      </c>
      <c r="F2067" s="48"/>
      <c r="G2067" s="48"/>
      <c r="H2067" s="12">
        <f>SUM(E2067*100,F2067:G2067)</f>
        <v>83.866666666666674</v>
      </c>
      <c r="I2067" s="48"/>
      <c r="J2067" s="78"/>
      <c r="K2067" s="13">
        <f>SUM(I2067:J2067)</f>
        <v>0</v>
      </c>
      <c r="L2067" s="48"/>
      <c r="M2067" s="78"/>
      <c r="N2067" s="78"/>
      <c r="O2067" s="13">
        <f>SUM(L2067:N2067)</f>
        <v>0</v>
      </c>
      <c r="P2067" s="78"/>
      <c r="Q2067" s="78"/>
      <c r="R2067" s="78"/>
      <c r="S2067" s="78"/>
      <c r="T2067" s="82">
        <f>SUM(P2067:S2067)</f>
        <v>0</v>
      </c>
      <c r="U2067" s="48"/>
      <c r="V2067" s="48"/>
      <c r="W2067" s="48"/>
      <c r="X2067" s="48"/>
      <c r="Y2067" s="48"/>
      <c r="Z2067" s="48"/>
      <c r="AA2067" s="13">
        <f>SUM(U2067:Z2067)</f>
        <v>0</v>
      </c>
      <c r="AB2067" s="48"/>
      <c r="AC2067" s="48"/>
      <c r="AD2067" s="87">
        <f>H2067+K2067+O2067+T2067+AA2067+AB2067-AC2067</f>
        <v>83.866666666666674</v>
      </c>
    </row>
    <row r="2068" spans="1:30" ht="21" customHeight="1" x14ac:dyDescent="0.2">
      <c r="A2068" s="10">
        <v>2064</v>
      </c>
      <c r="B2068" s="117">
        <v>184173</v>
      </c>
      <c r="C2068" s="119" t="s">
        <v>78</v>
      </c>
      <c r="D2068" s="119">
        <v>3</v>
      </c>
      <c r="E2068" s="14">
        <v>0.83863636363636362</v>
      </c>
      <c r="F2068" s="51"/>
      <c r="G2068" s="51"/>
      <c r="H2068" s="12">
        <f>SUM(E2068*100,F2068:G2068)</f>
        <v>83.86363636363636</v>
      </c>
      <c r="I2068" s="51"/>
      <c r="J2068" s="121"/>
      <c r="K2068" s="14">
        <f>SUM(I2068:J2068)</f>
        <v>0</v>
      </c>
      <c r="L2068" s="51"/>
      <c r="M2068" s="121"/>
      <c r="N2068" s="121"/>
      <c r="O2068" s="14">
        <f>SUM(L2068:N2068)</f>
        <v>0</v>
      </c>
      <c r="P2068" s="121"/>
      <c r="Q2068" s="121"/>
      <c r="R2068" s="121"/>
      <c r="S2068" s="121"/>
      <c r="T2068" s="18">
        <f>SUM(P2068:S2068)</f>
        <v>0</v>
      </c>
      <c r="U2068" s="51"/>
      <c r="V2068" s="51"/>
      <c r="W2068" s="51"/>
      <c r="X2068" s="51"/>
      <c r="Y2068" s="51"/>
      <c r="Z2068" s="51"/>
      <c r="AA2068" s="14">
        <f>SUM(U2068:Z2068)</f>
        <v>0</v>
      </c>
      <c r="AB2068" s="51"/>
      <c r="AC2068" s="51"/>
      <c r="AD2068" s="87">
        <f>H2068+K2068+O2068+T2068+AA2068+AB2068-AC2068</f>
        <v>83.86363636363636</v>
      </c>
    </row>
    <row r="2069" spans="1:30" ht="21" customHeight="1" x14ac:dyDescent="0.2">
      <c r="A2069" s="8">
        <v>2065</v>
      </c>
      <c r="B2069" s="103" t="s">
        <v>1789</v>
      </c>
      <c r="C2069" s="104" t="s">
        <v>70</v>
      </c>
      <c r="D2069" s="103">
        <v>4</v>
      </c>
      <c r="E2069" s="14">
        <f>H2069/100</f>
        <v>0.83857142857142863</v>
      </c>
      <c r="F2069" s="49"/>
      <c r="G2069" s="49"/>
      <c r="H2069" s="12">
        <v>83.857142857142861</v>
      </c>
      <c r="I2069" s="49"/>
      <c r="J2069" s="106"/>
      <c r="K2069" s="14">
        <f>SUM(I2069:J2069)</f>
        <v>0</v>
      </c>
      <c r="L2069" s="49"/>
      <c r="M2069" s="106"/>
      <c r="N2069" s="106"/>
      <c r="O2069" s="14">
        <f>SUM(L2069:N2069)</f>
        <v>0</v>
      </c>
      <c r="P2069" s="106"/>
      <c r="Q2069" s="106"/>
      <c r="R2069" s="106"/>
      <c r="S2069" s="106"/>
      <c r="T2069" s="18">
        <f>SUM(P2069:S2069)</f>
        <v>0</v>
      </c>
      <c r="U2069" s="49"/>
      <c r="V2069" s="49"/>
      <c r="W2069" s="49"/>
      <c r="X2069" s="49"/>
      <c r="Y2069" s="49"/>
      <c r="Z2069" s="49"/>
      <c r="AA2069" s="14">
        <f>SUM(U2069:Z2069)</f>
        <v>0</v>
      </c>
      <c r="AB2069" s="49"/>
      <c r="AC2069" s="49"/>
      <c r="AD2069" s="87">
        <f>H2069+K2069+O2069+T2069+AA2069+AB2069-AC2069</f>
        <v>83.857142857142861</v>
      </c>
    </row>
    <row r="2070" spans="1:30" ht="21" customHeight="1" x14ac:dyDescent="0.2">
      <c r="A2070" s="9">
        <v>2066</v>
      </c>
      <c r="B2070" s="134" t="s">
        <v>1790</v>
      </c>
      <c r="C2070" s="92" t="s">
        <v>64</v>
      </c>
      <c r="D2070" s="92">
        <v>1</v>
      </c>
      <c r="E2070" s="12">
        <v>0.82346666666666668</v>
      </c>
      <c r="F2070" s="53"/>
      <c r="G2070" s="46"/>
      <c r="H2070" s="12">
        <f>SUM(E2070*100,F2070:G2070)</f>
        <v>82.346666666666664</v>
      </c>
      <c r="I2070" s="94"/>
      <c r="J2070" s="95"/>
      <c r="K2070" s="12">
        <f>SUM(I2070:J2070)</f>
        <v>0</v>
      </c>
      <c r="L2070" s="95"/>
      <c r="M2070" s="95"/>
      <c r="N2070" s="95"/>
      <c r="O2070" s="12">
        <f>SUM(L2070:N2070)</f>
        <v>0</v>
      </c>
      <c r="P2070" s="95"/>
      <c r="Q2070" s="95"/>
      <c r="R2070" s="95"/>
      <c r="S2070" s="95"/>
      <c r="T2070" s="19">
        <f>SUM(P2070:S2070)</f>
        <v>0</v>
      </c>
      <c r="U2070" s="95"/>
      <c r="V2070" s="94">
        <v>1.5</v>
      </c>
      <c r="W2070" s="94"/>
      <c r="X2070" s="94"/>
      <c r="Y2070" s="85"/>
      <c r="Z2070" s="85"/>
      <c r="AA2070" s="14">
        <f>SUM(U2070:Z2070)</f>
        <v>1.5</v>
      </c>
      <c r="AB2070" s="85"/>
      <c r="AC2070" s="85"/>
      <c r="AD2070" s="87">
        <f>H2070+K2070+O2070+T2070+AA2070+AB2070-AC2070</f>
        <v>83.846666666666664</v>
      </c>
    </row>
    <row r="2071" spans="1:30" ht="21" customHeight="1" x14ac:dyDescent="0.2">
      <c r="A2071" s="10">
        <v>2067</v>
      </c>
      <c r="B2071" s="146" t="s">
        <v>1791</v>
      </c>
      <c r="C2071" s="101" t="s">
        <v>68</v>
      </c>
      <c r="D2071" s="101">
        <v>3</v>
      </c>
      <c r="E2071" s="13">
        <v>0.83838709677419354</v>
      </c>
      <c r="F2071" s="48"/>
      <c r="G2071" s="48"/>
      <c r="H2071" s="12">
        <f>SUM(E2071*100,F2071:G2071)</f>
        <v>83.838709677419359</v>
      </c>
      <c r="I2071" s="48"/>
      <c r="J2071" s="78"/>
      <c r="K2071" s="13">
        <f>SUM(I2071:J2071)</f>
        <v>0</v>
      </c>
      <c r="L2071" s="48"/>
      <c r="M2071" s="78"/>
      <c r="N2071" s="78"/>
      <c r="O2071" s="13">
        <f>SUM(L2071:N2071)</f>
        <v>0</v>
      </c>
      <c r="P2071" s="78"/>
      <c r="Q2071" s="78"/>
      <c r="R2071" s="78"/>
      <c r="S2071" s="78"/>
      <c r="T2071" s="82">
        <f>SUM(P2071:S2071)</f>
        <v>0</v>
      </c>
      <c r="U2071" s="48"/>
      <c r="V2071" s="48"/>
      <c r="W2071" s="48"/>
      <c r="X2071" s="48"/>
      <c r="Y2071" s="48"/>
      <c r="Z2071" s="48"/>
      <c r="AA2071" s="13">
        <f>SUM(U2071:Z2071)</f>
        <v>0</v>
      </c>
      <c r="AB2071" s="48"/>
      <c r="AC2071" s="48"/>
      <c r="AD2071" s="87">
        <f>H2071+K2071+O2071+T2071+AA2071+AB2071-AC2071</f>
        <v>83.838709677419359</v>
      </c>
    </row>
    <row r="2072" spans="1:30" ht="21" customHeight="1" x14ac:dyDescent="0.2">
      <c r="A2072" s="8">
        <v>2068</v>
      </c>
      <c r="B2072" s="96" t="s">
        <v>1792</v>
      </c>
      <c r="C2072" s="96" t="s">
        <v>66</v>
      </c>
      <c r="D2072" s="96">
        <v>4</v>
      </c>
      <c r="E2072" s="13">
        <v>0.83833333333333337</v>
      </c>
      <c r="F2072" s="47"/>
      <c r="G2072" s="47"/>
      <c r="H2072" s="12">
        <f>SUM(E2072*100,F2072:G2072)</f>
        <v>83.833333333333343</v>
      </c>
      <c r="I2072" s="47"/>
      <c r="J2072" s="77"/>
      <c r="K2072" s="13">
        <f>SUM(I2072:J2072)</f>
        <v>0</v>
      </c>
      <c r="L2072" s="47"/>
      <c r="M2072" s="77"/>
      <c r="N2072" s="77"/>
      <c r="O2072" s="13">
        <f>SUM(L2072:N2072)</f>
        <v>0</v>
      </c>
      <c r="P2072" s="77"/>
      <c r="Q2072" s="77"/>
      <c r="R2072" s="77"/>
      <c r="S2072" s="77"/>
      <c r="T2072" s="82">
        <f>SUM(P2072:S2072)</f>
        <v>0</v>
      </c>
      <c r="U2072" s="47"/>
      <c r="V2072" s="47"/>
      <c r="W2072" s="47"/>
      <c r="X2072" s="47"/>
      <c r="Y2072" s="47"/>
      <c r="Z2072" s="47"/>
      <c r="AA2072" s="13">
        <f>SUM(U2072:Z2072)</f>
        <v>0</v>
      </c>
      <c r="AB2072" s="47"/>
      <c r="AC2072" s="47"/>
      <c r="AD2072" s="86">
        <f>H2072+K2072+O2072+T2072+AA2072+AB2072-AC2072</f>
        <v>83.833333333333343</v>
      </c>
    </row>
    <row r="2073" spans="1:30" ht="21" customHeight="1" x14ac:dyDescent="0.2">
      <c r="A2073" s="9">
        <v>2069</v>
      </c>
      <c r="B2073" s="96" t="s">
        <v>1793</v>
      </c>
      <c r="C2073" s="96" t="s">
        <v>66</v>
      </c>
      <c r="D2073" s="96">
        <v>2</v>
      </c>
      <c r="E2073" s="13">
        <v>0.83833333333333337</v>
      </c>
      <c r="F2073" s="47"/>
      <c r="G2073" s="47"/>
      <c r="H2073" s="12">
        <f>SUM(E2073*100,F2073:G2073)</f>
        <v>83.833333333333343</v>
      </c>
      <c r="I2073" s="47"/>
      <c r="J2073" s="77"/>
      <c r="K2073" s="13">
        <f>SUM(I2073:J2073)</f>
        <v>0</v>
      </c>
      <c r="L2073" s="47"/>
      <c r="M2073" s="77"/>
      <c r="N2073" s="77"/>
      <c r="O2073" s="13">
        <f>SUM(L2073:N2073)</f>
        <v>0</v>
      </c>
      <c r="P2073" s="77"/>
      <c r="Q2073" s="77"/>
      <c r="R2073" s="77"/>
      <c r="S2073" s="77"/>
      <c r="T2073" s="82">
        <f>SUM(P2073:S2073)</f>
        <v>0</v>
      </c>
      <c r="U2073" s="47"/>
      <c r="V2073" s="47"/>
      <c r="W2073" s="47"/>
      <c r="X2073" s="47"/>
      <c r="Y2073" s="47"/>
      <c r="Z2073" s="47"/>
      <c r="AA2073" s="13">
        <f>SUM(U2073:Z2073)</f>
        <v>0</v>
      </c>
      <c r="AB2073" s="47"/>
      <c r="AC2073" s="47"/>
      <c r="AD2073" s="86">
        <f>H2073+K2073+O2073+T2073+AA2073+AB2073-AC2073</f>
        <v>83.833333333333343</v>
      </c>
    </row>
    <row r="2074" spans="1:30" ht="21" customHeight="1" x14ac:dyDescent="0.2">
      <c r="A2074" s="10">
        <v>2070</v>
      </c>
      <c r="B2074" s="96" t="s">
        <v>1794</v>
      </c>
      <c r="C2074" s="96" t="s">
        <v>66</v>
      </c>
      <c r="D2074" s="96">
        <v>1</v>
      </c>
      <c r="E2074" s="13">
        <v>0.83833333333333337</v>
      </c>
      <c r="F2074" s="47"/>
      <c r="G2074" s="47"/>
      <c r="H2074" s="12">
        <f>SUM(E2074*100,F2074:G2074)</f>
        <v>83.833333333333343</v>
      </c>
      <c r="I2074" s="47"/>
      <c r="J2074" s="77"/>
      <c r="K2074" s="13">
        <f>SUM(I2074:J2074)</f>
        <v>0</v>
      </c>
      <c r="L2074" s="47"/>
      <c r="M2074" s="77"/>
      <c r="N2074" s="77"/>
      <c r="O2074" s="13">
        <f>SUM(L2074:N2074)</f>
        <v>0</v>
      </c>
      <c r="P2074" s="77"/>
      <c r="Q2074" s="77"/>
      <c r="R2074" s="77"/>
      <c r="S2074" s="77"/>
      <c r="T2074" s="82">
        <f>SUM(P2074:S2074)</f>
        <v>0</v>
      </c>
      <c r="U2074" s="47"/>
      <c r="V2074" s="47"/>
      <c r="W2074" s="47"/>
      <c r="X2074" s="47"/>
      <c r="Y2074" s="47"/>
      <c r="Z2074" s="47"/>
      <c r="AA2074" s="13">
        <f>SUM(U2074:Z2074)</f>
        <v>0</v>
      </c>
      <c r="AB2074" s="47"/>
      <c r="AC2074" s="47"/>
      <c r="AD2074" s="86">
        <f>H2074+K2074+O2074+T2074+AA2074+AB2074-AC2074</f>
        <v>83.833333333333343</v>
      </c>
    </row>
    <row r="2075" spans="1:30" ht="21" customHeight="1" x14ac:dyDescent="0.2">
      <c r="A2075" s="8">
        <v>2071</v>
      </c>
      <c r="B2075" s="100" t="s">
        <v>1795</v>
      </c>
      <c r="C2075" s="101" t="s">
        <v>68</v>
      </c>
      <c r="D2075" s="156">
        <v>1</v>
      </c>
      <c r="E2075" s="16">
        <v>0.78833333333333333</v>
      </c>
      <c r="F2075" s="48"/>
      <c r="G2075" s="48"/>
      <c r="H2075" s="12">
        <f>SUM(E2075*100,F2075:G2075)</f>
        <v>78.833333333333329</v>
      </c>
      <c r="I2075" s="48"/>
      <c r="J2075" s="78"/>
      <c r="K2075" s="13">
        <f>SUM(I2075:J2075)</f>
        <v>0</v>
      </c>
      <c r="L2075" s="48"/>
      <c r="M2075" s="78"/>
      <c r="N2075" s="78"/>
      <c r="O2075" s="13">
        <f>SUM(L2075:N2075)</f>
        <v>0</v>
      </c>
      <c r="P2075" s="78"/>
      <c r="Q2075" s="78"/>
      <c r="R2075" s="78"/>
      <c r="S2075" s="78"/>
      <c r="T2075" s="82">
        <f>SUM(P2075:S2075)</f>
        <v>0</v>
      </c>
      <c r="U2075" s="48"/>
      <c r="V2075" s="48"/>
      <c r="W2075" s="48">
        <v>1.5</v>
      </c>
      <c r="X2075" s="48">
        <v>2</v>
      </c>
      <c r="Y2075" s="48">
        <v>0.5</v>
      </c>
      <c r="Z2075" s="48"/>
      <c r="AA2075" s="13">
        <f>SUM(U2075:Z2075)</f>
        <v>4</v>
      </c>
      <c r="AB2075" s="48">
        <v>1</v>
      </c>
      <c r="AC2075" s="48"/>
      <c r="AD2075" s="86">
        <f>H2075+K2075+O2075+T2075+AA2075+AB2075-AC2075</f>
        <v>83.833333333333329</v>
      </c>
    </row>
    <row r="2076" spans="1:30" ht="21" customHeight="1" x14ac:dyDescent="0.2">
      <c r="A2076" s="9">
        <v>2072</v>
      </c>
      <c r="B2076" s="136" t="s">
        <v>1796</v>
      </c>
      <c r="C2076" s="104" t="s">
        <v>70</v>
      </c>
      <c r="D2076" s="103">
        <v>1</v>
      </c>
      <c r="E2076" s="14">
        <f>H2076/100</f>
        <v>0.83818181818181814</v>
      </c>
      <c r="F2076" s="49"/>
      <c r="G2076" s="49"/>
      <c r="H2076" s="12">
        <v>83.818181818181813</v>
      </c>
      <c r="I2076" s="49"/>
      <c r="J2076" s="106"/>
      <c r="K2076" s="14">
        <f>SUM(I2076:J2076)</f>
        <v>0</v>
      </c>
      <c r="L2076" s="49"/>
      <c r="M2076" s="106"/>
      <c r="N2076" s="106"/>
      <c r="O2076" s="14">
        <f>SUM(L2076:N2076)</f>
        <v>0</v>
      </c>
      <c r="P2076" s="106"/>
      <c r="Q2076" s="106"/>
      <c r="R2076" s="106"/>
      <c r="S2076" s="106"/>
      <c r="T2076" s="18">
        <f>SUM(P2076:S2076)</f>
        <v>0</v>
      </c>
      <c r="U2076" s="49"/>
      <c r="V2076" s="49"/>
      <c r="W2076" s="49"/>
      <c r="X2076" s="49"/>
      <c r="Y2076" s="49"/>
      <c r="Z2076" s="49"/>
      <c r="AA2076" s="14">
        <f>SUM(U2076:Z2076)</f>
        <v>0</v>
      </c>
      <c r="AB2076" s="49"/>
      <c r="AC2076" s="49"/>
      <c r="AD2076" s="87">
        <f>H2076+K2076+O2076+T2076+AA2076+AB2076-AC2076</f>
        <v>83.818181818181813</v>
      </c>
    </row>
    <row r="2077" spans="1:30" ht="21" customHeight="1" x14ac:dyDescent="0.2">
      <c r="A2077" s="10">
        <v>2073</v>
      </c>
      <c r="B2077" s="145">
        <v>164325</v>
      </c>
      <c r="C2077" s="92" t="s">
        <v>64</v>
      </c>
      <c r="D2077" s="91">
        <v>5</v>
      </c>
      <c r="E2077" s="12">
        <v>0.83814408602150536</v>
      </c>
      <c r="F2077" s="46"/>
      <c r="G2077" s="46"/>
      <c r="H2077" s="12">
        <f>SUM(E2077*100,F2077:G2077)</f>
        <v>83.814408602150536</v>
      </c>
      <c r="I2077" s="94"/>
      <c r="J2077" s="95"/>
      <c r="K2077" s="12">
        <f>SUM(I2077:J2077)</f>
        <v>0</v>
      </c>
      <c r="L2077" s="95"/>
      <c r="M2077" s="95"/>
      <c r="N2077" s="95"/>
      <c r="O2077" s="12">
        <f>SUM(L2077:N2077)</f>
        <v>0</v>
      </c>
      <c r="P2077" s="95"/>
      <c r="Q2077" s="95"/>
      <c r="R2077" s="95"/>
      <c r="S2077" s="95"/>
      <c r="T2077" s="19">
        <f>SUM(P2077:S2077)</f>
        <v>0</v>
      </c>
      <c r="U2077" s="95"/>
      <c r="V2077" s="94"/>
      <c r="W2077" s="94"/>
      <c r="X2077" s="94"/>
      <c r="Y2077" s="85"/>
      <c r="Z2077" s="85"/>
      <c r="AA2077" s="14">
        <f>SUM(U2077:Z2077)</f>
        <v>0</v>
      </c>
      <c r="AB2077" s="85"/>
      <c r="AC2077" s="85"/>
      <c r="AD2077" s="87">
        <f>H2077+K2077+O2077+T2077+AA2077+AB2077-AC2077</f>
        <v>83.814408602150536</v>
      </c>
    </row>
    <row r="2078" spans="1:30" ht="21" customHeight="1" x14ac:dyDescent="0.2">
      <c r="A2078" s="8">
        <v>2074</v>
      </c>
      <c r="B2078" s="107" t="s">
        <v>1797</v>
      </c>
      <c r="C2078" s="104" t="s">
        <v>70</v>
      </c>
      <c r="D2078" s="104">
        <v>2</v>
      </c>
      <c r="E2078" s="14">
        <f>H2078/100</f>
        <v>0.79410000000000014</v>
      </c>
      <c r="F2078" s="49"/>
      <c r="G2078" s="49"/>
      <c r="H2078" s="12">
        <v>79.410000000000011</v>
      </c>
      <c r="I2078" s="49"/>
      <c r="J2078" s="106"/>
      <c r="K2078" s="14">
        <f>SUM(I2078:J2078)</f>
        <v>0</v>
      </c>
      <c r="L2078" s="49"/>
      <c r="M2078" s="106"/>
      <c r="N2078" s="106"/>
      <c r="O2078" s="14">
        <f>SUM(L2078:N2078)</f>
        <v>0</v>
      </c>
      <c r="P2078" s="106"/>
      <c r="Q2078" s="106"/>
      <c r="R2078" s="106"/>
      <c r="S2078" s="106"/>
      <c r="T2078" s="18">
        <f>SUM(P2078:S2078)</f>
        <v>0</v>
      </c>
      <c r="U2078" s="49"/>
      <c r="V2078" s="49">
        <v>1.4</v>
      </c>
      <c r="W2078" s="49"/>
      <c r="X2078" s="49"/>
      <c r="Y2078" s="49"/>
      <c r="Z2078" s="49"/>
      <c r="AA2078" s="14">
        <f>SUM(U2078:Z2078)</f>
        <v>1.4</v>
      </c>
      <c r="AB2078" s="49">
        <v>3</v>
      </c>
      <c r="AC2078" s="49"/>
      <c r="AD2078" s="86">
        <f>H2078+K2078+O2078+T2078+AA2078+AB2078-AC2078</f>
        <v>83.810000000000016</v>
      </c>
    </row>
    <row r="2079" spans="1:30" ht="21" customHeight="1" x14ac:dyDescent="0.2">
      <c r="A2079" s="9">
        <v>2075</v>
      </c>
      <c r="B2079" s="107">
        <v>182785</v>
      </c>
      <c r="C2079" s="104" t="s">
        <v>70</v>
      </c>
      <c r="D2079" s="104">
        <v>3</v>
      </c>
      <c r="E2079" s="14">
        <f>'[1]3-18-02.'!AD13</f>
        <v>0.83799999999999997</v>
      </c>
      <c r="F2079" s="49"/>
      <c r="G2079" s="49"/>
      <c r="H2079" s="12">
        <f>SUM(E2079*100,F2079:G2079)</f>
        <v>83.8</v>
      </c>
      <c r="I2079" s="49"/>
      <c r="J2079" s="106"/>
      <c r="K2079" s="14">
        <f>SUM(I2079:J2079)</f>
        <v>0</v>
      </c>
      <c r="L2079" s="49"/>
      <c r="M2079" s="106"/>
      <c r="N2079" s="106"/>
      <c r="O2079" s="14">
        <f>SUM(L2079:N2079)</f>
        <v>0</v>
      </c>
      <c r="P2079" s="106"/>
      <c r="Q2079" s="106"/>
      <c r="R2079" s="106"/>
      <c r="S2079" s="106"/>
      <c r="T2079" s="18">
        <f>SUM(P2079:S2079)</f>
        <v>0</v>
      </c>
      <c r="U2079" s="49"/>
      <c r="V2079" s="49"/>
      <c r="W2079" s="49"/>
      <c r="X2079" s="49"/>
      <c r="Y2079" s="49"/>
      <c r="Z2079" s="49"/>
      <c r="AA2079" s="14">
        <f>SUM(U2079:Z2079)</f>
        <v>0</v>
      </c>
      <c r="AB2079" s="49"/>
      <c r="AC2079" s="49"/>
      <c r="AD2079" s="86">
        <f>H2079+K2079+O2079+T2079+AA2079+AB2079-AC2079</f>
        <v>83.8</v>
      </c>
    </row>
    <row r="2080" spans="1:30" ht="21" customHeight="1" x14ac:dyDescent="0.2">
      <c r="A2080" s="10">
        <v>2076</v>
      </c>
      <c r="B2080" s="100" t="s">
        <v>1798</v>
      </c>
      <c r="C2080" s="101" t="s">
        <v>68</v>
      </c>
      <c r="D2080" s="156">
        <v>1</v>
      </c>
      <c r="E2080" s="16">
        <v>0.83799999999999997</v>
      </c>
      <c r="F2080" s="48"/>
      <c r="G2080" s="48"/>
      <c r="H2080" s="12">
        <f>SUM(E2080*100,F2080:G2080)</f>
        <v>83.8</v>
      </c>
      <c r="I2080" s="48"/>
      <c r="J2080" s="78"/>
      <c r="K2080" s="13">
        <f>SUM(I2080:J2080)</f>
        <v>0</v>
      </c>
      <c r="L2080" s="48"/>
      <c r="M2080" s="78"/>
      <c r="N2080" s="78"/>
      <c r="O2080" s="13">
        <f>SUM(L2080:N2080)</f>
        <v>0</v>
      </c>
      <c r="P2080" s="78"/>
      <c r="Q2080" s="78"/>
      <c r="R2080" s="78"/>
      <c r="S2080" s="78"/>
      <c r="T2080" s="82">
        <f>SUM(P2080:S2080)</f>
        <v>0</v>
      </c>
      <c r="U2080" s="48"/>
      <c r="V2080" s="48"/>
      <c r="W2080" s="48"/>
      <c r="X2080" s="48"/>
      <c r="Y2080" s="48"/>
      <c r="Z2080" s="48"/>
      <c r="AA2080" s="13">
        <f>SUM(U2080:Z2080)</f>
        <v>0</v>
      </c>
      <c r="AB2080" s="48"/>
      <c r="AC2080" s="48"/>
      <c r="AD2080" s="87">
        <f>H2080+K2080+O2080+T2080+AA2080+AB2080-AC2080</f>
        <v>83.8</v>
      </c>
    </row>
    <row r="2081" spans="1:30" ht="21" customHeight="1" x14ac:dyDescent="0.2">
      <c r="A2081" s="8">
        <v>2077</v>
      </c>
      <c r="B2081" s="100" t="s">
        <v>1799</v>
      </c>
      <c r="C2081" s="101" t="s">
        <v>68</v>
      </c>
      <c r="D2081" s="156">
        <v>1</v>
      </c>
      <c r="E2081" s="16">
        <v>0.755</v>
      </c>
      <c r="F2081" s="48"/>
      <c r="G2081" s="48"/>
      <c r="H2081" s="12">
        <f>SUM(E2081*100,F2081:G2081)</f>
        <v>75.5</v>
      </c>
      <c r="I2081" s="48"/>
      <c r="J2081" s="78"/>
      <c r="K2081" s="13">
        <f>SUM(I2081:J2081)</f>
        <v>0</v>
      </c>
      <c r="L2081" s="48"/>
      <c r="M2081" s="78"/>
      <c r="N2081" s="78"/>
      <c r="O2081" s="13">
        <f>SUM(L2081:N2081)</f>
        <v>0</v>
      </c>
      <c r="P2081" s="78"/>
      <c r="Q2081" s="78"/>
      <c r="R2081" s="78"/>
      <c r="S2081" s="78"/>
      <c r="T2081" s="82">
        <f>SUM(P2081:S2081)</f>
        <v>0</v>
      </c>
      <c r="U2081" s="48"/>
      <c r="V2081" s="48"/>
      <c r="W2081" s="48"/>
      <c r="X2081" s="48">
        <v>0.8</v>
      </c>
      <c r="Y2081" s="48">
        <v>2.5</v>
      </c>
      <c r="Z2081" s="48">
        <f>2.5+2.5</f>
        <v>5</v>
      </c>
      <c r="AA2081" s="13">
        <f>SUM(U2081:Z2081)</f>
        <v>8.3000000000000007</v>
      </c>
      <c r="AB2081" s="48"/>
      <c r="AC2081" s="48"/>
      <c r="AD2081" s="87">
        <f>H2081+K2081+O2081+T2081+AA2081+AB2081-AC2081</f>
        <v>83.8</v>
      </c>
    </row>
    <row r="2082" spans="1:30" ht="21" customHeight="1" x14ac:dyDescent="0.2">
      <c r="A2082" s="9">
        <v>2078</v>
      </c>
      <c r="B2082" s="103" t="s">
        <v>1800</v>
      </c>
      <c r="C2082" s="104" t="s">
        <v>70</v>
      </c>
      <c r="D2082" s="105">
        <v>4</v>
      </c>
      <c r="E2082" s="14">
        <f>H2082/100</f>
        <v>0.83785714285714297</v>
      </c>
      <c r="F2082" s="49"/>
      <c r="G2082" s="49"/>
      <c r="H2082" s="12">
        <v>83.785714285714292</v>
      </c>
      <c r="I2082" s="49"/>
      <c r="J2082" s="106"/>
      <c r="K2082" s="14">
        <f>SUM(I2082:J2082)</f>
        <v>0</v>
      </c>
      <c r="L2082" s="49"/>
      <c r="M2082" s="106"/>
      <c r="N2082" s="106"/>
      <c r="O2082" s="14">
        <f>SUM(L2082:N2082)</f>
        <v>0</v>
      </c>
      <c r="P2082" s="106"/>
      <c r="Q2082" s="106"/>
      <c r="R2082" s="106"/>
      <c r="S2082" s="106"/>
      <c r="T2082" s="18">
        <f>SUM(P2082:S2082)</f>
        <v>0</v>
      </c>
      <c r="U2082" s="49"/>
      <c r="V2082" s="49"/>
      <c r="W2082" s="49"/>
      <c r="X2082" s="49"/>
      <c r="Y2082" s="49"/>
      <c r="Z2082" s="49"/>
      <c r="AA2082" s="14">
        <f>SUM(U2082:Z2082)</f>
        <v>0</v>
      </c>
      <c r="AB2082" s="49"/>
      <c r="AC2082" s="49"/>
      <c r="AD2082" s="86">
        <f>H2082+K2082+O2082+T2082+AA2082+AB2082-AC2082</f>
        <v>83.785714285714292</v>
      </c>
    </row>
    <row r="2083" spans="1:30" ht="21" customHeight="1" x14ac:dyDescent="0.2">
      <c r="A2083" s="10">
        <v>2079</v>
      </c>
      <c r="B2083" s="145">
        <v>164294</v>
      </c>
      <c r="C2083" s="92" t="s">
        <v>64</v>
      </c>
      <c r="D2083" s="93">
        <v>5</v>
      </c>
      <c r="E2083" s="12">
        <v>0.83781735985533456</v>
      </c>
      <c r="F2083" s="54"/>
      <c r="G2083" s="54"/>
      <c r="H2083" s="12">
        <f>SUM(E2083*100,F2083:G2083)</f>
        <v>83.781735985533459</v>
      </c>
      <c r="I2083" s="85"/>
      <c r="J2083" s="126"/>
      <c r="K2083" s="12">
        <f>SUM(I2083:J2083)</f>
        <v>0</v>
      </c>
      <c r="L2083" s="95"/>
      <c r="M2083" s="95"/>
      <c r="N2083" s="95"/>
      <c r="O2083" s="12">
        <f>SUM(L2083:N2083)</f>
        <v>0</v>
      </c>
      <c r="P2083" s="95"/>
      <c r="Q2083" s="95"/>
      <c r="R2083" s="95"/>
      <c r="S2083" s="95"/>
      <c r="T2083" s="19">
        <f>SUM(P2083:S2083)</f>
        <v>0</v>
      </c>
      <c r="U2083" s="95"/>
      <c r="V2083" s="94"/>
      <c r="W2083" s="94"/>
      <c r="X2083" s="94"/>
      <c r="Y2083" s="85"/>
      <c r="Z2083" s="85"/>
      <c r="AA2083" s="14">
        <f>SUM(U2083:Z2083)</f>
        <v>0</v>
      </c>
      <c r="AB2083" s="85"/>
      <c r="AC2083" s="85"/>
      <c r="AD2083" s="87">
        <f>H2083+K2083+O2083+T2083+AA2083+AB2083-AC2083</f>
        <v>83.781735985533459</v>
      </c>
    </row>
    <row r="2084" spans="1:30" ht="21" customHeight="1" x14ac:dyDescent="0.2">
      <c r="A2084" s="8">
        <v>2080</v>
      </c>
      <c r="B2084" s="146" t="s">
        <v>1801</v>
      </c>
      <c r="C2084" s="101" t="s">
        <v>68</v>
      </c>
      <c r="D2084" s="102">
        <v>3</v>
      </c>
      <c r="E2084" s="13">
        <v>0.83774193548387099</v>
      </c>
      <c r="F2084" s="48"/>
      <c r="G2084" s="48"/>
      <c r="H2084" s="12">
        <f>SUM(E2084*100,F2084:G2084)</f>
        <v>83.774193548387103</v>
      </c>
      <c r="I2084" s="48"/>
      <c r="J2084" s="78"/>
      <c r="K2084" s="13">
        <f>SUM(I2084:J2084)</f>
        <v>0</v>
      </c>
      <c r="L2084" s="48"/>
      <c r="M2084" s="78"/>
      <c r="N2084" s="78"/>
      <c r="O2084" s="13">
        <f>SUM(L2084:N2084)</f>
        <v>0</v>
      </c>
      <c r="P2084" s="78"/>
      <c r="Q2084" s="78"/>
      <c r="R2084" s="78"/>
      <c r="S2084" s="78"/>
      <c r="T2084" s="82">
        <f>SUM(P2084:S2084)</f>
        <v>0</v>
      </c>
      <c r="U2084" s="48"/>
      <c r="V2084" s="48"/>
      <c r="W2084" s="48"/>
      <c r="X2084" s="48"/>
      <c r="Y2084" s="48"/>
      <c r="Z2084" s="48"/>
      <c r="AA2084" s="13">
        <f>SUM(U2084:Z2084)</f>
        <v>0</v>
      </c>
      <c r="AB2084" s="48"/>
      <c r="AC2084" s="48"/>
      <c r="AD2084" s="87">
        <f>H2084+K2084+O2084+T2084+AA2084+AB2084-AC2084</f>
        <v>83.774193548387103</v>
      </c>
    </row>
    <row r="2085" spans="1:30" ht="21" customHeight="1" x14ac:dyDescent="0.2">
      <c r="A2085" s="9">
        <v>2081</v>
      </c>
      <c r="B2085" s="100" t="s">
        <v>1802</v>
      </c>
      <c r="C2085" s="101" t="s">
        <v>68</v>
      </c>
      <c r="D2085" s="128">
        <v>1</v>
      </c>
      <c r="E2085" s="16">
        <v>0.83766666666666667</v>
      </c>
      <c r="F2085" s="48"/>
      <c r="G2085" s="48"/>
      <c r="H2085" s="12">
        <f>SUM(E2085*100,F2085:G2085)</f>
        <v>83.766666666666666</v>
      </c>
      <c r="I2085" s="48"/>
      <c r="J2085" s="78"/>
      <c r="K2085" s="13">
        <f>SUM(I2085:J2085)</f>
        <v>0</v>
      </c>
      <c r="L2085" s="48"/>
      <c r="M2085" s="78"/>
      <c r="N2085" s="78"/>
      <c r="O2085" s="13">
        <f>SUM(L2085:N2085)</f>
        <v>0</v>
      </c>
      <c r="P2085" s="78"/>
      <c r="Q2085" s="78"/>
      <c r="R2085" s="78"/>
      <c r="S2085" s="78"/>
      <c r="T2085" s="82">
        <f>SUM(P2085:S2085)</f>
        <v>0</v>
      </c>
      <c r="U2085" s="48"/>
      <c r="V2085" s="48"/>
      <c r="W2085" s="48"/>
      <c r="X2085" s="48"/>
      <c r="Y2085" s="48"/>
      <c r="Z2085" s="48"/>
      <c r="AA2085" s="13">
        <f>SUM(U2085:Z2085)</f>
        <v>0</v>
      </c>
      <c r="AB2085" s="48"/>
      <c r="AC2085" s="48"/>
      <c r="AD2085" s="87">
        <f>H2085+K2085+O2085+T2085+AA2085+AB2085-AC2085</f>
        <v>83.766666666666666</v>
      </c>
    </row>
    <row r="2086" spans="1:30" ht="21" customHeight="1" x14ac:dyDescent="0.2">
      <c r="A2086" s="10">
        <v>2082</v>
      </c>
      <c r="B2086" s="145">
        <v>164243</v>
      </c>
      <c r="C2086" s="92" t="s">
        <v>64</v>
      </c>
      <c r="D2086" s="93">
        <v>5</v>
      </c>
      <c r="E2086" s="12">
        <v>0.83757658759706421</v>
      </c>
      <c r="F2086" s="54"/>
      <c r="G2086" s="54"/>
      <c r="H2086" s="12">
        <f>SUM(E2086*100,F2086:G2086)</f>
        <v>83.757658759706416</v>
      </c>
      <c r="I2086" s="85"/>
      <c r="J2086" s="126"/>
      <c r="K2086" s="12">
        <f>SUM(I2086:J2086)</f>
        <v>0</v>
      </c>
      <c r="L2086" s="95"/>
      <c r="M2086" s="95"/>
      <c r="N2086" s="95"/>
      <c r="O2086" s="12">
        <f>SUM(L2086:N2086)</f>
        <v>0</v>
      </c>
      <c r="P2086" s="95"/>
      <c r="Q2086" s="95"/>
      <c r="R2086" s="95"/>
      <c r="S2086" s="95"/>
      <c r="T2086" s="19">
        <f>SUM(P2086:S2086)</f>
        <v>0</v>
      </c>
      <c r="U2086" s="95"/>
      <c r="V2086" s="94"/>
      <c r="W2086" s="94"/>
      <c r="X2086" s="94"/>
      <c r="Y2086" s="85"/>
      <c r="Z2086" s="85"/>
      <c r="AA2086" s="14">
        <f>SUM(U2086:Z2086)</f>
        <v>0</v>
      </c>
      <c r="AB2086" s="85"/>
      <c r="AC2086" s="85"/>
      <c r="AD2086" s="86">
        <f>H2086+K2086+O2086+T2086+AA2086+AB2086-AC2086</f>
        <v>83.757658759706416</v>
      </c>
    </row>
    <row r="2087" spans="1:30" ht="21" customHeight="1" x14ac:dyDescent="0.2">
      <c r="A2087" s="8">
        <v>2083</v>
      </c>
      <c r="B2087" s="96" t="s">
        <v>1803</v>
      </c>
      <c r="C2087" s="96" t="s">
        <v>66</v>
      </c>
      <c r="D2087" s="97">
        <v>3</v>
      </c>
      <c r="E2087" s="13">
        <v>0.83745762711864402</v>
      </c>
      <c r="F2087" s="47"/>
      <c r="G2087" s="47"/>
      <c r="H2087" s="12">
        <f>SUM(E2087*100,F2087:G2087)</f>
        <v>83.745762711864401</v>
      </c>
      <c r="I2087" s="47"/>
      <c r="J2087" s="77"/>
      <c r="K2087" s="13">
        <f>SUM(I2087:J2087)</f>
        <v>0</v>
      </c>
      <c r="L2087" s="47"/>
      <c r="M2087" s="77"/>
      <c r="N2087" s="77"/>
      <c r="O2087" s="13">
        <f>SUM(L2087:N2087)</f>
        <v>0</v>
      </c>
      <c r="P2087" s="77"/>
      <c r="Q2087" s="77"/>
      <c r="R2087" s="77"/>
      <c r="S2087" s="77"/>
      <c r="T2087" s="82">
        <f>SUM(P2087:S2087)</f>
        <v>0</v>
      </c>
      <c r="U2087" s="47"/>
      <c r="V2087" s="47"/>
      <c r="W2087" s="47"/>
      <c r="X2087" s="47"/>
      <c r="Y2087" s="47"/>
      <c r="Z2087" s="47"/>
      <c r="AA2087" s="13">
        <f>SUM(U2087:Z2087)</f>
        <v>0</v>
      </c>
      <c r="AB2087" s="47"/>
      <c r="AC2087" s="47"/>
      <c r="AD2087" s="86">
        <f>H2087+K2087+O2087+T2087+AA2087+AB2087-AC2087</f>
        <v>83.745762711864401</v>
      </c>
    </row>
    <row r="2088" spans="1:30" ht="21" customHeight="1" x14ac:dyDescent="0.2">
      <c r="A2088" s="9">
        <v>2084</v>
      </c>
      <c r="B2088" s="96" t="s">
        <v>1804</v>
      </c>
      <c r="C2088" s="96" t="s">
        <v>66</v>
      </c>
      <c r="D2088" s="97">
        <v>2</v>
      </c>
      <c r="E2088" s="13">
        <v>0.83733333333333337</v>
      </c>
      <c r="F2088" s="47"/>
      <c r="G2088" s="47"/>
      <c r="H2088" s="12">
        <f>SUM(E2088*100,F2088:G2088)</f>
        <v>83.733333333333334</v>
      </c>
      <c r="I2088" s="47"/>
      <c r="J2088" s="77"/>
      <c r="K2088" s="13">
        <f>SUM(I2088:J2088)</f>
        <v>0</v>
      </c>
      <c r="L2088" s="47"/>
      <c r="M2088" s="77"/>
      <c r="N2088" s="77"/>
      <c r="O2088" s="13">
        <f>SUM(L2088:N2088)</f>
        <v>0</v>
      </c>
      <c r="P2088" s="77"/>
      <c r="Q2088" s="77"/>
      <c r="R2088" s="77"/>
      <c r="S2088" s="77"/>
      <c r="T2088" s="82">
        <f>SUM(P2088:S2088)</f>
        <v>0</v>
      </c>
      <c r="U2088" s="47"/>
      <c r="V2088" s="47"/>
      <c r="W2088" s="47"/>
      <c r="X2088" s="47"/>
      <c r="Y2088" s="47"/>
      <c r="Z2088" s="47"/>
      <c r="AA2088" s="13">
        <f>SUM(U2088:Z2088)</f>
        <v>0</v>
      </c>
      <c r="AB2088" s="47"/>
      <c r="AC2088" s="47"/>
      <c r="AD2088" s="87">
        <f>H2088+K2088+O2088+T2088+AA2088+AB2088-AC2088</f>
        <v>83.733333333333334</v>
      </c>
    </row>
    <row r="2089" spans="1:30" ht="21" customHeight="1" x14ac:dyDescent="0.2">
      <c r="A2089" s="10">
        <v>2085</v>
      </c>
      <c r="B2089" s="129" t="s">
        <v>1805</v>
      </c>
      <c r="C2089" s="101" t="s">
        <v>68</v>
      </c>
      <c r="D2089" s="102">
        <v>2</v>
      </c>
      <c r="E2089" s="13">
        <v>0.83733333333333337</v>
      </c>
      <c r="F2089" s="48"/>
      <c r="G2089" s="48"/>
      <c r="H2089" s="12">
        <f>SUM(E2089*100,F2089:G2089)</f>
        <v>83.733333333333334</v>
      </c>
      <c r="I2089" s="48"/>
      <c r="J2089" s="78"/>
      <c r="K2089" s="13">
        <f>SUM(I2089:J2089)</f>
        <v>0</v>
      </c>
      <c r="L2089" s="48"/>
      <c r="M2089" s="78"/>
      <c r="N2089" s="78"/>
      <c r="O2089" s="13">
        <f>SUM(L2089:N2089)</f>
        <v>0</v>
      </c>
      <c r="P2089" s="78"/>
      <c r="Q2089" s="78"/>
      <c r="R2089" s="78"/>
      <c r="S2089" s="78"/>
      <c r="T2089" s="82">
        <f>SUM(P2089:S2089)</f>
        <v>0</v>
      </c>
      <c r="U2089" s="48"/>
      <c r="V2089" s="48"/>
      <c r="W2089" s="48"/>
      <c r="X2089" s="48"/>
      <c r="Y2089" s="48"/>
      <c r="Z2089" s="48"/>
      <c r="AA2089" s="13">
        <f>SUM(U2089:Z2089)</f>
        <v>0</v>
      </c>
      <c r="AB2089" s="48"/>
      <c r="AC2089" s="48"/>
      <c r="AD2089" s="87">
        <f>H2089+K2089+O2089+T2089+AA2089+AB2089-AC2089</f>
        <v>83.733333333333334</v>
      </c>
    </row>
    <row r="2090" spans="1:30" ht="21" customHeight="1" x14ac:dyDescent="0.2">
      <c r="A2090" s="8">
        <v>2086</v>
      </c>
      <c r="B2090" s="107" t="s">
        <v>1806</v>
      </c>
      <c r="C2090" s="104" t="s">
        <v>70</v>
      </c>
      <c r="D2090" s="116">
        <v>2</v>
      </c>
      <c r="E2090" s="14">
        <f>H2090/100</f>
        <v>0.83730000000000004</v>
      </c>
      <c r="F2090" s="49"/>
      <c r="G2090" s="49"/>
      <c r="H2090" s="9">
        <v>83.73</v>
      </c>
      <c r="I2090" s="49"/>
      <c r="J2090" s="106"/>
      <c r="K2090" s="14">
        <f>SUM(I2090:J2090)</f>
        <v>0</v>
      </c>
      <c r="L2090" s="49"/>
      <c r="M2090" s="106"/>
      <c r="N2090" s="106"/>
      <c r="O2090" s="14">
        <f>SUM(L2090:N2090)</f>
        <v>0</v>
      </c>
      <c r="P2090" s="106"/>
      <c r="Q2090" s="197"/>
      <c r="R2090" s="106"/>
      <c r="S2090" s="106"/>
      <c r="T2090" s="18">
        <f>SUM(P2090:S2090)</f>
        <v>0</v>
      </c>
      <c r="U2090" s="49"/>
      <c r="V2090" s="49"/>
      <c r="W2090" s="49"/>
      <c r="X2090" s="49"/>
      <c r="Y2090" s="49"/>
      <c r="Z2090" s="49"/>
      <c r="AA2090" s="14">
        <f>SUM(U2090:Z2090)</f>
        <v>0</v>
      </c>
      <c r="AB2090" s="49"/>
      <c r="AC2090" s="49"/>
      <c r="AD2090" s="87">
        <f>H2090+K2090+O2090+T2090+AA2090+AB2090-AC2090</f>
        <v>83.73</v>
      </c>
    </row>
    <row r="2091" spans="1:30" ht="21" customHeight="1" x14ac:dyDescent="0.2">
      <c r="A2091" s="9">
        <v>2087</v>
      </c>
      <c r="B2091" s="134" t="s">
        <v>1807</v>
      </c>
      <c r="C2091" s="92" t="s">
        <v>64</v>
      </c>
      <c r="D2091" s="124">
        <v>1</v>
      </c>
      <c r="E2091" s="12">
        <v>0.8371333333333334</v>
      </c>
      <c r="F2091" s="46"/>
      <c r="G2091" s="46"/>
      <c r="H2091" s="12">
        <f>SUM(E2091*100,F2091:G2091)</f>
        <v>83.713333333333338</v>
      </c>
      <c r="I2091" s="53"/>
      <c r="J2091" s="113"/>
      <c r="K2091" s="12">
        <f>SUM(I2091:J2091)</f>
        <v>0</v>
      </c>
      <c r="L2091" s="53"/>
      <c r="M2091" s="113"/>
      <c r="N2091" s="113"/>
      <c r="O2091" s="12">
        <f>SUM(L2091:N2091)</f>
        <v>0</v>
      </c>
      <c r="P2091" s="113"/>
      <c r="Q2091" s="113"/>
      <c r="R2091" s="113"/>
      <c r="S2091" s="113"/>
      <c r="T2091" s="19">
        <f>SUM(P2091:S2091)</f>
        <v>0</v>
      </c>
      <c r="U2091" s="53"/>
      <c r="V2091" s="53"/>
      <c r="W2091" s="53"/>
      <c r="X2091" s="53"/>
      <c r="Y2091" s="58"/>
      <c r="Z2091" s="58"/>
      <c r="AA2091" s="14">
        <f>SUM(U2091:Z2091)</f>
        <v>0</v>
      </c>
      <c r="AB2091" s="58"/>
      <c r="AC2091" s="58"/>
      <c r="AD2091" s="87">
        <f>H2091+K2091+O2091+T2091+AA2091+AB2091-AC2091</f>
        <v>83.713333333333338</v>
      </c>
    </row>
    <row r="2092" spans="1:30" ht="21" customHeight="1" x14ac:dyDescent="0.2">
      <c r="A2092" s="10">
        <v>2088</v>
      </c>
      <c r="B2092" s="100" t="s">
        <v>1808</v>
      </c>
      <c r="C2092" s="101" t="s">
        <v>68</v>
      </c>
      <c r="D2092" s="128">
        <v>1</v>
      </c>
      <c r="E2092" s="16">
        <v>0.83699999999999997</v>
      </c>
      <c r="F2092" s="48"/>
      <c r="G2092" s="48"/>
      <c r="H2092" s="12">
        <f>SUM(E2092*100,F2092:G2092)</f>
        <v>83.7</v>
      </c>
      <c r="I2092" s="48"/>
      <c r="J2092" s="78"/>
      <c r="K2092" s="13">
        <f>SUM(I2092:J2092)</f>
        <v>0</v>
      </c>
      <c r="L2092" s="48"/>
      <c r="M2092" s="78"/>
      <c r="N2092" s="78"/>
      <c r="O2092" s="13">
        <f>SUM(L2092:N2092)</f>
        <v>0</v>
      </c>
      <c r="P2092" s="78"/>
      <c r="Q2092" s="78"/>
      <c r="R2092" s="78"/>
      <c r="S2092" s="78"/>
      <c r="T2092" s="82">
        <f>SUM(P2092:S2092)</f>
        <v>0</v>
      </c>
      <c r="U2092" s="48"/>
      <c r="V2092" s="48"/>
      <c r="W2092" s="48"/>
      <c r="X2092" s="48"/>
      <c r="Y2092" s="48"/>
      <c r="Z2092" s="48"/>
      <c r="AA2092" s="13">
        <f>SUM(U2092:Z2092)</f>
        <v>0</v>
      </c>
      <c r="AB2092" s="48"/>
      <c r="AC2092" s="48"/>
      <c r="AD2092" s="86">
        <f>H2092+K2092+O2092+T2092+AA2092+AB2092-AC2092</f>
        <v>83.7</v>
      </c>
    </row>
    <row r="2093" spans="1:30" ht="21" customHeight="1" x14ac:dyDescent="0.2">
      <c r="A2093" s="8">
        <v>2089</v>
      </c>
      <c r="B2093" s="99" t="s">
        <v>1809</v>
      </c>
      <c r="C2093" s="101" t="s">
        <v>68</v>
      </c>
      <c r="D2093" s="102">
        <v>4</v>
      </c>
      <c r="E2093" s="13">
        <v>0.83699999999999997</v>
      </c>
      <c r="F2093" s="48"/>
      <c r="G2093" s="48"/>
      <c r="H2093" s="12">
        <f>SUM(E2093*100,F2093:G2093)</f>
        <v>83.7</v>
      </c>
      <c r="I2093" s="48"/>
      <c r="J2093" s="78"/>
      <c r="K2093" s="13">
        <f>SUM(I2093:J2093)</f>
        <v>0</v>
      </c>
      <c r="L2093" s="48"/>
      <c r="M2093" s="78"/>
      <c r="N2093" s="78"/>
      <c r="O2093" s="13">
        <f>SUM(L2093:N2093)</f>
        <v>0</v>
      </c>
      <c r="P2093" s="78"/>
      <c r="Q2093" s="78"/>
      <c r="R2093" s="78"/>
      <c r="S2093" s="78"/>
      <c r="T2093" s="82">
        <f>SUM(P2093:S2093)</f>
        <v>0</v>
      </c>
      <c r="U2093" s="48"/>
      <c r="V2093" s="48"/>
      <c r="W2093" s="48"/>
      <c r="X2093" s="48"/>
      <c r="Y2093" s="48"/>
      <c r="Z2093" s="48"/>
      <c r="AA2093" s="13">
        <f>SUM(U2093:Z2093)</f>
        <v>0</v>
      </c>
      <c r="AB2093" s="48"/>
      <c r="AC2093" s="48"/>
      <c r="AD2093" s="86">
        <f>H2093+K2093+O2093+T2093+AA2093+AB2093-AC2093</f>
        <v>83.7</v>
      </c>
    </row>
    <row r="2094" spans="1:30" ht="21" customHeight="1" x14ac:dyDescent="0.2">
      <c r="A2094" s="9">
        <v>2090</v>
      </c>
      <c r="B2094" s="99" t="s">
        <v>1810</v>
      </c>
      <c r="C2094" s="101" t="s">
        <v>68</v>
      </c>
      <c r="D2094" s="128">
        <v>1</v>
      </c>
      <c r="E2094" s="16">
        <v>0.82699999999999996</v>
      </c>
      <c r="F2094" s="48"/>
      <c r="G2094" s="48"/>
      <c r="H2094" s="12">
        <f>SUM(E2094*100,F2094:G2094)</f>
        <v>82.699999999999989</v>
      </c>
      <c r="I2094" s="48"/>
      <c r="J2094" s="78"/>
      <c r="K2094" s="13">
        <f>SUM(I2094:J2094)</f>
        <v>0</v>
      </c>
      <c r="L2094" s="48"/>
      <c r="M2094" s="78"/>
      <c r="N2094" s="78"/>
      <c r="O2094" s="13">
        <f>SUM(L2094:N2094)</f>
        <v>0</v>
      </c>
      <c r="P2094" s="78"/>
      <c r="Q2094" s="78"/>
      <c r="R2094" s="78"/>
      <c r="S2094" s="78"/>
      <c r="T2094" s="82">
        <f>SUM(P2094:S2094)</f>
        <v>0</v>
      </c>
      <c r="U2094" s="48"/>
      <c r="V2094" s="48"/>
      <c r="W2094" s="48"/>
      <c r="X2094" s="48"/>
      <c r="Y2094" s="48"/>
      <c r="Z2094" s="48"/>
      <c r="AA2094" s="13">
        <f>SUM(U2094:Z2094)</f>
        <v>0</v>
      </c>
      <c r="AB2094" s="48">
        <v>1</v>
      </c>
      <c r="AC2094" s="48"/>
      <c r="AD2094" s="86">
        <f>H2094+K2094+O2094+T2094+AA2094+AB2094-AC2094</f>
        <v>83.699999999999989</v>
      </c>
    </row>
    <row r="2095" spans="1:30" ht="21" customHeight="1" x14ac:dyDescent="0.2">
      <c r="A2095" s="10">
        <v>2091</v>
      </c>
      <c r="B2095" s="96" t="s">
        <v>1811</v>
      </c>
      <c r="C2095" s="96" t="s">
        <v>66</v>
      </c>
      <c r="D2095" s="97">
        <v>4</v>
      </c>
      <c r="E2095" s="13">
        <v>0.83694444444444449</v>
      </c>
      <c r="F2095" s="47"/>
      <c r="G2095" s="47"/>
      <c r="H2095" s="12">
        <f>SUM(E2095*100,F2095:G2095)</f>
        <v>83.694444444444443</v>
      </c>
      <c r="I2095" s="47"/>
      <c r="J2095" s="77"/>
      <c r="K2095" s="13">
        <f>SUM(I2095:J2095)</f>
        <v>0</v>
      </c>
      <c r="L2095" s="47"/>
      <c r="M2095" s="77"/>
      <c r="N2095" s="77"/>
      <c r="O2095" s="13">
        <f>SUM(L2095:N2095)</f>
        <v>0</v>
      </c>
      <c r="P2095" s="77"/>
      <c r="Q2095" s="77"/>
      <c r="R2095" s="77"/>
      <c r="S2095" s="77"/>
      <c r="T2095" s="82">
        <f>SUM(P2095:S2095)</f>
        <v>0</v>
      </c>
      <c r="U2095" s="47"/>
      <c r="V2095" s="47"/>
      <c r="W2095" s="47"/>
      <c r="X2095" s="47"/>
      <c r="Y2095" s="47"/>
      <c r="Z2095" s="47"/>
      <c r="AA2095" s="13">
        <f>SUM(U2095:Z2095)</f>
        <v>0</v>
      </c>
      <c r="AB2095" s="47"/>
      <c r="AC2095" s="47"/>
      <c r="AD2095" s="87">
        <f>H2095+K2095+O2095+T2095+AA2095+AB2095-AC2095</f>
        <v>83.694444444444443</v>
      </c>
    </row>
    <row r="2096" spans="1:30" ht="21" customHeight="1" x14ac:dyDescent="0.2">
      <c r="A2096" s="8">
        <v>2092</v>
      </c>
      <c r="B2096" s="122" t="s">
        <v>1812</v>
      </c>
      <c r="C2096" s="110" t="s">
        <v>73</v>
      </c>
      <c r="D2096" s="111">
        <v>1</v>
      </c>
      <c r="E2096" s="14">
        <v>0.83692592592592585</v>
      </c>
      <c r="F2096" s="50"/>
      <c r="G2096" s="50"/>
      <c r="H2096" s="12">
        <f>SUM(E2096*100,F2096:G2096)</f>
        <v>83.69259259259259</v>
      </c>
      <c r="I2096" s="50"/>
      <c r="J2096" s="112"/>
      <c r="K2096" s="14">
        <f>SUM(I2096:J2096)</f>
        <v>0</v>
      </c>
      <c r="L2096" s="50"/>
      <c r="M2096" s="112"/>
      <c r="N2096" s="112"/>
      <c r="O2096" s="14">
        <f>SUM(L2096:N2096)</f>
        <v>0</v>
      </c>
      <c r="P2096" s="112"/>
      <c r="Q2096" s="112"/>
      <c r="R2096" s="112"/>
      <c r="S2096" s="112"/>
      <c r="T2096" s="18">
        <f>SUM(P2096:S2096)</f>
        <v>0</v>
      </c>
      <c r="U2096" s="50"/>
      <c r="V2096" s="50"/>
      <c r="W2096" s="50"/>
      <c r="X2096" s="50"/>
      <c r="Y2096" s="50"/>
      <c r="Z2096" s="50"/>
      <c r="AA2096" s="14">
        <f>SUM(U2096:Z2096)</f>
        <v>0</v>
      </c>
      <c r="AB2096" s="50"/>
      <c r="AC2096" s="50"/>
      <c r="AD2096" s="87">
        <f>H2096+K2096+O2096+T2096+AA2096+AB2096-AC2096</f>
        <v>83.69259259259259</v>
      </c>
    </row>
    <row r="2097" spans="1:30" ht="21" customHeight="1" x14ac:dyDescent="0.2">
      <c r="A2097" s="9">
        <v>2093</v>
      </c>
      <c r="B2097" s="117">
        <v>194053</v>
      </c>
      <c r="C2097" s="119" t="s">
        <v>78</v>
      </c>
      <c r="D2097" s="120">
        <v>2</v>
      </c>
      <c r="E2097" s="14">
        <v>0.83687500000000004</v>
      </c>
      <c r="F2097" s="51"/>
      <c r="G2097" s="51"/>
      <c r="H2097" s="12">
        <f>SUM(E2097*100,F2097:G2097)</f>
        <v>83.6875</v>
      </c>
      <c r="I2097" s="51"/>
      <c r="J2097" s="121"/>
      <c r="K2097" s="14">
        <f>SUM(I2097:J2097)</f>
        <v>0</v>
      </c>
      <c r="L2097" s="51"/>
      <c r="M2097" s="121"/>
      <c r="N2097" s="121"/>
      <c r="O2097" s="14">
        <f>SUM(L2097:N2097)</f>
        <v>0</v>
      </c>
      <c r="P2097" s="121"/>
      <c r="Q2097" s="121"/>
      <c r="R2097" s="121"/>
      <c r="S2097" s="121"/>
      <c r="T2097" s="18">
        <f>SUM(P2097:S2097)</f>
        <v>0</v>
      </c>
      <c r="U2097" s="51"/>
      <c r="V2097" s="51"/>
      <c r="W2097" s="51"/>
      <c r="X2097" s="51"/>
      <c r="Y2097" s="51"/>
      <c r="Z2097" s="51"/>
      <c r="AA2097" s="14">
        <f>SUM(U2097:Z2097)</f>
        <v>0</v>
      </c>
      <c r="AB2097" s="51"/>
      <c r="AC2097" s="51"/>
      <c r="AD2097" s="86">
        <f>H2097+K2097+O2097+T2097+AA2097+AB2097-AC2097</f>
        <v>83.6875</v>
      </c>
    </row>
    <row r="2098" spans="1:30" ht="21" customHeight="1" x14ac:dyDescent="0.2">
      <c r="A2098" s="10">
        <v>2094</v>
      </c>
      <c r="B2098" s="107" t="s">
        <v>1813</v>
      </c>
      <c r="C2098" s="104" t="s">
        <v>70</v>
      </c>
      <c r="D2098" s="116">
        <v>2</v>
      </c>
      <c r="E2098" s="14">
        <f>H2098/100</f>
        <v>0.8368000000000001</v>
      </c>
      <c r="F2098" s="49"/>
      <c r="G2098" s="49"/>
      <c r="H2098" s="9">
        <v>83.68</v>
      </c>
      <c r="I2098" s="49"/>
      <c r="J2098" s="106"/>
      <c r="K2098" s="14">
        <f>SUM(I2098:J2098)</f>
        <v>0</v>
      </c>
      <c r="L2098" s="49"/>
      <c r="M2098" s="106"/>
      <c r="N2098" s="106"/>
      <c r="O2098" s="14">
        <f>SUM(L2098:N2098)</f>
        <v>0</v>
      </c>
      <c r="P2098" s="106"/>
      <c r="Q2098" s="106"/>
      <c r="R2098" s="106"/>
      <c r="S2098" s="106"/>
      <c r="T2098" s="18">
        <f>SUM(P2098:S2098)</f>
        <v>0</v>
      </c>
      <c r="U2098" s="49"/>
      <c r="V2098" s="49"/>
      <c r="W2098" s="49"/>
      <c r="X2098" s="49"/>
      <c r="Y2098" s="49"/>
      <c r="Z2098" s="49"/>
      <c r="AA2098" s="14">
        <f>SUM(U2098:Z2098)</f>
        <v>0</v>
      </c>
      <c r="AB2098" s="49"/>
      <c r="AC2098" s="49"/>
      <c r="AD2098" s="86">
        <f>H2098+K2098+O2098+T2098+AA2098+AB2098-AC2098</f>
        <v>83.68</v>
      </c>
    </row>
    <row r="2099" spans="1:30" ht="21" customHeight="1" x14ac:dyDescent="0.2">
      <c r="A2099" s="8">
        <v>2095</v>
      </c>
      <c r="B2099" s="132" t="s">
        <v>1814</v>
      </c>
      <c r="C2099" s="101" t="s">
        <v>68</v>
      </c>
      <c r="D2099" s="102">
        <v>1</v>
      </c>
      <c r="E2099" s="13">
        <v>0.83678571428571424</v>
      </c>
      <c r="F2099" s="48"/>
      <c r="G2099" s="48"/>
      <c r="H2099" s="12">
        <f>SUM(E2099*100,F2099:G2099)</f>
        <v>83.678571428571431</v>
      </c>
      <c r="I2099" s="48"/>
      <c r="J2099" s="78"/>
      <c r="K2099" s="13">
        <f>SUM(I2099:J2099)</f>
        <v>0</v>
      </c>
      <c r="L2099" s="48"/>
      <c r="M2099" s="78"/>
      <c r="N2099" s="78"/>
      <c r="O2099" s="13">
        <f>SUM(L2099:N2099)</f>
        <v>0</v>
      </c>
      <c r="P2099" s="78"/>
      <c r="Q2099" s="78"/>
      <c r="R2099" s="78"/>
      <c r="S2099" s="78"/>
      <c r="T2099" s="82">
        <f>SUM(P2099:S2099)</f>
        <v>0</v>
      </c>
      <c r="U2099" s="48"/>
      <c r="V2099" s="48"/>
      <c r="W2099" s="48"/>
      <c r="X2099" s="48"/>
      <c r="Y2099" s="48"/>
      <c r="Z2099" s="48"/>
      <c r="AA2099" s="13">
        <f>SUM(U2099:Z2099)</f>
        <v>0</v>
      </c>
      <c r="AB2099" s="48"/>
      <c r="AC2099" s="48"/>
      <c r="AD2099" s="86">
        <f>H2099+K2099+O2099+T2099+AA2099+AB2099-AC2099</f>
        <v>83.678571428571431</v>
      </c>
    </row>
    <row r="2100" spans="1:30" ht="21" customHeight="1" x14ac:dyDescent="0.2">
      <c r="A2100" s="9">
        <v>2096</v>
      </c>
      <c r="B2100" s="132" t="s">
        <v>1815</v>
      </c>
      <c r="C2100" s="101" t="s">
        <v>68</v>
      </c>
      <c r="D2100" s="102">
        <v>1</v>
      </c>
      <c r="E2100" s="13">
        <v>0.83678571428571424</v>
      </c>
      <c r="F2100" s="48"/>
      <c r="G2100" s="48"/>
      <c r="H2100" s="12">
        <f>SUM(E2100*100,F2100:G2100)</f>
        <v>83.678571428571431</v>
      </c>
      <c r="I2100" s="48"/>
      <c r="J2100" s="78"/>
      <c r="K2100" s="13">
        <f>SUM(I2100:J2100)</f>
        <v>0</v>
      </c>
      <c r="L2100" s="48"/>
      <c r="M2100" s="78"/>
      <c r="N2100" s="78"/>
      <c r="O2100" s="13">
        <f>SUM(L2100:N2100)</f>
        <v>0</v>
      </c>
      <c r="P2100" s="78"/>
      <c r="Q2100" s="78"/>
      <c r="R2100" s="78"/>
      <c r="S2100" s="78"/>
      <c r="T2100" s="82">
        <f>SUM(P2100:S2100)</f>
        <v>0</v>
      </c>
      <c r="U2100" s="48"/>
      <c r="V2100" s="48"/>
      <c r="W2100" s="48"/>
      <c r="X2100" s="48"/>
      <c r="Y2100" s="48"/>
      <c r="Z2100" s="48"/>
      <c r="AA2100" s="13">
        <f>SUM(U2100:Z2100)</f>
        <v>0</v>
      </c>
      <c r="AB2100" s="48"/>
      <c r="AC2100" s="48"/>
      <c r="AD2100" s="86">
        <f>H2100+K2100+O2100+T2100+AA2100+AB2100-AC2100</f>
        <v>83.678571428571431</v>
      </c>
    </row>
    <row r="2101" spans="1:30" ht="21" customHeight="1" x14ac:dyDescent="0.2">
      <c r="A2101" s="10">
        <v>2097</v>
      </c>
      <c r="B2101" s="107">
        <v>182807</v>
      </c>
      <c r="C2101" s="104" t="s">
        <v>70</v>
      </c>
      <c r="D2101" s="116">
        <v>3</v>
      </c>
      <c r="E2101" s="14">
        <f>'[1]3-18-03.'!AD11</f>
        <v>0.83666666666666667</v>
      </c>
      <c r="F2101" s="49"/>
      <c r="G2101" s="49"/>
      <c r="H2101" s="12">
        <f>SUM(E2101*100,F2101:G2101)</f>
        <v>83.666666666666671</v>
      </c>
      <c r="I2101" s="49"/>
      <c r="J2101" s="106"/>
      <c r="K2101" s="14">
        <f>SUM(I2101:J2101)</f>
        <v>0</v>
      </c>
      <c r="L2101" s="49"/>
      <c r="M2101" s="106"/>
      <c r="N2101" s="106"/>
      <c r="O2101" s="14">
        <f>SUM(L2101:N2101)</f>
        <v>0</v>
      </c>
      <c r="P2101" s="106"/>
      <c r="Q2101" s="106"/>
      <c r="R2101" s="106"/>
      <c r="S2101" s="106"/>
      <c r="T2101" s="18">
        <f>SUM(P2101:S2101)</f>
        <v>0</v>
      </c>
      <c r="U2101" s="49"/>
      <c r="V2101" s="49"/>
      <c r="W2101" s="49"/>
      <c r="X2101" s="49"/>
      <c r="Y2101" s="49"/>
      <c r="Z2101" s="49"/>
      <c r="AA2101" s="14">
        <f>SUM(U2101:Z2101)</f>
        <v>0</v>
      </c>
      <c r="AB2101" s="49"/>
      <c r="AC2101" s="49"/>
      <c r="AD2101" s="86">
        <f>H2101+K2101+O2101+T2101+AA2101+AB2101-AC2101</f>
        <v>83.666666666666671</v>
      </c>
    </row>
    <row r="2102" spans="1:30" ht="21" customHeight="1" x14ac:dyDescent="0.2">
      <c r="A2102" s="8">
        <v>2098</v>
      </c>
      <c r="B2102" s="122" t="s">
        <v>1816</v>
      </c>
      <c r="C2102" s="110" t="s">
        <v>73</v>
      </c>
      <c r="D2102" s="111">
        <v>2</v>
      </c>
      <c r="E2102" s="14">
        <v>0.83666666666666667</v>
      </c>
      <c r="F2102" s="50"/>
      <c r="G2102" s="50"/>
      <c r="H2102" s="12">
        <f>SUM(E2102*100,F2102:G2102)</f>
        <v>83.666666666666671</v>
      </c>
      <c r="I2102" s="50"/>
      <c r="J2102" s="112"/>
      <c r="K2102" s="14">
        <f>SUM(I2102:J2102)</f>
        <v>0</v>
      </c>
      <c r="L2102" s="50"/>
      <c r="M2102" s="112"/>
      <c r="N2102" s="112"/>
      <c r="O2102" s="14">
        <f>SUM(L2102:N2102)</f>
        <v>0</v>
      </c>
      <c r="P2102" s="112"/>
      <c r="Q2102" s="112"/>
      <c r="R2102" s="112"/>
      <c r="S2102" s="112"/>
      <c r="T2102" s="18">
        <f>SUM(P2102:S2102)</f>
        <v>0</v>
      </c>
      <c r="U2102" s="50"/>
      <c r="V2102" s="50"/>
      <c r="W2102" s="50"/>
      <c r="X2102" s="50"/>
      <c r="Y2102" s="50"/>
      <c r="Z2102" s="50"/>
      <c r="AA2102" s="14">
        <f>SUM(U2102:Z2102)</f>
        <v>0</v>
      </c>
      <c r="AB2102" s="50"/>
      <c r="AC2102" s="50"/>
      <c r="AD2102" s="86">
        <f>H2102+K2102+O2102+T2102+AA2102+AB2102-AC2102</f>
        <v>83.666666666666671</v>
      </c>
    </row>
    <row r="2103" spans="1:30" ht="21" customHeight="1" x14ac:dyDescent="0.2">
      <c r="A2103" s="9">
        <v>2099</v>
      </c>
      <c r="B2103" s="107" t="s">
        <v>1817</v>
      </c>
      <c r="C2103" s="104" t="s">
        <v>70</v>
      </c>
      <c r="D2103" s="116">
        <v>2</v>
      </c>
      <c r="E2103" s="14">
        <f>H2103/100</f>
        <v>0.80566666666666664</v>
      </c>
      <c r="F2103" s="49"/>
      <c r="G2103" s="49"/>
      <c r="H2103" s="12">
        <v>80.566666666666663</v>
      </c>
      <c r="I2103" s="49"/>
      <c r="J2103" s="106"/>
      <c r="K2103" s="14">
        <f>SUM(I2103:J2103)</f>
        <v>0</v>
      </c>
      <c r="L2103" s="49"/>
      <c r="M2103" s="106"/>
      <c r="N2103" s="106"/>
      <c r="O2103" s="14">
        <f>SUM(L2103:N2103)</f>
        <v>0</v>
      </c>
      <c r="P2103" s="106"/>
      <c r="Q2103" s="106"/>
      <c r="R2103" s="106"/>
      <c r="S2103" s="106"/>
      <c r="T2103" s="18">
        <f>SUM(P2103:S2103)</f>
        <v>0</v>
      </c>
      <c r="U2103" s="49"/>
      <c r="V2103" s="49"/>
      <c r="W2103" s="49">
        <v>3.1</v>
      </c>
      <c r="X2103" s="49"/>
      <c r="Y2103" s="49"/>
      <c r="Z2103" s="49"/>
      <c r="AA2103" s="14">
        <f>SUM(U2103:Z2103)</f>
        <v>3.1</v>
      </c>
      <c r="AB2103" s="49"/>
      <c r="AC2103" s="49"/>
      <c r="AD2103" s="86">
        <f>H2103+K2103+O2103+T2103+AA2103+AB2103-AC2103</f>
        <v>83.666666666666657</v>
      </c>
    </row>
    <row r="2104" spans="1:30" ht="21" customHeight="1" x14ac:dyDescent="0.2">
      <c r="A2104" s="10">
        <v>2100</v>
      </c>
      <c r="B2104" s="134" t="s">
        <v>1818</v>
      </c>
      <c r="C2104" s="92" t="s">
        <v>64</v>
      </c>
      <c r="D2104" s="124">
        <v>1</v>
      </c>
      <c r="E2104" s="12">
        <v>0.75760000000000005</v>
      </c>
      <c r="F2104" s="53"/>
      <c r="G2104" s="46"/>
      <c r="H2104" s="12">
        <f>SUM(E2104*100,F2104:G2104)</f>
        <v>75.760000000000005</v>
      </c>
      <c r="I2104" s="94"/>
      <c r="J2104" s="95"/>
      <c r="K2104" s="12">
        <f>SUM(I2104:J2104)</f>
        <v>0</v>
      </c>
      <c r="L2104" s="95"/>
      <c r="M2104" s="95"/>
      <c r="N2104" s="95"/>
      <c r="O2104" s="12">
        <f>SUM(L2104:N2104)</f>
        <v>0</v>
      </c>
      <c r="P2104" s="95"/>
      <c r="Q2104" s="95"/>
      <c r="R2104" s="95"/>
      <c r="S2104" s="95"/>
      <c r="T2104" s="19">
        <f>SUM(P2104:S2104)</f>
        <v>0</v>
      </c>
      <c r="U2104" s="95">
        <v>1.5</v>
      </c>
      <c r="V2104" s="94">
        <v>4.4000000000000004</v>
      </c>
      <c r="W2104" s="94"/>
      <c r="X2104" s="94"/>
      <c r="Y2104" s="85">
        <v>2</v>
      </c>
      <c r="Z2104" s="85"/>
      <c r="AA2104" s="14">
        <f>SUM(U2104:Z2104)</f>
        <v>7.9</v>
      </c>
      <c r="AB2104" s="85"/>
      <c r="AC2104" s="85"/>
      <c r="AD2104" s="87">
        <f>H2104+K2104+O2104+T2104+AA2104+AB2104-AC2104</f>
        <v>83.660000000000011</v>
      </c>
    </row>
    <row r="2105" spans="1:30" ht="21" customHeight="1" x14ac:dyDescent="0.2">
      <c r="A2105" s="8">
        <v>2101</v>
      </c>
      <c r="B2105" s="122" t="s">
        <v>1819</v>
      </c>
      <c r="C2105" s="110" t="s">
        <v>73</v>
      </c>
      <c r="D2105" s="111">
        <v>1</v>
      </c>
      <c r="E2105" s="14">
        <v>0.83647777777777765</v>
      </c>
      <c r="F2105" s="50"/>
      <c r="G2105" s="50"/>
      <c r="H2105" s="12">
        <f>SUM(E2105*100,F2105:G2105)</f>
        <v>83.647777777777762</v>
      </c>
      <c r="I2105" s="50"/>
      <c r="J2105" s="112"/>
      <c r="K2105" s="14">
        <f>SUM(I2105:J2105)</f>
        <v>0</v>
      </c>
      <c r="L2105" s="50"/>
      <c r="M2105" s="112"/>
      <c r="N2105" s="112"/>
      <c r="O2105" s="14">
        <f>SUM(L2105:N2105)</f>
        <v>0</v>
      </c>
      <c r="P2105" s="112"/>
      <c r="Q2105" s="112"/>
      <c r="R2105" s="112"/>
      <c r="S2105" s="112"/>
      <c r="T2105" s="18">
        <f>SUM(P2105:S2105)</f>
        <v>0</v>
      </c>
      <c r="U2105" s="50"/>
      <c r="V2105" s="50"/>
      <c r="W2105" s="50"/>
      <c r="X2105" s="50"/>
      <c r="Y2105" s="50"/>
      <c r="Z2105" s="50"/>
      <c r="AA2105" s="14">
        <f>SUM(U2105:Z2105)</f>
        <v>0</v>
      </c>
      <c r="AB2105" s="50"/>
      <c r="AC2105" s="50"/>
      <c r="AD2105" s="86">
        <f>H2105+K2105+O2105+T2105+AA2105+AB2105-AC2105</f>
        <v>83.647777777777762</v>
      </c>
    </row>
    <row r="2106" spans="1:30" ht="21" customHeight="1" x14ac:dyDescent="0.2">
      <c r="A2106" s="9">
        <v>2102</v>
      </c>
      <c r="B2106" s="144" t="s">
        <v>1820</v>
      </c>
      <c r="C2106" s="92" t="s">
        <v>64</v>
      </c>
      <c r="D2106" s="93">
        <v>4</v>
      </c>
      <c r="E2106" s="12">
        <v>0.83644864117918005</v>
      </c>
      <c r="F2106" s="46"/>
      <c r="G2106" s="46"/>
      <c r="H2106" s="12">
        <f>SUM(E2106*100,F2106:G2106)</f>
        <v>83.644864117918004</v>
      </c>
      <c r="I2106" s="94"/>
      <c r="J2106" s="95"/>
      <c r="K2106" s="12">
        <f>SUM(I2106:J2106)</f>
        <v>0</v>
      </c>
      <c r="L2106" s="95"/>
      <c r="M2106" s="95"/>
      <c r="N2106" s="95"/>
      <c r="O2106" s="12">
        <f>SUM(L2106:N2106)</f>
        <v>0</v>
      </c>
      <c r="P2106" s="95"/>
      <c r="Q2106" s="95"/>
      <c r="R2106" s="95"/>
      <c r="S2106" s="95"/>
      <c r="T2106" s="19">
        <f>SUM(P2106:S2106)</f>
        <v>0</v>
      </c>
      <c r="U2106" s="95"/>
      <c r="V2106" s="94"/>
      <c r="W2106" s="94"/>
      <c r="X2106" s="94"/>
      <c r="Y2106" s="85"/>
      <c r="Z2106" s="85"/>
      <c r="AA2106" s="14">
        <f>SUM(U2106:Z2106)</f>
        <v>0</v>
      </c>
      <c r="AB2106" s="85"/>
      <c r="AC2106" s="85"/>
      <c r="AD2106" s="86">
        <f>H2106+K2106+O2106+T2106+AA2106+AB2106-AC2106</f>
        <v>83.644864117918004</v>
      </c>
    </row>
    <row r="2107" spans="1:30" ht="21" customHeight="1" x14ac:dyDescent="0.2">
      <c r="A2107" s="10">
        <v>2103</v>
      </c>
      <c r="B2107" s="103" t="s">
        <v>1821</v>
      </c>
      <c r="C2107" s="104" t="s">
        <v>70</v>
      </c>
      <c r="D2107" s="105">
        <v>4</v>
      </c>
      <c r="E2107" s="14">
        <f>H2107/100</f>
        <v>0.83642857142857141</v>
      </c>
      <c r="F2107" s="49"/>
      <c r="G2107" s="49"/>
      <c r="H2107" s="12">
        <v>83.642857142857139</v>
      </c>
      <c r="I2107" s="49"/>
      <c r="J2107" s="106"/>
      <c r="K2107" s="14">
        <f>SUM(I2107:J2107)</f>
        <v>0</v>
      </c>
      <c r="L2107" s="49"/>
      <c r="M2107" s="106"/>
      <c r="N2107" s="106"/>
      <c r="O2107" s="14">
        <f>SUM(L2107:N2107)</f>
        <v>0</v>
      </c>
      <c r="P2107" s="106"/>
      <c r="Q2107" s="197"/>
      <c r="R2107" s="106"/>
      <c r="S2107" s="106"/>
      <c r="T2107" s="18">
        <f>SUM(P2107:S2107)</f>
        <v>0</v>
      </c>
      <c r="U2107" s="49"/>
      <c r="V2107" s="49"/>
      <c r="W2107" s="49"/>
      <c r="X2107" s="49"/>
      <c r="Y2107" s="49"/>
      <c r="Z2107" s="49"/>
      <c r="AA2107" s="14">
        <f>SUM(U2107:Z2107)</f>
        <v>0</v>
      </c>
      <c r="AB2107" s="49"/>
      <c r="AC2107" s="49"/>
      <c r="AD2107" s="86">
        <f>H2107+K2107+O2107+T2107+AA2107+AB2107-AC2107</f>
        <v>83.642857142857139</v>
      </c>
    </row>
    <row r="2108" spans="1:30" ht="21" customHeight="1" x14ac:dyDescent="0.2">
      <c r="A2108" s="8">
        <v>2104</v>
      </c>
      <c r="B2108" s="96" t="s">
        <v>1822</v>
      </c>
      <c r="C2108" s="96" t="s">
        <v>66</v>
      </c>
      <c r="D2108" s="97">
        <v>1</v>
      </c>
      <c r="E2108" s="13">
        <v>0.83437499999999998</v>
      </c>
      <c r="F2108" s="47"/>
      <c r="G2108" s="47"/>
      <c r="H2108" s="12">
        <f>SUM(E2108*100,F2108:G2108)</f>
        <v>83.4375</v>
      </c>
      <c r="I2108" s="47"/>
      <c r="J2108" s="77"/>
      <c r="K2108" s="13">
        <f>SUM(I2108:J2108)</f>
        <v>0</v>
      </c>
      <c r="L2108" s="47"/>
      <c r="M2108" s="77"/>
      <c r="N2108" s="77"/>
      <c r="O2108" s="13">
        <f>SUM(L2108:N2108)</f>
        <v>0</v>
      </c>
      <c r="P2108" s="77"/>
      <c r="Q2108" s="77"/>
      <c r="R2108" s="77"/>
      <c r="S2108" s="77"/>
      <c r="T2108" s="82">
        <f>SUM(P2108:S2108)</f>
        <v>0</v>
      </c>
      <c r="U2108" s="47"/>
      <c r="V2108" s="47">
        <v>0.2</v>
      </c>
      <c r="W2108" s="47"/>
      <c r="X2108" s="47"/>
      <c r="Y2108" s="47"/>
      <c r="Z2108" s="47"/>
      <c r="AA2108" s="13">
        <f>SUM(U2108:Z2108)</f>
        <v>0.2</v>
      </c>
      <c r="AB2108" s="47"/>
      <c r="AC2108" s="47"/>
      <c r="AD2108" s="86">
        <f>H2108+K2108+O2108+T2108+AA2108+AB2108-AC2108</f>
        <v>83.637500000000003</v>
      </c>
    </row>
    <row r="2109" spans="1:30" ht="21" customHeight="1" x14ac:dyDescent="0.2">
      <c r="A2109" s="9">
        <v>2105</v>
      </c>
      <c r="B2109" s="136" t="s">
        <v>1823</v>
      </c>
      <c r="C2109" s="104" t="s">
        <v>70</v>
      </c>
      <c r="D2109" s="105">
        <v>1</v>
      </c>
      <c r="E2109" s="14">
        <f>H2109/100</f>
        <v>0.83636363636363642</v>
      </c>
      <c r="F2109" s="49"/>
      <c r="G2109" s="49"/>
      <c r="H2109" s="12">
        <v>83.63636363636364</v>
      </c>
      <c r="I2109" s="49"/>
      <c r="J2109" s="106"/>
      <c r="K2109" s="14">
        <f>SUM(I2109:J2109)</f>
        <v>0</v>
      </c>
      <c r="L2109" s="49"/>
      <c r="M2109" s="106"/>
      <c r="N2109" s="106"/>
      <c r="O2109" s="14">
        <f>SUM(L2109:N2109)</f>
        <v>0</v>
      </c>
      <c r="P2109" s="106"/>
      <c r="Q2109" s="106"/>
      <c r="R2109" s="106"/>
      <c r="S2109" s="106"/>
      <c r="T2109" s="18">
        <f>SUM(P2109:S2109)</f>
        <v>0</v>
      </c>
      <c r="U2109" s="49"/>
      <c r="V2109" s="49"/>
      <c r="W2109" s="49"/>
      <c r="X2109" s="49"/>
      <c r="Y2109" s="49"/>
      <c r="Z2109" s="49"/>
      <c r="AA2109" s="14">
        <f>SUM(U2109:Z2109)</f>
        <v>0</v>
      </c>
      <c r="AB2109" s="49"/>
      <c r="AC2109" s="49"/>
      <c r="AD2109" s="86">
        <f>H2109+K2109+O2109+T2109+AA2109+AB2109-AC2109</f>
        <v>83.63636363636364</v>
      </c>
    </row>
    <row r="2110" spans="1:30" ht="21" customHeight="1" x14ac:dyDescent="0.2">
      <c r="A2110" s="10">
        <v>2106</v>
      </c>
      <c r="B2110" s="122" t="s">
        <v>1824</v>
      </c>
      <c r="C2110" s="110" t="s">
        <v>73</v>
      </c>
      <c r="D2110" s="111">
        <v>3</v>
      </c>
      <c r="E2110" s="14">
        <v>0.83611111111111114</v>
      </c>
      <c r="F2110" s="50"/>
      <c r="G2110" s="50"/>
      <c r="H2110" s="12">
        <f>SUM(E2110*100,F2110:G2110)</f>
        <v>83.611111111111114</v>
      </c>
      <c r="I2110" s="50"/>
      <c r="J2110" s="112"/>
      <c r="K2110" s="14">
        <f>SUM(I2110:J2110)</f>
        <v>0</v>
      </c>
      <c r="L2110" s="50"/>
      <c r="M2110" s="112"/>
      <c r="N2110" s="112"/>
      <c r="O2110" s="14">
        <f>SUM(L2110:N2110)</f>
        <v>0</v>
      </c>
      <c r="P2110" s="112"/>
      <c r="Q2110" s="112"/>
      <c r="R2110" s="112"/>
      <c r="S2110" s="112"/>
      <c r="T2110" s="18">
        <f>SUM(P2110:S2110)</f>
        <v>0</v>
      </c>
      <c r="U2110" s="50"/>
      <c r="V2110" s="50"/>
      <c r="W2110" s="50"/>
      <c r="X2110" s="50"/>
      <c r="Y2110" s="50"/>
      <c r="Z2110" s="50"/>
      <c r="AA2110" s="14">
        <f>SUM(U2110:Z2110)</f>
        <v>0</v>
      </c>
      <c r="AB2110" s="50"/>
      <c r="AC2110" s="50"/>
      <c r="AD2110" s="86">
        <f>H2110+K2110+O2110+T2110+AA2110+AB2110-AC2110</f>
        <v>83.611111111111114</v>
      </c>
    </row>
    <row r="2111" spans="1:30" ht="21" customHeight="1" x14ac:dyDescent="0.2">
      <c r="A2111" s="8">
        <v>2107</v>
      </c>
      <c r="B2111" s="117">
        <v>194138</v>
      </c>
      <c r="C2111" s="119" t="s">
        <v>78</v>
      </c>
      <c r="D2111" s="120">
        <v>2</v>
      </c>
      <c r="E2111" s="14">
        <v>0.83604166666666668</v>
      </c>
      <c r="F2111" s="51"/>
      <c r="G2111" s="51"/>
      <c r="H2111" s="12">
        <f>SUM(E2111*100,F2111:G2111)</f>
        <v>83.604166666666671</v>
      </c>
      <c r="I2111" s="51"/>
      <c r="J2111" s="121"/>
      <c r="K2111" s="14">
        <f>SUM(I2111:J2111)</f>
        <v>0</v>
      </c>
      <c r="L2111" s="51"/>
      <c r="M2111" s="121"/>
      <c r="N2111" s="121"/>
      <c r="O2111" s="14">
        <f>SUM(L2111:N2111)</f>
        <v>0</v>
      </c>
      <c r="P2111" s="121"/>
      <c r="Q2111" s="200"/>
      <c r="R2111" s="121"/>
      <c r="S2111" s="121"/>
      <c r="T2111" s="18">
        <f>SUM(P2111:S2111)</f>
        <v>0</v>
      </c>
      <c r="U2111" s="51"/>
      <c r="V2111" s="51"/>
      <c r="W2111" s="51"/>
      <c r="X2111" s="51"/>
      <c r="Y2111" s="51"/>
      <c r="Z2111" s="51"/>
      <c r="AA2111" s="14">
        <f>SUM(U2111:Z2111)</f>
        <v>0</v>
      </c>
      <c r="AB2111" s="51"/>
      <c r="AC2111" s="51"/>
      <c r="AD2111" s="86">
        <f>H2111+K2111+O2111+T2111+AA2111+AB2111-AC2111</f>
        <v>83.604166666666671</v>
      </c>
    </row>
    <row r="2112" spans="1:30" ht="21" customHeight="1" x14ac:dyDescent="0.2">
      <c r="A2112" s="9">
        <v>2108</v>
      </c>
      <c r="B2112" s="122" t="s">
        <v>1825</v>
      </c>
      <c r="C2112" s="110" t="s">
        <v>73</v>
      </c>
      <c r="D2112" s="111">
        <v>2</v>
      </c>
      <c r="E2112" s="14">
        <v>0.8359375</v>
      </c>
      <c r="F2112" s="50"/>
      <c r="G2112" s="50"/>
      <c r="H2112" s="12">
        <f>SUM(E2112*100,F2112:G2112)</f>
        <v>83.59375</v>
      </c>
      <c r="I2112" s="50"/>
      <c r="J2112" s="112"/>
      <c r="K2112" s="14">
        <f>SUM(I2112:J2112)</f>
        <v>0</v>
      </c>
      <c r="L2112" s="50"/>
      <c r="M2112" s="112"/>
      <c r="N2112" s="112"/>
      <c r="O2112" s="14">
        <f>SUM(L2112:N2112)</f>
        <v>0</v>
      </c>
      <c r="P2112" s="112"/>
      <c r="Q2112" s="112"/>
      <c r="R2112" s="112"/>
      <c r="S2112" s="112"/>
      <c r="T2112" s="18">
        <f>SUM(P2112:S2112)</f>
        <v>0</v>
      </c>
      <c r="U2112" s="50"/>
      <c r="V2112" s="50"/>
      <c r="W2112" s="50"/>
      <c r="X2112" s="50"/>
      <c r="Y2112" s="50"/>
      <c r="Z2112" s="50"/>
      <c r="AA2112" s="14">
        <f>SUM(U2112:Z2112)</f>
        <v>0</v>
      </c>
      <c r="AB2112" s="50"/>
      <c r="AC2112" s="50"/>
      <c r="AD2112" s="86">
        <f>H2112+K2112+O2112+T2112+AA2112+AB2112-AC2112</f>
        <v>83.59375</v>
      </c>
    </row>
    <row r="2113" spans="1:30" ht="21" customHeight="1" x14ac:dyDescent="0.2">
      <c r="A2113" s="10">
        <v>2109</v>
      </c>
      <c r="B2113" s="117">
        <v>174033</v>
      </c>
      <c r="C2113" s="119" t="s">
        <v>78</v>
      </c>
      <c r="D2113" s="120">
        <v>4</v>
      </c>
      <c r="E2113" s="14">
        <v>0.83589743589743593</v>
      </c>
      <c r="F2113" s="51"/>
      <c r="G2113" s="51"/>
      <c r="H2113" s="12">
        <f>SUM(E2113*100,F2113:G2113)</f>
        <v>83.589743589743591</v>
      </c>
      <c r="I2113" s="51"/>
      <c r="J2113" s="121"/>
      <c r="K2113" s="14">
        <f>SUM(I2113:J2113)</f>
        <v>0</v>
      </c>
      <c r="L2113" s="51"/>
      <c r="M2113" s="121"/>
      <c r="N2113" s="121"/>
      <c r="O2113" s="14">
        <f>SUM(L2113:N2113)</f>
        <v>0</v>
      </c>
      <c r="P2113" s="121"/>
      <c r="Q2113" s="121"/>
      <c r="R2113" s="121"/>
      <c r="S2113" s="121"/>
      <c r="T2113" s="18">
        <f>SUM(P2113:S2113)</f>
        <v>0</v>
      </c>
      <c r="U2113" s="51"/>
      <c r="V2113" s="51"/>
      <c r="W2113" s="51"/>
      <c r="X2113" s="51"/>
      <c r="Y2113" s="51"/>
      <c r="Z2113" s="51"/>
      <c r="AA2113" s="14">
        <f>SUM(U2113:Z2113)</f>
        <v>0</v>
      </c>
      <c r="AB2113" s="51"/>
      <c r="AC2113" s="51"/>
      <c r="AD2113" s="86">
        <f>H2113+K2113+O2113+T2113+AA2113+AB2113-AC2113</f>
        <v>83.589743589743591</v>
      </c>
    </row>
    <row r="2114" spans="1:30" ht="21" customHeight="1" x14ac:dyDescent="0.2">
      <c r="A2114" s="8">
        <v>2110</v>
      </c>
      <c r="B2114" s="134" t="s">
        <v>1826</v>
      </c>
      <c r="C2114" s="92" t="s">
        <v>64</v>
      </c>
      <c r="D2114" s="93">
        <v>1</v>
      </c>
      <c r="E2114" s="12">
        <v>0.83586206896551729</v>
      </c>
      <c r="F2114" s="46"/>
      <c r="G2114" s="91"/>
      <c r="H2114" s="12">
        <f>SUM(E2114*100,F2114:G2114)</f>
        <v>83.58620689655173</v>
      </c>
      <c r="I2114" s="94"/>
      <c r="J2114" s="95"/>
      <c r="K2114" s="12">
        <f>SUM(I2114:J2114)</f>
        <v>0</v>
      </c>
      <c r="L2114" s="95"/>
      <c r="M2114" s="95"/>
      <c r="N2114" s="95"/>
      <c r="O2114" s="12">
        <f>SUM(L2114:N2114)</f>
        <v>0</v>
      </c>
      <c r="P2114" s="95"/>
      <c r="Q2114" s="95"/>
      <c r="R2114" s="95"/>
      <c r="S2114" s="95"/>
      <c r="T2114" s="19">
        <f>SUM(P2114:S2114)</f>
        <v>0</v>
      </c>
      <c r="U2114" s="95"/>
      <c r="V2114" s="94"/>
      <c r="W2114" s="94"/>
      <c r="X2114" s="94"/>
      <c r="Y2114" s="85"/>
      <c r="Z2114" s="85"/>
      <c r="AA2114" s="14">
        <f>SUM(U2114:Z2114)</f>
        <v>0</v>
      </c>
      <c r="AB2114" s="85"/>
      <c r="AC2114" s="85"/>
      <c r="AD2114" s="87">
        <f>H2114+K2114+O2114+T2114+AA2114+AB2114-AC2114</f>
        <v>83.58620689655173</v>
      </c>
    </row>
    <row r="2115" spans="1:30" ht="21" customHeight="1" x14ac:dyDescent="0.2">
      <c r="A2115" s="9">
        <v>2111</v>
      </c>
      <c r="B2115" s="103" t="s">
        <v>1827</v>
      </c>
      <c r="C2115" s="104" t="s">
        <v>70</v>
      </c>
      <c r="D2115" s="105">
        <v>4</v>
      </c>
      <c r="E2115" s="14">
        <f>H2115/100</f>
        <v>0.83571428571428574</v>
      </c>
      <c r="F2115" s="49"/>
      <c r="G2115" s="49"/>
      <c r="H2115" s="12">
        <v>83.571428571428569</v>
      </c>
      <c r="I2115" s="49"/>
      <c r="J2115" s="106"/>
      <c r="K2115" s="14">
        <f>SUM(I2115:J2115)</f>
        <v>0</v>
      </c>
      <c r="L2115" s="49"/>
      <c r="M2115" s="106"/>
      <c r="N2115" s="106"/>
      <c r="O2115" s="14">
        <f>SUM(L2115:N2115)</f>
        <v>0</v>
      </c>
      <c r="P2115" s="106"/>
      <c r="Q2115" s="106"/>
      <c r="R2115" s="106"/>
      <c r="S2115" s="106"/>
      <c r="T2115" s="18">
        <f>SUM(P2115:S2115)</f>
        <v>0</v>
      </c>
      <c r="U2115" s="49"/>
      <c r="V2115" s="49"/>
      <c r="W2115" s="49"/>
      <c r="X2115" s="49"/>
      <c r="Y2115" s="49"/>
      <c r="Z2115" s="49"/>
      <c r="AA2115" s="14">
        <f>SUM(U2115:Z2115)</f>
        <v>0</v>
      </c>
      <c r="AB2115" s="49"/>
      <c r="AC2115" s="49"/>
      <c r="AD2115" s="86">
        <f>H2115+K2115+O2115+T2115+AA2115+AB2115-AC2115</f>
        <v>83.571428571428569</v>
      </c>
    </row>
    <row r="2116" spans="1:30" ht="21" customHeight="1" x14ac:dyDescent="0.2">
      <c r="A2116" s="10">
        <v>2112</v>
      </c>
      <c r="B2116" s="103" t="s">
        <v>1828</v>
      </c>
      <c r="C2116" s="104" t="s">
        <v>70</v>
      </c>
      <c r="D2116" s="105">
        <v>4</v>
      </c>
      <c r="E2116" s="14">
        <f>H2116/100</f>
        <v>0.83571428571428574</v>
      </c>
      <c r="F2116" s="49"/>
      <c r="G2116" s="49"/>
      <c r="H2116" s="12">
        <v>83.571428571428569</v>
      </c>
      <c r="I2116" s="49"/>
      <c r="J2116" s="106"/>
      <c r="K2116" s="14">
        <f>SUM(I2116:J2116)</f>
        <v>0</v>
      </c>
      <c r="L2116" s="49"/>
      <c r="M2116" s="106"/>
      <c r="N2116" s="106"/>
      <c r="O2116" s="14">
        <f>SUM(L2116:N2116)</f>
        <v>0</v>
      </c>
      <c r="P2116" s="106"/>
      <c r="Q2116" s="197"/>
      <c r="R2116" s="106"/>
      <c r="S2116" s="106"/>
      <c r="T2116" s="18">
        <f>SUM(P2116:S2116)</f>
        <v>0</v>
      </c>
      <c r="U2116" s="49"/>
      <c r="V2116" s="49"/>
      <c r="W2116" s="49"/>
      <c r="X2116" s="49"/>
      <c r="Y2116" s="49"/>
      <c r="Z2116" s="49"/>
      <c r="AA2116" s="14">
        <f>SUM(U2116:Z2116)</f>
        <v>0</v>
      </c>
      <c r="AB2116" s="49"/>
      <c r="AC2116" s="49"/>
      <c r="AD2116" s="86">
        <f>H2116+K2116+O2116+T2116+AA2116+AB2116-AC2116</f>
        <v>83.571428571428569</v>
      </c>
    </row>
    <row r="2117" spans="1:30" ht="21" customHeight="1" x14ac:dyDescent="0.2">
      <c r="A2117" s="8">
        <v>2113</v>
      </c>
      <c r="B2117" s="122" t="s">
        <v>1829</v>
      </c>
      <c r="C2117" s="110" t="s">
        <v>73</v>
      </c>
      <c r="D2117" s="111">
        <v>1</v>
      </c>
      <c r="E2117" s="14">
        <v>0.82571428571428573</v>
      </c>
      <c r="F2117" s="50"/>
      <c r="G2117" s="50">
        <v>1</v>
      </c>
      <c r="H2117" s="12">
        <f>SUM(E2117*100,F2117:G2117)</f>
        <v>83.571428571428569</v>
      </c>
      <c r="I2117" s="50"/>
      <c r="J2117" s="112"/>
      <c r="K2117" s="14">
        <f>SUM(I2117:J2117)</f>
        <v>0</v>
      </c>
      <c r="L2117" s="50"/>
      <c r="M2117" s="112"/>
      <c r="N2117" s="112"/>
      <c r="O2117" s="14">
        <f>SUM(L2117:N2117)</f>
        <v>0</v>
      </c>
      <c r="P2117" s="112"/>
      <c r="Q2117" s="112"/>
      <c r="R2117" s="112"/>
      <c r="S2117" s="112"/>
      <c r="T2117" s="18">
        <f>SUM(P2117:S2117)</f>
        <v>0</v>
      </c>
      <c r="U2117" s="50"/>
      <c r="V2117" s="50"/>
      <c r="W2117" s="50"/>
      <c r="X2117" s="50"/>
      <c r="Y2117" s="50"/>
      <c r="Z2117" s="50"/>
      <c r="AA2117" s="14">
        <f>SUM(U2117:Z2117)</f>
        <v>0</v>
      </c>
      <c r="AB2117" s="50"/>
      <c r="AC2117" s="50"/>
      <c r="AD2117" s="86">
        <f>H2117+K2117+O2117+T2117+AA2117+AB2117-AC2117</f>
        <v>83.571428571428569</v>
      </c>
    </row>
    <row r="2118" spans="1:30" ht="21" customHeight="1" x14ac:dyDescent="0.2">
      <c r="A2118" s="9">
        <v>2114</v>
      </c>
      <c r="B2118" s="132" t="s">
        <v>1830</v>
      </c>
      <c r="C2118" s="101" t="s">
        <v>68</v>
      </c>
      <c r="D2118" s="102">
        <v>1</v>
      </c>
      <c r="E2118" s="13">
        <v>0.83571428571428574</v>
      </c>
      <c r="F2118" s="48"/>
      <c r="G2118" s="48"/>
      <c r="H2118" s="12">
        <f>SUM(E2118*100,F2118:G2118)</f>
        <v>83.571428571428569</v>
      </c>
      <c r="I2118" s="48"/>
      <c r="J2118" s="78"/>
      <c r="K2118" s="13">
        <f>SUM(I2118:J2118)</f>
        <v>0</v>
      </c>
      <c r="L2118" s="48"/>
      <c r="M2118" s="78"/>
      <c r="N2118" s="78"/>
      <c r="O2118" s="13">
        <f>SUM(L2118:N2118)</f>
        <v>0</v>
      </c>
      <c r="P2118" s="78"/>
      <c r="Q2118" s="78"/>
      <c r="R2118" s="78"/>
      <c r="S2118" s="78"/>
      <c r="T2118" s="82">
        <f>SUM(P2118:S2118)</f>
        <v>0</v>
      </c>
      <c r="U2118" s="48"/>
      <c r="V2118" s="48"/>
      <c r="W2118" s="48"/>
      <c r="X2118" s="48"/>
      <c r="Y2118" s="48"/>
      <c r="Z2118" s="48"/>
      <c r="AA2118" s="13">
        <f>SUM(U2118:Z2118)</f>
        <v>0</v>
      </c>
      <c r="AB2118" s="48"/>
      <c r="AC2118" s="48"/>
      <c r="AD2118" s="87">
        <f>H2118+K2118+O2118+T2118+AA2118+AB2118-AC2118</f>
        <v>83.571428571428569</v>
      </c>
    </row>
    <row r="2119" spans="1:30" ht="21" customHeight="1" x14ac:dyDescent="0.2">
      <c r="A2119" s="10">
        <v>2115</v>
      </c>
      <c r="B2119" s="122" t="s">
        <v>1831</v>
      </c>
      <c r="C2119" s="110" t="s">
        <v>73</v>
      </c>
      <c r="D2119" s="111">
        <v>1</v>
      </c>
      <c r="E2119" s="14">
        <v>0.8354814814814816</v>
      </c>
      <c r="F2119" s="50"/>
      <c r="G2119" s="50"/>
      <c r="H2119" s="12">
        <f>SUM(E2119*100,F2119:G2119)</f>
        <v>83.548148148148158</v>
      </c>
      <c r="I2119" s="50"/>
      <c r="J2119" s="112"/>
      <c r="K2119" s="14">
        <f>SUM(I2119:J2119)</f>
        <v>0</v>
      </c>
      <c r="L2119" s="50"/>
      <c r="M2119" s="112"/>
      <c r="N2119" s="112"/>
      <c r="O2119" s="14">
        <f>SUM(L2119:N2119)</f>
        <v>0</v>
      </c>
      <c r="P2119" s="112"/>
      <c r="Q2119" s="112"/>
      <c r="R2119" s="112"/>
      <c r="S2119" s="112"/>
      <c r="T2119" s="18">
        <f>SUM(P2119:S2119)</f>
        <v>0</v>
      </c>
      <c r="U2119" s="50"/>
      <c r="V2119" s="50"/>
      <c r="W2119" s="50"/>
      <c r="X2119" s="50"/>
      <c r="Y2119" s="50"/>
      <c r="Z2119" s="50"/>
      <c r="AA2119" s="14">
        <f>SUM(U2119:Z2119)</f>
        <v>0</v>
      </c>
      <c r="AB2119" s="50"/>
      <c r="AC2119" s="50"/>
      <c r="AD2119" s="87">
        <f>H2119+K2119+O2119+T2119+AA2119+AB2119-AC2119</f>
        <v>83.548148148148158</v>
      </c>
    </row>
    <row r="2120" spans="1:30" ht="21" customHeight="1" x14ac:dyDescent="0.2">
      <c r="A2120" s="8">
        <v>2116</v>
      </c>
      <c r="B2120" s="117">
        <v>184115</v>
      </c>
      <c r="C2120" s="119" t="s">
        <v>78</v>
      </c>
      <c r="D2120" s="120">
        <v>3</v>
      </c>
      <c r="E2120" s="14">
        <v>0.83545454545454545</v>
      </c>
      <c r="F2120" s="51"/>
      <c r="G2120" s="51"/>
      <c r="H2120" s="12">
        <f>SUM(E2120*100,F2120:G2120)</f>
        <v>83.545454545454547</v>
      </c>
      <c r="I2120" s="51"/>
      <c r="J2120" s="121"/>
      <c r="K2120" s="14">
        <f>SUM(I2120:J2120)</f>
        <v>0</v>
      </c>
      <c r="L2120" s="51"/>
      <c r="M2120" s="121"/>
      <c r="N2120" s="121"/>
      <c r="O2120" s="14">
        <f>SUM(L2120:N2120)</f>
        <v>0</v>
      </c>
      <c r="P2120" s="121"/>
      <c r="Q2120" s="121"/>
      <c r="R2120" s="121"/>
      <c r="S2120" s="121"/>
      <c r="T2120" s="18">
        <f>SUM(P2120:S2120)</f>
        <v>0</v>
      </c>
      <c r="U2120" s="51"/>
      <c r="V2120" s="51"/>
      <c r="W2120" s="51"/>
      <c r="X2120" s="51"/>
      <c r="Y2120" s="51"/>
      <c r="Z2120" s="51"/>
      <c r="AA2120" s="14">
        <f>SUM(U2120:Z2120)</f>
        <v>0</v>
      </c>
      <c r="AB2120" s="51"/>
      <c r="AC2120" s="51"/>
      <c r="AD2120" s="86">
        <f>H2120+K2120+O2120+T2120+AA2120+AB2120-AC2120</f>
        <v>83.545454545454547</v>
      </c>
    </row>
    <row r="2121" spans="1:30" ht="21" customHeight="1" x14ac:dyDescent="0.2">
      <c r="A2121" s="9">
        <v>2117</v>
      </c>
      <c r="B2121" s="145">
        <v>164308</v>
      </c>
      <c r="C2121" s="92" t="s">
        <v>64</v>
      </c>
      <c r="D2121" s="93">
        <v>5</v>
      </c>
      <c r="E2121" s="12">
        <v>0.83532332730560577</v>
      </c>
      <c r="F2121" s="54"/>
      <c r="G2121" s="54"/>
      <c r="H2121" s="12">
        <f>SUM(E2121*100,F2121:G2121)</f>
        <v>83.532332730560583</v>
      </c>
      <c r="I2121" s="85"/>
      <c r="J2121" s="126"/>
      <c r="K2121" s="12">
        <f>SUM(I2121:J2121)</f>
        <v>0</v>
      </c>
      <c r="L2121" s="95"/>
      <c r="M2121" s="95"/>
      <c r="N2121" s="95"/>
      <c r="O2121" s="12">
        <f>SUM(L2121:N2121)</f>
        <v>0</v>
      </c>
      <c r="P2121" s="95"/>
      <c r="Q2121" s="95"/>
      <c r="R2121" s="95"/>
      <c r="S2121" s="95"/>
      <c r="T2121" s="19">
        <f>SUM(P2121:S2121)</f>
        <v>0</v>
      </c>
      <c r="U2121" s="95"/>
      <c r="V2121" s="94"/>
      <c r="W2121" s="94"/>
      <c r="X2121" s="94"/>
      <c r="Y2121" s="85"/>
      <c r="Z2121" s="85"/>
      <c r="AA2121" s="14">
        <f>SUM(U2121:Z2121)</f>
        <v>0</v>
      </c>
      <c r="AB2121" s="85"/>
      <c r="AC2121" s="85"/>
      <c r="AD2121" s="87">
        <f>H2121+K2121+O2121+T2121+AA2121+AB2121-AC2121</f>
        <v>83.532332730560583</v>
      </c>
    </row>
    <row r="2122" spans="1:30" ht="21" customHeight="1" x14ac:dyDescent="0.2">
      <c r="A2122" s="10">
        <v>2118</v>
      </c>
      <c r="B2122" s="100" t="s">
        <v>1832</v>
      </c>
      <c r="C2122" s="101" t="s">
        <v>68</v>
      </c>
      <c r="D2122" s="141">
        <v>1</v>
      </c>
      <c r="E2122" s="13">
        <v>0.83032258064516129</v>
      </c>
      <c r="F2122" s="48"/>
      <c r="G2122" s="48"/>
      <c r="H2122" s="12">
        <f>SUM(E2122*100,F2122:G2122)</f>
        <v>83.032258064516128</v>
      </c>
      <c r="I2122" s="48"/>
      <c r="J2122" s="78"/>
      <c r="K2122" s="13">
        <f>SUM(I2122:J2122)</f>
        <v>0</v>
      </c>
      <c r="L2122" s="48"/>
      <c r="M2122" s="78"/>
      <c r="N2122" s="78"/>
      <c r="O2122" s="13">
        <f>SUM(L2122:N2122)</f>
        <v>0</v>
      </c>
      <c r="P2122" s="78"/>
      <c r="Q2122" s="78"/>
      <c r="R2122" s="78"/>
      <c r="S2122" s="78"/>
      <c r="T2122" s="82">
        <f>SUM(P2122:S2122)</f>
        <v>0</v>
      </c>
      <c r="U2122" s="48"/>
      <c r="V2122" s="48">
        <v>0.5</v>
      </c>
      <c r="W2122" s="48"/>
      <c r="X2122" s="48"/>
      <c r="Y2122" s="48"/>
      <c r="Z2122" s="48"/>
      <c r="AA2122" s="13">
        <f>SUM(U2122:Z2122)</f>
        <v>0.5</v>
      </c>
      <c r="AB2122" s="48"/>
      <c r="AC2122" s="48"/>
      <c r="AD2122" s="86">
        <f>H2122+K2122+O2122+T2122+AA2122+AB2122-AC2122</f>
        <v>83.532258064516128</v>
      </c>
    </row>
    <row r="2123" spans="1:30" ht="21" customHeight="1" x14ac:dyDescent="0.2">
      <c r="A2123" s="8">
        <v>2119</v>
      </c>
      <c r="B2123" s="96" t="s">
        <v>1833</v>
      </c>
      <c r="C2123" s="96" t="s">
        <v>66</v>
      </c>
      <c r="D2123" s="97">
        <v>3</v>
      </c>
      <c r="E2123" s="13">
        <v>0.83525423728813564</v>
      </c>
      <c r="F2123" s="47"/>
      <c r="G2123" s="47"/>
      <c r="H2123" s="12">
        <f>SUM(E2123*100,F2123:G2123)</f>
        <v>83.525423728813564</v>
      </c>
      <c r="I2123" s="47"/>
      <c r="J2123" s="77"/>
      <c r="K2123" s="13">
        <f>SUM(I2123:J2123)</f>
        <v>0</v>
      </c>
      <c r="L2123" s="47"/>
      <c r="M2123" s="77"/>
      <c r="N2123" s="77"/>
      <c r="O2123" s="13">
        <f>SUM(L2123:N2123)</f>
        <v>0</v>
      </c>
      <c r="P2123" s="77"/>
      <c r="Q2123" s="77"/>
      <c r="R2123" s="77"/>
      <c r="S2123" s="77"/>
      <c r="T2123" s="82">
        <f>SUM(P2123:S2123)</f>
        <v>0</v>
      </c>
      <c r="U2123" s="47"/>
      <c r="V2123" s="47"/>
      <c r="W2123" s="47"/>
      <c r="X2123" s="47"/>
      <c r="Y2123" s="47"/>
      <c r="Z2123" s="47"/>
      <c r="AA2123" s="13">
        <f>SUM(U2123:Z2123)</f>
        <v>0</v>
      </c>
      <c r="AB2123" s="47"/>
      <c r="AC2123" s="47"/>
      <c r="AD2123" s="86">
        <f>H2123+K2123+O2123+T2123+AA2123+AB2123-AC2123</f>
        <v>83.525423728813564</v>
      </c>
    </row>
    <row r="2124" spans="1:30" ht="21" customHeight="1" x14ac:dyDescent="0.2">
      <c r="A2124" s="9">
        <v>2120</v>
      </c>
      <c r="B2124" s="117">
        <v>204077</v>
      </c>
      <c r="C2124" s="119" t="s">
        <v>78</v>
      </c>
      <c r="D2124" s="120">
        <v>1</v>
      </c>
      <c r="E2124" s="14">
        <v>0.80125000000000002</v>
      </c>
      <c r="F2124" s="51"/>
      <c r="G2124" s="51"/>
      <c r="H2124" s="12">
        <f>SUM(E2124*100,F2124:G2124)</f>
        <v>80.125</v>
      </c>
      <c r="I2124" s="51"/>
      <c r="J2124" s="121"/>
      <c r="K2124" s="14">
        <f>SUM(I2124:J2124)</f>
        <v>0</v>
      </c>
      <c r="L2124" s="51"/>
      <c r="M2124" s="121"/>
      <c r="N2124" s="121"/>
      <c r="O2124" s="14">
        <f>SUM(L2124:N2124)</f>
        <v>0</v>
      </c>
      <c r="P2124" s="121"/>
      <c r="Q2124" s="121"/>
      <c r="R2124" s="121"/>
      <c r="S2124" s="121"/>
      <c r="T2124" s="18">
        <f>SUM(P2124:S2124)</f>
        <v>0</v>
      </c>
      <c r="U2124" s="51"/>
      <c r="V2124" s="51">
        <v>3.4</v>
      </c>
      <c r="W2124" s="51"/>
      <c r="X2124" s="51"/>
      <c r="Y2124" s="51"/>
      <c r="Z2124" s="51"/>
      <c r="AA2124" s="14">
        <f>SUM(U2124:Z2124)</f>
        <v>3.4</v>
      </c>
      <c r="AB2124" s="51"/>
      <c r="AC2124" s="51"/>
      <c r="AD2124" s="86">
        <f>H2124+K2124+O2124+T2124+AA2124+AB2124-AC2124</f>
        <v>83.525000000000006</v>
      </c>
    </row>
    <row r="2125" spans="1:30" ht="21" customHeight="1" x14ac:dyDescent="0.2">
      <c r="A2125" s="10">
        <v>2121</v>
      </c>
      <c r="B2125" s="123" t="s">
        <v>1834</v>
      </c>
      <c r="C2125" s="101" t="s">
        <v>68</v>
      </c>
      <c r="D2125" s="133">
        <v>3</v>
      </c>
      <c r="E2125" s="13">
        <v>0.83517241379310347</v>
      </c>
      <c r="F2125" s="48"/>
      <c r="G2125" s="48"/>
      <c r="H2125" s="12">
        <f>SUM(E2125*100,F2125:G2125)</f>
        <v>83.517241379310349</v>
      </c>
      <c r="I2125" s="48"/>
      <c r="J2125" s="78"/>
      <c r="K2125" s="13">
        <f>SUM(I2125:J2125)</f>
        <v>0</v>
      </c>
      <c r="L2125" s="48"/>
      <c r="M2125" s="78"/>
      <c r="N2125" s="78"/>
      <c r="O2125" s="13">
        <f>SUM(L2125:N2125)</f>
        <v>0</v>
      </c>
      <c r="P2125" s="78"/>
      <c r="Q2125" s="78"/>
      <c r="R2125" s="78"/>
      <c r="S2125" s="78"/>
      <c r="T2125" s="82">
        <f>SUM(P2125:S2125)</f>
        <v>0</v>
      </c>
      <c r="U2125" s="48"/>
      <c r="V2125" s="48"/>
      <c r="W2125" s="48"/>
      <c r="X2125" s="48"/>
      <c r="Y2125" s="48"/>
      <c r="Z2125" s="48"/>
      <c r="AA2125" s="13">
        <f>SUM(U2125:Z2125)</f>
        <v>0</v>
      </c>
      <c r="AB2125" s="48"/>
      <c r="AC2125" s="48"/>
      <c r="AD2125" s="87">
        <f>H2125+K2125+O2125+T2125+AA2125+AB2125-AC2125</f>
        <v>83.517241379310349</v>
      </c>
    </row>
    <row r="2126" spans="1:30" ht="21" customHeight="1" x14ac:dyDescent="0.2">
      <c r="A2126" s="8">
        <v>2122</v>
      </c>
      <c r="B2126" s="117">
        <v>174107</v>
      </c>
      <c r="C2126" s="119" t="s">
        <v>78</v>
      </c>
      <c r="D2126" s="120">
        <v>4</v>
      </c>
      <c r="E2126" s="14">
        <v>0.83512820512820518</v>
      </c>
      <c r="F2126" s="51"/>
      <c r="G2126" s="51"/>
      <c r="H2126" s="12">
        <f>SUM(E2126*100,F2126:G2126)</f>
        <v>83.512820512820525</v>
      </c>
      <c r="I2126" s="51"/>
      <c r="J2126" s="121"/>
      <c r="K2126" s="14">
        <f>SUM(I2126:J2126)</f>
        <v>0</v>
      </c>
      <c r="L2126" s="51"/>
      <c r="M2126" s="121"/>
      <c r="N2126" s="121"/>
      <c r="O2126" s="14">
        <f>SUM(L2126:N2126)</f>
        <v>0</v>
      </c>
      <c r="P2126" s="121"/>
      <c r="Q2126" s="121"/>
      <c r="R2126" s="121"/>
      <c r="S2126" s="121"/>
      <c r="T2126" s="18">
        <f>SUM(P2126:S2126)</f>
        <v>0</v>
      </c>
      <c r="U2126" s="51"/>
      <c r="V2126" s="51"/>
      <c r="W2126" s="51"/>
      <c r="X2126" s="51"/>
      <c r="Y2126" s="51"/>
      <c r="Z2126" s="51"/>
      <c r="AA2126" s="14">
        <f>SUM(U2126:Z2126)</f>
        <v>0</v>
      </c>
      <c r="AB2126" s="51"/>
      <c r="AC2126" s="51"/>
      <c r="AD2126" s="86">
        <f>H2126+K2126+O2126+T2126+AA2126+AB2126-AC2126</f>
        <v>83.512820512820525</v>
      </c>
    </row>
    <row r="2127" spans="1:30" ht="21" customHeight="1" x14ac:dyDescent="0.2">
      <c r="A2127" s="9">
        <v>2123</v>
      </c>
      <c r="B2127" s="107">
        <v>182890</v>
      </c>
      <c r="C2127" s="104" t="s">
        <v>70</v>
      </c>
      <c r="D2127" s="116">
        <v>3</v>
      </c>
      <c r="E2127" s="14">
        <f>'[1]3-18-07.'!AD6</f>
        <v>0.83499999999999996</v>
      </c>
      <c r="F2127" s="49"/>
      <c r="G2127" s="49"/>
      <c r="H2127" s="12">
        <f>SUM(E2127*100,F2127:G2127)</f>
        <v>83.5</v>
      </c>
      <c r="I2127" s="49"/>
      <c r="J2127" s="106"/>
      <c r="K2127" s="14">
        <f>SUM(I2127:J2127)</f>
        <v>0</v>
      </c>
      <c r="L2127" s="49"/>
      <c r="M2127" s="106"/>
      <c r="N2127" s="106"/>
      <c r="O2127" s="14">
        <f>SUM(L2127:N2127)</f>
        <v>0</v>
      </c>
      <c r="P2127" s="106"/>
      <c r="Q2127" s="106"/>
      <c r="R2127" s="106"/>
      <c r="S2127" s="106"/>
      <c r="T2127" s="18">
        <f>SUM(P2127:S2127)</f>
        <v>0</v>
      </c>
      <c r="U2127" s="49"/>
      <c r="V2127" s="49"/>
      <c r="W2127" s="49"/>
      <c r="X2127" s="49"/>
      <c r="Y2127" s="49"/>
      <c r="Z2127" s="49"/>
      <c r="AA2127" s="14">
        <f>SUM(U2127:Z2127)</f>
        <v>0</v>
      </c>
      <c r="AB2127" s="49"/>
      <c r="AC2127" s="49"/>
      <c r="AD2127" s="86">
        <f>H2127+K2127+O2127+T2127+AA2127+AB2127-AC2127</f>
        <v>83.5</v>
      </c>
    </row>
    <row r="2128" spans="1:30" ht="21" customHeight="1" x14ac:dyDescent="0.2">
      <c r="A2128" s="10">
        <v>2124</v>
      </c>
      <c r="B2128" s="103" t="s">
        <v>1835</v>
      </c>
      <c r="C2128" s="104" t="s">
        <v>70</v>
      </c>
      <c r="D2128" s="105">
        <v>4</v>
      </c>
      <c r="E2128" s="14">
        <f>H2128/100</f>
        <v>0.83499999999999996</v>
      </c>
      <c r="F2128" s="49"/>
      <c r="G2128" s="49"/>
      <c r="H2128" s="12">
        <v>83.5</v>
      </c>
      <c r="I2128" s="49"/>
      <c r="J2128" s="106"/>
      <c r="K2128" s="14">
        <f>SUM(I2128:J2128)</f>
        <v>0</v>
      </c>
      <c r="L2128" s="49"/>
      <c r="M2128" s="106"/>
      <c r="N2128" s="106"/>
      <c r="O2128" s="14">
        <f>SUM(L2128:N2128)</f>
        <v>0</v>
      </c>
      <c r="P2128" s="106"/>
      <c r="Q2128" s="197"/>
      <c r="R2128" s="106"/>
      <c r="S2128" s="106"/>
      <c r="T2128" s="18">
        <f>SUM(P2128:S2128)</f>
        <v>0</v>
      </c>
      <c r="U2128" s="49"/>
      <c r="V2128" s="49"/>
      <c r="W2128" s="49"/>
      <c r="X2128" s="49"/>
      <c r="Y2128" s="49"/>
      <c r="Z2128" s="49"/>
      <c r="AA2128" s="14">
        <f>SUM(U2128:Z2128)</f>
        <v>0</v>
      </c>
      <c r="AB2128" s="49"/>
      <c r="AC2128" s="49"/>
      <c r="AD2128" s="86">
        <f>H2128+K2128+O2128+T2128+AA2128+AB2128-AC2128</f>
        <v>83.5</v>
      </c>
    </row>
    <row r="2129" spans="1:30" ht="21" customHeight="1" x14ac:dyDescent="0.2">
      <c r="A2129" s="8">
        <v>2125</v>
      </c>
      <c r="B2129" s="96" t="s">
        <v>1836</v>
      </c>
      <c r="C2129" s="96" t="s">
        <v>66</v>
      </c>
      <c r="D2129" s="97">
        <v>2</v>
      </c>
      <c r="E2129" s="13">
        <v>0.83466666666666667</v>
      </c>
      <c r="F2129" s="47"/>
      <c r="G2129" s="47"/>
      <c r="H2129" s="12">
        <f>SUM(E2129*100,F2129:G2129)</f>
        <v>83.466666666666669</v>
      </c>
      <c r="I2129" s="47"/>
      <c r="J2129" s="77"/>
      <c r="K2129" s="13">
        <f>SUM(I2129:J2129)</f>
        <v>0</v>
      </c>
      <c r="L2129" s="47"/>
      <c r="M2129" s="77"/>
      <c r="N2129" s="77"/>
      <c r="O2129" s="13">
        <f>SUM(L2129:N2129)</f>
        <v>0</v>
      </c>
      <c r="P2129" s="77"/>
      <c r="Q2129" s="77"/>
      <c r="R2129" s="77"/>
      <c r="S2129" s="77"/>
      <c r="T2129" s="82">
        <f>SUM(P2129:S2129)</f>
        <v>0</v>
      </c>
      <c r="U2129" s="47"/>
      <c r="V2129" s="47"/>
      <c r="W2129" s="47"/>
      <c r="X2129" s="47"/>
      <c r="Y2129" s="47"/>
      <c r="Z2129" s="47"/>
      <c r="AA2129" s="13">
        <f>SUM(U2129:Z2129)</f>
        <v>0</v>
      </c>
      <c r="AB2129" s="47"/>
      <c r="AC2129" s="47"/>
      <c r="AD2129" s="87">
        <f>H2129+K2129+O2129+T2129+AA2129+AB2129-AC2129</f>
        <v>83.466666666666669</v>
      </c>
    </row>
    <row r="2130" spans="1:30" ht="21" customHeight="1" x14ac:dyDescent="0.2">
      <c r="A2130" s="9">
        <v>2126</v>
      </c>
      <c r="B2130" s="136" t="s">
        <v>1837</v>
      </c>
      <c r="C2130" s="104" t="s">
        <v>70</v>
      </c>
      <c r="D2130" s="105">
        <v>1</v>
      </c>
      <c r="E2130" s="14">
        <f>H2130/100</f>
        <v>0.83454545454545448</v>
      </c>
      <c r="F2130" s="49"/>
      <c r="G2130" s="49"/>
      <c r="H2130" s="12">
        <v>83.454545454545453</v>
      </c>
      <c r="I2130" s="49"/>
      <c r="J2130" s="106"/>
      <c r="K2130" s="14">
        <f>SUM(I2130:J2130)</f>
        <v>0</v>
      </c>
      <c r="L2130" s="49"/>
      <c r="M2130" s="106"/>
      <c r="N2130" s="106"/>
      <c r="O2130" s="14">
        <f>SUM(L2130:N2130)</f>
        <v>0</v>
      </c>
      <c r="P2130" s="106"/>
      <c r="Q2130" s="106"/>
      <c r="R2130" s="106"/>
      <c r="S2130" s="106"/>
      <c r="T2130" s="18">
        <f>SUM(P2130:S2130)</f>
        <v>0</v>
      </c>
      <c r="U2130" s="49"/>
      <c r="V2130" s="49"/>
      <c r="W2130" s="49"/>
      <c r="X2130" s="49"/>
      <c r="Y2130" s="49"/>
      <c r="Z2130" s="49"/>
      <c r="AA2130" s="14">
        <f>SUM(U2130:Z2130)</f>
        <v>0</v>
      </c>
      <c r="AB2130" s="49"/>
      <c r="AC2130" s="49"/>
      <c r="AD2130" s="87">
        <f>H2130+K2130+O2130+T2130+AA2130+AB2130-AC2130</f>
        <v>83.454545454545453</v>
      </c>
    </row>
    <row r="2131" spans="1:30" ht="21" customHeight="1" x14ac:dyDescent="0.2">
      <c r="A2131" s="10">
        <v>2127</v>
      </c>
      <c r="B2131" s="117">
        <v>204203</v>
      </c>
      <c r="C2131" s="119" t="s">
        <v>78</v>
      </c>
      <c r="D2131" s="120">
        <v>1</v>
      </c>
      <c r="E2131" s="14">
        <v>0.79249999999999998</v>
      </c>
      <c r="F2131" s="51"/>
      <c r="G2131" s="51"/>
      <c r="H2131" s="12">
        <f>SUM(E2131*100,F2131:G2131)</f>
        <v>79.25</v>
      </c>
      <c r="I2131" s="51"/>
      <c r="J2131" s="121"/>
      <c r="K2131" s="14">
        <f>SUM(I2131:J2131)</f>
        <v>0</v>
      </c>
      <c r="L2131" s="51"/>
      <c r="M2131" s="121"/>
      <c r="N2131" s="121"/>
      <c r="O2131" s="14">
        <f>SUM(L2131:N2131)</f>
        <v>0</v>
      </c>
      <c r="P2131" s="121"/>
      <c r="Q2131" s="121"/>
      <c r="R2131" s="121"/>
      <c r="S2131" s="121"/>
      <c r="T2131" s="18">
        <f>SUM(P2131:S2131)</f>
        <v>0</v>
      </c>
      <c r="U2131" s="51"/>
      <c r="V2131" s="51">
        <v>4.2</v>
      </c>
      <c r="W2131" s="51"/>
      <c r="X2131" s="51"/>
      <c r="Y2131" s="51"/>
      <c r="Z2131" s="51"/>
      <c r="AA2131" s="14">
        <f>SUM(U2131:Z2131)</f>
        <v>4.2</v>
      </c>
      <c r="AB2131" s="51"/>
      <c r="AC2131" s="51"/>
      <c r="AD2131" s="86">
        <f>H2131+K2131+O2131+T2131+AA2131+AB2131-AC2131</f>
        <v>83.45</v>
      </c>
    </row>
    <row r="2132" spans="1:30" ht="21" customHeight="1" x14ac:dyDescent="0.2">
      <c r="A2132" s="8">
        <v>2128</v>
      </c>
      <c r="B2132" s="103" t="s">
        <v>1838</v>
      </c>
      <c r="C2132" s="104" t="s">
        <v>70</v>
      </c>
      <c r="D2132" s="105">
        <v>4</v>
      </c>
      <c r="E2132" s="14">
        <f>H2132/100</f>
        <v>0.8342857142857143</v>
      </c>
      <c r="F2132" s="49"/>
      <c r="G2132" s="49"/>
      <c r="H2132" s="12">
        <v>83.428571428571431</v>
      </c>
      <c r="I2132" s="49"/>
      <c r="J2132" s="106"/>
      <c r="K2132" s="14">
        <f>SUM(I2132:J2132)</f>
        <v>0</v>
      </c>
      <c r="L2132" s="49"/>
      <c r="M2132" s="106"/>
      <c r="N2132" s="106"/>
      <c r="O2132" s="14">
        <f>SUM(L2132:N2132)</f>
        <v>0</v>
      </c>
      <c r="P2132" s="106"/>
      <c r="Q2132" s="106"/>
      <c r="R2132" s="106"/>
      <c r="S2132" s="106"/>
      <c r="T2132" s="18">
        <f>SUM(P2132:S2132)</f>
        <v>0</v>
      </c>
      <c r="U2132" s="49"/>
      <c r="V2132" s="49"/>
      <c r="W2132" s="49"/>
      <c r="X2132" s="49"/>
      <c r="Y2132" s="49"/>
      <c r="Z2132" s="49"/>
      <c r="AA2132" s="14">
        <f>SUM(U2132:Z2132)</f>
        <v>0</v>
      </c>
      <c r="AB2132" s="49"/>
      <c r="AC2132" s="49"/>
      <c r="AD2132" s="86">
        <f>H2132+K2132+O2132+T2132+AA2132+AB2132-AC2132</f>
        <v>83.428571428571431</v>
      </c>
    </row>
    <row r="2133" spans="1:30" ht="21" customHeight="1" x14ac:dyDescent="0.2">
      <c r="A2133" s="9">
        <v>2129</v>
      </c>
      <c r="B2133" s="123" t="s">
        <v>1839</v>
      </c>
      <c r="C2133" s="101" t="s">
        <v>68</v>
      </c>
      <c r="D2133" s="133">
        <v>3</v>
      </c>
      <c r="E2133" s="13">
        <v>0.83413793103448275</v>
      </c>
      <c r="F2133" s="48"/>
      <c r="G2133" s="48"/>
      <c r="H2133" s="12">
        <f>SUM(E2133*100,F2133:G2133)</f>
        <v>83.41379310344827</v>
      </c>
      <c r="I2133" s="48"/>
      <c r="J2133" s="78"/>
      <c r="K2133" s="13">
        <f>SUM(I2133:J2133)</f>
        <v>0</v>
      </c>
      <c r="L2133" s="48"/>
      <c r="M2133" s="78"/>
      <c r="N2133" s="78"/>
      <c r="O2133" s="13">
        <f>SUM(L2133:N2133)</f>
        <v>0</v>
      </c>
      <c r="P2133" s="78"/>
      <c r="Q2133" s="78"/>
      <c r="R2133" s="78"/>
      <c r="S2133" s="78"/>
      <c r="T2133" s="82">
        <f>SUM(P2133:S2133)</f>
        <v>0</v>
      </c>
      <c r="U2133" s="48"/>
      <c r="V2133" s="48"/>
      <c r="W2133" s="48"/>
      <c r="X2133" s="48"/>
      <c r="Y2133" s="48"/>
      <c r="Z2133" s="48"/>
      <c r="AA2133" s="13">
        <f>SUM(U2133:Z2133)</f>
        <v>0</v>
      </c>
      <c r="AB2133" s="48"/>
      <c r="AC2133" s="48"/>
      <c r="AD2133" s="86">
        <f>H2133+K2133+O2133+T2133+AA2133+AB2133-AC2133</f>
        <v>83.41379310344827</v>
      </c>
    </row>
    <row r="2134" spans="1:30" ht="21" customHeight="1" x14ac:dyDescent="0.2">
      <c r="A2134" s="10">
        <v>2130</v>
      </c>
      <c r="B2134" s="123" t="s">
        <v>1840</v>
      </c>
      <c r="C2134" s="101" t="s">
        <v>68</v>
      </c>
      <c r="D2134" s="133">
        <v>3</v>
      </c>
      <c r="E2134" s="13">
        <v>0.83413793103448275</v>
      </c>
      <c r="F2134" s="48"/>
      <c r="G2134" s="48"/>
      <c r="H2134" s="12">
        <f>SUM(E2134*100,F2134:G2134)</f>
        <v>83.41379310344827</v>
      </c>
      <c r="I2134" s="48"/>
      <c r="J2134" s="78"/>
      <c r="K2134" s="13">
        <f>SUM(I2134:J2134)</f>
        <v>0</v>
      </c>
      <c r="L2134" s="48"/>
      <c r="M2134" s="78"/>
      <c r="N2134" s="78"/>
      <c r="O2134" s="13">
        <f>SUM(L2134:N2134)</f>
        <v>0</v>
      </c>
      <c r="P2134" s="78"/>
      <c r="Q2134" s="78"/>
      <c r="R2134" s="78"/>
      <c r="S2134" s="78"/>
      <c r="T2134" s="82">
        <f>SUM(P2134:S2134)</f>
        <v>0</v>
      </c>
      <c r="U2134" s="48"/>
      <c r="V2134" s="48"/>
      <c r="W2134" s="48"/>
      <c r="X2134" s="48"/>
      <c r="Y2134" s="48"/>
      <c r="Z2134" s="48"/>
      <c r="AA2134" s="13">
        <f>SUM(U2134:Z2134)</f>
        <v>0</v>
      </c>
      <c r="AB2134" s="48"/>
      <c r="AC2134" s="48"/>
      <c r="AD2134" s="86">
        <f>H2134+K2134+O2134+T2134+AA2134+AB2134-AC2134</f>
        <v>83.41379310344827</v>
      </c>
    </row>
    <row r="2135" spans="1:30" ht="21" customHeight="1" x14ac:dyDescent="0.2">
      <c r="A2135" s="8">
        <v>2131</v>
      </c>
      <c r="B2135" s="107" t="s">
        <v>1841</v>
      </c>
      <c r="C2135" s="104" t="s">
        <v>70</v>
      </c>
      <c r="D2135" s="116">
        <v>2</v>
      </c>
      <c r="E2135" s="14">
        <f>H2135/100</f>
        <v>0.83405833333333335</v>
      </c>
      <c r="F2135" s="49"/>
      <c r="G2135" s="49"/>
      <c r="H2135" s="9">
        <v>83.405833333333334</v>
      </c>
      <c r="I2135" s="49"/>
      <c r="J2135" s="106"/>
      <c r="K2135" s="14">
        <f>SUM(I2135:J2135)</f>
        <v>0</v>
      </c>
      <c r="L2135" s="49"/>
      <c r="M2135" s="106"/>
      <c r="N2135" s="106"/>
      <c r="O2135" s="14">
        <f>SUM(L2135:N2135)</f>
        <v>0</v>
      </c>
      <c r="P2135" s="106"/>
      <c r="Q2135" s="106"/>
      <c r="R2135" s="106"/>
      <c r="S2135" s="106"/>
      <c r="T2135" s="18">
        <f>SUM(P2135:S2135)</f>
        <v>0</v>
      </c>
      <c r="U2135" s="49"/>
      <c r="V2135" s="49"/>
      <c r="W2135" s="49"/>
      <c r="X2135" s="49"/>
      <c r="Y2135" s="49"/>
      <c r="Z2135" s="49"/>
      <c r="AA2135" s="14">
        <f>SUM(U2135:Z2135)</f>
        <v>0</v>
      </c>
      <c r="AB2135" s="49"/>
      <c r="AC2135" s="49"/>
      <c r="AD2135" s="86">
        <f>H2135+K2135+O2135+T2135+AA2135+AB2135-AC2135</f>
        <v>83.405833333333334</v>
      </c>
    </row>
    <row r="2136" spans="1:30" ht="21" customHeight="1" x14ac:dyDescent="0.2">
      <c r="A2136" s="9">
        <v>2132</v>
      </c>
      <c r="B2136" s="107">
        <v>182876</v>
      </c>
      <c r="C2136" s="104" t="s">
        <v>70</v>
      </c>
      <c r="D2136" s="116">
        <v>3</v>
      </c>
      <c r="E2136" s="14">
        <f>'[1]3-18-06.'!AD24</f>
        <v>0.83400000000000007</v>
      </c>
      <c r="F2136" s="49"/>
      <c r="G2136" s="49"/>
      <c r="H2136" s="12">
        <f>SUM(E2136*100,F2136:G2136)</f>
        <v>83.4</v>
      </c>
      <c r="I2136" s="49"/>
      <c r="J2136" s="106"/>
      <c r="K2136" s="14">
        <f>SUM(I2136:J2136)</f>
        <v>0</v>
      </c>
      <c r="L2136" s="49"/>
      <c r="M2136" s="106"/>
      <c r="N2136" s="106"/>
      <c r="O2136" s="14">
        <f>SUM(L2136:N2136)</f>
        <v>0</v>
      </c>
      <c r="P2136" s="106"/>
      <c r="Q2136" s="106"/>
      <c r="R2136" s="106"/>
      <c r="S2136" s="106"/>
      <c r="T2136" s="18">
        <f>SUM(P2136:S2136)</f>
        <v>0</v>
      </c>
      <c r="U2136" s="49"/>
      <c r="V2136" s="49"/>
      <c r="W2136" s="49"/>
      <c r="X2136" s="49"/>
      <c r="Y2136" s="49"/>
      <c r="Z2136" s="49"/>
      <c r="AA2136" s="14">
        <f>SUM(U2136:Z2136)</f>
        <v>0</v>
      </c>
      <c r="AB2136" s="49"/>
      <c r="AC2136" s="49"/>
      <c r="AD2136" s="87">
        <f>H2136+K2136+O2136+T2136+AA2136+AB2136-AC2136</f>
        <v>83.4</v>
      </c>
    </row>
    <row r="2137" spans="1:30" ht="21" customHeight="1" x14ac:dyDescent="0.2">
      <c r="A2137" s="10">
        <v>2133</v>
      </c>
      <c r="B2137" s="117">
        <v>194083</v>
      </c>
      <c r="C2137" s="119" t="s">
        <v>78</v>
      </c>
      <c r="D2137" s="120">
        <v>2</v>
      </c>
      <c r="E2137" s="14">
        <v>0.82895833333333335</v>
      </c>
      <c r="F2137" s="51"/>
      <c r="G2137" s="51"/>
      <c r="H2137" s="12">
        <f>SUM(E2137*100,F2137:G2137)</f>
        <v>82.895833333333329</v>
      </c>
      <c r="I2137" s="51"/>
      <c r="J2137" s="121"/>
      <c r="K2137" s="14">
        <f>SUM(I2137:J2137)</f>
        <v>0</v>
      </c>
      <c r="L2137" s="51"/>
      <c r="M2137" s="121"/>
      <c r="N2137" s="121"/>
      <c r="O2137" s="14">
        <f>SUM(L2137:N2137)</f>
        <v>0</v>
      </c>
      <c r="P2137" s="121"/>
      <c r="Q2137" s="121"/>
      <c r="R2137" s="121"/>
      <c r="S2137" s="121"/>
      <c r="T2137" s="18">
        <f>SUM(P2137:S2137)</f>
        <v>0</v>
      </c>
      <c r="U2137" s="51"/>
      <c r="V2137" s="51">
        <v>0.5</v>
      </c>
      <c r="W2137" s="51"/>
      <c r="X2137" s="51"/>
      <c r="Y2137" s="51"/>
      <c r="Z2137" s="51"/>
      <c r="AA2137" s="14">
        <f>SUM(U2137:Z2137)</f>
        <v>0.5</v>
      </c>
      <c r="AB2137" s="51"/>
      <c r="AC2137" s="51"/>
      <c r="AD2137" s="86">
        <f>H2137+K2137+O2137+T2137+AA2137+AB2137-AC2137</f>
        <v>83.395833333333329</v>
      </c>
    </row>
    <row r="2138" spans="1:30" ht="21" customHeight="1" x14ac:dyDescent="0.2">
      <c r="A2138" s="8">
        <v>2134</v>
      </c>
      <c r="B2138" s="117">
        <v>204103</v>
      </c>
      <c r="C2138" s="119" t="s">
        <v>78</v>
      </c>
      <c r="D2138" s="120">
        <v>1</v>
      </c>
      <c r="E2138" s="14">
        <v>0.7109375</v>
      </c>
      <c r="F2138" s="51"/>
      <c r="G2138" s="51"/>
      <c r="H2138" s="12">
        <f>SUM(E2138*100,F2138:G2138)</f>
        <v>71.09375</v>
      </c>
      <c r="I2138" s="51"/>
      <c r="J2138" s="121"/>
      <c r="K2138" s="14">
        <f>SUM(I2138:J2138)</f>
        <v>0</v>
      </c>
      <c r="L2138" s="51"/>
      <c r="M2138" s="121"/>
      <c r="N2138" s="121"/>
      <c r="O2138" s="14">
        <f>SUM(L2138:N2138)</f>
        <v>0</v>
      </c>
      <c r="P2138" s="121"/>
      <c r="Q2138" s="121"/>
      <c r="R2138" s="121"/>
      <c r="S2138" s="121"/>
      <c r="T2138" s="18">
        <f>SUM(P2138:S2138)</f>
        <v>0</v>
      </c>
      <c r="U2138" s="51"/>
      <c r="V2138" s="51">
        <v>12.3</v>
      </c>
      <c r="W2138" s="51"/>
      <c r="X2138" s="51"/>
      <c r="Y2138" s="51"/>
      <c r="Z2138" s="51"/>
      <c r="AA2138" s="14">
        <f>SUM(U2138:Z2138)</f>
        <v>12.3</v>
      </c>
      <c r="AB2138" s="51"/>
      <c r="AC2138" s="51"/>
      <c r="AD2138" s="86">
        <f>H2138+K2138+O2138+T2138+AA2138+AB2138-AC2138</f>
        <v>83.393749999999997</v>
      </c>
    </row>
    <row r="2139" spans="1:30" ht="21" customHeight="1" x14ac:dyDescent="0.2">
      <c r="A2139" s="9">
        <v>2135</v>
      </c>
      <c r="B2139" s="122" t="s">
        <v>1842</v>
      </c>
      <c r="C2139" s="110" t="s">
        <v>73</v>
      </c>
      <c r="D2139" s="111">
        <v>1</v>
      </c>
      <c r="E2139" s="14">
        <v>0.82392857142857145</v>
      </c>
      <c r="F2139" s="50"/>
      <c r="G2139" s="50">
        <v>1</v>
      </c>
      <c r="H2139" s="12">
        <f>SUM(E2139*100,F2139:G2139)</f>
        <v>83.392857142857139</v>
      </c>
      <c r="I2139" s="50"/>
      <c r="J2139" s="112"/>
      <c r="K2139" s="14">
        <f>SUM(I2139:J2139)</f>
        <v>0</v>
      </c>
      <c r="L2139" s="50"/>
      <c r="M2139" s="112"/>
      <c r="N2139" s="112"/>
      <c r="O2139" s="14">
        <f>SUM(L2139:N2139)</f>
        <v>0</v>
      </c>
      <c r="P2139" s="112"/>
      <c r="Q2139" s="112"/>
      <c r="R2139" s="112"/>
      <c r="S2139" s="112"/>
      <c r="T2139" s="18">
        <f>SUM(P2139:S2139)</f>
        <v>0</v>
      </c>
      <c r="U2139" s="50"/>
      <c r="V2139" s="50"/>
      <c r="W2139" s="50"/>
      <c r="X2139" s="50"/>
      <c r="Y2139" s="50"/>
      <c r="Z2139" s="50"/>
      <c r="AA2139" s="14">
        <f>SUM(U2139:Z2139)</f>
        <v>0</v>
      </c>
      <c r="AB2139" s="50"/>
      <c r="AC2139" s="50"/>
      <c r="AD2139" s="87">
        <f>H2139+K2139+O2139+T2139+AA2139+AB2139-AC2139</f>
        <v>83.392857142857139</v>
      </c>
    </row>
    <row r="2140" spans="1:30" ht="21" customHeight="1" x14ac:dyDescent="0.2">
      <c r="A2140" s="10">
        <v>2136</v>
      </c>
      <c r="B2140" s="96" t="s">
        <v>1843</v>
      </c>
      <c r="C2140" s="96" t="s">
        <v>66</v>
      </c>
      <c r="D2140" s="97">
        <v>3</v>
      </c>
      <c r="E2140" s="13">
        <v>0.8038983050847458</v>
      </c>
      <c r="F2140" s="47">
        <v>3</v>
      </c>
      <c r="G2140" s="47"/>
      <c r="H2140" s="12">
        <f>SUM(E2140*100,F2140:G2140)</f>
        <v>83.389830508474574</v>
      </c>
      <c r="I2140" s="47"/>
      <c r="J2140" s="77"/>
      <c r="K2140" s="13">
        <f>SUM(I2140:J2140)</f>
        <v>0</v>
      </c>
      <c r="L2140" s="47"/>
      <c r="M2140" s="77"/>
      <c r="N2140" s="77"/>
      <c r="O2140" s="13">
        <f>SUM(L2140:N2140)</f>
        <v>0</v>
      </c>
      <c r="P2140" s="77"/>
      <c r="Q2140" s="77"/>
      <c r="R2140" s="77"/>
      <c r="S2140" s="77"/>
      <c r="T2140" s="82">
        <f>SUM(P2140:S2140)</f>
        <v>0</v>
      </c>
      <c r="U2140" s="47"/>
      <c r="V2140" s="47"/>
      <c r="W2140" s="47"/>
      <c r="X2140" s="47"/>
      <c r="Y2140" s="47"/>
      <c r="Z2140" s="47"/>
      <c r="AA2140" s="13">
        <f>SUM(U2140:Z2140)</f>
        <v>0</v>
      </c>
      <c r="AB2140" s="47"/>
      <c r="AC2140" s="47"/>
      <c r="AD2140" s="87">
        <f>H2140+K2140+O2140+T2140+AA2140+AB2140-AC2140</f>
        <v>83.389830508474574</v>
      </c>
    </row>
    <row r="2141" spans="1:30" ht="21" customHeight="1" x14ac:dyDescent="0.2">
      <c r="A2141" s="8">
        <v>2137</v>
      </c>
      <c r="B2141" s="117">
        <v>194793</v>
      </c>
      <c r="C2141" s="119" t="s">
        <v>78</v>
      </c>
      <c r="D2141" s="120">
        <v>2</v>
      </c>
      <c r="E2141" s="14">
        <v>0.83374999999999999</v>
      </c>
      <c r="F2141" s="51"/>
      <c r="G2141" s="51"/>
      <c r="H2141" s="12">
        <f>SUM(E2141*100,F2141:G2141)</f>
        <v>83.375</v>
      </c>
      <c r="I2141" s="51"/>
      <c r="J2141" s="121"/>
      <c r="K2141" s="14">
        <f>SUM(I2141:J2141)</f>
        <v>0</v>
      </c>
      <c r="L2141" s="51"/>
      <c r="M2141" s="121"/>
      <c r="N2141" s="121"/>
      <c r="O2141" s="14">
        <f>SUM(L2141:N2141)</f>
        <v>0</v>
      </c>
      <c r="P2141" s="121"/>
      <c r="Q2141" s="121"/>
      <c r="R2141" s="121"/>
      <c r="S2141" s="121"/>
      <c r="T2141" s="18">
        <f>SUM(P2141:S2141)</f>
        <v>0</v>
      </c>
      <c r="U2141" s="51"/>
      <c r="V2141" s="51"/>
      <c r="W2141" s="51"/>
      <c r="X2141" s="51"/>
      <c r="Y2141" s="51"/>
      <c r="Z2141" s="51"/>
      <c r="AA2141" s="14">
        <f>SUM(U2141:Z2141)</f>
        <v>0</v>
      </c>
      <c r="AB2141" s="51"/>
      <c r="AC2141" s="51"/>
      <c r="AD2141" s="86">
        <f>H2141+K2141+O2141+T2141+AA2141+AB2141-AC2141</f>
        <v>83.375</v>
      </c>
    </row>
    <row r="2142" spans="1:30" ht="21" customHeight="1" x14ac:dyDescent="0.2">
      <c r="A2142" s="9">
        <v>2138</v>
      </c>
      <c r="B2142" s="122" t="s">
        <v>1844</v>
      </c>
      <c r="C2142" s="110" t="s">
        <v>73</v>
      </c>
      <c r="D2142" s="111">
        <v>1</v>
      </c>
      <c r="E2142" s="14">
        <v>0.82368888888888891</v>
      </c>
      <c r="F2142" s="50"/>
      <c r="G2142" s="50">
        <v>1</v>
      </c>
      <c r="H2142" s="12">
        <f>SUM(E2142*100,F2142:G2142)</f>
        <v>83.36888888888889</v>
      </c>
      <c r="I2142" s="50"/>
      <c r="J2142" s="112"/>
      <c r="K2142" s="14">
        <f>SUM(I2142:J2142)</f>
        <v>0</v>
      </c>
      <c r="L2142" s="50"/>
      <c r="M2142" s="112"/>
      <c r="N2142" s="112"/>
      <c r="O2142" s="14">
        <f>SUM(L2142:N2142)</f>
        <v>0</v>
      </c>
      <c r="P2142" s="112"/>
      <c r="Q2142" s="112"/>
      <c r="R2142" s="112"/>
      <c r="S2142" s="112"/>
      <c r="T2142" s="18">
        <f>SUM(P2142:S2142)</f>
        <v>0</v>
      </c>
      <c r="U2142" s="50"/>
      <c r="V2142" s="50"/>
      <c r="W2142" s="50"/>
      <c r="X2142" s="50"/>
      <c r="Y2142" s="50"/>
      <c r="Z2142" s="50"/>
      <c r="AA2142" s="14">
        <f>SUM(U2142:Z2142)</f>
        <v>0</v>
      </c>
      <c r="AB2142" s="50"/>
      <c r="AC2142" s="50"/>
      <c r="AD2142" s="86">
        <f>H2142+K2142+O2142+T2142+AA2142+AB2142-AC2142</f>
        <v>83.36888888888889</v>
      </c>
    </row>
    <row r="2143" spans="1:30" ht="21" customHeight="1" x14ac:dyDescent="0.2">
      <c r="A2143" s="10">
        <v>2139</v>
      </c>
      <c r="B2143" s="125" t="s">
        <v>1845</v>
      </c>
      <c r="C2143" s="101" t="s">
        <v>68</v>
      </c>
      <c r="D2143" s="102">
        <v>4</v>
      </c>
      <c r="E2143" s="13">
        <v>0.83366666666666667</v>
      </c>
      <c r="F2143" s="48"/>
      <c r="G2143" s="48"/>
      <c r="H2143" s="12">
        <f>SUM(E2143*100,F2143:G2143)</f>
        <v>83.36666666666666</v>
      </c>
      <c r="I2143" s="48"/>
      <c r="J2143" s="78"/>
      <c r="K2143" s="13">
        <f>SUM(I2143:J2143)</f>
        <v>0</v>
      </c>
      <c r="L2143" s="48"/>
      <c r="M2143" s="78"/>
      <c r="N2143" s="78"/>
      <c r="O2143" s="13">
        <f>SUM(L2143:N2143)</f>
        <v>0</v>
      </c>
      <c r="P2143" s="78"/>
      <c r="Q2143" s="78"/>
      <c r="R2143" s="78"/>
      <c r="S2143" s="78"/>
      <c r="T2143" s="82">
        <f>SUM(P2143:S2143)</f>
        <v>0</v>
      </c>
      <c r="U2143" s="48"/>
      <c r="V2143" s="48"/>
      <c r="W2143" s="48"/>
      <c r="X2143" s="48"/>
      <c r="Y2143" s="48"/>
      <c r="Z2143" s="48"/>
      <c r="AA2143" s="13">
        <f>SUM(U2143:Z2143)</f>
        <v>0</v>
      </c>
      <c r="AB2143" s="48"/>
      <c r="AC2143" s="48"/>
      <c r="AD2143" s="86">
        <f>H2143+K2143+O2143+T2143+AA2143+AB2143-AC2143</f>
        <v>83.36666666666666</v>
      </c>
    </row>
    <row r="2144" spans="1:30" ht="21" customHeight="1" x14ac:dyDescent="0.2">
      <c r="A2144" s="8">
        <v>2140</v>
      </c>
      <c r="B2144" s="99" t="s">
        <v>1846</v>
      </c>
      <c r="C2144" s="101" t="s">
        <v>68</v>
      </c>
      <c r="D2144" s="102">
        <v>4</v>
      </c>
      <c r="E2144" s="13">
        <v>0.78166666666666662</v>
      </c>
      <c r="F2144" s="48"/>
      <c r="G2144" s="48"/>
      <c r="H2144" s="12">
        <f>SUM(E2144*100,F2144:G2144)</f>
        <v>78.166666666666657</v>
      </c>
      <c r="I2144" s="48"/>
      <c r="J2144" s="78"/>
      <c r="K2144" s="13">
        <f>SUM(I2144:J2144)</f>
        <v>0</v>
      </c>
      <c r="L2144" s="48"/>
      <c r="M2144" s="78"/>
      <c r="N2144" s="78"/>
      <c r="O2144" s="13">
        <f>SUM(L2144:N2144)</f>
        <v>0</v>
      </c>
      <c r="P2144" s="78"/>
      <c r="Q2144" s="78"/>
      <c r="R2144" s="78"/>
      <c r="S2144" s="78"/>
      <c r="T2144" s="82">
        <f>SUM(P2144:S2144)</f>
        <v>0</v>
      </c>
      <c r="U2144" s="48">
        <v>1.5</v>
      </c>
      <c r="V2144" s="48">
        <v>3.7</v>
      </c>
      <c r="W2144" s="48"/>
      <c r="X2144" s="48"/>
      <c r="Y2144" s="48"/>
      <c r="Z2144" s="48"/>
      <c r="AA2144" s="13">
        <f>SUM(U2144:Z2144)</f>
        <v>5.2</v>
      </c>
      <c r="AB2144" s="48"/>
      <c r="AC2144" s="48"/>
      <c r="AD2144" s="87">
        <f>H2144+K2144+O2144+T2144+AA2144+AB2144-AC2144</f>
        <v>83.36666666666666</v>
      </c>
    </row>
    <row r="2145" spans="1:30" ht="21" customHeight="1" x14ac:dyDescent="0.2">
      <c r="A2145" s="9">
        <v>2141</v>
      </c>
      <c r="B2145" s="107" t="s">
        <v>1847</v>
      </c>
      <c r="C2145" s="104" t="s">
        <v>70</v>
      </c>
      <c r="D2145" s="116">
        <v>2</v>
      </c>
      <c r="E2145" s="14">
        <f>H2145/100</f>
        <v>0.83359166666666662</v>
      </c>
      <c r="F2145" s="49"/>
      <c r="G2145" s="49"/>
      <c r="H2145" s="12">
        <v>83.359166666666667</v>
      </c>
      <c r="I2145" s="49"/>
      <c r="J2145" s="106"/>
      <c r="K2145" s="14">
        <f>SUM(I2145:J2145)</f>
        <v>0</v>
      </c>
      <c r="L2145" s="49"/>
      <c r="M2145" s="106"/>
      <c r="N2145" s="106"/>
      <c r="O2145" s="14">
        <f>SUM(L2145:N2145)</f>
        <v>0</v>
      </c>
      <c r="P2145" s="106"/>
      <c r="Q2145" s="106"/>
      <c r="R2145" s="106"/>
      <c r="S2145" s="106"/>
      <c r="T2145" s="18">
        <f>SUM(P2145:S2145)</f>
        <v>0</v>
      </c>
      <c r="U2145" s="49"/>
      <c r="V2145" s="49"/>
      <c r="W2145" s="49"/>
      <c r="X2145" s="49"/>
      <c r="Y2145" s="49"/>
      <c r="Z2145" s="49"/>
      <c r="AA2145" s="14">
        <f>SUM(U2145:Z2145)</f>
        <v>0</v>
      </c>
      <c r="AB2145" s="49"/>
      <c r="AC2145" s="49"/>
      <c r="AD2145" s="87">
        <f>H2145+K2145+O2145+T2145+AA2145+AB2145-AC2145</f>
        <v>83.359166666666667</v>
      </c>
    </row>
    <row r="2146" spans="1:30" ht="21" customHeight="1" x14ac:dyDescent="0.2">
      <c r="A2146" s="10">
        <v>2142</v>
      </c>
      <c r="B2146" s="103" t="s">
        <v>1848</v>
      </c>
      <c r="C2146" s="104" t="s">
        <v>70</v>
      </c>
      <c r="D2146" s="105">
        <v>4</v>
      </c>
      <c r="E2146" s="14">
        <f>H2146/100</f>
        <v>0.83357142857142863</v>
      </c>
      <c r="F2146" s="49"/>
      <c r="G2146" s="49"/>
      <c r="H2146" s="12">
        <v>83.357142857142861</v>
      </c>
      <c r="I2146" s="49"/>
      <c r="J2146" s="106"/>
      <c r="K2146" s="14">
        <f>SUM(I2146:J2146)</f>
        <v>0</v>
      </c>
      <c r="L2146" s="49"/>
      <c r="M2146" s="106"/>
      <c r="N2146" s="106"/>
      <c r="O2146" s="14">
        <f>SUM(L2146:N2146)</f>
        <v>0</v>
      </c>
      <c r="P2146" s="106"/>
      <c r="Q2146" s="106"/>
      <c r="R2146" s="106"/>
      <c r="S2146" s="106"/>
      <c r="T2146" s="18">
        <f>SUM(P2146:S2146)</f>
        <v>0</v>
      </c>
      <c r="U2146" s="49"/>
      <c r="V2146" s="49"/>
      <c r="W2146" s="49"/>
      <c r="X2146" s="49"/>
      <c r="Y2146" s="49"/>
      <c r="Z2146" s="49"/>
      <c r="AA2146" s="14">
        <f>SUM(U2146:Z2146)</f>
        <v>0</v>
      </c>
      <c r="AB2146" s="49"/>
      <c r="AC2146" s="49"/>
      <c r="AD2146" s="87">
        <f>H2146+K2146+O2146+T2146+AA2146+AB2146-AC2146</f>
        <v>83.357142857142861</v>
      </c>
    </row>
    <row r="2147" spans="1:30" ht="21" customHeight="1" x14ac:dyDescent="0.2">
      <c r="A2147" s="8">
        <v>2143</v>
      </c>
      <c r="B2147" s="122" t="s">
        <v>1849</v>
      </c>
      <c r="C2147" s="110" t="s">
        <v>73</v>
      </c>
      <c r="D2147" s="111">
        <v>1</v>
      </c>
      <c r="E2147" s="14">
        <v>0.82357142857142862</v>
      </c>
      <c r="F2147" s="50"/>
      <c r="G2147" s="50">
        <v>1</v>
      </c>
      <c r="H2147" s="12">
        <f>SUM(E2147*100,F2147:G2147)</f>
        <v>83.357142857142861</v>
      </c>
      <c r="I2147" s="50"/>
      <c r="J2147" s="112"/>
      <c r="K2147" s="14">
        <f>SUM(I2147:J2147)</f>
        <v>0</v>
      </c>
      <c r="L2147" s="50"/>
      <c r="M2147" s="112"/>
      <c r="N2147" s="112"/>
      <c r="O2147" s="14">
        <f>SUM(L2147:N2147)</f>
        <v>0</v>
      </c>
      <c r="P2147" s="112"/>
      <c r="Q2147" s="112"/>
      <c r="R2147" s="112"/>
      <c r="S2147" s="112"/>
      <c r="T2147" s="18">
        <f>SUM(P2147:S2147)</f>
        <v>0</v>
      </c>
      <c r="U2147" s="50"/>
      <c r="V2147" s="50"/>
      <c r="W2147" s="50"/>
      <c r="X2147" s="50"/>
      <c r="Y2147" s="50"/>
      <c r="Z2147" s="50"/>
      <c r="AA2147" s="14">
        <f>SUM(U2147:Z2147)</f>
        <v>0</v>
      </c>
      <c r="AB2147" s="50"/>
      <c r="AC2147" s="50"/>
      <c r="AD2147" s="86">
        <f>H2147+K2147+O2147+T2147+AA2147+AB2147-AC2147</f>
        <v>83.357142857142861</v>
      </c>
    </row>
    <row r="2148" spans="1:30" ht="21" customHeight="1" x14ac:dyDescent="0.2">
      <c r="A2148" s="9">
        <v>2144</v>
      </c>
      <c r="B2148" s="100" t="s">
        <v>1850</v>
      </c>
      <c r="C2148" s="101" t="s">
        <v>68</v>
      </c>
      <c r="D2148" s="128">
        <v>1</v>
      </c>
      <c r="E2148" s="16">
        <v>0.83333333333333337</v>
      </c>
      <c r="F2148" s="48"/>
      <c r="G2148" s="48"/>
      <c r="H2148" s="12">
        <f>SUM(E2148*100,F2148:G2148)</f>
        <v>83.333333333333343</v>
      </c>
      <c r="I2148" s="48"/>
      <c r="J2148" s="78"/>
      <c r="K2148" s="13">
        <f>SUM(I2148:J2148)</f>
        <v>0</v>
      </c>
      <c r="L2148" s="48"/>
      <c r="M2148" s="78"/>
      <c r="N2148" s="78"/>
      <c r="O2148" s="13">
        <f>SUM(L2148:N2148)</f>
        <v>0</v>
      </c>
      <c r="P2148" s="78"/>
      <c r="Q2148" s="78"/>
      <c r="R2148" s="78"/>
      <c r="S2148" s="78"/>
      <c r="T2148" s="82">
        <f>SUM(P2148:S2148)</f>
        <v>0</v>
      </c>
      <c r="U2148" s="48"/>
      <c r="V2148" s="48"/>
      <c r="W2148" s="48"/>
      <c r="X2148" s="48"/>
      <c r="Y2148" s="48"/>
      <c r="Z2148" s="48"/>
      <c r="AA2148" s="13">
        <f>SUM(U2148:Z2148)</f>
        <v>0</v>
      </c>
      <c r="AB2148" s="48"/>
      <c r="AC2148" s="48"/>
      <c r="AD2148" s="87">
        <f>H2148+K2148+O2148+T2148+AA2148+AB2148-AC2148</f>
        <v>83.333333333333343</v>
      </c>
    </row>
    <row r="2149" spans="1:30" ht="21" customHeight="1" x14ac:dyDescent="0.2">
      <c r="A2149" s="10">
        <v>2145</v>
      </c>
      <c r="B2149" s="146" t="s">
        <v>1851</v>
      </c>
      <c r="C2149" s="101" t="s">
        <v>68</v>
      </c>
      <c r="D2149" s="102">
        <v>3</v>
      </c>
      <c r="E2149" s="13">
        <v>0.83322580645161293</v>
      </c>
      <c r="F2149" s="48"/>
      <c r="G2149" s="48"/>
      <c r="H2149" s="12">
        <f>SUM(E2149*100,F2149:G2149)</f>
        <v>83.322580645161295</v>
      </c>
      <c r="I2149" s="48"/>
      <c r="J2149" s="78"/>
      <c r="K2149" s="13">
        <f>SUM(I2149:J2149)</f>
        <v>0</v>
      </c>
      <c r="L2149" s="48"/>
      <c r="M2149" s="78"/>
      <c r="N2149" s="78"/>
      <c r="O2149" s="13">
        <f>SUM(L2149:N2149)</f>
        <v>0</v>
      </c>
      <c r="P2149" s="78"/>
      <c r="Q2149" s="78"/>
      <c r="R2149" s="78"/>
      <c r="S2149" s="78"/>
      <c r="T2149" s="82">
        <f>SUM(P2149:S2149)</f>
        <v>0</v>
      </c>
      <c r="U2149" s="48"/>
      <c r="V2149" s="48"/>
      <c r="W2149" s="48"/>
      <c r="X2149" s="48"/>
      <c r="Y2149" s="48"/>
      <c r="Z2149" s="48"/>
      <c r="AA2149" s="13">
        <f>SUM(U2149:Z2149)</f>
        <v>0</v>
      </c>
      <c r="AB2149" s="48"/>
      <c r="AC2149" s="48"/>
      <c r="AD2149" s="87">
        <f>H2149+K2149+O2149+T2149+AA2149+AB2149-AC2149</f>
        <v>83.322580645161295</v>
      </c>
    </row>
    <row r="2150" spans="1:30" ht="21" customHeight="1" x14ac:dyDescent="0.2">
      <c r="A2150" s="8">
        <v>2146</v>
      </c>
      <c r="B2150" s="132" t="s">
        <v>1852</v>
      </c>
      <c r="C2150" s="101" t="s">
        <v>68</v>
      </c>
      <c r="D2150" s="102">
        <v>1</v>
      </c>
      <c r="E2150" s="13">
        <v>0.76321428571428573</v>
      </c>
      <c r="F2150" s="48"/>
      <c r="G2150" s="48"/>
      <c r="H2150" s="12">
        <f>SUM(E2150*100,F2150:G2150)</f>
        <v>76.321428571428569</v>
      </c>
      <c r="I2150" s="48"/>
      <c r="J2150" s="78"/>
      <c r="K2150" s="13">
        <f>SUM(I2150:J2150)</f>
        <v>0</v>
      </c>
      <c r="L2150" s="48"/>
      <c r="M2150" s="78"/>
      <c r="N2150" s="78"/>
      <c r="O2150" s="13">
        <f>SUM(L2150:N2150)</f>
        <v>0</v>
      </c>
      <c r="P2150" s="78">
        <v>1</v>
      </c>
      <c r="Q2150" s="78">
        <v>2.5</v>
      </c>
      <c r="R2150" s="78"/>
      <c r="S2150" s="78"/>
      <c r="T2150" s="82">
        <f>SUM(P2150:S2150)</f>
        <v>3.5</v>
      </c>
      <c r="U2150" s="48"/>
      <c r="V2150" s="48">
        <v>1.7</v>
      </c>
      <c r="W2150" s="48"/>
      <c r="X2150" s="48"/>
      <c r="Y2150" s="48">
        <v>0.8</v>
      </c>
      <c r="Z2150" s="48"/>
      <c r="AA2150" s="13">
        <f>SUM(U2150:Z2150)</f>
        <v>2.5</v>
      </c>
      <c r="AB2150" s="48">
        <v>1</v>
      </c>
      <c r="AC2150" s="48"/>
      <c r="AD2150" s="86">
        <f>H2150+K2150+O2150+T2150+AA2150+AB2150-AC2150</f>
        <v>83.321428571428569</v>
      </c>
    </row>
    <row r="2151" spans="1:30" ht="21" customHeight="1" x14ac:dyDescent="0.2">
      <c r="A2151" s="9">
        <v>2147</v>
      </c>
      <c r="B2151" s="107">
        <v>182901</v>
      </c>
      <c r="C2151" s="104" t="s">
        <v>70</v>
      </c>
      <c r="D2151" s="116">
        <v>3</v>
      </c>
      <c r="E2151" s="14">
        <f>'[1]3-18-07.'!AD18</f>
        <v>0.83299999999999996</v>
      </c>
      <c r="F2151" s="49"/>
      <c r="G2151" s="49"/>
      <c r="H2151" s="12">
        <f>SUM(E2151*100,F2151:G2151)</f>
        <v>83.3</v>
      </c>
      <c r="I2151" s="49"/>
      <c r="J2151" s="106"/>
      <c r="K2151" s="14">
        <f>SUM(I2151:J2151)</f>
        <v>0</v>
      </c>
      <c r="L2151" s="49"/>
      <c r="M2151" s="106"/>
      <c r="N2151" s="106"/>
      <c r="O2151" s="14">
        <f>SUM(L2151:N2151)</f>
        <v>0</v>
      </c>
      <c r="P2151" s="106"/>
      <c r="Q2151" s="106"/>
      <c r="R2151" s="106"/>
      <c r="S2151" s="106"/>
      <c r="T2151" s="18">
        <f>SUM(P2151:S2151)</f>
        <v>0</v>
      </c>
      <c r="U2151" s="49"/>
      <c r="V2151" s="49"/>
      <c r="W2151" s="49"/>
      <c r="X2151" s="49"/>
      <c r="Y2151" s="49"/>
      <c r="Z2151" s="49"/>
      <c r="AA2151" s="14">
        <f>SUM(U2151:Z2151)</f>
        <v>0</v>
      </c>
      <c r="AB2151" s="49"/>
      <c r="AC2151" s="49"/>
      <c r="AD2151" s="86">
        <f>H2151+K2151+O2151+T2151+AA2151+AB2151-AC2151</f>
        <v>83.3</v>
      </c>
    </row>
    <row r="2152" spans="1:30" ht="21" customHeight="1" x14ac:dyDescent="0.2">
      <c r="A2152" s="10">
        <v>2148</v>
      </c>
      <c r="B2152" s="100" t="s">
        <v>1853</v>
      </c>
      <c r="C2152" s="101" t="s">
        <v>68</v>
      </c>
      <c r="D2152" s="128">
        <v>1</v>
      </c>
      <c r="E2152" s="16">
        <v>0.83299999999999996</v>
      </c>
      <c r="F2152" s="48"/>
      <c r="G2152" s="48"/>
      <c r="H2152" s="12">
        <f>SUM(E2152*100,F2152:G2152)</f>
        <v>83.3</v>
      </c>
      <c r="I2152" s="48"/>
      <c r="J2152" s="78"/>
      <c r="K2152" s="13">
        <f>SUM(I2152:J2152)</f>
        <v>0</v>
      </c>
      <c r="L2152" s="48"/>
      <c r="M2152" s="78"/>
      <c r="N2152" s="78"/>
      <c r="O2152" s="13">
        <f>SUM(L2152:N2152)</f>
        <v>0</v>
      </c>
      <c r="P2152" s="78"/>
      <c r="Q2152" s="78"/>
      <c r="R2152" s="78"/>
      <c r="S2152" s="78"/>
      <c r="T2152" s="82">
        <f>SUM(P2152:S2152)</f>
        <v>0</v>
      </c>
      <c r="U2152" s="48"/>
      <c r="V2152" s="48"/>
      <c r="W2152" s="48"/>
      <c r="X2152" s="48"/>
      <c r="Y2152" s="48"/>
      <c r="Z2152" s="48"/>
      <c r="AA2152" s="13">
        <f>SUM(U2152:Z2152)</f>
        <v>0</v>
      </c>
      <c r="AB2152" s="48"/>
      <c r="AC2152" s="48"/>
      <c r="AD2152" s="86">
        <f>H2152+K2152+O2152+T2152+AA2152+AB2152-AC2152</f>
        <v>83.3</v>
      </c>
    </row>
    <row r="2153" spans="1:30" ht="21" customHeight="1" x14ac:dyDescent="0.2">
      <c r="A2153" s="8">
        <v>2149</v>
      </c>
      <c r="B2153" s="129" t="s">
        <v>1854</v>
      </c>
      <c r="C2153" s="101" t="s">
        <v>68</v>
      </c>
      <c r="D2153" s="102">
        <v>2</v>
      </c>
      <c r="E2153" s="13">
        <v>0.83299999999999996</v>
      </c>
      <c r="F2153" s="48"/>
      <c r="G2153" s="48"/>
      <c r="H2153" s="12">
        <f>SUM(E2153*100,F2153:G2153)</f>
        <v>83.3</v>
      </c>
      <c r="I2153" s="48"/>
      <c r="J2153" s="78"/>
      <c r="K2153" s="13">
        <f>SUM(I2153:J2153)</f>
        <v>0</v>
      </c>
      <c r="L2153" s="48"/>
      <c r="M2153" s="78"/>
      <c r="N2153" s="78"/>
      <c r="O2153" s="13">
        <f>SUM(L2153:N2153)</f>
        <v>0</v>
      </c>
      <c r="P2153" s="78"/>
      <c r="Q2153" s="78"/>
      <c r="R2153" s="78"/>
      <c r="S2153" s="78"/>
      <c r="T2153" s="82">
        <f>SUM(P2153:S2153)</f>
        <v>0</v>
      </c>
      <c r="U2153" s="48"/>
      <c r="V2153" s="48"/>
      <c r="W2153" s="48"/>
      <c r="X2153" s="48"/>
      <c r="Y2153" s="48"/>
      <c r="Z2153" s="48"/>
      <c r="AA2153" s="13">
        <f>SUM(U2153:Z2153)</f>
        <v>0</v>
      </c>
      <c r="AB2153" s="48"/>
      <c r="AC2153" s="48"/>
      <c r="AD2153" s="86">
        <f>H2153+K2153+O2153+T2153+AA2153+AB2153-AC2153</f>
        <v>83.3</v>
      </c>
    </row>
    <row r="2154" spans="1:30" ht="21" customHeight="1" x14ac:dyDescent="0.2">
      <c r="A2154" s="9">
        <v>2150</v>
      </c>
      <c r="B2154" s="218">
        <v>164472</v>
      </c>
      <c r="C2154" s="92" t="s">
        <v>64</v>
      </c>
      <c r="D2154" s="93">
        <v>5</v>
      </c>
      <c r="E2154" s="15">
        <v>0.83299426523297493</v>
      </c>
      <c r="F2154" s="52"/>
      <c r="G2154" s="46"/>
      <c r="H2154" s="12">
        <f>SUM(E2154*100,F2154:G2154)</f>
        <v>83.299426523297498</v>
      </c>
      <c r="I2154" s="94"/>
      <c r="J2154" s="95"/>
      <c r="K2154" s="12">
        <f>SUM(I2154:J2154)</f>
        <v>0</v>
      </c>
      <c r="L2154" s="95"/>
      <c r="M2154" s="95"/>
      <c r="N2154" s="95"/>
      <c r="O2154" s="12">
        <f>SUM(L2154:N2154)</f>
        <v>0</v>
      </c>
      <c r="P2154" s="95"/>
      <c r="Q2154" s="95"/>
      <c r="R2154" s="95"/>
      <c r="S2154" s="95"/>
      <c r="T2154" s="19">
        <f>SUM(P2154:S2154)</f>
        <v>0</v>
      </c>
      <c r="U2154" s="95"/>
      <c r="V2154" s="94"/>
      <c r="W2154" s="94"/>
      <c r="X2154" s="94"/>
      <c r="Y2154" s="85"/>
      <c r="Z2154" s="85"/>
      <c r="AA2154" s="14">
        <f>SUM(U2154:Z2154)</f>
        <v>0</v>
      </c>
      <c r="AB2154" s="85"/>
      <c r="AC2154" s="85"/>
      <c r="AD2154" s="86">
        <f>H2154+K2154+O2154+T2154+AA2154+AB2154-AC2154</f>
        <v>83.299426523297498</v>
      </c>
    </row>
    <row r="2155" spans="1:30" ht="21" customHeight="1" x14ac:dyDescent="0.2">
      <c r="A2155" s="10">
        <v>2151</v>
      </c>
      <c r="B2155" s="117">
        <v>194215</v>
      </c>
      <c r="C2155" s="119" t="s">
        <v>78</v>
      </c>
      <c r="D2155" s="120">
        <v>2</v>
      </c>
      <c r="E2155" s="14">
        <v>0.83291666666666664</v>
      </c>
      <c r="F2155" s="51"/>
      <c r="G2155" s="51"/>
      <c r="H2155" s="12">
        <f>SUM(E2155*100,F2155:G2155)</f>
        <v>83.291666666666657</v>
      </c>
      <c r="I2155" s="51"/>
      <c r="J2155" s="121"/>
      <c r="K2155" s="14">
        <f>SUM(I2155:J2155)</f>
        <v>0</v>
      </c>
      <c r="L2155" s="51"/>
      <c r="M2155" s="121"/>
      <c r="N2155" s="121"/>
      <c r="O2155" s="14">
        <f>SUM(L2155:N2155)</f>
        <v>0</v>
      </c>
      <c r="P2155" s="121"/>
      <c r="Q2155" s="121"/>
      <c r="R2155" s="121"/>
      <c r="S2155" s="121"/>
      <c r="T2155" s="18">
        <f>SUM(P2155:S2155)</f>
        <v>0</v>
      </c>
      <c r="U2155" s="51"/>
      <c r="V2155" s="51"/>
      <c r="W2155" s="51"/>
      <c r="X2155" s="51"/>
      <c r="Y2155" s="51"/>
      <c r="Z2155" s="51"/>
      <c r="AA2155" s="14">
        <f>SUM(U2155:Z2155)</f>
        <v>0</v>
      </c>
      <c r="AB2155" s="51"/>
      <c r="AC2155" s="51"/>
      <c r="AD2155" s="86">
        <f>H2155+K2155+O2155+T2155+AA2155+AB2155-AC2155</f>
        <v>83.291666666666657</v>
      </c>
    </row>
    <row r="2156" spans="1:30" ht="21" customHeight="1" x14ac:dyDescent="0.2">
      <c r="A2156" s="8">
        <v>2152</v>
      </c>
      <c r="B2156" s="90" t="s">
        <v>1855</v>
      </c>
      <c r="C2156" s="92" t="s">
        <v>64</v>
      </c>
      <c r="D2156" s="93">
        <v>2</v>
      </c>
      <c r="E2156" s="12">
        <v>0.83287234042553193</v>
      </c>
      <c r="F2156" s="46"/>
      <c r="G2156" s="46"/>
      <c r="H2156" s="12">
        <f>SUM(E2156*100,F2156:G2156)</f>
        <v>83.287234042553195</v>
      </c>
      <c r="I2156" s="94"/>
      <c r="J2156" s="95"/>
      <c r="K2156" s="12">
        <f>SUM(I2156:J2156)</f>
        <v>0</v>
      </c>
      <c r="L2156" s="95"/>
      <c r="M2156" s="95"/>
      <c r="N2156" s="95"/>
      <c r="O2156" s="12">
        <f>SUM(L2156:N2156)</f>
        <v>0</v>
      </c>
      <c r="P2156" s="95"/>
      <c r="Q2156" s="95"/>
      <c r="R2156" s="95"/>
      <c r="S2156" s="95"/>
      <c r="T2156" s="19">
        <f>SUM(P2156:S2156)</f>
        <v>0</v>
      </c>
      <c r="U2156" s="95"/>
      <c r="V2156" s="94"/>
      <c r="W2156" s="94"/>
      <c r="X2156" s="94"/>
      <c r="Y2156" s="85"/>
      <c r="Z2156" s="85"/>
      <c r="AA2156" s="14">
        <f>SUM(U2156:Z2156)</f>
        <v>0</v>
      </c>
      <c r="AB2156" s="85"/>
      <c r="AC2156" s="85"/>
      <c r="AD2156" s="87">
        <f>H2156+K2156+O2156+T2156+AA2156+AB2156-AC2156</f>
        <v>83.287234042553195</v>
      </c>
    </row>
    <row r="2157" spans="1:30" ht="21" customHeight="1" x14ac:dyDescent="0.2">
      <c r="A2157" s="9">
        <v>2153</v>
      </c>
      <c r="B2157" s="103" t="s">
        <v>1856</v>
      </c>
      <c r="C2157" s="104" t="s">
        <v>70</v>
      </c>
      <c r="D2157" s="105">
        <v>4</v>
      </c>
      <c r="E2157" s="14">
        <f>H2157/100</f>
        <v>0.83285714285714296</v>
      </c>
      <c r="F2157" s="49"/>
      <c r="G2157" s="49"/>
      <c r="H2157" s="12">
        <v>83.285714285714292</v>
      </c>
      <c r="I2157" s="49"/>
      <c r="J2157" s="106"/>
      <c r="K2157" s="14">
        <f>SUM(I2157:J2157)</f>
        <v>0</v>
      </c>
      <c r="L2157" s="49"/>
      <c r="M2157" s="106"/>
      <c r="N2157" s="106"/>
      <c r="O2157" s="14">
        <f>SUM(L2157:N2157)</f>
        <v>0</v>
      </c>
      <c r="P2157" s="106"/>
      <c r="Q2157" s="106"/>
      <c r="R2157" s="106"/>
      <c r="S2157" s="106"/>
      <c r="T2157" s="18">
        <f>SUM(P2157:S2157)</f>
        <v>0</v>
      </c>
      <c r="U2157" s="49"/>
      <c r="V2157" s="49"/>
      <c r="W2157" s="49"/>
      <c r="X2157" s="49"/>
      <c r="Y2157" s="49"/>
      <c r="Z2157" s="49"/>
      <c r="AA2157" s="14">
        <f>SUM(U2157:Z2157)</f>
        <v>0</v>
      </c>
      <c r="AB2157" s="49"/>
      <c r="AC2157" s="49"/>
      <c r="AD2157" s="87">
        <f>H2157+K2157+O2157+T2157+AA2157+AB2157-AC2157</f>
        <v>83.285714285714292</v>
      </c>
    </row>
    <row r="2158" spans="1:30" ht="21" customHeight="1" x14ac:dyDescent="0.2">
      <c r="A2158" s="10">
        <v>2154</v>
      </c>
      <c r="B2158" s="103" t="s">
        <v>1857</v>
      </c>
      <c r="C2158" s="104" t="s">
        <v>70</v>
      </c>
      <c r="D2158" s="105">
        <v>4</v>
      </c>
      <c r="E2158" s="14">
        <f>H2158/100</f>
        <v>0.83285714285714296</v>
      </c>
      <c r="F2158" s="49"/>
      <c r="G2158" s="49"/>
      <c r="H2158" s="12">
        <v>83.285714285714292</v>
      </c>
      <c r="I2158" s="49"/>
      <c r="J2158" s="106"/>
      <c r="K2158" s="14">
        <f>SUM(I2158:J2158)</f>
        <v>0</v>
      </c>
      <c r="L2158" s="49"/>
      <c r="M2158" s="106"/>
      <c r="N2158" s="106"/>
      <c r="O2158" s="14">
        <f>SUM(L2158:N2158)</f>
        <v>0</v>
      </c>
      <c r="P2158" s="106"/>
      <c r="Q2158" s="106"/>
      <c r="R2158" s="106"/>
      <c r="S2158" s="106"/>
      <c r="T2158" s="18">
        <f>SUM(P2158:S2158)</f>
        <v>0</v>
      </c>
      <c r="U2158" s="49"/>
      <c r="V2158" s="49"/>
      <c r="W2158" s="49"/>
      <c r="X2158" s="49"/>
      <c r="Y2158" s="49"/>
      <c r="Z2158" s="49"/>
      <c r="AA2158" s="14">
        <f>SUM(U2158:Z2158)</f>
        <v>0</v>
      </c>
      <c r="AB2158" s="49"/>
      <c r="AC2158" s="49"/>
      <c r="AD2158" s="87">
        <f>H2158+K2158+O2158+T2158+AA2158+AB2158-AC2158</f>
        <v>83.285714285714292</v>
      </c>
    </row>
    <row r="2159" spans="1:30" ht="21" customHeight="1" x14ac:dyDescent="0.2">
      <c r="A2159" s="8">
        <v>2155</v>
      </c>
      <c r="B2159" s="110" t="s">
        <v>1858</v>
      </c>
      <c r="C2159" s="110" t="s">
        <v>73</v>
      </c>
      <c r="D2159" s="111">
        <v>2</v>
      </c>
      <c r="E2159" s="14">
        <v>0.83283216783216785</v>
      </c>
      <c r="F2159" s="50"/>
      <c r="G2159" s="50"/>
      <c r="H2159" s="12">
        <f>SUM(E2159*100,F2159:G2159)</f>
        <v>83.283216783216787</v>
      </c>
      <c r="I2159" s="50"/>
      <c r="J2159" s="112"/>
      <c r="K2159" s="14">
        <f>SUM(I2159:J2159)</f>
        <v>0</v>
      </c>
      <c r="L2159" s="50"/>
      <c r="M2159" s="112"/>
      <c r="N2159" s="112"/>
      <c r="O2159" s="14">
        <f>SUM(L2159:N2159)</f>
        <v>0</v>
      </c>
      <c r="P2159" s="112"/>
      <c r="Q2159" s="112"/>
      <c r="R2159" s="112"/>
      <c r="S2159" s="112"/>
      <c r="T2159" s="18">
        <f>SUM(P2159:S2159)</f>
        <v>0</v>
      </c>
      <c r="U2159" s="50"/>
      <c r="V2159" s="50"/>
      <c r="W2159" s="50"/>
      <c r="X2159" s="50"/>
      <c r="Y2159" s="50"/>
      <c r="Z2159" s="50"/>
      <c r="AA2159" s="14">
        <f>SUM(U2159:Z2159)</f>
        <v>0</v>
      </c>
      <c r="AB2159" s="50"/>
      <c r="AC2159" s="50"/>
      <c r="AD2159" s="86">
        <f>H2159+K2159+O2159+T2159+AA2159+AB2159-AC2159</f>
        <v>83.283216783216787</v>
      </c>
    </row>
    <row r="2160" spans="1:30" ht="21" customHeight="1" x14ac:dyDescent="0.2">
      <c r="A2160" s="9">
        <v>2156</v>
      </c>
      <c r="B2160" s="99" t="s">
        <v>1859</v>
      </c>
      <c r="C2160" s="101" t="s">
        <v>68</v>
      </c>
      <c r="D2160" s="128">
        <v>1</v>
      </c>
      <c r="E2160" s="16">
        <v>0.83266666666666667</v>
      </c>
      <c r="F2160" s="48"/>
      <c r="G2160" s="48"/>
      <c r="H2160" s="12">
        <f>SUM(E2160*100,F2160:G2160)</f>
        <v>83.266666666666666</v>
      </c>
      <c r="I2160" s="48"/>
      <c r="J2160" s="78"/>
      <c r="K2160" s="13">
        <f>SUM(I2160:J2160)</f>
        <v>0</v>
      </c>
      <c r="L2160" s="48"/>
      <c r="M2160" s="78"/>
      <c r="N2160" s="78"/>
      <c r="O2160" s="13">
        <f>SUM(L2160:N2160)</f>
        <v>0</v>
      </c>
      <c r="P2160" s="78"/>
      <c r="Q2160" s="78"/>
      <c r="R2160" s="78"/>
      <c r="S2160" s="78"/>
      <c r="T2160" s="82">
        <f>SUM(P2160:S2160)</f>
        <v>0</v>
      </c>
      <c r="U2160" s="48"/>
      <c r="V2160" s="48"/>
      <c r="W2160" s="48"/>
      <c r="X2160" s="48"/>
      <c r="Y2160" s="48"/>
      <c r="Z2160" s="48"/>
      <c r="AA2160" s="13">
        <f>SUM(U2160:Z2160)</f>
        <v>0</v>
      </c>
      <c r="AB2160" s="48"/>
      <c r="AC2160" s="48"/>
      <c r="AD2160" s="86">
        <f>H2160+K2160+O2160+T2160+AA2160+AB2160-AC2160</f>
        <v>83.266666666666666</v>
      </c>
    </row>
    <row r="2161" spans="1:30" ht="21" customHeight="1" x14ac:dyDescent="0.2">
      <c r="A2161" s="10">
        <v>2157</v>
      </c>
      <c r="B2161" s="100" t="s">
        <v>1860</v>
      </c>
      <c r="C2161" s="101" t="s">
        <v>68</v>
      </c>
      <c r="D2161" s="128">
        <v>1</v>
      </c>
      <c r="E2161" s="16">
        <v>0.83266666666666667</v>
      </c>
      <c r="F2161" s="48"/>
      <c r="G2161" s="48"/>
      <c r="H2161" s="12">
        <f>SUM(E2161*100,F2161:G2161)</f>
        <v>83.266666666666666</v>
      </c>
      <c r="I2161" s="48"/>
      <c r="J2161" s="78"/>
      <c r="K2161" s="13">
        <f>SUM(I2161:J2161)</f>
        <v>0</v>
      </c>
      <c r="L2161" s="48"/>
      <c r="M2161" s="78"/>
      <c r="N2161" s="78"/>
      <c r="O2161" s="13">
        <f>SUM(L2161:N2161)</f>
        <v>0</v>
      </c>
      <c r="P2161" s="78"/>
      <c r="Q2161" s="78"/>
      <c r="R2161" s="78"/>
      <c r="S2161" s="78"/>
      <c r="T2161" s="82">
        <f>SUM(P2161:S2161)</f>
        <v>0</v>
      </c>
      <c r="U2161" s="48"/>
      <c r="V2161" s="48"/>
      <c r="W2161" s="48"/>
      <c r="X2161" s="48"/>
      <c r="Y2161" s="48"/>
      <c r="Z2161" s="48"/>
      <c r="AA2161" s="13">
        <f>SUM(U2161:Z2161)</f>
        <v>0</v>
      </c>
      <c r="AB2161" s="48"/>
      <c r="AC2161" s="48"/>
      <c r="AD2161" s="87">
        <f>H2161+K2161+O2161+T2161+AA2161+AB2161-AC2161</f>
        <v>83.266666666666666</v>
      </c>
    </row>
    <row r="2162" spans="1:30" ht="21" customHeight="1" x14ac:dyDescent="0.2">
      <c r="A2162" s="8">
        <v>2158</v>
      </c>
      <c r="B2162" s="96" t="s">
        <v>1861</v>
      </c>
      <c r="C2162" s="96" t="s">
        <v>66</v>
      </c>
      <c r="D2162" s="97">
        <v>1</v>
      </c>
      <c r="E2162" s="13">
        <v>0.83062499999999995</v>
      </c>
      <c r="F2162" s="47"/>
      <c r="G2162" s="47"/>
      <c r="H2162" s="12">
        <f>SUM(E2162*100,F2162:G2162)</f>
        <v>83.0625</v>
      </c>
      <c r="I2162" s="47"/>
      <c r="J2162" s="77"/>
      <c r="K2162" s="13">
        <f>SUM(I2162:J2162)</f>
        <v>0</v>
      </c>
      <c r="L2162" s="47"/>
      <c r="M2162" s="77"/>
      <c r="N2162" s="77"/>
      <c r="O2162" s="13">
        <f>SUM(L2162:N2162)</f>
        <v>0</v>
      </c>
      <c r="P2162" s="77"/>
      <c r="Q2162" s="77"/>
      <c r="R2162" s="77"/>
      <c r="S2162" s="77"/>
      <c r="T2162" s="82">
        <f>SUM(P2162:S2162)</f>
        <v>0</v>
      </c>
      <c r="U2162" s="47"/>
      <c r="V2162" s="47">
        <v>0.2</v>
      </c>
      <c r="W2162" s="47"/>
      <c r="X2162" s="47"/>
      <c r="Y2162" s="47"/>
      <c r="Z2162" s="47"/>
      <c r="AA2162" s="13">
        <f>SUM(U2162:Z2162)</f>
        <v>0.2</v>
      </c>
      <c r="AB2162" s="47"/>
      <c r="AC2162" s="47"/>
      <c r="AD2162" s="87">
        <f>H2162+K2162+O2162+T2162+AA2162+AB2162-AC2162</f>
        <v>83.262500000000003</v>
      </c>
    </row>
    <row r="2163" spans="1:30" ht="21" customHeight="1" x14ac:dyDescent="0.2">
      <c r="A2163" s="9">
        <v>2159</v>
      </c>
      <c r="B2163" s="136" t="s">
        <v>1862</v>
      </c>
      <c r="C2163" s="104" t="s">
        <v>70</v>
      </c>
      <c r="D2163" s="105">
        <v>1</v>
      </c>
      <c r="E2163" s="14">
        <f>H2163/100</f>
        <v>0.82454545454545458</v>
      </c>
      <c r="F2163" s="49"/>
      <c r="G2163" s="49"/>
      <c r="H2163" s="12">
        <v>82.454545454545453</v>
      </c>
      <c r="I2163" s="49"/>
      <c r="J2163" s="106"/>
      <c r="K2163" s="14">
        <f>SUM(I2163:J2163)</f>
        <v>0</v>
      </c>
      <c r="L2163" s="49"/>
      <c r="M2163" s="106"/>
      <c r="N2163" s="106"/>
      <c r="O2163" s="14">
        <f>SUM(L2163:N2163)</f>
        <v>0</v>
      </c>
      <c r="P2163" s="106"/>
      <c r="Q2163" s="106"/>
      <c r="R2163" s="106"/>
      <c r="S2163" s="106"/>
      <c r="T2163" s="18">
        <f>SUM(P2163:S2163)</f>
        <v>0</v>
      </c>
      <c r="U2163" s="49"/>
      <c r="V2163" s="49">
        <v>0.8</v>
      </c>
      <c r="W2163" s="49"/>
      <c r="X2163" s="49"/>
      <c r="Y2163" s="49"/>
      <c r="Z2163" s="49"/>
      <c r="AA2163" s="14">
        <f>SUM(U2163:Z2163)</f>
        <v>0.8</v>
      </c>
      <c r="AB2163" s="49"/>
      <c r="AC2163" s="49"/>
      <c r="AD2163" s="87">
        <f>H2163+K2163+O2163+T2163+AA2163+AB2163-AC2163</f>
        <v>83.25454545454545</v>
      </c>
    </row>
    <row r="2164" spans="1:30" ht="21" customHeight="1" x14ac:dyDescent="0.2">
      <c r="A2164" s="10">
        <v>2160</v>
      </c>
      <c r="B2164" s="134" t="s">
        <v>1863</v>
      </c>
      <c r="C2164" s="92" t="s">
        <v>64</v>
      </c>
      <c r="D2164" s="93">
        <v>1</v>
      </c>
      <c r="E2164" s="12">
        <v>0.82248275862068965</v>
      </c>
      <c r="F2164" s="46"/>
      <c r="G2164" s="46"/>
      <c r="H2164" s="12">
        <f>SUM(E2164*100,F2164:G2164)</f>
        <v>82.248275862068965</v>
      </c>
      <c r="I2164" s="94"/>
      <c r="J2164" s="95"/>
      <c r="K2164" s="12">
        <f>SUM(I2164:J2164)</f>
        <v>0</v>
      </c>
      <c r="L2164" s="95"/>
      <c r="M2164" s="95"/>
      <c r="N2164" s="95"/>
      <c r="O2164" s="12">
        <f>SUM(L2164:N2164)</f>
        <v>0</v>
      </c>
      <c r="P2164" s="95"/>
      <c r="Q2164" s="95"/>
      <c r="R2164" s="95"/>
      <c r="S2164" s="95"/>
      <c r="T2164" s="19">
        <f>SUM(P2164:S2164)</f>
        <v>0</v>
      </c>
      <c r="U2164" s="95">
        <v>1</v>
      </c>
      <c r="V2164" s="94"/>
      <c r="W2164" s="94"/>
      <c r="X2164" s="94"/>
      <c r="Y2164" s="85"/>
      <c r="Z2164" s="85"/>
      <c r="AA2164" s="14">
        <f>SUM(U2164:Z2164)</f>
        <v>1</v>
      </c>
      <c r="AB2164" s="85"/>
      <c r="AC2164" s="85"/>
      <c r="AD2164" s="86">
        <f>H2164+K2164+O2164+T2164+AA2164+AB2164-AC2164</f>
        <v>83.248275862068965</v>
      </c>
    </row>
    <row r="2165" spans="1:30" ht="21" customHeight="1" x14ac:dyDescent="0.2">
      <c r="A2165" s="8">
        <v>2161</v>
      </c>
      <c r="B2165" s="123" t="s">
        <v>1864</v>
      </c>
      <c r="C2165" s="101" t="s">
        <v>68</v>
      </c>
      <c r="D2165" s="133">
        <v>3</v>
      </c>
      <c r="E2165" s="13">
        <v>0.83241379310344832</v>
      </c>
      <c r="F2165" s="48"/>
      <c r="G2165" s="48"/>
      <c r="H2165" s="12">
        <f>SUM(E2165*100,F2165:G2165)</f>
        <v>83.241379310344826</v>
      </c>
      <c r="I2165" s="48"/>
      <c r="J2165" s="78"/>
      <c r="K2165" s="13">
        <f>SUM(I2165:J2165)</f>
        <v>0</v>
      </c>
      <c r="L2165" s="48"/>
      <c r="M2165" s="78"/>
      <c r="N2165" s="78"/>
      <c r="O2165" s="13">
        <f>SUM(L2165:N2165)</f>
        <v>0</v>
      </c>
      <c r="P2165" s="78"/>
      <c r="Q2165" s="78"/>
      <c r="R2165" s="78"/>
      <c r="S2165" s="78"/>
      <c r="T2165" s="82">
        <f>SUM(P2165:S2165)</f>
        <v>0</v>
      </c>
      <c r="U2165" s="48"/>
      <c r="V2165" s="48"/>
      <c r="W2165" s="48"/>
      <c r="X2165" s="48"/>
      <c r="Y2165" s="48"/>
      <c r="Z2165" s="48"/>
      <c r="AA2165" s="13">
        <f>SUM(U2165:Z2165)</f>
        <v>0</v>
      </c>
      <c r="AB2165" s="48"/>
      <c r="AC2165" s="48"/>
      <c r="AD2165" s="86">
        <f>H2165+K2165+O2165+T2165+AA2165+AB2165-AC2165</f>
        <v>83.241379310344826</v>
      </c>
    </row>
    <row r="2166" spans="1:30" ht="21" customHeight="1" x14ac:dyDescent="0.2">
      <c r="A2166" s="9">
        <v>2162</v>
      </c>
      <c r="B2166" s="100" t="s">
        <v>1865</v>
      </c>
      <c r="C2166" s="101" t="s">
        <v>68</v>
      </c>
      <c r="D2166" s="128">
        <v>1</v>
      </c>
      <c r="E2166" s="16">
        <v>0.78033333333333332</v>
      </c>
      <c r="F2166" s="48"/>
      <c r="G2166" s="48"/>
      <c r="H2166" s="12">
        <f>SUM(E2166*100,F2166:G2166)</f>
        <v>78.033333333333331</v>
      </c>
      <c r="I2166" s="48"/>
      <c r="J2166" s="78"/>
      <c r="K2166" s="13">
        <f>SUM(I2166:J2166)</f>
        <v>0</v>
      </c>
      <c r="L2166" s="48"/>
      <c r="M2166" s="78"/>
      <c r="N2166" s="78"/>
      <c r="O2166" s="13">
        <f>SUM(L2166:N2166)</f>
        <v>0</v>
      </c>
      <c r="P2166" s="78"/>
      <c r="Q2166" s="78">
        <v>1</v>
      </c>
      <c r="R2166" s="78"/>
      <c r="S2166" s="78"/>
      <c r="T2166" s="82">
        <f>SUM(P2166:S2166)</f>
        <v>1</v>
      </c>
      <c r="U2166" s="48">
        <v>1</v>
      </c>
      <c r="V2166" s="48"/>
      <c r="W2166" s="48"/>
      <c r="X2166" s="48">
        <v>3.2</v>
      </c>
      <c r="Y2166" s="48"/>
      <c r="Z2166" s="48"/>
      <c r="AA2166" s="13">
        <f>SUM(U2166:Z2166)</f>
        <v>4.2</v>
      </c>
      <c r="AB2166" s="48"/>
      <c r="AC2166" s="48"/>
      <c r="AD2166" s="86">
        <f>H2166+K2166+O2166+T2166+AA2166+AB2166-AC2166</f>
        <v>83.233333333333334</v>
      </c>
    </row>
    <row r="2167" spans="1:30" ht="21" customHeight="1" x14ac:dyDescent="0.2">
      <c r="A2167" s="10">
        <v>2163</v>
      </c>
      <c r="B2167" s="100" t="s">
        <v>1866</v>
      </c>
      <c r="C2167" s="101" t="s">
        <v>68</v>
      </c>
      <c r="D2167" s="102">
        <v>2</v>
      </c>
      <c r="E2167" s="13">
        <v>0.82233333333333336</v>
      </c>
      <c r="F2167" s="48"/>
      <c r="G2167" s="48"/>
      <c r="H2167" s="12">
        <f>SUM(E2167*100,F2167:G2167)</f>
        <v>82.233333333333334</v>
      </c>
      <c r="I2167" s="48"/>
      <c r="J2167" s="78"/>
      <c r="K2167" s="13">
        <f>SUM(I2167:J2167)</f>
        <v>0</v>
      </c>
      <c r="L2167" s="48"/>
      <c r="M2167" s="78"/>
      <c r="N2167" s="78"/>
      <c r="O2167" s="13">
        <f>SUM(L2167:N2167)</f>
        <v>0</v>
      </c>
      <c r="P2167" s="78"/>
      <c r="Q2167" s="78"/>
      <c r="R2167" s="78"/>
      <c r="S2167" s="78"/>
      <c r="T2167" s="82">
        <f>SUM(P2167:S2167)</f>
        <v>0</v>
      </c>
      <c r="U2167" s="48"/>
      <c r="V2167" s="48"/>
      <c r="W2167" s="48"/>
      <c r="X2167" s="48"/>
      <c r="Y2167" s="48">
        <v>1</v>
      </c>
      <c r="Z2167" s="48"/>
      <c r="AA2167" s="13">
        <f>SUM(U2167:Z2167)</f>
        <v>1</v>
      </c>
      <c r="AB2167" s="48"/>
      <c r="AC2167" s="48"/>
      <c r="AD2167" s="86">
        <f>H2167+K2167+O2167+T2167+AA2167+AB2167-AC2167</f>
        <v>83.233333333333334</v>
      </c>
    </row>
    <row r="2168" spans="1:30" ht="21" customHeight="1" x14ac:dyDescent="0.2">
      <c r="A2168" s="8">
        <v>2164</v>
      </c>
      <c r="B2168" s="110" t="s">
        <v>1867</v>
      </c>
      <c r="C2168" s="110" t="s">
        <v>73</v>
      </c>
      <c r="D2168" s="111">
        <v>1</v>
      </c>
      <c r="E2168" s="14">
        <v>0.83225806451612905</v>
      </c>
      <c r="F2168" s="50"/>
      <c r="G2168" s="50"/>
      <c r="H2168" s="12">
        <f>SUM(E2168*100,F2168:G2168)</f>
        <v>83.225806451612911</v>
      </c>
      <c r="I2168" s="50"/>
      <c r="J2168" s="112"/>
      <c r="K2168" s="14">
        <f>SUM(I2168:J2168)</f>
        <v>0</v>
      </c>
      <c r="L2168" s="50"/>
      <c r="M2168" s="112"/>
      <c r="N2168" s="112"/>
      <c r="O2168" s="14">
        <f>SUM(L2168:N2168)</f>
        <v>0</v>
      </c>
      <c r="P2168" s="112"/>
      <c r="Q2168" s="112"/>
      <c r="R2168" s="112"/>
      <c r="S2168" s="112"/>
      <c r="T2168" s="18">
        <f>SUM(P2168:S2168)</f>
        <v>0</v>
      </c>
      <c r="U2168" s="50"/>
      <c r="V2168" s="50"/>
      <c r="W2168" s="50"/>
      <c r="X2168" s="50"/>
      <c r="Y2168" s="50"/>
      <c r="Z2168" s="50"/>
      <c r="AA2168" s="14">
        <f>SUM(U2168:Z2168)</f>
        <v>0</v>
      </c>
      <c r="AB2168" s="50"/>
      <c r="AC2168" s="50"/>
      <c r="AD2168" s="86">
        <f>H2168+K2168+O2168+T2168+AA2168+AB2168-AC2168</f>
        <v>83.225806451612911</v>
      </c>
    </row>
    <row r="2169" spans="1:30" ht="21" customHeight="1" x14ac:dyDescent="0.2">
      <c r="A2169" s="9">
        <v>2165</v>
      </c>
      <c r="B2169" s="108" t="s">
        <v>1868</v>
      </c>
      <c r="C2169" s="110" t="s">
        <v>73</v>
      </c>
      <c r="D2169" s="111">
        <v>4</v>
      </c>
      <c r="E2169" s="14">
        <v>0.83218749999999997</v>
      </c>
      <c r="F2169" s="50"/>
      <c r="G2169" s="50"/>
      <c r="H2169" s="12">
        <f>SUM(E2169*100,F2169:G2169)</f>
        <v>83.21875</v>
      </c>
      <c r="I2169" s="50"/>
      <c r="J2169" s="112"/>
      <c r="K2169" s="14">
        <f>SUM(I2169:J2169)</f>
        <v>0</v>
      </c>
      <c r="L2169" s="50"/>
      <c r="M2169" s="112"/>
      <c r="N2169" s="112"/>
      <c r="O2169" s="14">
        <f>SUM(L2169:N2169)</f>
        <v>0</v>
      </c>
      <c r="P2169" s="112"/>
      <c r="Q2169" s="112"/>
      <c r="R2169" s="112"/>
      <c r="S2169" s="112"/>
      <c r="T2169" s="18">
        <f>SUM(P2169:S2169)</f>
        <v>0</v>
      </c>
      <c r="U2169" s="50"/>
      <c r="V2169" s="50"/>
      <c r="W2169" s="50"/>
      <c r="X2169" s="50"/>
      <c r="Y2169" s="50"/>
      <c r="Z2169" s="50"/>
      <c r="AA2169" s="14">
        <f>SUM(U2169:Z2169)</f>
        <v>0</v>
      </c>
      <c r="AB2169" s="50"/>
      <c r="AC2169" s="50"/>
      <c r="AD2169" s="87">
        <f>H2169+K2169+O2169+T2169+AA2169+AB2169-AC2169</f>
        <v>83.21875</v>
      </c>
    </row>
    <row r="2170" spans="1:30" ht="21" customHeight="1" x14ac:dyDescent="0.2">
      <c r="A2170" s="10">
        <v>2166</v>
      </c>
      <c r="B2170" s="107" t="s">
        <v>1869</v>
      </c>
      <c r="C2170" s="104" t="s">
        <v>70</v>
      </c>
      <c r="D2170" s="116">
        <v>2</v>
      </c>
      <c r="E2170" s="14">
        <f>H2170/100</f>
        <v>0.81718333333333337</v>
      </c>
      <c r="F2170" s="49"/>
      <c r="G2170" s="49"/>
      <c r="H2170" s="12">
        <v>81.718333333333334</v>
      </c>
      <c r="I2170" s="49"/>
      <c r="J2170" s="106"/>
      <c r="K2170" s="14">
        <f>SUM(I2170:J2170)</f>
        <v>0</v>
      </c>
      <c r="L2170" s="49"/>
      <c r="M2170" s="106"/>
      <c r="N2170" s="106"/>
      <c r="O2170" s="14">
        <f>SUM(L2170:N2170)</f>
        <v>0</v>
      </c>
      <c r="P2170" s="106"/>
      <c r="Q2170" s="106"/>
      <c r="R2170" s="106"/>
      <c r="S2170" s="106"/>
      <c r="T2170" s="18">
        <f>SUM(P2170:S2170)</f>
        <v>0</v>
      </c>
      <c r="U2170" s="49">
        <v>0</v>
      </c>
      <c r="V2170" s="49"/>
      <c r="W2170" s="49"/>
      <c r="X2170" s="49">
        <v>1</v>
      </c>
      <c r="Y2170" s="49"/>
      <c r="Z2170" s="49">
        <v>0.5</v>
      </c>
      <c r="AA2170" s="14">
        <f>SUM(U2170:Z2170)</f>
        <v>1.5</v>
      </c>
      <c r="AB2170" s="49"/>
      <c r="AC2170" s="49"/>
      <c r="AD2170" s="87">
        <f>H2170+K2170+O2170+T2170+AA2170+AB2170-AC2170</f>
        <v>83.218333333333334</v>
      </c>
    </row>
    <row r="2171" spans="1:30" ht="21" customHeight="1" x14ac:dyDescent="0.2">
      <c r="A2171" s="8">
        <v>2167</v>
      </c>
      <c r="B2171" s="107">
        <v>182783</v>
      </c>
      <c r="C2171" s="104" t="s">
        <v>70</v>
      </c>
      <c r="D2171" s="116">
        <v>3</v>
      </c>
      <c r="E2171" s="14">
        <f>'[1]3-18-02.'!AD12</f>
        <v>0.83200000000000007</v>
      </c>
      <c r="F2171" s="49"/>
      <c r="G2171" s="49"/>
      <c r="H2171" s="12">
        <f>SUM(E2171*100,F2171:G2171)</f>
        <v>83.2</v>
      </c>
      <c r="I2171" s="49"/>
      <c r="J2171" s="106"/>
      <c r="K2171" s="14">
        <f>SUM(I2171:J2171)</f>
        <v>0</v>
      </c>
      <c r="L2171" s="49"/>
      <c r="M2171" s="106"/>
      <c r="N2171" s="106"/>
      <c r="O2171" s="14">
        <f>SUM(L2171:N2171)</f>
        <v>0</v>
      </c>
      <c r="P2171" s="106"/>
      <c r="Q2171" s="106"/>
      <c r="R2171" s="106"/>
      <c r="S2171" s="106"/>
      <c r="T2171" s="18">
        <f>SUM(P2171:S2171)</f>
        <v>0</v>
      </c>
      <c r="U2171" s="49"/>
      <c r="V2171" s="49"/>
      <c r="W2171" s="49"/>
      <c r="X2171" s="49"/>
      <c r="Y2171" s="49"/>
      <c r="Z2171" s="49"/>
      <c r="AA2171" s="14">
        <f>SUM(U2171:Z2171)</f>
        <v>0</v>
      </c>
      <c r="AB2171" s="49"/>
      <c r="AC2171" s="49"/>
      <c r="AD2171" s="86">
        <f>H2171+K2171+O2171+T2171+AA2171+AB2171-AC2171</f>
        <v>83.2</v>
      </c>
    </row>
    <row r="2172" spans="1:30" ht="21" customHeight="1" x14ac:dyDescent="0.2">
      <c r="A2172" s="9">
        <v>2168</v>
      </c>
      <c r="B2172" s="107">
        <v>182925</v>
      </c>
      <c r="C2172" s="104" t="s">
        <v>70</v>
      </c>
      <c r="D2172" s="116">
        <v>3</v>
      </c>
      <c r="E2172" s="14">
        <f>'[1]3-18-08.'!AD21</f>
        <v>0.83200000000000007</v>
      </c>
      <c r="F2172" s="49"/>
      <c r="G2172" s="49"/>
      <c r="H2172" s="12">
        <f>SUM(E2172*100,F2172:G2172)</f>
        <v>83.2</v>
      </c>
      <c r="I2172" s="49"/>
      <c r="J2172" s="106"/>
      <c r="K2172" s="14">
        <f>SUM(I2172:J2172)</f>
        <v>0</v>
      </c>
      <c r="L2172" s="49"/>
      <c r="M2172" s="106"/>
      <c r="N2172" s="106"/>
      <c r="O2172" s="14">
        <f>SUM(L2172:N2172)</f>
        <v>0</v>
      </c>
      <c r="P2172" s="106"/>
      <c r="Q2172" s="106"/>
      <c r="R2172" s="106"/>
      <c r="S2172" s="106"/>
      <c r="T2172" s="18">
        <f>SUM(P2172:S2172)</f>
        <v>0</v>
      </c>
      <c r="U2172" s="49"/>
      <c r="V2172" s="49"/>
      <c r="W2172" s="49"/>
      <c r="X2172" s="49"/>
      <c r="Y2172" s="49"/>
      <c r="Z2172" s="49"/>
      <c r="AA2172" s="14">
        <f>SUM(U2172:Z2172)</f>
        <v>0</v>
      </c>
      <c r="AB2172" s="49"/>
      <c r="AC2172" s="49"/>
      <c r="AD2172" s="86">
        <f>H2172+K2172+O2172+T2172+AA2172+AB2172-AC2172</f>
        <v>83.2</v>
      </c>
    </row>
    <row r="2173" spans="1:30" ht="21" customHeight="1" x14ac:dyDescent="0.2">
      <c r="A2173" s="10">
        <v>2169</v>
      </c>
      <c r="B2173" s="96" t="s">
        <v>1870</v>
      </c>
      <c r="C2173" s="96" t="s">
        <v>66</v>
      </c>
      <c r="D2173" s="97">
        <v>2</v>
      </c>
      <c r="E2173" s="13">
        <v>0.83199999999999996</v>
      </c>
      <c r="F2173" s="47"/>
      <c r="G2173" s="47"/>
      <c r="H2173" s="12">
        <f>SUM(E2173*100,F2173:G2173)</f>
        <v>83.2</v>
      </c>
      <c r="I2173" s="47"/>
      <c r="J2173" s="77"/>
      <c r="K2173" s="13">
        <f>SUM(I2173:J2173)</f>
        <v>0</v>
      </c>
      <c r="L2173" s="47"/>
      <c r="M2173" s="77"/>
      <c r="N2173" s="77"/>
      <c r="O2173" s="13">
        <f>SUM(L2173:N2173)</f>
        <v>0</v>
      </c>
      <c r="P2173" s="77"/>
      <c r="Q2173" s="77"/>
      <c r="R2173" s="77"/>
      <c r="S2173" s="77"/>
      <c r="T2173" s="82">
        <f>SUM(P2173:S2173)</f>
        <v>0</v>
      </c>
      <c r="U2173" s="47"/>
      <c r="V2173" s="47"/>
      <c r="W2173" s="47"/>
      <c r="X2173" s="47"/>
      <c r="Y2173" s="47"/>
      <c r="Z2173" s="47"/>
      <c r="AA2173" s="13">
        <f>SUM(U2173:Z2173)</f>
        <v>0</v>
      </c>
      <c r="AB2173" s="47"/>
      <c r="AC2173" s="47"/>
      <c r="AD2173" s="86">
        <f>H2173+K2173+O2173+T2173+AA2173+AB2173-AC2173</f>
        <v>83.2</v>
      </c>
    </row>
    <row r="2174" spans="1:30" ht="21" customHeight="1" x14ac:dyDescent="0.2">
      <c r="A2174" s="8">
        <v>2170</v>
      </c>
      <c r="B2174" s="99" t="s">
        <v>1871</v>
      </c>
      <c r="C2174" s="101" t="s">
        <v>68</v>
      </c>
      <c r="D2174" s="102">
        <v>2</v>
      </c>
      <c r="E2174" s="13">
        <v>0.83199999999999996</v>
      </c>
      <c r="F2174" s="48"/>
      <c r="G2174" s="48"/>
      <c r="H2174" s="12">
        <f>SUM(E2174*100,F2174:G2174)</f>
        <v>83.2</v>
      </c>
      <c r="I2174" s="48"/>
      <c r="J2174" s="78"/>
      <c r="K2174" s="13">
        <f>SUM(I2174:J2174)</f>
        <v>0</v>
      </c>
      <c r="L2174" s="48"/>
      <c r="M2174" s="78"/>
      <c r="N2174" s="78"/>
      <c r="O2174" s="13">
        <f>SUM(L2174:N2174)</f>
        <v>0</v>
      </c>
      <c r="P2174" s="78"/>
      <c r="Q2174" s="78"/>
      <c r="R2174" s="78"/>
      <c r="S2174" s="78"/>
      <c r="T2174" s="82">
        <f>SUM(P2174:S2174)</f>
        <v>0</v>
      </c>
      <c r="U2174" s="48"/>
      <c r="V2174" s="48"/>
      <c r="W2174" s="48"/>
      <c r="X2174" s="48"/>
      <c r="Y2174" s="48"/>
      <c r="Z2174" s="48"/>
      <c r="AA2174" s="13">
        <f>SUM(U2174:Z2174)</f>
        <v>0</v>
      </c>
      <c r="AB2174" s="48"/>
      <c r="AC2174" s="48"/>
      <c r="AD2174" s="87">
        <f>H2174+K2174+O2174+T2174+AA2174+AB2174-AC2174</f>
        <v>83.2</v>
      </c>
    </row>
    <row r="2175" spans="1:30" ht="21" customHeight="1" x14ac:dyDescent="0.2">
      <c r="A2175" s="9">
        <v>2171</v>
      </c>
      <c r="B2175" s="110" t="s">
        <v>1872</v>
      </c>
      <c r="C2175" s="110" t="s">
        <v>73</v>
      </c>
      <c r="D2175" s="111">
        <v>2</v>
      </c>
      <c r="E2175" s="14">
        <v>0.83188811188811185</v>
      </c>
      <c r="F2175" s="50"/>
      <c r="G2175" s="50"/>
      <c r="H2175" s="12">
        <f>SUM(E2175*100,F2175:G2175)</f>
        <v>83.188811188811187</v>
      </c>
      <c r="I2175" s="50"/>
      <c r="J2175" s="112"/>
      <c r="K2175" s="14">
        <f>SUM(I2175:J2175)</f>
        <v>0</v>
      </c>
      <c r="L2175" s="50"/>
      <c r="M2175" s="112"/>
      <c r="N2175" s="112"/>
      <c r="O2175" s="14">
        <f>SUM(L2175:N2175)</f>
        <v>0</v>
      </c>
      <c r="P2175" s="112"/>
      <c r="Q2175" s="112"/>
      <c r="R2175" s="112"/>
      <c r="S2175" s="112"/>
      <c r="T2175" s="18">
        <f>SUM(P2175:S2175)</f>
        <v>0</v>
      </c>
      <c r="U2175" s="50"/>
      <c r="V2175" s="50"/>
      <c r="W2175" s="50"/>
      <c r="X2175" s="50"/>
      <c r="Y2175" s="50"/>
      <c r="Z2175" s="50"/>
      <c r="AA2175" s="14">
        <f>SUM(U2175:Z2175)</f>
        <v>0</v>
      </c>
      <c r="AB2175" s="50"/>
      <c r="AC2175" s="50"/>
      <c r="AD2175" s="86">
        <f>H2175+K2175+O2175+T2175+AA2175+AB2175-AC2175</f>
        <v>83.188811188811187</v>
      </c>
    </row>
    <row r="2176" spans="1:30" ht="21" customHeight="1" x14ac:dyDescent="0.2">
      <c r="A2176" s="10">
        <v>2172</v>
      </c>
      <c r="B2176" s="110" t="s">
        <v>1873</v>
      </c>
      <c r="C2176" s="110" t="s">
        <v>73</v>
      </c>
      <c r="D2176" s="111">
        <v>2</v>
      </c>
      <c r="E2176" s="14">
        <v>0.8317132867132867</v>
      </c>
      <c r="F2176" s="50"/>
      <c r="G2176" s="50"/>
      <c r="H2176" s="12">
        <f>SUM(E2176*100,F2176:G2176)</f>
        <v>83.171328671328666</v>
      </c>
      <c r="I2176" s="50"/>
      <c r="J2176" s="112"/>
      <c r="K2176" s="14">
        <f>SUM(I2176:J2176)</f>
        <v>0</v>
      </c>
      <c r="L2176" s="50"/>
      <c r="M2176" s="112"/>
      <c r="N2176" s="112"/>
      <c r="O2176" s="14">
        <f>SUM(L2176:N2176)</f>
        <v>0</v>
      </c>
      <c r="P2176" s="112"/>
      <c r="Q2176" s="112"/>
      <c r="R2176" s="112"/>
      <c r="S2176" s="112"/>
      <c r="T2176" s="18">
        <f>SUM(P2176:S2176)</f>
        <v>0</v>
      </c>
      <c r="U2176" s="50"/>
      <c r="V2176" s="50"/>
      <c r="W2176" s="50"/>
      <c r="X2176" s="50"/>
      <c r="Y2176" s="50"/>
      <c r="Z2176" s="50"/>
      <c r="AA2176" s="14">
        <f>SUM(U2176:Z2176)</f>
        <v>0</v>
      </c>
      <c r="AB2176" s="50"/>
      <c r="AC2176" s="50"/>
      <c r="AD2176" s="86">
        <f>H2176+K2176+O2176+T2176+AA2176+AB2176-AC2176</f>
        <v>83.171328671328666</v>
      </c>
    </row>
    <row r="2177" spans="1:30" ht="21" customHeight="1" x14ac:dyDescent="0.2">
      <c r="A2177" s="8">
        <v>2173</v>
      </c>
      <c r="B2177" s="122" t="s">
        <v>1874</v>
      </c>
      <c r="C2177" s="110" t="s">
        <v>73</v>
      </c>
      <c r="D2177" s="111">
        <v>1</v>
      </c>
      <c r="E2177" s="14">
        <v>0.83168148148148147</v>
      </c>
      <c r="F2177" s="50"/>
      <c r="G2177" s="50"/>
      <c r="H2177" s="12">
        <f>SUM(E2177*100,F2177:G2177)</f>
        <v>83.168148148148148</v>
      </c>
      <c r="I2177" s="50"/>
      <c r="J2177" s="112"/>
      <c r="K2177" s="14">
        <f>SUM(I2177:J2177)</f>
        <v>0</v>
      </c>
      <c r="L2177" s="50"/>
      <c r="M2177" s="112"/>
      <c r="N2177" s="112"/>
      <c r="O2177" s="14">
        <f>SUM(L2177:N2177)</f>
        <v>0</v>
      </c>
      <c r="P2177" s="112"/>
      <c r="Q2177" s="112"/>
      <c r="R2177" s="112"/>
      <c r="S2177" s="112"/>
      <c r="T2177" s="18">
        <f>SUM(P2177:S2177)</f>
        <v>0</v>
      </c>
      <c r="U2177" s="50"/>
      <c r="V2177" s="50"/>
      <c r="W2177" s="50"/>
      <c r="X2177" s="50"/>
      <c r="Y2177" s="50"/>
      <c r="Z2177" s="50"/>
      <c r="AA2177" s="14">
        <f>SUM(U2177:Z2177)</f>
        <v>0</v>
      </c>
      <c r="AB2177" s="50"/>
      <c r="AC2177" s="50"/>
      <c r="AD2177" s="86">
        <f>H2177+K2177+O2177+T2177+AA2177+AB2177-AC2177</f>
        <v>83.168148148148148</v>
      </c>
    </row>
    <row r="2178" spans="1:30" ht="21" customHeight="1" x14ac:dyDescent="0.2">
      <c r="A2178" s="9">
        <v>2174</v>
      </c>
      <c r="B2178" s="100" t="s">
        <v>1875</v>
      </c>
      <c r="C2178" s="101" t="s">
        <v>68</v>
      </c>
      <c r="D2178" s="102">
        <v>2</v>
      </c>
      <c r="E2178" s="13">
        <v>0.83166666666666667</v>
      </c>
      <c r="F2178" s="48"/>
      <c r="G2178" s="48"/>
      <c r="H2178" s="12">
        <f>SUM(E2178*100,F2178:G2178)</f>
        <v>83.166666666666671</v>
      </c>
      <c r="I2178" s="48"/>
      <c r="J2178" s="78"/>
      <c r="K2178" s="13">
        <f>SUM(I2178:J2178)</f>
        <v>0</v>
      </c>
      <c r="L2178" s="48"/>
      <c r="M2178" s="78"/>
      <c r="N2178" s="78"/>
      <c r="O2178" s="13">
        <f>SUM(L2178:N2178)</f>
        <v>0</v>
      </c>
      <c r="P2178" s="78"/>
      <c r="Q2178" s="78"/>
      <c r="R2178" s="78"/>
      <c r="S2178" s="78"/>
      <c r="T2178" s="82">
        <f>SUM(P2178:S2178)</f>
        <v>0</v>
      </c>
      <c r="U2178" s="48"/>
      <c r="V2178" s="48"/>
      <c r="W2178" s="48"/>
      <c r="X2178" s="48"/>
      <c r="Y2178" s="48"/>
      <c r="Z2178" s="48"/>
      <c r="AA2178" s="13">
        <f>SUM(U2178:Z2178)</f>
        <v>0</v>
      </c>
      <c r="AB2178" s="48"/>
      <c r="AC2178" s="48"/>
      <c r="AD2178" s="86">
        <f>H2178+K2178+O2178+T2178+AA2178+AB2178-AC2178</f>
        <v>83.166666666666671</v>
      </c>
    </row>
    <row r="2179" spans="1:30" ht="21" customHeight="1" x14ac:dyDescent="0.2">
      <c r="A2179" s="10">
        <v>2175</v>
      </c>
      <c r="B2179" s="134" t="s">
        <v>1876</v>
      </c>
      <c r="C2179" s="92" t="s">
        <v>64</v>
      </c>
      <c r="D2179" s="124">
        <v>1</v>
      </c>
      <c r="E2179" s="15">
        <v>0.83166666666666667</v>
      </c>
      <c r="F2179" s="52"/>
      <c r="G2179" s="46"/>
      <c r="H2179" s="12">
        <f>SUM(E2179*100,F2179:G2179)</f>
        <v>83.166666666666671</v>
      </c>
      <c r="I2179" s="94"/>
      <c r="J2179" s="95"/>
      <c r="K2179" s="12">
        <f>SUM(I2179:J2179)</f>
        <v>0</v>
      </c>
      <c r="L2179" s="95"/>
      <c r="M2179" s="95"/>
      <c r="N2179" s="95"/>
      <c r="O2179" s="12">
        <f>SUM(L2179:N2179)</f>
        <v>0</v>
      </c>
      <c r="P2179" s="95"/>
      <c r="Q2179" s="95"/>
      <c r="R2179" s="95"/>
      <c r="S2179" s="95"/>
      <c r="T2179" s="19">
        <f>SUM(P2179:S2179)</f>
        <v>0</v>
      </c>
      <c r="U2179" s="95"/>
      <c r="V2179" s="94"/>
      <c r="W2179" s="94"/>
      <c r="X2179" s="94"/>
      <c r="Y2179" s="85"/>
      <c r="Z2179" s="85"/>
      <c r="AA2179" s="14">
        <f>SUM(U2179:Z2179)</f>
        <v>0</v>
      </c>
      <c r="AB2179" s="85"/>
      <c r="AC2179" s="85"/>
      <c r="AD2179" s="87">
        <f>H2179+K2179+O2179+T2179+AA2179+AB2179-AC2179</f>
        <v>83.166666666666671</v>
      </c>
    </row>
    <row r="2180" spans="1:30" ht="21" customHeight="1" x14ac:dyDescent="0.2">
      <c r="A2180" s="8">
        <v>2176</v>
      </c>
      <c r="B2180" s="110" t="s">
        <v>1877</v>
      </c>
      <c r="C2180" s="110" t="s">
        <v>73</v>
      </c>
      <c r="D2180" s="111">
        <v>2</v>
      </c>
      <c r="E2180" s="14">
        <v>0.64762237762237762</v>
      </c>
      <c r="F2180" s="50"/>
      <c r="G2180" s="50">
        <v>1</v>
      </c>
      <c r="H2180" s="12">
        <f>SUM(E2180*100,F2180:G2180)</f>
        <v>65.76223776223776</v>
      </c>
      <c r="I2180" s="50">
        <v>11.5</v>
      </c>
      <c r="J2180" s="112"/>
      <c r="K2180" s="14">
        <f>SUM(I2180:J2180)</f>
        <v>11.5</v>
      </c>
      <c r="L2180" s="50"/>
      <c r="M2180" s="112"/>
      <c r="N2180" s="112"/>
      <c r="O2180" s="14">
        <f>SUM(L2180:N2180)</f>
        <v>0</v>
      </c>
      <c r="P2180" s="112"/>
      <c r="Q2180" s="112"/>
      <c r="R2180" s="112"/>
      <c r="S2180" s="112"/>
      <c r="T2180" s="18">
        <f>SUM(P2180:S2180)</f>
        <v>0</v>
      </c>
      <c r="U2180" s="50">
        <v>2.5</v>
      </c>
      <c r="V2180" s="50"/>
      <c r="W2180" s="50"/>
      <c r="X2180" s="50">
        <v>3.4</v>
      </c>
      <c r="Y2180" s="50"/>
      <c r="Z2180" s="50"/>
      <c r="AA2180" s="14">
        <f>SUM(U2180:Z2180)</f>
        <v>5.9</v>
      </c>
      <c r="AB2180" s="50"/>
      <c r="AC2180" s="50"/>
      <c r="AD2180" s="86">
        <f>H2180+K2180+O2180+T2180+AA2180+AB2180-AC2180</f>
        <v>83.162237762237766</v>
      </c>
    </row>
    <row r="2181" spans="1:30" ht="21" customHeight="1" x14ac:dyDescent="0.2">
      <c r="A2181" s="9">
        <v>2177</v>
      </c>
      <c r="B2181" s="117">
        <v>204131</v>
      </c>
      <c r="C2181" s="119" t="s">
        <v>78</v>
      </c>
      <c r="D2181" s="120">
        <v>1</v>
      </c>
      <c r="E2181" s="14">
        <v>0.83156249999999998</v>
      </c>
      <c r="F2181" s="51"/>
      <c r="G2181" s="51"/>
      <c r="H2181" s="12">
        <f>SUM(E2181*100,F2181:G2181)</f>
        <v>83.15625</v>
      </c>
      <c r="I2181" s="51"/>
      <c r="J2181" s="121"/>
      <c r="K2181" s="14">
        <f>SUM(I2181:J2181)</f>
        <v>0</v>
      </c>
      <c r="L2181" s="51"/>
      <c r="M2181" s="121"/>
      <c r="N2181" s="121"/>
      <c r="O2181" s="14">
        <f>SUM(L2181:N2181)</f>
        <v>0</v>
      </c>
      <c r="P2181" s="121"/>
      <c r="Q2181" s="121"/>
      <c r="R2181" s="121"/>
      <c r="S2181" s="121"/>
      <c r="T2181" s="18">
        <f>SUM(P2181:S2181)</f>
        <v>0</v>
      </c>
      <c r="U2181" s="51"/>
      <c r="V2181" s="51"/>
      <c r="W2181" s="51"/>
      <c r="X2181" s="51"/>
      <c r="Y2181" s="51"/>
      <c r="Z2181" s="51"/>
      <c r="AA2181" s="14">
        <f>SUM(U2181:Z2181)</f>
        <v>0</v>
      </c>
      <c r="AB2181" s="51"/>
      <c r="AC2181" s="51"/>
      <c r="AD2181" s="86">
        <f>H2181+K2181+O2181+T2181+AA2181+AB2181-AC2181</f>
        <v>83.15625</v>
      </c>
    </row>
    <row r="2182" spans="1:30" ht="21" customHeight="1" x14ac:dyDescent="0.2">
      <c r="A2182" s="10">
        <v>2178</v>
      </c>
      <c r="B2182" s="153" t="s">
        <v>1878</v>
      </c>
      <c r="C2182" s="92" t="s">
        <v>64</v>
      </c>
      <c r="D2182" s="93">
        <v>4</v>
      </c>
      <c r="E2182" s="12">
        <v>0.83135514018691592</v>
      </c>
      <c r="F2182" s="53"/>
      <c r="G2182" s="46"/>
      <c r="H2182" s="12">
        <f>SUM(E2182*100,F2182:G2182)</f>
        <v>83.135514018691595</v>
      </c>
      <c r="I2182" s="53"/>
      <c r="J2182" s="113"/>
      <c r="K2182" s="12">
        <f>SUM(I2182:J2182)</f>
        <v>0</v>
      </c>
      <c r="L2182" s="53"/>
      <c r="M2182" s="113"/>
      <c r="N2182" s="113"/>
      <c r="O2182" s="12">
        <f>SUM(L2182:N2182)</f>
        <v>0</v>
      </c>
      <c r="P2182" s="113"/>
      <c r="Q2182" s="113"/>
      <c r="R2182" s="113"/>
      <c r="S2182" s="113"/>
      <c r="T2182" s="19">
        <f>SUM(P2182:S2182)</f>
        <v>0</v>
      </c>
      <c r="U2182" s="53"/>
      <c r="V2182" s="53"/>
      <c r="W2182" s="53"/>
      <c r="X2182" s="53"/>
      <c r="Y2182" s="58"/>
      <c r="Z2182" s="58"/>
      <c r="AA2182" s="14">
        <f>SUM(U2182:Z2182)</f>
        <v>0</v>
      </c>
      <c r="AB2182" s="58"/>
      <c r="AC2182" s="58"/>
      <c r="AD2182" s="87">
        <f>H2182+K2182+O2182+T2182+AA2182+AB2182-AC2182</f>
        <v>83.135514018691595</v>
      </c>
    </row>
    <row r="2183" spans="1:30" ht="21" customHeight="1" x14ac:dyDescent="0.2">
      <c r="A2183" s="8">
        <v>2179</v>
      </c>
      <c r="B2183" s="100" t="s">
        <v>1879</v>
      </c>
      <c r="C2183" s="101" t="s">
        <v>68</v>
      </c>
      <c r="D2183" s="128">
        <v>1</v>
      </c>
      <c r="E2183" s="16">
        <v>0.83133333333333337</v>
      </c>
      <c r="F2183" s="48"/>
      <c r="G2183" s="48"/>
      <c r="H2183" s="12">
        <f>SUM(E2183*100,F2183:G2183)</f>
        <v>83.13333333333334</v>
      </c>
      <c r="I2183" s="48"/>
      <c r="J2183" s="78"/>
      <c r="K2183" s="13">
        <f>SUM(I2183:J2183)</f>
        <v>0</v>
      </c>
      <c r="L2183" s="48"/>
      <c r="M2183" s="78"/>
      <c r="N2183" s="78"/>
      <c r="O2183" s="13">
        <f>SUM(L2183:N2183)</f>
        <v>0</v>
      </c>
      <c r="P2183" s="78"/>
      <c r="Q2183" s="78"/>
      <c r="R2183" s="78"/>
      <c r="S2183" s="78"/>
      <c r="T2183" s="82">
        <f>SUM(P2183:S2183)</f>
        <v>0</v>
      </c>
      <c r="U2183" s="48"/>
      <c r="V2183" s="48"/>
      <c r="W2183" s="48"/>
      <c r="X2183" s="48"/>
      <c r="Y2183" s="48"/>
      <c r="Z2183" s="48"/>
      <c r="AA2183" s="13">
        <f>SUM(U2183:Z2183)</f>
        <v>0</v>
      </c>
      <c r="AB2183" s="48"/>
      <c r="AC2183" s="48"/>
      <c r="AD2183" s="86">
        <f>H2183+K2183+O2183+T2183+AA2183+AB2183-AC2183</f>
        <v>83.13333333333334</v>
      </c>
    </row>
    <row r="2184" spans="1:30" ht="21" customHeight="1" x14ac:dyDescent="0.2">
      <c r="A2184" s="9">
        <v>2180</v>
      </c>
      <c r="B2184" s="110" t="s">
        <v>1880</v>
      </c>
      <c r="C2184" s="110" t="s">
        <v>73</v>
      </c>
      <c r="D2184" s="111">
        <v>1</v>
      </c>
      <c r="E2184" s="14">
        <v>0.83129032258064517</v>
      </c>
      <c r="F2184" s="50"/>
      <c r="G2184" s="50"/>
      <c r="H2184" s="12">
        <f>SUM(E2184*100,F2184:G2184)</f>
        <v>83.129032258064512</v>
      </c>
      <c r="I2184" s="50"/>
      <c r="J2184" s="112"/>
      <c r="K2184" s="14">
        <f>SUM(I2184:J2184)</f>
        <v>0</v>
      </c>
      <c r="L2184" s="50"/>
      <c r="M2184" s="112"/>
      <c r="N2184" s="112"/>
      <c r="O2184" s="14">
        <f>SUM(L2184:N2184)</f>
        <v>0</v>
      </c>
      <c r="P2184" s="112"/>
      <c r="Q2184" s="112"/>
      <c r="R2184" s="112"/>
      <c r="S2184" s="112"/>
      <c r="T2184" s="18">
        <f>SUM(P2184:S2184)</f>
        <v>0</v>
      </c>
      <c r="U2184" s="50"/>
      <c r="V2184" s="50"/>
      <c r="W2184" s="50"/>
      <c r="X2184" s="50"/>
      <c r="Y2184" s="50"/>
      <c r="Z2184" s="50"/>
      <c r="AA2184" s="14">
        <f>SUM(U2184:Z2184)</f>
        <v>0</v>
      </c>
      <c r="AB2184" s="50"/>
      <c r="AC2184" s="50"/>
      <c r="AD2184" s="87">
        <f>H2184+K2184+O2184+T2184+AA2184+AB2184-AC2184</f>
        <v>83.129032258064512</v>
      </c>
    </row>
    <row r="2185" spans="1:30" ht="21" customHeight="1" x14ac:dyDescent="0.2">
      <c r="A2185" s="10">
        <v>2181</v>
      </c>
      <c r="B2185" s="145">
        <v>164299</v>
      </c>
      <c r="C2185" s="92" t="s">
        <v>64</v>
      </c>
      <c r="D2185" s="93">
        <v>5</v>
      </c>
      <c r="E2185" s="12">
        <v>0.83126220614828217</v>
      </c>
      <c r="F2185" s="54"/>
      <c r="G2185" s="54"/>
      <c r="H2185" s="12">
        <f>SUM(E2185*100,F2185:G2185)</f>
        <v>83.126220614828213</v>
      </c>
      <c r="I2185" s="85"/>
      <c r="J2185" s="126"/>
      <c r="K2185" s="12">
        <f>SUM(I2185:J2185)</f>
        <v>0</v>
      </c>
      <c r="L2185" s="95"/>
      <c r="M2185" s="95"/>
      <c r="N2185" s="95"/>
      <c r="O2185" s="12">
        <f>SUM(L2185:N2185)</f>
        <v>0</v>
      </c>
      <c r="P2185" s="95"/>
      <c r="Q2185" s="95"/>
      <c r="R2185" s="95"/>
      <c r="S2185" s="95"/>
      <c r="T2185" s="19">
        <f>SUM(P2185:S2185)</f>
        <v>0</v>
      </c>
      <c r="U2185" s="95"/>
      <c r="V2185" s="94"/>
      <c r="W2185" s="94"/>
      <c r="X2185" s="94"/>
      <c r="Y2185" s="85"/>
      <c r="Z2185" s="85"/>
      <c r="AA2185" s="14">
        <f>SUM(U2185:Z2185)</f>
        <v>0</v>
      </c>
      <c r="AB2185" s="85"/>
      <c r="AC2185" s="85"/>
      <c r="AD2185" s="87">
        <f>H2185+K2185+O2185+T2185+AA2185+AB2185-AC2185</f>
        <v>83.126220614828213</v>
      </c>
    </row>
    <row r="2186" spans="1:30" ht="21" customHeight="1" x14ac:dyDescent="0.2">
      <c r="A2186" s="8">
        <v>2182</v>
      </c>
      <c r="B2186" s="132" t="s">
        <v>1881</v>
      </c>
      <c r="C2186" s="101" t="s">
        <v>68</v>
      </c>
      <c r="D2186" s="102">
        <v>1</v>
      </c>
      <c r="E2186" s="13">
        <v>0.83107142857142857</v>
      </c>
      <c r="F2186" s="48"/>
      <c r="G2186" s="48"/>
      <c r="H2186" s="12">
        <f>SUM(E2186*100,F2186:G2186)</f>
        <v>83.107142857142861</v>
      </c>
      <c r="I2186" s="48"/>
      <c r="J2186" s="78"/>
      <c r="K2186" s="13">
        <f>SUM(I2186:J2186)</f>
        <v>0</v>
      </c>
      <c r="L2186" s="48"/>
      <c r="M2186" s="78"/>
      <c r="N2186" s="78"/>
      <c r="O2186" s="13">
        <f>SUM(L2186:N2186)</f>
        <v>0</v>
      </c>
      <c r="P2186" s="78"/>
      <c r="Q2186" s="78"/>
      <c r="R2186" s="78"/>
      <c r="S2186" s="78"/>
      <c r="T2186" s="82">
        <f>SUM(P2186:S2186)</f>
        <v>0</v>
      </c>
      <c r="U2186" s="48"/>
      <c r="V2186" s="48"/>
      <c r="W2186" s="48"/>
      <c r="X2186" s="48"/>
      <c r="Y2186" s="48"/>
      <c r="Z2186" s="48"/>
      <c r="AA2186" s="13">
        <f>SUM(U2186:Z2186)</f>
        <v>0</v>
      </c>
      <c r="AB2186" s="48"/>
      <c r="AC2186" s="48"/>
      <c r="AD2186" s="86">
        <f>H2186+K2186+O2186+T2186+AA2186+AB2186-AC2186</f>
        <v>83.107142857142861</v>
      </c>
    </row>
    <row r="2187" spans="1:30" ht="21" customHeight="1" x14ac:dyDescent="0.2">
      <c r="A2187" s="9">
        <v>2183</v>
      </c>
      <c r="B2187" s="144" t="s">
        <v>1882</v>
      </c>
      <c r="C2187" s="92" t="s">
        <v>64</v>
      </c>
      <c r="D2187" s="93">
        <v>4</v>
      </c>
      <c r="E2187" s="12">
        <v>0.83105020727775214</v>
      </c>
      <c r="F2187" s="46"/>
      <c r="G2187" s="46"/>
      <c r="H2187" s="12">
        <f>SUM(E2187*100,F2187:G2187)</f>
        <v>83.105020727775212</v>
      </c>
      <c r="I2187" s="94"/>
      <c r="J2187" s="95"/>
      <c r="K2187" s="12">
        <f>SUM(I2187:J2187)</f>
        <v>0</v>
      </c>
      <c r="L2187" s="95"/>
      <c r="M2187" s="95"/>
      <c r="N2187" s="95"/>
      <c r="O2187" s="12">
        <f>SUM(L2187:N2187)</f>
        <v>0</v>
      </c>
      <c r="P2187" s="95"/>
      <c r="Q2187" s="95"/>
      <c r="R2187" s="95"/>
      <c r="S2187" s="95"/>
      <c r="T2187" s="19">
        <f>SUM(P2187:S2187)</f>
        <v>0</v>
      </c>
      <c r="U2187" s="95"/>
      <c r="V2187" s="94"/>
      <c r="W2187" s="94"/>
      <c r="X2187" s="94"/>
      <c r="Y2187" s="85"/>
      <c r="Z2187" s="85"/>
      <c r="AA2187" s="14">
        <f>SUM(U2187:Z2187)</f>
        <v>0</v>
      </c>
      <c r="AB2187" s="85"/>
      <c r="AC2187" s="85"/>
      <c r="AD2187" s="87">
        <f>H2187+K2187+O2187+T2187+AA2187+AB2187-AC2187</f>
        <v>83.105020727775212</v>
      </c>
    </row>
    <row r="2188" spans="1:30" ht="21" customHeight="1" x14ac:dyDescent="0.2">
      <c r="A2188" s="10">
        <v>2184</v>
      </c>
      <c r="B2188" s="100" t="s">
        <v>1883</v>
      </c>
      <c r="C2188" s="101" t="s">
        <v>68</v>
      </c>
      <c r="D2188" s="128">
        <v>1</v>
      </c>
      <c r="E2188" s="16">
        <v>0.83099999999999996</v>
      </c>
      <c r="F2188" s="48"/>
      <c r="G2188" s="48"/>
      <c r="H2188" s="12">
        <f>SUM(E2188*100,F2188:G2188)</f>
        <v>83.1</v>
      </c>
      <c r="I2188" s="48"/>
      <c r="J2188" s="78"/>
      <c r="K2188" s="13">
        <f>SUM(I2188:J2188)</f>
        <v>0</v>
      </c>
      <c r="L2188" s="48"/>
      <c r="M2188" s="78"/>
      <c r="N2188" s="78"/>
      <c r="O2188" s="13">
        <f>SUM(L2188:N2188)</f>
        <v>0</v>
      </c>
      <c r="P2188" s="78"/>
      <c r="Q2188" s="78"/>
      <c r="R2188" s="78"/>
      <c r="S2188" s="78"/>
      <c r="T2188" s="82">
        <f>SUM(P2188:S2188)</f>
        <v>0</v>
      </c>
      <c r="U2188" s="48"/>
      <c r="V2188" s="48"/>
      <c r="W2188" s="48"/>
      <c r="X2188" s="48"/>
      <c r="Y2188" s="48"/>
      <c r="Z2188" s="48"/>
      <c r="AA2188" s="13">
        <f>SUM(U2188:Z2188)</f>
        <v>0</v>
      </c>
      <c r="AB2188" s="48"/>
      <c r="AC2188" s="48"/>
      <c r="AD2188" s="87">
        <f>H2188+K2188+O2188+T2188+AA2188+AB2188-AC2188</f>
        <v>83.1</v>
      </c>
    </row>
    <row r="2189" spans="1:30" ht="21" customHeight="1" x14ac:dyDescent="0.2">
      <c r="A2189" s="8">
        <v>2185</v>
      </c>
      <c r="B2189" s="123" t="s">
        <v>1884</v>
      </c>
      <c r="C2189" s="101" t="s">
        <v>68</v>
      </c>
      <c r="D2189" s="138">
        <v>4</v>
      </c>
      <c r="E2189" s="13">
        <v>0.83074074074074078</v>
      </c>
      <c r="F2189" s="48"/>
      <c r="G2189" s="48"/>
      <c r="H2189" s="12">
        <f>SUM(E2189*100,F2189:G2189)</f>
        <v>83.074074074074076</v>
      </c>
      <c r="I2189" s="48"/>
      <c r="J2189" s="78"/>
      <c r="K2189" s="13">
        <f>SUM(I2189:J2189)</f>
        <v>0</v>
      </c>
      <c r="L2189" s="48"/>
      <c r="M2189" s="78"/>
      <c r="N2189" s="78"/>
      <c r="O2189" s="13">
        <f>SUM(L2189:N2189)</f>
        <v>0</v>
      </c>
      <c r="P2189" s="78"/>
      <c r="Q2189" s="78"/>
      <c r="R2189" s="78"/>
      <c r="S2189" s="78"/>
      <c r="T2189" s="82">
        <f>SUM(P2189:S2189)</f>
        <v>0</v>
      </c>
      <c r="U2189" s="48"/>
      <c r="V2189" s="48"/>
      <c r="W2189" s="48"/>
      <c r="X2189" s="48"/>
      <c r="Y2189" s="48"/>
      <c r="Z2189" s="48"/>
      <c r="AA2189" s="13">
        <f>SUM(U2189:Z2189)</f>
        <v>0</v>
      </c>
      <c r="AB2189" s="48"/>
      <c r="AC2189" s="48"/>
      <c r="AD2189" s="86">
        <f>H2189+K2189+O2189+T2189+AA2189+AB2189-AC2189</f>
        <v>83.074074074074076</v>
      </c>
    </row>
    <row r="2190" spans="1:30" ht="21" customHeight="1" x14ac:dyDescent="0.2">
      <c r="A2190" s="9">
        <v>2186</v>
      </c>
      <c r="B2190" s="103" t="s">
        <v>1885</v>
      </c>
      <c r="C2190" s="104" t="s">
        <v>70</v>
      </c>
      <c r="D2190" s="105">
        <v>4</v>
      </c>
      <c r="E2190" s="14">
        <f>H2190/100</f>
        <v>0.83071428571428574</v>
      </c>
      <c r="F2190" s="49"/>
      <c r="G2190" s="49"/>
      <c r="H2190" s="12">
        <v>83.071428571428569</v>
      </c>
      <c r="I2190" s="49"/>
      <c r="J2190" s="106"/>
      <c r="K2190" s="14">
        <f>SUM(I2190:J2190)</f>
        <v>0</v>
      </c>
      <c r="L2190" s="49"/>
      <c r="M2190" s="106"/>
      <c r="N2190" s="106"/>
      <c r="O2190" s="14">
        <f>SUM(L2190:N2190)</f>
        <v>0</v>
      </c>
      <c r="P2190" s="106"/>
      <c r="Q2190" s="106"/>
      <c r="R2190" s="106"/>
      <c r="S2190" s="106"/>
      <c r="T2190" s="18">
        <f>SUM(P2190:S2190)</f>
        <v>0</v>
      </c>
      <c r="U2190" s="49"/>
      <c r="V2190" s="49"/>
      <c r="W2190" s="49"/>
      <c r="X2190" s="49"/>
      <c r="Y2190" s="49"/>
      <c r="Z2190" s="49"/>
      <c r="AA2190" s="14">
        <f>SUM(U2190:Z2190)</f>
        <v>0</v>
      </c>
      <c r="AB2190" s="49"/>
      <c r="AC2190" s="49"/>
      <c r="AD2190" s="86">
        <f>H2190+K2190+O2190+T2190+AA2190+AB2190-AC2190</f>
        <v>83.071428571428569</v>
      </c>
    </row>
    <row r="2191" spans="1:30" ht="21" customHeight="1" x14ac:dyDescent="0.2">
      <c r="A2191" s="10">
        <v>2187</v>
      </c>
      <c r="B2191" s="96" t="s">
        <v>1886</v>
      </c>
      <c r="C2191" s="96" t="s">
        <v>66</v>
      </c>
      <c r="D2191" s="97">
        <v>2</v>
      </c>
      <c r="E2191" s="13">
        <v>0.83066666666666666</v>
      </c>
      <c r="F2191" s="47"/>
      <c r="G2191" s="47"/>
      <c r="H2191" s="12">
        <f>SUM(E2191*100,F2191:G2191)</f>
        <v>83.066666666666663</v>
      </c>
      <c r="I2191" s="47"/>
      <c r="J2191" s="77"/>
      <c r="K2191" s="13">
        <f>SUM(I2191:J2191)</f>
        <v>0</v>
      </c>
      <c r="L2191" s="47"/>
      <c r="M2191" s="77"/>
      <c r="N2191" s="77"/>
      <c r="O2191" s="13">
        <f>SUM(L2191:N2191)</f>
        <v>0</v>
      </c>
      <c r="P2191" s="77"/>
      <c r="Q2191" s="77"/>
      <c r="R2191" s="77"/>
      <c r="S2191" s="77"/>
      <c r="T2191" s="82">
        <f>SUM(P2191:S2191)</f>
        <v>0</v>
      </c>
      <c r="U2191" s="47"/>
      <c r="V2191" s="47"/>
      <c r="W2191" s="47"/>
      <c r="X2191" s="47"/>
      <c r="Y2191" s="47"/>
      <c r="Z2191" s="47"/>
      <c r="AA2191" s="13">
        <f>SUM(U2191:Z2191)</f>
        <v>0</v>
      </c>
      <c r="AB2191" s="47"/>
      <c r="AC2191" s="47"/>
      <c r="AD2191" s="86">
        <f>H2191+K2191+O2191+T2191+AA2191+AB2191-AC2191</f>
        <v>83.066666666666663</v>
      </c>
    </row>
    <row r="2192" spans="1:30" ht="21" customHeight="1" x14ac:dyDescent="0.2">
      <c r="A2192" s="8">
        <v>2188</v>
      </c>
      <c r="B2192" s="129" t="s">
        <v>1887</v>
      </c>
      <c r="C2192" s="101" t="s">
        <v>68</v>
      </c>
      <c r="D2192" s="102">
        <v>3</v>
      </c>
      <c r="E2192" s="13">
        <v>0.83064516129032262</v>
      </c>
      <c r="F2192" s="48"/>
      <c r="G2192" s="48"/>
      <c r="H2192" s="12">
        <f>SUM(E2192*100,F2192:G2192)</f>
        <v>83.064516129032256</v>
      </c>
      <c r="I2192" s="48"/>
      <c r="J2192" s="78"/>
      <c r="K2192" s="13">
        <f>SUM(I2192:J2192)</f>
        <v>0</v>
      </c>
      <c r="L2192" s="48"/>
      <c r="M2192" s="78"/>
      <c r="N2192" s="78"/>
      <c r="O2192" s="13">
        <f>SUM(L2192:N2192)</f>
        <v>0</v>
      </c>
      <c r="P2192" s="78"/>
      <c r="Q2192" s="78"/>
      <c r="R2192" s="78"/>
      <c r="S2192" s="78"/>
      <c r="T2192" s="82">
        <f>SUM(P2192:S2192)</f>
        <v>0</v>
      </c>
      <c r="U2192" s="48"/>
      <c r="V2192" s="48"/>
      <c r="W2192" s="48"/>
      <c r="X2192" s="48"/>
      <c r="Y2192" s="48"/>
      <c r="Z2192" s="48"/>
      <c r="AA2192" s="13">
        <f>SUM(U2192:Z2192)</f>
        <v>0</v>
      </c>
      <c r="AB2192" s="48"/>
      <c r="AC2192" s="48"/>
      <c r="AD2192" s="87">
        <f>H2192+K2192+O2192+T2192+AA2192+AB2192-AC2192</f>
        <v>83.064516129032256</v>
      </c>
    </row>
    <row r="2193" spans="1:30" ht="21" customHeight="1" x14ac:dyDescent="0.2">
      <c r="A2193" s="9">
        <v>2189</v>
      </c>
      <c r="B2193" s="107" t="s">
        <v>1888</v>
      </c>
      <c r="C2193" s="104" t="s">
        <v>70</v>
      </c>
      <c r="D2193" s="116">
        <v>2</v>
      </c>
      <c r="E2193" s="14">
        <f>H2193/100</f>
        <v>0.83049090909090906</v>
      </c>
      <c r="F2193" s="49"/>
      <c r="G2193" s="49"/>
      <c r="H2193" s="12">
        <v>83.049090909090907</v>
      </c>
      <c r="I2193" s="49"/>
      <c r="J2193" s="106"/>
      <c r="K2193" s="14">
        <f>SUM(I2193:J2193)</f>
        <v>0</v>
      </c>
      <c r="L2193" s="49"/>
      <c r="M2193" s="106"/>
      <c r="N2193" s="106"/>
      <c r="O2193" s="14">
        <f>SUM(L2193:N2193)</f>
        <v>0</v>
      </c>
      <c r="P2193" s="106"/>
      <c r="Q2193" s="106"/>
      <c r="R2193" s="106"/>
      <c r="S2193" s="106"/>
      <c r="T2193" s="18">
        <f>SUM(P2193:S2193)</f>
        <v>0</v>
      </c>
      <c r="U2193" s="49"/>
      <c r="V2193" s="49"/>
      <c r="W2193" s="49"/>
      <c r="X2193" s="49"/>
      <c r="Y2193" s="49"/>
      <c r="Z2193" s="49"/>
      <c r="AA2193" s="14">
        <f>SUM(U2193:Z2193)</f>
        <v>0</v>
      </c>
      <c r="AB2193" s="49"/>
      <c r="AC2193" s="49"/>
      <c r="AD2193" s="87">
        <f>H2193+K2193+O2193+T2193+AA2193+AB2193-AC2193</f>
        <v>83.049090909090907</v>
      </c>
    </row>
    <row r="2194" spans="1:30" ht="21" customHeight="1" x14ac:dyDescent="0.2">
      <c r="A2194" s="10">
        <v>2190</v>
      </c>
      <c r="B2194" s="145">
        <v>164355</v>
      </c>
      <c r="C2194" s="92" t="s">
        <v>64</v>
      </c>
      <c r="D2194" s="93">
        <v>5</v>
      </c>
      <c r="E2194" s="12">
        <v>0.83045161290322589</v>
      </c>
      <c r="F2194" s="52"/>
      <c r="G2194" s="46"/>
      <c r="H2194" s="12">
        <f>SUM(E2194*100,F2194:G2194)</f>
        <v>83.045161290322582</v>
      </c>
      <c r="I2194" s="53"/>
      <c r="J2194" s="113"/>
      <c r="K2194" s="12">
        <f>SUM(I2194:J2194)</f>
        <v>0</v>
      </c>
      <c r="L2194" s="53"/>
      <c r="M2194" s="113"/>
      <c r="N2194" s="113"/>
      <c r="O2194" s="12">
        <f>SUM(L2194:N2194)</f>
        <v>0</v>
      </c>
      <c r="P2194" s="113"/>
      <c r="Q2194" s="113"/>
      <c r="R2194" s="113"/>
      <c r="S2194" s="113"/>
      <c r="T2194" s="19">
        <f>SUM(P2194:S2194)</f>
        <v>0</v>
      </c>
      <c r="U2194" s="53"/>
      <c r="V2194" s="53"/>
      <c r="W2194" s="53"/>
      <c r="X2194" s="53"/>
      <c r="Y2194" s="58"/>
      <c r="Z2194" s="58"/>
      <c r="AA2194" s="14">
        <f>SUM(U2194:Z2194)</f>
        <v>0</v>
      </c>
      <c r="AB2194" s="58"/>
      <c r="AC2194" s="58"/>
      <c r="AD2194" s="86">
        <f>H2194+K2194+O2194+T2194+AA2194+AB2194-AC2194</f>
        <v>83.045161290322582</v>
      </c>
    </row>
    <row r="2195" spans="1:30" ht="21" customHeight="1" x14ac:dyDescent="0.2">
      <c r="A2195" s="8">
        <v>2191</v>
      </c>
      <c r="B2195" s="122" t="s">
        <v>1889</v>
      </c>
      <c r="C2195" s="110" t="s">
        <v>73</v>
      </c>
      <c r="D2195" s="111">
        <v>1</v>
      </c>
      <c r="E2195" s="14">
        <v>0.83037777777777777</v>
      </c>
      <c r="F2195" s="50"/>
      <c r="G2195" s="50"/>
      <c r="H2195" s="12">
        <f>SUM(E2195*100,F2195:G2195)</f>
        <v>83.037777777777777</v>
      </c>
      <c r="I2195" s="50"/>
      <c r="J2195" s="112"/>
      <c r="K2195" s="14">
        <f>SUM(I2195:J2195)</f>
        <v>0</v>
      </c>
      <c r="L2195" s="50"/>
      <c r="M2195" s="112"/>
      <c r="N2195" s="112"/>
      <c r="O2195" s="14">
        <f>SUM(L2195:N2195)</f>
        <v>0</v>
      </c>
      <c r="P2195" s="112"/>
      <c r="Q2195" s="112"/>
      <c r="R2195" s="112"/>
      <c r="S2195" s="112"/>
      <c r="T2195" s="18">
        <f>SUM(P2195:S2195)</f>
        <v>0</v>
      </c>
      <c r="U2195" s="50"/>
      <c r="V2195" s="50"/>
      <c r="W2195" s="50"/>
      <c r="X2195" s="50"/>
      <c r="Y2195" s="50"/>
      <c r="Z2195" s="50"/>
      <c r="AA2195" s="14">
        <f>SUM(U2195:Z2195)</f>
        <v>0</v>
      </c>
      <c r="AB2195" s="50"/>
      <c r="AC2195" s="50"/>
      <c r="AD2195" s="87">
        <f>H2195+K2195+O2195+T2195+AA2195+AB2195-AC2195</f>
        <v>83.037777777777777</v>
      </c>
    </row>
    <row r="2196" spans="1:30" ht="21" customHeight="1" x14ac:dyDescent="0.2">
      <c r="A2196" s="9">
        <v>2192</v>
      </c>
      <c r="B2196" s="96" t="s">
        <v>1890</v>
      </c>
      <c r="C2196" s="96" t="s">
        <v>66</v>
      </c>
      <c r="D2196" s="97">
        <v>2</v>
      </c>
      <c r="E2196" s="13">
        <v>0.83033333333333337</v>
      </c>
      <c r="F2196" s="47"/>
      <c r="G2196" s="47"/>
      <c r="H2196" s="12">
        <f>SUM(E2196*100,F2196:G2196)</f>
        <v>83.033333333333331</v>
      </c>
      <c r="I2196" s="47"/>
      <c r="J2196" s="77"/>
      <c r="K2196" s="13">
        <f>SUM(I2196:J2196)</f>
        <v>0</v>
      </c>
      <c r="L2196" s="47"/>
      <c r="M2196" s="77"/>
      <c r="N2196" s="77"/>
      <c r="O2196" s="13">
        <f>SUM(L2196:N2196)</f>
        <v>0</v>
      </c>
      <c r="P2196" s="77"/>
      <c r="Q2196" s="77"/>
      <c r="R2196" s="77"/>
      <c r="S2196" s="77"/>
      <c r="T2196" s="82">
        <f>SUM(P2196:S2196)</f>
        <v>0</v>
      </c>
      <c r="U2196" s="47"/>
      <c r="V2196" s="47"/>
      <c r="W2196" s="47"/>
      <c r="X2196" s="47"/>
      <c r="Y2196" s="47"/>
      <c r="Z2196" s="47"/>
      <c r="AA2196" s="13">
        <f>SUM(U2196:Z2196)</f>
        <v>0</v>
      </c>
      <c r="AB2196" s="47"/>
      <c r="AC2196" s="47"/>
      <c r="AD2196" s="86">
        <f>H2196+K2196+O2196+T2196+AA2196+AB2196-AC2196</f>
        <v>83.033333333333331</v>
      </c>
    </row>
    <row r="2197" spans="1:30" ht="21" customHeight="1" x14ac:dyDescent="0.2">
      <c r="A2197" s="10">
        <v>2193</v>
      </c>
      <c r="B2197" s="129" t="s">
        <v>1891</v>
      </c>
      <c r="C2197" s="101" t="s">
        <v>68</v>
      </c>
      <c r="D2197" s="102">
        <v>2</v>
      </c>
      <c r="E2197" s="13">
        <v>0.83033333333333337</v>
      </c>
      <c r="F2197" s="48"/>
      <c r="G2197" s="48"/>
      <c r="H2197" s="12">
        <f>SUM(E2197*100,F2197:G2197)</f>
        <v>83.033333333333331</v>
      </c>
      <c r="I2197" s="48"/>
      <c r="J2197" s="78"/>
      <c r="K2197" s="13">
        <f>SUM(I2197:J2197)</f>
        <v>0</v>
      </c>
      <c r="L2197" s="48"/>
      <c r="M2197" s="78"/>
      <c r="N2197" s="78"/>
      <c r="O2197" s="13">
        <f>SUM(L2197:N2197)</f>
        <v>0</v>
      </c>
      <c r="P2197" s="78"/>
      <c r="Q2197" s="78"/>
      <c r="R2197" s="78"/>
      <c r="S2197" s="78"/>
      <c r="T2197" s="82">
        <f>SUM(P2197:S2197)</f>
        <v>0</v>
      </c>
      <c r="U2197" s="48"/>
      <c r="V2197" s="48"/>
      <c r="W2197" s="48"/>
      <c r="X2197" s="48"/>
      <c r="Y2197" s="48"/>
      <c r="Z2197" s="48"/>
      <c r="AA2197" s="13">
        <f>SUM(U2197:Z2197)</f>
        <v>0</v>
      </c>
      <c r="AB2197" s="48"/>
      <c r="AC2197" s="48"/>
      <c r="AD2197" s="86">
        <f>H2197+K2197+O2197+T2197+AA2197+AB2197-AC2197</f>
        <v>83.033333333333331</v>
      </c>
    </row>
    <row r="2198" spans="1:30" ht="21" customHeight="1" x14ac:dyDescent="0.2">
      <c r="A2198" s="8">
        <v>2194</v>
      </c>
      <c r="B2198" s="110" t="s">
        <v>1892</v>
      </c>
      <c r="C2198" s="110" t="s">
        <v>73</v>
      </c>
      <c r="D2198" s="111">
        <v>1</v>
      </c>
      <c r="E2198" s="14">
        <v>0.83032258064516129</v>
      </c>
      <c r="F2198" s="50"/>
      <c r="G2198" s="50"/>
      <c r="H2198" s="12">
        <f>SUM(E2198*100,F2198:G2198)</f>
        <v>83.032258064516128</v>
      </c>
      <c r="I2198" s="50"/>
      <c r="J2198" s="112"/>
      <c r="K2198" s="14">
        <f>SUM(I2198:J2198)</f>
        <v>0</v>
      </c>
      <c r="L2198" s="50"/>
      <c r="M2198" s="112"/>
      <c r="N2198" s="112"/>
      <c r="O2198" s="14">
        <f>SUM(L2198:N2198)</f>
        <v>0</v>
      </c>
      <c r="P2198" s="112"/>
      <c r="Q2198" s="112"/>
      <c r="R2198" s="112"/>
      <c r="S2198" s="112"/>
      <c r="T2198" s="18">
        <f>SUM(P2198:S2198)</f>
        <v>0</v>
      </c>
      <c r="U2198" s="50"/>
      <c r="V2198" s="50"/>
      <c r="W2198" s="50"/>
      <c r="X2198" s="50"/>
      <c r="Y2198" s="50"/>
      <c r="Z2198" s="50"/>
      <c r="AA2198" s="14">
        <f>SUM(U2198:Z2198)</f>
        <v>0</v>
      </c>
      <c r="AB2198" s="50"/>
      <c r="AC2198" s="50"/>
      <c r="AD2198" s="86">
        <f>H2198+K2198+O2198+T2198+AA2198+AB2198-AC2198</f>
        <v>83.032258064516128</v>
      </c>
    </row>
    <row r="2199" spans="1:30" ht="21" customHeight="1" x14ac:dyDescent="0.2">
      <c r="A2199" s="9">
        <v>2195</v>
      </c>
      <c r="B2199" s="146" t="s">
        <v>1893</v>
      </c>
      <c r="C2199" s="101" t="s">
        <v>68</v>
      </c>
      <c r="D2199" s="102">
        <v>3</v>
      </c>
      <c r="E2199" s="13">
        <v>0.83032258064516129</v>
      </c>
      <c r="F2199" s="48"/>
      <c r="G2199" s="48"/>
      <c r="H2199" s="12">
        <f>SUM(E2199*100,F2199:G2199)</f>
        <v>83.032258064516128</v>
      </c>
      <c r="I2199" s="48"/>
      <c r="J2199" s="78"/>
      <c r="K2199" s="13">
        <f>SUM(I2199:J2199)</f>
        <v>0</v>
      </c>
      <c r="L2199" s="48"/>
      <c r="M2199" s="78"/>
      <c r="N2199" s="78"/>
      <c r="O2199" s="13">
        <f>SUM(L2199:N2199)</f>
        <v>0</v>
      </c>
      <c r="P2199" s="78"/>
      <c r="Q2199" s="78"/>
      <c r="R2199" s="78"/>
      <c r="S2199" s="78"/>
      <c r="T2199" s="82">
        <f>SUM(P2199:S2199)</f>
        <v>0</v>
      </c>
      <c r="U2199" s="48"/>
      <c r="V2199" s="48"/>
      <c r="W2199" s="48"/>
      <c r="X2199" s="48"/>
      <c r="Y2199" s="48"/>
      <c r="Z2199" s="48"/>
      <c r="AA2199" s="13">
        <f>SUM(U2199:Z2199)</f>
        <v>0</v>
      </c>
      <c r="AB2199" s="48"/>
      <c r="AC2199" s="48"/>
      <c r="AD2199" s="86">
        <f>H2199+K2199+O2199+T2199+AA2199+AB2199-AC2199</f>
        <v>83.032258064516128</v>
      </c>
    </row>
    <row r="2200" spans="1:30" ht="21" customHeight="1" x14ac:dyDescent="0.2">
      <c r="A2200" s="10">
        <v>2196</v>
      </c>
      <c r="B2200" s="122" t="s">
        <v>1894</v>
      </c>
      <c r="C2200" s="110" t="s">
        <v>73</v>
      </c>
      <c r="D2200" s="111">
        <v>3</v>
      </c>
      <c r="E2200" s="14">
        <v>0.83031250000000001</v>
      </c>
      <c r="F2200" s="50"/>
      <c r="G2200" s="50"/>
      <c r="H2200" s="12">
        <f>SUM(E2200*100,F2200:G2200)</f>
        <v>83.03125</v>
      </c>
      <c r="I2200" s="50"/>
      <c r="J2200" s="112"/>
      <c r="K2200" s="14">
        <f>SUM(I2200:J2200)</f>
        <v>0</v>
      </c>
      <c r="L2200" s="50"/>
      <c r="M2200" s="112"/>
      <c r="N2200" s="112"/>
      <c r="O2200" s="14">
        <f>SUM(L2200:N2200)</f>
        <v>0</v>
      </c>
      <c r="P2200" s="112"/>
      <c r="Q2200" s="112"/>
      <c r="R2200" s="112"/>
      <c r="S2200" s="112"/>
      <c r="T2200" s="18">
        <f>SUM(P2200:S2200)</f>
        <v>0</v>
      </c>
      <c r="U2200" s="50"/>
      <c r="V2200" s="50"/>
      <c r="W2200" s="50"/>
      <c r="X2200" s="50"/>
      <c r="Y2200" s="50"/>
      <c r="Z2200" s="50"/>
      <c r="AA2200" s="14">
        <f>SUM(U2200:Z2200)</f>
        <v>0</v>
      </c>
      <c r="AB2200" s="50"/>
      <c r="AC2200" s="50"/>
      <c r="AD2200" s="86">
        <f>H2200+K2200+O2200+T2200+AA2200+AB2200-AC2200</f>
        <v>83.03125</v>
      </c>
    </row>
    <row r="2201" spans="1:30" ht="21" customHeight="1" x14ac:dyDescent="0.2">
      <c r="A2201" s="8">
        <v>2197</v>
      </c>
      <c r="B2201" s="107">
        <v>182766</v>
      </c>
      <c r="C2201" s="104" t="s">
        <v>70</v>
      </c>
      <c r="D2201" s="116">
        <v>3</v>
      </c>
      <c r="E2201" s="14">
        <f>'[1]3-18-01.'!AD16</f>
        <v>0.83</v>
      </c>
      <c r="F2201" s="49"/>
      <c r="G2201" s="49"/>
      <c r="H2201" s="12">
        <f>SUM(E2201*100,F2201:G2201)</f>
        <v>83</v>
      </c>
      <c r="I2201" s="49"/>
      <c r="J2201" s="106"/>
      <c r="K2201" s="14">
        <f>SUM(I2201:J2201)</f>
        <v>0</v>
      </c>
      <c r="L2201" s="49"/>
      <c r="M2201" s="106"/>
      <c r="N2201" s="106"/>
      <c r="O2201" s="14">
        <f>SUM(L2201:N2201)</f>
        <v>0</v>
      </c>
      <c r="P2201" s="106"/>
      <c r="Q2201" s="106"/>
      <c r="R2201" s="106"/>
      <c r="S2201" s="106"/>
      <c r="T2201" s="18">
        <f>SUM(P2201:S2201)</f>
        <v>0</v>
      </c>
      <c r="U2201" s="49"/>
      <c r="V2201" s="49"/>
      <c r="W2201" s="49"/>
      <c r="X2201" s="49"/>
      <c r="Y2201" s="49"/>
      <c r="Z2201" s="49"/>
      <c r="AA2201" s="14">
        <f>SUM(U2201:Z2201)</f>
        <v>0</v>
      </c>
      <c r="AB2201" s="49"/>
      <c r="AC2201" s="49"/>
      <c r="AD2201" s="86">
        <f>H2201+K2201+O2201+T2201+AA2201+AB2201-AC2201</f>
        <v>83</v>
      </c>
    </row>
    <row r="2202" spans="1:30" ht="21" customHeight="1" x14ac:dyDescent="0.2">
      <c r="A2202" s="9">
        <v>2198</v>
      </c>
      <c r="B2202" s="107">
        <v>182786</v>
      </c>
      <c r="C2202" s="104" t="s">
        <v>70</v>
      </c>
      <c r="D2202" s="116">
        <v>3</v>
      </c>
      <c r="E2202" s="14">
        <f>'[1]3-18-02.'!AD15</f>
        <v>0.83</v>
      </c>
      <c r="F2202" s="49"/>
      <c r="G2202" s="49"/>
      <c r="H2202" s="12">
        <f>SUM(E2202*100,F2202:G2202)</f>
        <v>83</v>
      </c>
      <c r="I2202" s="49"/>
      <c r="J2202" s="106"/>
      <c r="K2202" s="14">
        <f>SUM(I2202:J2202)</f>
        <v>0</v>
      </c>
      <c r="L2202" s="49"/>
      <c r="M2202" s="106"/>
      <c r="N2202" s="106"/>
      <c r="O2202" s="14">
        <f>SUM(L2202:N2202)</f>
        <v>0</v>
      </c>
      <c r="P2202" s="106"/>
      <c r="Q2202" s="106"/>
      <c r="R2202" s="106"/>
      <c r="S2202" s="106"/>
      <c r="T2202" s="18">
        <f>SUM(P2202:S2202)</f>
        <v>0</v>
      </c>
      <c r="U2202" s="49"/>
      <c r="V2202" s="49"/>
      <c r="W2202" s="49"/>
      <c r="X2202" s="49"/>
      <c r="Y2202" s="49"/>
      <c r="Z2202" s="49"/>
      <c r="AA2202" s="14">
        <f>SUM(U2202:Z2202)</f>
        <v>0</v>
      </c>
      <c r="AB2202" s="49"/>
      <c r="AC2202" s="49"/>
      <c r="AD2202" s="87">
        <f>H2202+K2202+O2202+T2202+AA2202+AB2202-AC2202</f>
        <v>83</v>
      </c>
    </row>
    <row r="2203" spans="1:30" ht="21" customHeight="1" x14ac:dyDescent="0.2">
      <c r="A2203" s="10">
        <v>2199</v>
      </c>
      <c r="B2203" s="107">
        <v>182863</v>
      </c>
      <c r="C2203" s="104" t="s">
        <v>70</v>
      </c>
      <c r="D2203" s="116">
        <v>3</v>
      </c>
      <c r="E2203" s="14">
        <f>'[1]3-18-05.'!AD24</f>
        <v>0.83</v>
      </c>
      <c r="F2203" s="49"/>
      <c r="G2203" s="49"/>
      <c r="H2203" s="12">
        <f>SUM(E2203*100,F2203:G2203)</f>
        <v>83</v>
      </c>
      <c r="I2203" s="49"/>
      <c r="J2203" s="106"/>
      <c r="K2203" s="14">
        <f>SUM(I2203:J2203)</f>
        <v>0</v>
      </c>
      <c r="L2203" s="49"/>
      <c r="M2203" s="106"/>
      <c r="N2203" s="106"/>
      <c r="O2203" s="14">
        <f>SUM(L2203:N2203)</f>
        <v>0</v>
      </c>
      <c r="P2203" s="106"/>
      <c r="Q2203" s="106"/>
      <c r="R2203" s="106"/>
      <c r="S2203" s="106"/>
      <c r="T2203" s="18">
        <f>SUM(P2203:S2203)</f>
        <v>0</v>
      </c>
      <c r="U2203" s="49"/>
      <c r="V2203" s="49"/>
      <c r="W2203" s="49"/>
      <c r="X2203" s="49"/>
      <c r="Y2203" s="49"/>
      <c r="Z2203" s="49"/>
      <c r="AA2203" s="14">
        <f>SUM(U2203:Z2203)</f>
        <v>0</v>
      </c>
      <c r="AB2203" s="49"/>
      <c r="AC2203" s="49"/>
      <c r="AD2203" s="87">
        <f>H2203+K2203+O2203+T2203+AA2203+AB2203-AC2203</f>
        <v>83</v>
      </c>
    </row>
    <row r="2204" spans="1:30" ht="21" customHeight="1" x14ac:dyDescent="0.2">
      <c r="A2204" s="8">
        <v>2200</v>
      </c>
      <c r="B2204" s="136" t="s">
        <v>1895</v>
      </c>
      <c r="C2204" s="104" t="s">
        <v>70</v>
      </c>
      <c r="D2204" s="105">
        <v>1</v>
      </c>
      <c r="E2204" s="14">
        <f>H2204/100</f>
        <v>0.83</v>
      </c>
      <c r="F2204" s="49"/>
      <c r="G2204" s="49"/>
      <c r="H2204" s="12">
        <v>83</v>
      </c>
      <c r="I2204" s="49"/>
      <c r="J2204" s="106"/>
      <c r="K2204" s="14">
        <f>SUM(I2204:J2204)</f>
        <v>0</v>
      </c>
      <c r="L2204" s="49"/>
      <c r="M2204" s="106"/>
      <c r="N2204" s="106"/>
      <c r="O2204" s="14">
        <f>SUM(L2204:N2204)</f>
        <v>0</v>
      </c>
      <c r="P2204" s="106"/>
      <c r="Q2204" s="106"/>
      <c r="R2204" s="106"/>
      <c r="S2204" s="106"/>
      <c r="T2204" s="18">
        <f>SUM(P2204:S2204)</f>
        <v>0</v>
      </c>
      <c r="U2204" s="49"/>
      <c r="V2204" s="49"/>
      <c r="W2204" s="49"/>
      <c r="X2204" s="49"/>
      <c r="Y2204" s="49"/>
      <c r="Z2204" s="49"/>
      <c r="AA2204" s="14">
        <f>SUM(U2204:Z2204)</f>
        <v>0</v>
      </c>
      <c r="AB2204" s="49"/>
      <c r="AC2204" s="49"/>
      <c r="AD2204" s="87">
        <f>H2204+K2204+O2204+T2204+AA2204+AB2204-AC2204</f>
        <v>83</v>
      </c>
    </row>
    <row r="2205" spans="1:30" ht="21" customHeight="1" x14ac:dyDescent="0.2">
      <c r="A2205" s="9">
        <v>2201</v>
      </c>
      <c r="B2205" s="122" t="s">
        <v>1896</v>
      </c>
      <c r="C2205" s="110" t="s">
        <v>73</v>
      </c>
      <c r="D2205" s="111">
        <v>2</v>
      </c>
      <c r="E2205" s="14">
        <v>0.83</v>
      </c>
      <c r="F2205" s="50"/>
      <c r="G2205" s="50"/>
      <c r="H2205" s="12">
        <f>SUM(E2205*100,F2205:G2205)</f>
        <v>83</v>
      </c>
      <c r="I2205" s="50"/>
      <c r="J2205" s="112"/>
      <c r="K2205" s="14">
        <f>SUM(I2205:J2205)</f>
        <v>0</v>
      </c>
      <c r="L2205" s="50"/>
      <c r="M2205" s="112"/>
      <c r="N2205" s="112"/>
      <c r="O2205" s="14">
        <f>SUM(L2205:N2205)</f>
        <v>0</v>
      </c>
      <c r="P2205" s="112"/>
      <c r="Q2205" s="112"/>
      <c r="R2205" s="112"/>
      <c r="S2205" s="112"/>
      <c r="T2205" s="18">
        <f>SUM(P2205:S2205)</f>
        <v>0</v>
      </c>
      <c r="U2205" s="50"/>
      <c r="V2205" s="50"/>
      <c r="W2205" s="50"/>
      <c r="X2205" s="50"/>
      <c r="Y2205" s="50"/>
      <c r="Z2205" s="50"/>
      <c r="AA2205" s="14">
        <f>SUM(U2205:Z2205)</f>
        <v>0</v>
      </c>
      <c r="AB2205" s="50"/>
      <c r="AC2205" s="50"/>
      <c r="AD2205" s="87">
        <f>H2205+K2205+O2205+T2205+AA2205+AB2205-AC2205</f>
        <v>83</v>
      </c>
    </row>
    <row r="2206" spans="1:30" ht="21" customHeight="1" x14ac:dyDescent="0.2">
      <c r="A2206" s="10">
        <v>2202</v>
      </c>
      <c r="B2206" s="100" t="s">
        <v>1897</v>
      </c>
      <c r="C2206" s="101" t="s">
        <v>68</v>
      </c>
      <c r="D2206" s="128">
        <v>1</v>
      </c>
      <c r="E2206" s="16">
        <v>0.83</v>
      </c>
      <c r="F2206" s="48"/>
      <c r="G2206" s="48"/>
      <c r="H2206" s="12">
        <f>SUM(E2206*100,F2206:G2206)</f>
        <v>83</v>
      </c>
      <c r="I2206" s="48"/>
      <c r="J2206" s="78"/>
      <c r="K2206" s="13">
        <f>SUM(I2206:J2206)</f>
        <v>0</v>
      </c>
      <c r="L2206" s="48"/>
      <c r="M2206" s="78"/>
      <c r="N2206" s="78"/>
      <c r="O2206" s="13">
        <f>SUM(L2206:N2206)</f>
        <v>0</v>
      </c>
      <c r="P2206" s="78"/>
      <c r="Q2206" s="78"/>
      <c r="R2206" s="78"/>
      <c r="S2206" s="78"/>
      <c r="T2206" s="82">
        <f>SUM(P2206:S2206)</f>
        <v>0</v>
      </c>
      <c r="U2206" s="48"/>
      <c r="V2206" s="48"/>
      <c r="W2206" s="48"/>
      <c r="X2206" s="48"/>
      <c r="Y2206" s="48"/>
      <c r="Z2206" s="48"/>
      <c r="AA2206" s="13">
        <f>SUM(U2206:Z2206)</f>
        <v>0</v>
      </c>
      <c r="AB2206" s="48"/>
      <c r="AC2206" s="48"/>
      <c r="AD2206" s="87">
        <f>H2206+K2206+O2206+T2206+AA2206+AB2206-AC2206</f>
        <v>83</v>
      </c>
    </row>
    <row r="2207" spans="1:30" ht="21" customHeight="1" x14ac:dyDescent="0.2">
      <c r="A2207" s="8">
        <v>2203</v>
      </c>
      <c r="B2207" s="100" t="s">
        <v>1898</v>
      </c>
      <c r="C2207" s="101" t="s">
        <v>68</v>
      </c>
      <c r="D2207" s="102">
        <v>2</v>
      </c>
      <c r="E2207" s="13">
        <v>0.83</v>
      </c>
      <c r="F2207" s="48"/>
      <c r="G2207" s="48"/>
      <c r="H2207" s="12">
        <f>SUM(E2207*100,F2207:G2207)</f>
        <v>83</v>
      </c>
      <c r="I2207" s="48"/>
      <c r="J2207" s="78"/>
      <c r="K2207" s="13">
        <f>SUM(I2207:J2207)</f>
        <v>0</v>
      </c>
      <c r="L2207" s="48"/>
      <c r="M2207" s="78"/>
      <c r="N2207" s="78"/>
      <c r="O2207" s="13">
        <f>SUM(L2207:N2207)</f>
        <v>0</v>
      </c>
      <c r="P2207" s="78"/>
      <c r="Q2207" s="78"/>
      <c r="R2207" s="78"/>
      <c r="S2207" s="78"/>
      <c r="T2207" s="82">
        <f>SUM(P2207:S2207)</f>
        <v>0</v>
      </c>
      <c r="U2207" s="48"/>
      <c r="V2207" s="48"/>
      <c r="W2207" s="48"/>
      <c r="X2207" s="48"/>
      <c r="Y2207" s="48"/>
      <c r="Z2207" s="48"/>
      <c r="AA2207" s="13">
        <f>SUM(U2207:Z2207)</f>
        <v>0</v>
      </c>
      <c r="AB2207" s="48"/>
      <c r="AC2207" s="48"/>
      <c r="AD2207" s="86">
        <f>H2207+K2207+O2207+T2207+AA2207+AB2207-AC2207</f>
        <v>83</v>
      </c>
    </row>
    <row r="2208" spans="1:30" ht="21" customHeight="1" x14ac:dyDescent="0.2">
      <c r="A2208" s="9">
        <v>2204</v>
      </c>
      <c r="B2208" s="99" t="s">
        <v>1899</v>
      </c>
      <c r="C2208" s="101" t="s">
        <v>68</v>
      </c>
      <c r="D2208" s="141">
        <v>1</v>
      </c>
      <c r="E2208" s="13">
        <v>0.82967741935483874</v>
      </c>
      <c r="F2208" s="48"/>
      <c r="G2208" s="48"/>
      <c r="H2208" s="12">
        <f>SUM(E2208*100,F2208:G2208)</f>
        <v>82.967741935483872</v>
      </c>
      <c r="I2208" s="48"/>
      <c r="J2208" s="78"/>
      <c r="K2208" s="13">
        <f>SUM(I2208:J2208)</f>
        <v>0</v>
      </c>
      <c r="L2208" s="48"/>
      <c r="M2208" s="78"/>
      <c r="N2208" s="78"/>
      <c r="O2208" s="13">
        <f>SUM(L2208:N2208)</f>
        <v>0</v>
      </c>
      <c r="P2208" s="78"/>
      <c r="Q2208" s="78"/>
      <c r="R2208" s="78"/>
      <c r="S2208" s="78"/>
      <c r="T2208" s="82">
        <f>SUM(P2208:S2208)</f>
        <v>0</v>
      </c>
      <c r="U2208" s="48"/>
      <c r="V2208" s="48"/>
      <c r="W2208" s="48"/>
      <c r="X2208" s="48"/>
      <c r="Y2208" s="48"/>
      <c r="Z2208" s="48"/>
      <c r="AA2208" s="13">
        <f>SUM(U2208:Z2208)</f>
        <v>0</v>
      </c>
      <c r="AB2208" s="48"/>
      <c r="AC2208" s="48"/>
      <c r="AD2208" s="86">
        <f>H2208+K2208+O2208+T2208+AA2208+AB2208-AC2208</f>
        <v>82.967741935483872</v>
      </c>
    </row>
    <row r="2209" spans="1:30" ht="21" customHeight="1" x14ac:dyDescent="0.2">
      <c r="A2209" s="10">
        <v>2205</v>
      </c>
      <c r="B2209" s="96" t="s">
        <v>1900</v>
      </c>
      <c r="C2209" s="96" t="s">
        <v>66</v>
      </c>
      <c r="D2209" s="97">
        <v>2</v>
      </c>
      <c r="E2209" s="13">
        <v>0.80466666666666664</v>
      </c>
      <c r="F2209" s="47"/>
      <c r="G2209" s="47"/>
      <c r="H2209" s="12">
        <f>SUM(E2209*100,F2209:G2209)</f>
        <v>80.466666666666669</v>
      </c>
      <c r="I2209" s="47"/>
      <c r="J2209" s="77"/>
      <c r="K2209" s="13">
        <f>SUM(I2209:J2209)</f>
        <v>0</v>
      </c>
      <c r="L2209" s="47"/>
      <c r="M2209" s="77"/>
      <c r="N2209" s="77"/>
      <c r="O2209" s="13">
        <f>SUM(L2209:N2209)</f>
        <v>0</v>
      </c>
      <c r="P2209" s="77"/>
      <c r="Q2209" s="80"/>
      <c r="R2209" s="77"/>
      <c r="S2209" s="77"/>
      <c r="T2209" s="82">
        <f>SUM(P2209:S2209)</f>
        <v>0</v>
      </c>
      <c r="U2209" s="47"/>
      <c r="V2209" s="47"/>
      <c r="W2209" s="47"/>
      <c r="X2209" s="47"/>
      <c r="Y2209" s="47"/>
      <c r="Z2209" s="47">
        <v>2.5</v>
      </c>
      <c r="AA2209" s="13">
        <f>SUM(U2209:Z2209)</f>
        <v>2.5</v>
      </c>
      <c r="AB2209" s="47"/>
      <c r="AC2209" s="47"/>
      <c r="AD2209" s="87">
        <f>H2209+K2209+O2209+T2209+AA2209+AB2209-AC2209</f>
        <v>82.966666666666669</v>
      </c>
    </row>
    <row r="2210" spans="1:30" ht="21" customHeight="1" x14ac:dyDescent="0.2">
      <c r="A2210" s="8">
        <v>2206</v>
      </c>
      <c r="B2210" s="100" t="s">
        <v>1901</v>
      </c>
      <c r="C2210" s="101" t="s">
        <v>68</v>
      </c>
      <c r="D2210" s="128">
        <v>1</v>
      </c>
      <c r="E2210" s="16">
        <v>0.82966666666666666</v>
      </c>
      <c r="F2210" s="48"/>
      <c r="G2210" s="48"/>
      <c r="H2210" s="12">
        <f>SUM(E2210*100,F2210:G2210)</f>
        <v>82.966666666666669</v>
      </c>
      <c r="I2210" s="48"/>
      <c r="J2210" s="78"/>
      <c r="K2210" s="13">
        <f>SUM(I2210:J2210)</f>
        <v>0</v>
      </c>
      <c r="L2210" s="48"/>
      <c r="M2210" s="78"/>
      <c r="N2210" s="78"/>
      <c r="O2210" s="13">
        <f>SUM(L2210:N2210)</f>
        <v>0</v>
      </c>
      <c r="P2210" s="78"/>
      <c r="Q2210" s="78"/>
      <c r="R2210" s="78"/>
      <c r="S2210" s="78"/>
      <c r="T2210" s="82">
        <f>SUM(P2210:S2210)</f>
        <v>0</v>
      </c>
      <c r="U2210" s="48"/>
      <c r="V2210" s="48"/>
      <c r="W2210" s="48"/>
      <c r="X2210" s="48"/>
      <c r="Y2210" s="48"/>
      <c r="Z2210" s="48"/>
      <c r="AA2210" s="13">
        <f>SUM(U2210:Z2210)</f>
        <v>0</v>
      </c>
      <c r="AB2210" s="48"/>
      <c r="AC2210" s="48"/>
      <c r="AD2210" s="86">
        <f>H2210+K2210+O2210+T2210+AA2210+AB2210-AC2210</f>
        <v>82.966666666666669</v>
      </c>
    </row>
    <row r="2211" spans="1:30" ht="21" customHeight="1" x14ac:dyDescent="0.2">
      <c r="A2211" s="9">
        <v>2207</v>
      </c>
      <c r="B2211" s="134" t="s">
        <v>1902</v>
      </c>
      <c r="C2211" s="92" t="s">
        <v>64</v>
      </c>
      <c r="D2211" s="124">
        <v>1</v>
      </c>
      <c r="E2211" s="12">
        <v>0.82466666666666666</v>
      </c>
      <c r="F2211" s="53"/>
      <c r="G2211" s="46"/>
      <c r="H2211" s="12">
        <f>SUM(E2211*100,F2211:G2211)</f>
        <v>82.466666666666669</v>
      </c>
      <c r="I2211" s="94"/>
      <c r="J2211" s="95"/>
      <c r="K2211" s="12">
        <f>SUM(I2211:J2211)</f>
        <v>0</v>
      </c>
      <c r="L2211" s="95"/>
      <c r="M2211" s="95"/>
      <c r="N2211" s="95"/>
      <c r="O2211" s="12">
        <f>SUM(L2211:N2211)</f>
        <v>0</v>
      </c>
      <c r="P2211" s="95"/>
      <c r="Q2211" s="95"/>
      <c r="R2211" s="95"/>
      <c r="S2211" s="95"/>
      <c r="T2211" s="19">
        <f>SUM(P2211:S2211)</f>
        <v>0</v>
      </c>
      <c r="U2211" s="95"/>
      <c r="V2211" s="94"/>
      <c r="W2211" s="94"/>
      <c r="X2211" s="94"/>
      <c r="Y2211" s="85"/>
      <c r="Z2211" s="85">
        <v>0.5</v>
      </c>
      <c r="AA2211" s="14">
        <f>SUM(U2211:Z2211)</f>
        <v>0.5</v>
      </c>
      <c r="AB2211" s="85"/>
      <c r="AC2211" s="85"/>
      <c r="AD2211" s="86">
        <f>H2211+K2211+O2211+T2211+AA2211+AB2211-AC2211</f>
        <v>82.966666666666669</v>
      </c>
    </row>
    <row r="2212" spans="1:30" ht="21" customHeight="1" x14ac:dyDescent="0.2">
      <c r="A2212" s="10">
        <v>2208</v>
      </c>
      <c r="B2212" s="145">
        <v>164425</v>
      </c>
      <c r="C2212" s="92" t="s">
        <v>64</v>
      </c>
      <c r="D2212" s="93">
        <v>5</v>
      </c>
      <c r="E2212" s="12">
        <v>0.82746236559139785</v>
      </c>
      <c r="F2212" s="46"/>
      <c r="G2212" s="46"/>
      <c r="H2212" s="12">
        <f>SUM(E2212*100,F2212:G2212)</f>
        <v>82.746236559139788</v>
      </c>
      <c r="I2212" s="94"/>
      <c r="J2212" s="95"/>
      <c r="K2212" s="12">
        <f>SUM(I2212:J2212)</f>
        <v>0</v>
      </c>
      <c r="L2212" s="95"/>
      <c r="M2212" s="95"/>
      <c r="N2212" s="95"/>
      <c r="O2212" s="12">
        <f>SUM(L2212:N2212)</f>
        <v>0</v>
      </c>
      <c r="P2212" s="95"/>
      <c r="Q2212" s="95"/>
      <c r="R2212" s="95"/>
      <c r="S2212" s="95"/>
      <c r="T2212" s="19">
        <f>SUM(P2212:S2212)</f>
        <v>0</v>
      </c>
      <c r="U2212" s="95"/>
      <c r="V2212" s="94">
        <v>0.2</v>
      </c>
      <c r="W2212" s="94"/>
      <c r="X2212" s="94"/>
      <c r="Y2212" s="85"/>
      <c r="Z2212" s="85"/>
      <c r="AA2212" s="14">
        <f>SUM(U2212:Z2212)</f>
        <v>0.2</v>
      </c>
      <c r="AB2212" s="85"/>
      <c r="AC2212" s="85"/>
      <c r="AD2212" s="86">
        <f>H2212+K2212+O2212+T2212+AA2212+AB2212-AC2212</f>
        <v>82.946236559139791</v>
      </c>
    </row>
    <row r="2213" spans="1:30" ht="21" customHeight="1" x14ac:dyDescent="0.2">
      <c r="A2213" s="8">
        <v>2209</v>
      </c>
      <c r="B2213" s="99" t="s">
        <v>1903</v>
      </c>
      <c r="C2213" s="101" t="s">
        <v>68</v>
      </c>
      <c r="D2213" s="102">
        <v>4</v>
      </c>
      <c r="E2213" s="13">
        <v>0.82933333333333337</v>
      </c>
      <c r="F2213" s="48"/>
      <c r="G2213" s="48"/>
      <c r="H2213" s="12">
        <f>SUM(E2213*100,F2213:G2213)</f>
        <v>82.933333333333337</v>
      </c>
      <c r="I2213" s="48"/>
      <c r="J2213" s="78"/>
      <c r="K2213" s="13">
        <f>SUM(I2213:J2213)</f>
        <v>0</v>
      </c>
      <c r="L2213" s="48"/>
      <c r="M2213" s="78"/>
      <c r="N2213" s="78"/>
      <c r="O2213" s="13">
        <f>SUM(L2213:N2213)</f>
        <v>0</v>
      </c>
      <c r="P2213" s="78"/>
      <c r="Q2213" s="78"/>
      <c r="R2213" s="78"/>
      <c r="S2213" s="78"/>
      <c r="T2213" s="82">
        <f>SUM(P2213:S2213)</f>
        <v>0</v>
      </c>
      <c r="U2213" s="48"/>
      <c r="V2213" s="48"/>
      <c r="W2213" s="48"/>
      <c r="X2213" s="48"/>
      <c r="Y2213" s="48"/>
      <c r="Z2213" s="48"/>
      <c r="AA2213" s="13">
        <f>SUM(U2213:Z2213)</f>
        <v>0</v>
      </c>
      <c r="AB2213" s="48"/>
      <c r="AC2213" s="48"/>
      <c r="AD2213" s="87">
        <f>H2213+K2213+O2213+T2213+AA2213+AB2213-AC2213</f>
        <v>82.933333333333337</v>
      </c>
    </row>
    <row r="2214" spans="1:30" ht="21" customHeight="1" x14ac:dyDescent="0.2">
      <c r="A2214" s="9">
        <v>2210</v>
      </c>
      <c r="B2214" s="114" t="s">
        <v>1904</v>
      </c>
      <c r="C2214" s="92" t="s">
        <v>64</v>
      </c>
      <c r="D2214" s="93">
        <v>3</v>
      </c>
      <c r="E2214" s="12">
        <v>0.82926829268292679</v>
      </c>
      <c r="F2214" s="46"/>
      <c r="G2214" s="46"/>
      <c r="H2214" s="12">
        <f>SUM(E2214*100,F2214:G2214)</f>
        <v>82.926829268292678</v>
      </c>
      <c r="I2214" s="94"/>
      <c r="J2214" s="95"/>
      <c r="K2214" s="12">
        <f>SUM(I2214:J2214)</f>
        <v>0</v>
      </c>
      <c r="L2214" s="95"/>
      <c r="M2214" s="95"/>
      <c r="N2214" s="95"/>
      <c r="O2214" s="12">
        <f>SUM(L2214:N2214)</f>
        <v>0</v>
      </c>
      <c r="P2214" s="95"/>
      <c r="Q2214" s="95"/>
      <c r="R2214" s="95"/>
      <c r="S2214" s="95"/>
      <c r="T2214" s="19">
        <f>SUM(P2214:S2214)</f>
        <v>0</v>
      </c>
      <c r="U2214" s="95"/>
      <c r="V2214" s="94"/>
      <c r="W2214" s="94"/>
      <c r="X2214" s="94"/>
      <c r="Y2214" s="85"/>
      <c r="Z2214" s="85"/>
      <c r="AA2214" s="14">
        <f>SUM(U2214:Z2214)</f>
        <v>0</v>
      </c>
      <c r="AB2214" s="85"/>
      <c r="AC2214" s="85"/>
      <c r="AD2214" s="86">
        <f>H2214+K2214+O2214+T2214+AA2214+AB2214-AC2214</f>
        <v>82.926829268292678</v>
      </c>
    </row>
    <row r="2215" spans="1:30" ht="21" customHeight="1" x14ac:dyDescent="0.2">
      <c r="A2215" s="10">
        <v>2211</v>
      </c>
      <c r="B2215" s="117">
        <v>194237</v>
      </c>
      <c r="C2215" s="119" t="s">
        <v>78</v>
      </c>
      <c r="D2215" s="120">
        <v>2</v>
      </c>
      <c r="E2215" s="14">
        <v>0.82916666666666672</v>
      </c>
      <c r="F2215" s="51"/>
      <c r="G2215" s="51"/>
      <c r="H2215" s="12">
        <f>SUM(E2215*100,F2215:G2215)</f>
        <v>82.916666666666671</v>
      </c>
      <c r="I2215" s="51"/>
      <c r="J2215" s="121"/>
      <c r="K2215" s="14">
        <f>SUM(I2215:J2215)</f>
        <v>0</v>
      </c>
      <c r="L2215" s="51"/>
      <c r="M2215" s="121"/>
      <c r="N2215" s="121"/>
      <c r="O2215" s="14">
        <f>SUM(L2215:N2215)</f>
        <v>0</v>
      </c>
      <c r="P2215" s="121"/>
      <c r="Q2215" s="121"/>
      <c r="R2215" s="121"/>
      <c r="S2215" s="121"/>
      <c r="T2215" s="18">
        <f>SUM(P2215:S2215)</f>
        <v>0</v>
      </c>
      <c r="U2215" s="51"/>
      <c r="V2215" s="51"/>
      <c r="W2215" s="51"/>
      <c r="X2215" s="51"/>
      <c r="Y2215" s="51"/>
      <c r="Z2215" s="51"/>
      <c r="AA2215" s="14">
        <f>SUM(U2215:Z2215)</f>
        <v>0</v>
      </c>
      <c r="AB2215" s="51"/>
      <c r="AC2215" s="51"/>
      <c r="AD2215" s="86">
        <f>H2215+K2215+O2215+T2215+AA2215+AB2215-AC2215</f>
        <v>82.916666666666671</v>
      </c>
    </row>
    <row r="2216" spans="1:30" ht="21" customHeight="1" x14ac:dyDescent="0.2">
      <c r="A2216" s="8">
        <v>2212</v>
      </c>
      <c r="B2216" s="136" t="s">
        <v>1905</v>
      </c>
      <c r="C2216" s="104" t="s">
        <v>70</v>
      </c>
      <c r="D2216" s="105">
        <v>1</v>
      </c>
      <c r="E2216" s="14">
        <f>H2216/100</f>
        <v>0.8290909090909091</v>
      </c>
      <c r="F2216" s="49"/>
      <c r="G2216" s="49"/>
      <c r="H2216" s="12">
        <v>82.909090909090907</v>
      </c>
      <c r="I2216" s="49"/>
      <c r="J2216" s="106"/>
      <c r="K2216" s="14">
        <f>SUM(I2216:J2216)</f>
        <v>0</v>
      </c>
      <c r="L2216" s="49"/>
      <c r="M2216" s="106"/>
      <c r="N2216" s="106"/>
      <c r="O2216" s="14">
        <f>SUM(L2216:N2216)</f>
        <v>0</v>
      </c>
      <c r="P2216" s="106"/>
      <c r="Q2216" s="106"/>
      <c r="R2216" s="106"/>
      <c r="S2216" s="106"/>
      <c r="T2216" s="18">
        <f>SUM(P2216:S2216)</f>
        <v>0</v>
      </c>
      <c r="U2216" s="49"/>
      <c r="V2216" s="49"/>
      <c r="W2216" s="49"/>
      <c r="X2216" s="49"/>
      <c r="Y2216" s="49"/>
      <c r="Z2216" s="49"/>
      <c r="AA2216" s="14">
        <f>SUM(U2216:Z2216)</f>
        <v>0</v>
      </c>
      <c r="AB2216" s="49"/>
      <c r="AC2216" s="49"/>
      <c r="AD2216" s="87">
        <f>H2216+K2216+O2216+T2216+AA2216+AB2216-AC2216</f>
        <v>82.909090909090907</v>
      </c>
    </row>
    <row r="2217" spans="1:30" ht="21" customHeight="1" x14ac:dyDescent="0.2">
      <c r="A2217" s="9">
        <v>2213</v>
      </c>
      <c r="B2217" s="99" t="s">
        <v>1906</v>
      </c>
      <c r="C2217" s="101" t="s">
        <v>68</v>
      </c>
      <c r="D2217" s="128">
        <v>1</v>
      </c>
      <c r="E2217" s="16">
        <v>0.82899999999999996</v>
      </c>
      <c r="F2217" s="48"/>
      <c r="G2217" s="48"/>
      <c r="H2217" s="12">
        <f>SUM(E2217*100,F2217:G2217)</f>
        <v>82.899999999999991</v>
      </c>
      <c r="I2217" s="48"/>
      <c r="J2217" s="78"/>
      <c r="K2217" s="13">
        <f>SUM(I2217:J2217)</f>
        <v>0</v>
      </c>
      <c r="L2217" s="48"/>
      <c r="M2217" s="78"/>
      <c r="N2217" s="78"/>
      <c r="O2217" s="13">
        <f>SUM(L2217:N2217)</f>
        <v>0</v>
      </c>
      <c r="P2217" s="78"/>
      <c r="Q2217" s="78"/>
      <c r="R2217" s="78"/>
      <c r="S2217" s="78"/>
      <c r="T2217" s="82">
        <f>SUM(P2217:S2217)</f>
        <v>0</v>
      </c>
      <c r="U2217" s="48"/>
      <c r="V2217" s="48"/>
      <c r="W2217" s="48"/>
      <c r="X2217" s="48"/>
      <c r="Y2217" s="48"/>
      <c r="Z2217" s="48"/>
      <c r="AA2217" s="13">
        <f>SUM(U2217:Z2217)</f>
        <v>0</v>
      </c>
      <c r="AB2217" s="48"/>
      <c r="AC2217" s="48"/>
      <c r="AD2217" s="87">
        <f>H2217+K2217+O2217+T2217+AA2217+AB2217-AC2217</f>
        <v>82.899999999999991</v>
      </c>
    </row>
    <row r="2218" spans="1:30" ht="21" customHeight="1" x14ac:dyDescent="0.2">
      <c r="A2218" s="10">
        <v>2214</v>
      </c>
      <c r="B2218" s="122" t="s">
        <v>1907</v>
      </c>
      <c r="C2218" s="110" t="s">
        <v>73</v>
      </c>
      <c r="D2218" s="111">
        <v>1</v>
      </c>
      <c r="E2218" s="14">
        <v>0.82884444444444449</v>
      </c>
      <c r="F2218" s="50"/>
      <c r="G2218" s="50"/>
      <c r="H2218" s="12">
        <f>SUM(E2218*100,F2218:G2218)</f>
        <v>82.884444444444455</v>
      </c>
      <c r="I2218" s="50"/>
      <c r="J2218" s="112"/>
      <c r="K2218" s="14">
        <f>SUM(I2218:J2218)</f>
        <v>0</v>
      </c>
      <c r="L2218" s="50"/>
      <c r="M2218" s="112"/>
      <c r="N2218" s="112"/>
      <c r="O2218" s="14">
        <f>SUM(L2218:N2218)</f>
        <v>0</v>
      </c>
      <c r="P2218" s="112"/>
      <c r="Q2218" s="112"/>
      <c r="R2218" s="112"/>
      <c r="S2218" s="112"/>
      <c r="T2218" s="18">
        <f>SUM(P2218:S2218)</f>
        <v>0</v>
      </c>
      <c r="U2218" s="50"/>
      <c r="V2218" s="50"/>
      <c r="W2218" s="50"/>
      <c r="X2218" s="50"/>
      <c r="Y2218" s="50"/>
      <c r="Z2218" s="50"/>
      <c r="AA2218" s="14">
        <f>SUM(U2218:Z2218)</f>
        <v>0</v>
      </c>
      <c r="AB2218" s="50"/>
      <c r="AC2218" s="50"/>
      <c r="AD2218" s="86">
        <f>H2218+K2218+O2218+T2218+AA2218+AB2218-AC2218</f>
        <v>82.884444444444455</v>
      </c>
    </row>
    <row r="2219" spans="1:30" ht="21" customHeight="1" x14ac:dyDescent="0.2">
      <c r="A2219" s="8">
        <v>2215</v>
      </c>
      <c r="B2219" s="114" t="s">
        <v>1908</v>
      </c>
      <c r="C2219" s="92" t="s">
        <v>64</v>
      </c>
      <c r="D2219" s="93">
        <v>3</v>
      </c>
      <c r="E2219" s="12">
        <v>0.8287781350482315</v>
      </c>
      <c r="F2219" s="54"/>
      <c r="G2219" s="54"/>
      <c r="H2219" s="12">
        <f>SUM(E2219*100,F2219:G2219)</f>
        <v>82.877813504823152</v>
      </c>
      <c r="I2219" s="85"/>
      <c r="J2219" s="126"/>
      <c r="K2219" s="12">
        <f>SUM(I2219:J2219)</f>
        <v>0</v>
      </c>
      <c r="L2219" s="126"/>
      <c r="M2219" s="126"/>
      <c r="N2219" s="126"/>
      <c r="O2219" s="12">
        <f>SUM(L2219:N2219)</f>
        <v>0</v>
      </c>
      <c r="P2219" s="126"/>
      <c r="Q2219" s="126"/>
      <c r="R2219" s="126"/>
      <c r="S2219" s="126"/>
      <c r="T2219" s="19">
        <f>SUM(P2219:S2219)</f>
        <v>0</v>
      </c>
      <c r="U2219" s="126"/>
      <c r="V2219" s="85"/>
      <c r="W2219" s="85"/>
      <c r="X2219" s="85"/>
      <c r="Y2219" s="85"/>
      <c r="Z2219" s="85"/>
      <c r="AA2219" s="14">
        <f>SUM(U2219:Z2219)</f>
        <v>0</v>
      </c>
      <c r="AB2219" s="85"/>
      <c r="AC2219" s="85"/>
      <c r="AD2219" s="86">
        <f>H2219+K2219+O2219+T2219+AA2219+AB2219-AC2219</f>
        <v>82.877813504823152</v>
      </c>
    </row>
    <row r="2220" spans="1:30" ht="21" customHeight="1" x14ac:dyDescent="0.2">
      <c r="A2220" s="9">
        <v>2216</v>
      </c>
      <c r="B2220" s="99" t="s">
        <v>1909</v>
      </c>
      <c r="C2220" s="101" t="s">
        <v>68</v>
      </c>
      <c r="D2220" s="133">
        <v>3</v>
      </c>
      <c r="E2220" s="13">
        <v>0.82862068965517244</v>
      </c>
      <c r="F2220" s="48"/>
      <c r="G2220" s="48"/>
      <c r="H2220" s="12">
        <f>SUM(E2220*100,F2220:G2220)</f>
        <v>82.862068965517238</v>
      </c>
      <c r="I2220" s="48"/>
      <c r="J2220" s="78"/>
      <c r="K2220" s="13">
        <f>SUM(I2220:J2220)</f>
        <v>0</v>
      </c>
      <c r="L2220" s="48"/>
      <c r="M2220" s="78"/>
      <c r="N2220" s="78"/>
      <c r="O2220" s="13">
        <f>SUM(L2220:N2220)</f>
        <v>0</v>
      </c>
      <c r="P2220" s="78"/>
      <c r="Q2220" s="78"/>
      <c r="R2220" s="78"/>
      <c r="S2220" s="78"/>
      <c r="T2220" s="82">
        <f>SUM(P2220:S2220)</f>
        <v>0</v>
      </c>
      <c r="U2220" s="48"/>
      <c r="V2220" s="48"/>
      <c r="W2220" s="48"/>
      <c r="X2220" s="48"/>
      <c r="Y2220" s="48"/>
      <c r="Z2220" s="48"/>
      <c r="AA2220" s="13">
        <f>SUM(U2220:Z2220)</f>
        <v>0</v>
      </c>
      <c r="AB2220" s="48"/>
      <c r="AC2220" s="48"/>
      <c r="AD2220" s="87">
        <f>H2220+K2220+O2220+T2220+AA2220+AB2220-AC2220</f>
        <v>82.862068965517238</v>
      </c>
    </row>
    <row r="2221" spans="1:30" ht="21" customHeight="1" x14ac:dyDescent="0.2">
      <c r="A2221" s="10">
        <v>2217</v>
      </c>
      <c r="B2221" s="123" t="s">
        <v>1910</v>
      </c>
      <c r="C2221" s="101" t="s">
        <v>68</v>
      </c>
      <c r="D2221" s="133">
        <v>3</v>
      </c>
      <c r="E2221" s="13">
        <v>0.82862068965517244</v>
      </c>
      <c r="F2221" s="48"/>
      <c r="G2221" s="48"/>
      <c r="H2221" s="12">
        <f>SUM(E2221*100,F2221:G2221)</f>
        <v>82.862068965517238</v>
      </c>
      <c r="I2221" s="48"/>
      <c r="J2221" s="78"/>
      <c r="K2221" s="13">
        <f>SUM(I2221:J2221)</f>
        <v>0</v>
      </c>
      <c r="L2221" s="48"/>
      <c r="M2221" s="78"/>
      <c r="N2221" s="78"/>
      <c r="O2221" s="13">
        <f>SUM(L2221:N2221)</f>
        <v>0</v>
      </c>
      <c r="P2221" s="78"/>
      <c r="Q2221" s="78"/>
      <c r="R2221" s="78"/>
      <c r="S2221" s="78"/>
      <c r="T2221" s="82">
        <f>SUM(P2221:S2221)</f>
        <v>0</v>
      </c>
      <c r="U2221" s="48"/>
      <c r="V2221" s="48"/>
      <c r="W2221" s="48"/>
      <c r="X2221" s="48"/>
      <c r="Y2221" s="48"/>
      <c r="Z2221" s="48"/>
      <c r="AA2221" s="13">
        <f>SUM(U2221:Z2221)</f>
        <v>0</v>
      </c>
      <c r="AB2221" s="48"/>
      <c r="AC2221" s="48"/>
      <c r="AD2221" s="87">
        <f>H2221+K2221+O2221+T2221+AA2221+AB2221-AC2221</f>
        <v>82.862068965517238</v>
      </c>
    </row>
    <row r="2222" spans="1:30" ht="21" customHeight="1" x14ac:dyDescent="0.2">
      <c r="A2222" s="8">
        <v>2218</v>
      </c>
      <c r="B2222" s="134" t="s">
        <v>1911</v>
      </c>
      <c r="C2222" s="92" t="s">
        <v>64</v>
      </c>
      <c r="D2222" s="93">
        <v>1</v>
      </c>
      <c r="E2222" s="12">
        <v>0.82848620689655172</v>
      </c>
      <c r="F2222" s="53"/>
      <c r="G2222" s="46"/>
      <c r="H2222" s="12">
        <f>SUM(E2222*100,F2222:G2222)</f>
        <v>82.848620689655178</v>
      </c>
      <c r="I2222" s="94"/>
      <c r="J2222" s="95"/>
      <c r="K2222" s="12">
        <f>SUM(I2222:J2222)</f>
        <v>0</v>
      </c>
      <c r="L2222" s="95"/>
      <c r="M2222" s="95"/>
      <c r="N2222" s="95"/>
      <c r="O2222" s="12">
        <f>SUM(L2222:N2222)</f>
        <v>0</v>
      </c>
      <c r="P2222" s="95"/>
      <c r="Q2222" s="95"/>
      <c r="R2222" s="95"/>
      <c r="S2222" s="95"/>
      <c r="T2222" s="19">
        <f>SUM(P2222:S2222)</f>
        <v>0</v>
      </c>
      <c r="U2222" s="95"/>
      <c r="V2222" s="94"/>
      <c r="W2222" s="94"/>
      <c r="X2222" s="94"/>
      <c r="Y2222" s="85"/>
      <c r="Z2222" s="85"/>
      <c r="AA2222" s="14">
        <f>SUM(U2222:Z2222)</f>
        <v>0</v>
      </c>
      <c r="AB2222" s="85"/>
      <c r="AC2222" s="85"/>
      <c r="AD2222" s="87">
        <f>H2222+K2222+O2222+T2222+AA2222+AB2222-AC2222</f>
        <v>82.848620689655178</v>
      </c>
    </row>
    <row r="2223" spans="1:30" ht="21" customHeight="1" x14ac:dyDescent="0.2">
      <c r="A2223" s="9">
        <v>2219</v>
      </c>
      <c r="B2223" s="122" t="s">
        <v>1912</v>
      </c>
      <c r="C2223" s="110" t="s">
        <v>73</v>
      </c>
      <c r="D2223" s="111">
        <v>3</v>
      </c>
      <c r="E2223" s="14">
        <v>0.82843750000000005</v>
      </c>
      <c r="F2223" s="50"/>
      <c r="G2223" s="50"/>
      <c r="H2223" s="12">
        <f>SUM(E2223*100,F2223:G2223)</f>
        <v>82.84375</v>
      </c>
      <c r="I2223" s="50"/>
      <c r="J2223" s="112"/>
      <c r="K2223" s="14">
        <f>SUM(I2223:J2223)</f>
        <v>0</v>
      </c>
      <c r="L2223" s="50"/>
      <c r="M2223" s="112"/>
      <c r="N2223" s="112"/>
      <c r="O2223" s="14">
        <f>SUM(L2223:N2223)</f>
        <v>0</v>
      </c>
      <c r="P2223" s="112"/>
      <c r="Q2223" s="112"/>
      <c r="R2223" s="112"/>
      <c r="S2223" s="112"/>
      <c r="T2223" s="18">
        <f>SUM(P2223:S2223)</f>
        <v>0</v>
      </c>
      <c r="U2223" s="50"/>
      <c r="V2223" s="50"/>
      <c r="W2223" s="50"/>
      <c r="X2223" s="50"/>
      <c r="Y2223" s="50"/>
      <c r="Z2223" s="50"/>
      <c r="AA2223" s="14">
        <f>SUM(U2223:Z2223)</f>
        <v>0</v>
      </c>
      <c r="AB2223" s="50"/>
      <c r="AC2223" s="50"/>
      <c r="AD2223" s="87">
        <f>H2223+K2223+O2223+T2223+AA2223+AB2223-AC2223</f>
        <v>82.84375</v>
      </c>
    </row>
    <row r="2224" spans="1:30" ht="21" customHeight="1" x14ac:dyDescent="0.2">
      <c r="A2224" s="10">
        <v>2220</v>
      </c>
      <c r="B2224" s="100" t="s">
        <v>1913</v>
      </c>
      <c r="C2224" s="101" t="s">
        <v>68</v>
      </c>
      <c r="D2224" s="141">
        <v>1</v>
      </c>
      <c r="E2224" s="13">
        <v>0.82838709677419353</v>
      </c>
      <c r="F2224" s="48"/>
      <c r="G2224" s="48"/>
      <c r="H2224" s="12">
        <f>SUM(E2224*100,F2224:G2224)</f>
        <v>82.838709677419359</v>
      </c>
      <c r="I2224" s="48"/>
      <c r="J2224" s="78"/>
      <c r="K2224" s="13">
        <f>SUM(I2224:J2224)</f>
        <v>0</v>
      </c>
      <c r="L2224" s="48"/>
      <c r="M2224" s="78"/>
      <c r="N2224" s="78"/>
      <c r="O2224" s="13">
        <f>SUM(L2224:N2224)</f>
        <v>0</v>
      </c>
      <c r="P2224" s="78"/>
      <c r="Q2224" s="78"/>
      <c r="R2224" s="78"/>
      <c r="S2224" s="78"/>
      <c r="T2224" s="82">
        <f>SUM(P2224:S2224)</f>
        <v>0</v>
      </c>
      <c r="U2224" s="48"/>
      <c r="V2224" s="48"/>
      <c r="W2224" s="48"/>
      <c r="X2224" s="48"/>
      <c r="Y2224" s="48"/>
      <c r="Z2224" s="48"/>
      <c r="AA2224" s="13">
        <f>SUM(U2224:Z2224)</f>
        <v>0</v>
      </c>
      <c r="AB2224" s="48"/>
      <c r="AC2224" s="48"/>
      <c r="AD2224" s="87">
        <f>H2224+K2224+O2224+T2224+AA2224+AB2224-AC2224</f>
        <v>82.838709677419359</v>
      </c>
    </row>
    <row r="2225" spans="1:30" ht="21" customHeight="1" x14ac:dyDescent="0.2">
      <c r="A2225" s="8">
        <v>2221</v>
      </c>
      <c r="B2225" s="100" t="s">
        <v>1914</v>
      </c>
      <c r="C2225" s="101" t="s">
        <v>68</v>
      </c>
      <c r="D2225" s="102">
        <v>2</v>
      </c>
      <c r="E2225" s="13">
        <v>0.82833333333333337</v>
      </c>
      <c r="F2225" s="48"/>
      <c r="G2225" s="48"/>
      <c r="H2225" s="12">
        <f>SUM(E2225*100,F2225:G2225)</f>
        <v>82.833333333333343</v>
      </c>
      <c r="I2225" s="48"/>
      <c r="J2225" s="78"/>
      <c r="K2225" s="13">
        <f>SUM(I2225:J2225)</f>
        <v>0</v>
      </c>
      <c r="L2225" s="48"/>
      <c r="M2225" s="78"/>
      <c r="N2225" s="78"/>
      <c r="O2225" s="13">
        <f>SUM(L2225:N2225)</f>
        <v>0</v>
      </c>
      <c r="P2225" s="78"/>
      <c r="Q2225" s="78"/>
      <c r="R2225" s="78"/>
      <c r="S2225" s="78"/>
      <c r="T2225" s="82">
        <f>SUM(P2225:S2225)</f>
        <v>0</v>
      </c>
      <c r="U2225" s="48"/>
      <c r="V2225" s="48"/>
      <c r="W2225" s="48"/>
      <c r="X2225" s="48"/>
      <c r="Y2225" s="48"/>
      <c r="Z2225" s="48"/>
      <c r="AA2225" s="13">
        <f>SUM(U2225:Z2225)</f>
        <v>0</v>
      </c>
      <c r="AB2225" s="48"/>
      <c r="AC2225" s="48"/>
      <c r="AD2225" s="87">
        <f>H2225+K2225+O2225+T2225+AA2225+AB2225-AC2225</f>
        <v>82.833333333333343</v>
      </c>
    </row>
    <row r="2226" spans="1:30" ht="21" customHeight="1" x14ac:dyDescent="0.2">
      <c r="A2226" s="9">
        <v>2222</v>
      </c>
      <c r="B2226" s="146" t="s">
        <v>1915</v>
      </c>
      <c r="C2226" s="101" t="s">
        <v>68</v>
      </c>
      <c r="D2226" s="102">
        <v>2</v>
      </c>
      <c r="E2226" s="13">
        <v>0.82833333333333337</v>
      </c>
      <c r="F2226" s="48"/>
      <c r="G2226" s="48"/>
      <c r="H2226" s="12">
        <f>SUM(E2226*100,F2226:G2226)</f>
        <v>82.833333333333343</v>
      </c>
      <c r="I2226" s="48"/>
      <c r="J2226" s="78"/>
      <c r="K2226" s="13">
        <f>SUM(I2226:J2226)</f>
        <v>0</v>
      </c>
      <c r="L2226" s="48"/>
      <c r="M2226" s="78"/>
      <c r="N2226" s="78"/>
      <c r="O2226" s="13">
        <f>SUM(L2226:N2226)</f>
        <v>0</v>
      </c>
      <c r="P2226" s="78"/>
      <c r="Q2226" s="78"/>
      <c r="R2226" s="78"/>
      <c r="S2226" s="78"/>
      <c r="T2226" s="82">
        <f>SUM(P2226:S2226)</f>
        <v>0</v>
      </c>
      <c r="U2226" s="48"/>
      <c r="V2226" s="48"/>
      <c r="W2226" s="48"/>
      <c r="X2226" s="48"/>
      <c r="Y2226" s="48"/>
      <c r="Z2226" s="48"/>
      <c r="AA2226" s="13">
        <f>SUM(U2226:Z2226)</f>
        <v>0</v>
      </c>
      <c r="AB2226" s="48"/>
      <c r="AC2226" s="48"/>
      <c r="AD2226" s="87">
        <f>H2226+K2226+O2226+T2226+AA2226+AB2226-AC2226</f>
        <v>82.833333333333343</v>
      </c>
    </row>
    <row r="2227" spans="1:30" ht="21" customHeight="1" x14ac:dyDescent="0.2">
      <c r="A2227" s="10">
        <v>2223</v>
      </c>
      <c r="B2227" s="96" t="s">
        <v>1916</v>
      </c>
      <c r="C2227" s="96" t="s">
        <v>66</v>
      </c>
      <c r="D2227" s="97">
        <v>3</v>
      </c>
      <c r="E2227" s="13">
        <v>0.8283050847457627</v>
      </c>
      <c r="F2227" s="47"/>
      <c r="G2227" s="47"/>
      <c r="H2227" s="12">
        <f>SUM(E2227*100,F2227:G2227)</f>
        <v>82.830508474576277</v>
      </c>
      <c r="I2227" s="47"/>
      <c r="J2227" s="77"/>
      <c r="K2227" s="13">
        <f>SUM(I2227:J2227)</f>
        <v>0</v>
      </c>
      <c r="L2227" s="47"/>
      <c r="M2227" s="77"/>
      <c r="N2227" s="77"/>
      <c r="O2227" s="13">
        <f>SUM(L2227:N2227)</f>
        <v>0</v>
      </c>
      <c r="P2227" s="77"/>
      <c r="Q2227" s="77"/>
      <c r="R2227" s="77"/>
      <c r="S2227" s="77"/>
      <c r="T2227" s="82">
        <f>SUM(P2227:S2227)</f>
        <v>0</v>
      </c>
      <c r="U2227" s="47"/>
      <c r="V2227" s="47"/>
      <c r="W2227" s="47"/>
      <c r="X2227" s="47"/>
      <c r="Y2227" s="47"/>
      <c r="Z2227" s="47"/>
      <c r="AA2227" s="13">
        <f>SUM(U2227:Z2227)</f>
        <v>0</v>
      </c>
      <c r="AB2227" s="47"/>
      <c r="AC2227" s="47"/>
      <c r="AD2227" s="87">
        <f>H2227+K2227+O2227+T2227+AA2227+AB2227-AC2227</f>
        <v>82.830508474576277</v>
      </c>
    </row>
    <row r="2228" spans="1:30" ht="21" customHeight="1" x14ac:dyDescent="0.2">
      <c r="A2228" s="8">
        <v>2224</v>
      </c>
      <c r="B2228" s="123" t="s">
        <v>1917</v>
      </c>
      <c r="C2228" s="101" t="s">
        <v>68</v>
      </c>
      <c r="D2228" s="133">
        <v>3</v>
      </c>
      <c r="E2228" s="13">
        <v>0.82827586206896553</v>
      </c>
      <c r="F2228" s="48"/>
      <c r="G2228" s="48"/>
      <c r="H2228" s="12">
        <f>SUM(E2228*100,F2228:G2228)</f>
        <v>82.827586206896555</v>
      </c>
      <c r="I2228" s="48"/>
      <c r="J2228" s="78"/>
      <c r="K2228" s="13">
        <f>SUM(I2228:J2228)</f>
        <v>0</v>
      </c>
      <c r="L2228" s="48"/>
      <c r="M2228" s="78"/>
      <c r="N2228" s="78"/>
      <c r="O2228" s="13">
        <f>SUM(L2228:N2228)</f>
        <v>0</v>
      </c>
      <c r="P2228" s="78"/>
      <c r="Q2228" s="78"/>
      <c r="R2228" s="78"/>
      <c r="S2228" s="78"/>
      <c r="T2228" s="82">
        <f>SUM(P2228:S2228)</f>
        <v>0</v>
      </c>
      <c r="U2228" s="48"/>
      <c r="V2228" s="48"/>
      <c r="W2228" s="48"/>
      <c r="X2228" s="48"/>
      <c r="Y2228" s="48"/>
      <c r="Z2228" s="48"/>
      <c r="AA2228" s="13">
        <f>SUM(U2228:Z2228)</f>
        <v>0</v>
      </c>
      <c r="AB2228" s="48"/>
      <c r="AC2228" s="48"/>
      <c r="AD2228" s="86">
        <f>H2228+K2228+O2228+T2228+AA2228+AB2228-AC2228</f>
        <v>82.827586206896555</v>
      </c>
    </row>
    <row r="2229" spans="1:30" ht="21" customHeight="1" x14ac:dyDescent="0.2">
      <c r="A2229" s="9">
        <v>2225</v>
      </c>
      <c r="B2229" s="99" t="s">
        <v>1918</v>
      </c>
      <c r="C2229" s="101" t="s">
        <v>68</v>
      </c>
      <c r="D2229" s="102">
        <v>4</v>
      </c>
      <c r="E2229" s="13">
        <v>0.82827586206896553</v>
      </c>
      <c r="F2229" s="48"/>
      <c r="G2229" s="48"/>
      <c r="H2229" s="12">
        <f>SUM(E2229*100,F2229:G2229)</f>
        <v>82.827586206896555</v>
      </c>
      <c r="I2229" s="48"/>
      <c r="J2229" s="78"/>
      <c r="K2229" s="13">
        <f>SUM(I2229:J2229)</f>
        <v>0</v>
      </c>
      <c r="L2229" s="48"/>
      <c r="M2229" s="78"/>
      <c r="N2229" s="78"/>
      <c r="O2229" s="13">
        <f>SUM(L2229:N2229)</f>
        <v>0</v>
      </c>
      <c r="P2229" s="78"/>
      <c r="Q2229" s="78"/>
      <c r="R2229" s="78"/>
      <c r="S2229" s="78"/>
      <c r="T2229" s="82">
        <f>SUM(P2229:S2229)</f>
        <v>0</v>
      </c>
      <c r="U2229" s="48"/>
      <c r="V2229" s="48"/>
      <c r="W2229" s="48"/>
      <c r="X2229" s="48"/>
      <c r="Y2229" s="48"/>
      <c r="Z2229" s="48"/>
      <c r="AA2229" s="13">
        <f>SUM(U2229:Z2229)</f>
        <v>0</v>
      </c>
      <c r="AB2229" s="48"/>
      <c r="AC2229" s="48"/>
      <c r="AD2229" s="87">
        <f>H2229+K2229+O2229+T2229+AA2229+AB2229-AC2229</f>
        <v>82.827586206896555</v>
      </c>
    </row>
    <row r="2230" spans="1:30" ht="21" customHeight="1" x14ac:dyDescent="0.2">
      <c r="A2230" s="10">
        <v>2226</v>
      </c>
      <c r="B2230" s="96" t="s">
        <v>1919</v>
      </c>
      <c r="C2230" s="96" t="s">
        <v>66</v>
      </c>
      <c r="D2230" s="97">
        <v>1</v>
      </c>
      <c r="E2230" s="13">
        <v>0.79625000000000001</v>
      </c>
      <c r="F2230" s="47"/>
      <c r="G2230" s="47"/>
      <c r="H2230" s="12">
        <f>SUM(E2230*100,F2230:G2230)</f>
        <v>79.625</v>
      </c>
      <c r="I2230" s="47"/>
      <c r="J2230" s="77"/>
      <c r="K2230" s="13">
        <f>SUM(I2230:J2230)</f>
        <v>0</v>
      </c>
      <c r="L2230" s="47"/>
      <c r="M2230" s="77"/>
      <c r="N2230" s="77"/>
      <c r="O2230" s="13">
        <f>SUM(L2230:N2230)</f>
        <v>0</v>
      </c>
      <c r="P2230" s="77"/>
      <c r="Q2230" s="77"/>
      <c r="R2230" s="77"/>
      <c r="S2230" s="77"/>
      <c r="T2230" s="82">
        <f>SUM(P2230:S2230)</f>
        <v>0</v>
      </c>
      <c r="U2230" s="47"/>
      <c r="V2230" s="47">
        <v>2.2000000000000002</v>
      </c>
      <c r="W2230" s="47"/>
      <c r="X2230" s="47"/>
      <c r="Y2230" s="47">
        <v>1</v>
      </c>
      <c r="Z2230" s="47"/>
      <c r="AA2230" s="13">
        <f>SUM(U2230:Z2230)</f>
        <v>3.2</v>
      </c>
      <c r="AB2230" s="47"/>
      <c r="AC2230" s="47"/>
      <c r="AD2230" s="87">
        <f>H2230+K2230+O2230+T2230+AA2230+AB2230-AC2230</f>
        <v>82.825000000000003</v>
      </c>
    </row>
    <row r="2231" spans="1:30" ht="21" customHeight="1" x14ac:dyDescent="0.2">
      <c r="A2231" s="8">
        <v>2227</v>
      </c>
      <c r="B2231" s="132" t="s">
        <v>1920</v>
      </c>
      <c r="C2231" s="101" t="s">
        <v>68</v>
      </c>
      <c r="D2231" s="102">
        <v>1</v>
      </c>
      <c r="E2231" s="13">
        <v>0.82821428571428568</v>
      </c>
      <c r="F2231" s="48"/>
      <c r="G2231" s="48"/>
      <c r="H2231" s="12">
        <f>SUM(E2231*100,F2231:G2231)</f>
        <v>82.821428571428569</v>
      </c>
      <c r="I2231" s="48"/>
      <c r="J2231" s="78"/>
      <c r="K2231" s="13">
        <f>SUM(I2231:J2231)</f>
        <v>0</v>
      </c>
      <c r="L2231" s="48"/>
      <c r="M2231" s="78"/>
      <c r="N2231" s="78"/>
      <c r="O2231" s="13">
        <f>SUM(L2231:N2231)</f>
        <v>0</v>
      </c>
      <c r="P2231" s="78"/>
      <c r="Q2231" s="78"/>
      <c r="R2231" s="78"/>
      <c r="S2231" s="78"/>
      <c r="T2231" s="82">
        <f>SUM(P2231:S2231)</f>
        <v>0</v>
      </c>
      <c r="U2231" s="48"/>
      <c r="V2231" s="48"/>
      <c r="W2231" s="48"/>
      <c r="X2231" s="48"/>
      <c r="Y2231" s="48"/>
      <c r="Z2231" s="48"/>
      <c r="AA2231" s="13">
        <f>SUM(U2231:Z2231)</f>
        <v>0</v>
      </c>
      <c r="AB2231" s="48"/>
      <c r="AC2231" s="48"/>
      <c r="AD2231" s="86">
        <f>H2231+K2231+O2231+T2231+AA2231+AB2231-AC2231</f>
        <v>82.821428571428569</v>
      </c>
    </row>
    <row r="2232" spans="1:30" ht="21" customHeight="1" x14ac:dyDescent="0.2">
      <c r="A2232" s="9">
        <v>2228</v>
      </c>
      <c r="B2232" s="110" t="s">
        <v>1921</v>
      </c>
      <c r="C2232" s="110" t="s">
        <v>73</v>
      </c>
      <c r="D2232" s="111">
        <v>2</v>
      </c>
      <c r="E2232" s="14">
        <v>0.8281468531468531</v>
      </c>
      <c r="F2232" s="50"/>
      <c r="G2232" s="50"/>
      <c r="H2232" s="12">
        <f>SUM(E2232*100,F2232:G2232)</f>
        <v>82.814685314685306</v>
      </c>
      <c r="I2232" s="50"/>
      <c r="J2232" s="112"/>
      <c r="K2232" s="14">
        <f>SUM(I2232:J2232)</f>
        <v>0</v>
      </c>
      <c r="L2232" s="50"/>
      <c r="M2232" s="112"/>
      <c r="N2232" s="112"/>
      <c r="O2232" s="14">
        <f>SUM(L2232:N2232)</f>
        <v>0</v>
      </c>
      <c r="P2232" s="112"/>
      <c r="Q2232" s="112"/>
      <c r="R2232" s="112"/>
      <c r="S2232" s="112"/>
      <c r="T2232" s="18">
        <f>SUM(P2232:S2232)</f>
        <v>0</v>
      </c>
      <c r="U2232" s="50"/>
      <c r="V2232" s="50"/>
      <c r="W2232" s="50"/>
      <c r="X2232" s="50"/>
      <c r="Y2232" s="50"/>
      <c r="Z2232" s="50"/>
      <c r="AA2232" s="14">
        <f>SUM(U2232:Z2232)</f>
        <v>0</v>
      </c>
      <c r="AB2232" s="50"/>
      <c r="AC2232" s="50"/>
      <c r="AD2232" s="86">
        <f>H2232+K2232+O2232+T2232+AA2232+AB2232-AC2232</f>
        <v>82.814685314685306</v>
      </c>
    </row>
    <row r="2233" spans="1:30" ht="21" customHeight="1" x14ac:dyDescent="0.2">
      <c r="A2233" s="10">
        <v>2229</v>
      </c>
      <c r="B2233" s="100" t="s">
        <v>1922</v>
      </c>
      <c r="C2233" s="101" t="s">
        <v>68</v>
      </c>
      <c r="D2233" s="128">
        <v>1</v>
      </c>
      <c r="E2233" s="16">
        <v>0.82799999999999996</v>
      </c>
      <c r="F2233" s="48"/>
      <c r="G2233" s="48"/>
      <c r="H2233" s="12">
        <f>SUM(E2233*100,F2233:G2233)</f>
        <v>82.8</v>
      </c>
      <c r="I2233" s="48"/>
      <c r="J2233" s="78"/>
      <c r="K2233" s="13">
        <f>SUM(I2233:J2233)</f>
        <v>0</v>
      </c>
      <c r="L2233" s="48"/>
      <c r="M2233" s="78"/>
      <c r="N2233" s="78"/>
      <c r="O2233" s="13">
        <f>SUM(L2233:N2233)</f>
        <v>0</v>
      </c>
      <c r="P2233" s="78"/>
      <c r="Q2233" s="78"/>
      <c r="R2233" s="78"/>
      <c r="S2233" s="78"/>
      <c r="T2233" s="82">
        <f>SUM(P2233:S2233)</f>
        <v>0</v>
      </c>
      <c r="U2233" s="48"/>
      <c r="V2233" s="48"/>
      <c r="W2233" s="48"/>
      <c r="X2233" s="48"/>
      <c r="Y2233" s="48"/>
      <c r="Z2233" s="48"/>
      <c r="AA2233" s="13">
        <f>SUM(U2233:Z2233)</f>
        <v>0</v>
      </c>
      <c r="AB2233" s="48"/>
      <c r="AC2233" s="48"/>
      <c r="AD2233" s="86">
        <f>H2233+K2233+O2233+T2233+AA2233+AB2233-AC2233</f>
        <v>82.8</v>
      </c>
    </row>
    <row r="2234" spans="1:30" ht="21" customHeight="1" x14ac:dyDescent="0.2">
      <c r="A2234" s="8">
        <v>2230</v>
      </c>
      <c r="B2234" s="129" t="s">
        <v>1923</v>
      </c>
      <c r="C2234" s="101" t="s">
        <v>68</v>
      </c>
      <c r="D2234" s="102">
        <v>2</v>
      </c>
      <c r="E2234" s="13">
        <v>0.82799999999999996</v>
      </c>
      <c r="F2234" s="48"/>
      <c r="G2234" s="48"/>
      <c r="H2234" s="12">
        <f>SUM(E2234*100,F2234:G2234)</f>
        <v>82.8</v>
      </c>
      <c r="I2234" s="48"/>
      <c r="J2234" s="78"/>
      <c r="K2234" s="13">
        <f>SUM(I2234:J2234)</f>
        <v>0</v>
      </c>
      <c r="L2234" s="48"/>
      <c r="M2234" s="78"/>
      <c r="N2234" s="78"/>
      <c r="O2234" s="13">
        <f>SUM(L2234:N2234)</f>
        <v>0</v>
      </c>
      <c r="P2234" s="78"/>
      <c r="Q2234" s="78"/>
      <c r="R2234" s="78"/>
      <c r="S2234" s="78"/>
      <c r="T2234" s="82">
        <f>SUM(P2234:S2234)</f>
        <v>0</v>
      </c>
      <c r="U2234" s="48"/>
      <c r="V2234" s="48"/>
      <c r="W2234" s="48"/>
      <c r="X2234" s="48"/>
      <c r="Y2234" s="48"/>
      <c r="Z2234" s="48"/>
      <c r="AA2234" s="13">
        <f>SUM(U2234:Z2234)</f>
        <v>0</v>
      </c>
      <c r="AB2234" s="48"/>
      <c r="AC2234" s="48"/>
      <c r="AD2234" s="86">
        <f>H2234+K2234+O2234+T2234+AA2234+AB2234-AC2234</f>
        <v>82.8</v>
      </c>
    </row>
    <row r="2235" spans="1:30" ht="21" customHeight="1" x14ac:dyDescent="0.2">
      <c r="A2235" s="9">
        <v>2231</v>
      </c>
      <c r="B2235" s="110" t="s">
        <v>1924</v>
      </c>
      <c r="C2235" s="110" t="s">
        <v>73</v>
      </c>
      <c r="D2235" s="111">
        <v>2</v>
      </c>
      <c r="E2235" s="14">
        <v>0.82797202797202796</v>
      </c>
      <c r="F2235" s="50"/>
      <c r="G2235" s="50"/>
      <c r="H2235" s="12">
        <f>SUM(E2235*100,F2235:G2235)</f>
        <v>82.7972027972028</v>
      </c>
      <c r="I2235" s="50"/>
      <c r="J2235" s="112"/>
      <c r="K2235" s="14">
        <f>SUM(I2235:J2235)</f>
        <v>0</v>
      </c>
      <c r="L2235" s="50"/>
      <c r="M2235" s="112"/>
      <c r="N2235" s="112"/>
      <c r="O2235" s="14">
        <f>SUM(L2235:N2235)</f>
        <v>0</v>
      </c>
      <c r="P2235" s="112"/>
      <c r="Q2235" s="112"/>
      <c r="R2235" s="112"/>
      <c r="S2235" s="112"/>
      <c r="T2235" s="18">
        <f>SUM(P2235:S2235)</f>
        <v>0</v>
      </c>
      <c r="U2235" s="50"/>
      <c r="V2235" s="50"/>
      <c r="W2235" s="50"/>
      <c r="X2235" s="50"/>
      <c r="Y2235" s="50"/>
      <c r="Z2235" s="50"/>
      <c r="AA2235" s="14">
        <f>SUM(U2235:Z2235)</f>
        <v>0</v>
      </c>
      <c r="AB2235" s="50"/>
      <c r="AC2235" s="50"/>
      <c r="AD2235" s="87">
        <f>H2235+K2235+O2235+T2235+AA2235+AB2235-AC2235</f>
        <v>82.7972027972028</v>
      </c>
    </row>
    <row r="2236" spans="1:30" ht="21" customHeight="1" x14ac:dyDescent="0.2">
      <c r="A2236" s="10">
        <v>2232</v>
      </c>
      <c r="B2236" s="122" t="s">
        <v>1925</v>
      </c>
      <c r="C2236" s="110" t="s">
        <v>73</v>
      </c>
      <c r="D2236" s="111">
        <v>2</v>
      </c>
      <c r="E2236" s="14">
        <v>0.82787878787878788</v>
      </c>
      <c r="F2236" s="50"/>
      <c r="G2236" s="50"/>
      <c r="H2236" s="12">
        <f>SUM(E2236*100,F2236:G2236)</f>
        <v>82.787878787878782</v>
      </c>
      <c r="I2236" s="50"/>
      <c r="J2236" s="112"/>
      <c r="K2236" s="14">
        <f>SUM(I2236:J2236)</f>
        <v>0</v>
      </c>
      <c r="L2236" s="50"/>
      <c r="M2236" s="112"/>
      <c r="N2236" s="112"/>
      <c r="O2236" s="14">
        <f>SUM(L2236:N2236)</f>
        <v>0</v>
      </c>
      <c r="P2236" s="112"/>
      <c r="Q2236" s="112"/>
      <c r="R2236" s="112"/>
      <c r="S2236" s="112"/>
      <c r="T2236" s="18">
        <f>SUM(P2236:S2236)</f>
        <v>0</v>
      </c>
      <c r="U2236" s="50"/>
      <c r="V2236" s="50"/>
      <c r="W2236" s="50"/>
      <c r="X2236" s="50"/>
      <c r="Y2236" s="50"/>
      <c r="Z2236" s="50"/>
      <c r="AA2236" s="14">
        <f>SUM(U2236:Z2236)</f>
        <v>0</v>
      </c>
      <c r="AB2236" s="50"/>
      <c r="AC2236" s="50"/>
      <c r="AD2236" s="86">
        <f>H2236+K2236+O2236+T2236+AA2236+AB2236-AC2236</f>
        <v>82.787878787878782</v>
      </c>
    </row>
    <row r="2237" spans="1:30" ht="21" customHeight="1" x14ac:dyDescent="0.2">
      <c r="A2237" s="8">
        <v>2233</v>
      </c>
      <c r="B2237" s="107">
        <v>182110</v>
      </c>
      <c r="C2237" s="104" t="s">
        <v>70</v>
      </c>
      <c r="D2237" s="116">
        <v>3</v>
      </c>
      <c r="E2237" s="14">
        <f>'[1]3-18-01.'!AD8</f>
        <v>0.82777777777777772</v>
      </c>
      <c r="F2237" s="49"/>
      <c r="G2237" s="49"/>
      <c r="H2237" s="12">
        <f>SUM(E2237*100,F2237:G2237)</f>
        <v>82.777777777777771</v>
      </c>
      <c r="I2237" s="49"/>
      <c r="J2237" s="106"/>
      <c r="K2237" s="14">
        <f>SUM(I2237:J2237)</f>
        <v>0</v>
      </c>
      <c r="L2237" s="49"/>
      <c r="M2237" s="106"/>
      <c r="N2237" s="106"/>
      <c r="O2237" s="14">
        <f>SUM(L2237:N2237)</f>
        <v>0</v>
      </c>
      <c r="P2237" s="106"/>
      <c r="Q2237" s="106"/>
      <c r="R2237" s="106"/>
      <c r="S2237" s="106"/>
      <c r="T2237" s="18">
        <f>SUM(P2237:S2237)</f>
        <v>0</v>
      </c>
      <c r="U2237" s="49"/>
      <c r="V2237" s="49"/>
      <c r="W2237" s="49"/>
      <c r="X2237" s="49"/>
      <c r="Y2237" s="49"/>
      <c r="Z2237" s="49"/>
      <c r="AA2237" s="14">
        <f>SUM(U2237:Z2237)</f>
        <v>0</v>
      </c>
      <c r="AB2237" s="49"/>
      <c r="AC2237" s="49"/>
      <c r="AD2237" s="87">
        <f>H2237+K2237+O2237+T2237+AA2237+AB2237-AC2237</f>
        <v>82.777777777777771</v>
      </c>
    </row>
    <row r="2238" spans="1:30" ht="21" customHeight="1" x14ac:dyDescent="0.2">
      <c r="A2238" s="9">
        <v>2234</v>
      </c>
      <c r="B2238" s="134" t="s">
        <v>1926</v>
      </c>
      <c r="C2238" s="92" t="s">
        <v>64</v>
      </c>
      <c r="D2238" s="124">
        <v>1</v>
      </c>
      <c r="E2238" s="12">
        <v>0.82775999999999994</v>
      </c>
      <c r="F2238" s="46"/>
      <c r="G2238" s="46"/>
      <c r="H2238" s="12">
        <f>SUM(E2238*100,F2238:G2238)</f>
        <v>82.775999999999996</v>
      </c>
      <c r="I2238" s="94"/>
      <c r="J2238" s="95"/>
      <c r="K2238" s="12">
        <f>SUM(I2238:J2238)</f>
        <v>0</v>
      </c>
      <c r="L2238" s="95"/>
      <c r="M2238" s="95"/>
      <c r="N2238" s="95"/>
      <c r="O2238" s="12">
        <f>SUM(L2238:N2238)</f>
        <v>0</v>
      </c>
      <c r="P2238" s="95"/>
      <c r="Q2238" s="95"/>
      <c r="R2238" s="95"/>
      <c r="S2238" s="95"/>
      <c r="T2238" s="19">
        <f>SUM(P2238:S2238)</f>
        <v>0</v>
      </c>
      <c r="U2238" s="95"/>
      <c r="V2238" s="94"/>
      <c r="W2238" s="94"/>
      <c r="X2238" s="94"/>
      <c r="Y2238" s="85"/>
      <c r="Z2238" s="85"/>
      <c r="AA2238" s="14">
        <f>SUM(U2238:Z2238)</f>
        <v>0</v>
      </c>
      <c r="AB2238" s="85"/>
      <c r="AC2238" s="85"/>
      <c r="AD2238" s="87">
        <f>H2238+K2238+O2238+T2238+AA2238+AB2238-AC2238</f>
        <v>82.775999999999996</v>
      </c>
    </row>
    <row r="2239" spans="1:30" ht="21" customHeight="1" x14ac:dyDescent="0.2">
      <c r="A2239" s="10">
        <v>2235</v>
      </c>
      <c r="B2239" s="129" t="s">
        <v>1927</v>
      </c>
      <c r="C2239" s="101" t="s">
        <v>68</v>
      </c>
      <c r="D2239" s="102">
        <v>2</v>
      </c>
      <c r="E2239" s="13">
        <v>0.82766666666666666</v>
      </c>
      <c r="F2239" s="48"/>
      <c r="G2239" s="48"/>
      <c r="H2239" s="12">
        <f>SUM(E2239*100,F2239:G2239)</f>
        <v>82.766666666666666</v>
      </c>
      <c r="I2239" s="48"/>
      <c r="J2239" s="78"/>
      <c r="K2239" s="13">
        <f>SUM(I2239:J2239)</f>
        <v>0</v>
      </c>
      <c r="L2239" s="48"/>
      <c r="M2239" s="78"/>
      <c r="N2239" s="78"/>
      <c r="O2239" s="13">
        <f>SUM(L2239:N2239)</f>
        <v>0</v>
      </c>
      <c r="P2239" s="78"/>
      <c r="Q2239" s="78"/>
      <c r="R2239" s="78"/>
      <c r="S2239" s="78"/>
      <c r="T2239" s="82">
        <f>SUM(P2239:S2239)</f>
        <v>0</v>
      </c>
      <c r="U2239" s="48"/>
      <c r="V2239" s="48"/>
      <c r="W2239" s="48"/>
      <c r="X2239" s="48"/>
      <c r="Y2239" s="48"/>
      <c r="Z2239" s="48"/>
      <c r="AA2239" s="13">
        <f>SUM(U2239:Z2239)</f>
        <v>0</v>
      </c>
      <c r="AB2239" s="48"/>
      <c r="AC2239" s="48"/>
      <c r="AD2239" s="86">
        <f>H2239+K2239+O2239+T2239+AA2239+AB2239-AC2239</f>
        <v>82.766666666666666</v>
      </c>
    </row>
    <row r="2240" spans="1:30" ht="21" customHeight="1" x14ac:dyDescent="0.2">
      <c r="A2240" s="8">
        <v>2236</v>
      </c>
      <c r="B2240" s="145">
        <v>164473</v>
      </c>
      <c r="C2240" s="92" t="s">
        <v>64</v>
      </c>
      <c r="D2240" s="93">
        <v>5</v>
      </c>
      <c r="E2240" s="12">
        <v>0.82736559139784949</v>
      </c>
      <c r="F2240" s="46"/>
      <c r="G2240" s="46"/>
      <c r="H2240" s="12">
        <f>SUM(E2240*100,F2240:G2240)</f>
        <v>82.736559139784944</v>
      </c>
      <c r="I2240" s="94"/>
      <c r="J2240" s="95"/>
      <c r="K2240" s="12">
        <f>SUM(I2240:J2240)</f>
        <v>0</v>
      </c>
      <c r="L2240" s="95"/>
      <c r="M2240" s="95"/>
      <c r="N2240" s="95"/>
      <c r="O2240" s="12">
        <f>SUM(L2240:N2240)</f>
        <v>0</v>
      </c>
      <c r="P2240" s="95"/>
      <c r="Q2240" s="95"/>
      <c r="R2240" s="95"/>
      <c r="S2240" s="95"/>
      <c r="T2240" s="19">
        <f>SUM(P2240:S2240)</f>
        <v>0</v>
      </c>
      <c r="U2240" s="95"/>
      <c r="V2240" s="94"/>
      <c r="W2240" s="94"/>
      <c r="X2240" s="94"/>
      <c r="Y2240" s="85"/>
      <c r="Z2240" s="85"/>
      <c r="AA2240" s="14">
        <f>SUM(U2240:Z2240)</f>
        <v>0</v>
      </c>
      <c r="AB2240" s="85"/>
      <c r="AC2240" s="85"/>
      <c r="AD2240" s="86">
        <f>H2240+K2240+O2240+T2240+AA2240+AB2240-AC2240</f>
        <v>82.736559139784944</v>
      </c>
    </row>
    <row r="2241" spans="1:30" ht="21" customHeight="1" x14ac:dyDescent="0.2">
      <c r="A2241" s="9">
        <v>2237</v>
      </c>
      <c r="B2241" s="100" t="s">
        <v>1928</v>
      </c>
      <c r="C2241" s="101" t="s">
        <v>68</v>
      </c>
      <c r="D2241" s="128">
        <v>1</v>
      </c>
      <c r="E2241" s="16">
        <v>0.82733333333333337</v>
      </c>
      <c r="F2241" s="48"/>
      <c r="G2241" s="48"/>
      <c r="H2241" s="12">
        <f>SUM(E2241*100,F2241:G2241)</f>
        <v>82.733333333333334</v>
      </c>
      <c r="I2241" s="48"/>
      <c r="J2241" s="78"/>
      <c r="K2241" s="13">
        <f>SUM(I2241:J2241)</f>
        <v>0</v>
      </c>
      <c r="L2241" s="48"/>
      <c r="M2241" s="78"/>
      <c r="N2241" s="78"/>
      <c r="O2241" s="13">
        <f>SUM(L2241:N2241)</f>
        <v>0</v>
      </c>
      <c r="P2241" s="78"/>
      <c r="Q2241" s="78"/>
      <c r="R2241" s="78"/>
      <c r="S2241" s="78"/>
      <c r="T2241" s="82">
        <f>SUM(P2241:S2241)</f>
        <v>0</v>
      </c>
      <c r="U2241" s="48"/>
      <c r="V2241" s="48"/>
      <c r="W2241" s="48"/>
      <c r="X2241" s="48"/>
      <c r="Y2241" s="48"/>
      <c r="Z2241" s="48"/>
      <c r="AA2241" s="13">
        <f>SUM(U2241:Z2241)</f>
        <v>0</v>
      </c>
      <c r="AB2241" s="48"/>
      <c r="AC2241" s="48"/>
      <c r="AD2241" s="86">
        <f>H2241+K2241+O2241+T2241+AA2241+AB2241-AC2241</f>
        <v>82.733333333333334</v>
      </c>
    </row>
    <row r="2242" spans="1:30" ht="21" customHeight="1" x14ac:dyDescent="0.2">
      <c r="A2242" s="10">
        <v>2238</v>
      </c>
      <c r="B2242" s="100" t="s">
        <v>1929</v>
      </c>
      <c r="C2242" s="101" t="s">
        <v>68</v>
      </c>
      <c r="D2242" s="128">
        <v>1</v>
      </c>
      <c r="E2242" s="16">
        <v>0.82733333333333337</v>
      </c>
      <c r="F2242" s="48"/>
      <c r="G2242" s="48"/>
      <c r="H2242" s="12">
        <f>SUM(E2242*100,F2242:G2242)</f>
        <v>82.733333333333334</v>
      </c>
      <c r="I2242" s="48"/>
      <c r="J2242" s="78"/>
      <c r="K2242" s="13">
        <f>SUM(I2242:J2242)</f>
        <v>0</v>
      </c>
      <c r="L2242" s="48"/>
      <c r="M2242" s="78"/>
      <c r="N2242" s="78"/>
      <c r="O2242" s="13">
        <f>SUM(L2242:N2242)</f>
        <v>0</v>
      </c>
      <c r="P2242" s="78"/>
      <c r="Q2242" s="78"/>
      <c r="R2242" s="78"/>
      <c r="S2242" s="78"/>
      <c r="T2242" s="82">
        <f>SUM(P2242:S2242)</f>
        <v>0</v>
      </c>
      <c r="U2242" s="48"/>
      <c r="V2242" s="48"/>
      <c r="W2242" s="48"/>
      <c r="X2242" s="48"/>
      <c r="Y2242" s="48"/>
      <c r="Z2242" s="48"/>
      <c r="AA2242" s="13">
        <f>SUM(U2242:Z2242)</f>
        <v>0</v>
      </c>
      <c r="AB2242" s="48"/>
      <c r="AC2242" s="48"/>
      <c r="AD2242" s="87">
        <f>H2242+K2242+O2242+T2242+AA2242+AB2242-AC2242</f>
        <v>82.733333333333334</v>
      </c>
    </row>
    <row r="2243" spans="1:30" ht="21" customHeight="1" x14ac:dyDescent="0.2">
      <c r="A2243" s="8">
        <v>2239</v>
      </c>
      <c r="B2243" s="134" t="s">
        <v>1930</v>
      </c>
      <c r="C2243" s="92" t="s">
        <v>64</v>
      </c>
      <c r="D2243" s="124">
        <v>1</v>
      </c>
      <c r="E2243" s="12">
        <v>0.82733333333333337</v>
      </c>
      <c r="F2243" s="46"/>
      <c r="G2243" s="46"/>
      <c r="H2243" s="12">
        <f>SUM(E2243*100,F2243:G2243)</f>
        <v>82.733333333333334</v>
      </c>
      <c r="I2243" s="94"/>
      <c r="J2243" s="95"/>
      <c r="K2243" s="12">
        <f>SUM(I2243:J2243)</f>
        <v>0</v>
      </c>
      <c r="L2243" s="95"/>
      <c r="M2243" s="95"/>
      <c r="N2243" s="95"/>
      <c r="O2243" s="12">
        <f>SUM(L2243:N2243)</f>
        <v>0</v>
      </c>
      <c r="P2243" s="95"/>
      <c r="Q2243" s="95"/>
      <c r="R2243" s="95"/>
      <c r="S2243" s="95"/>
      <c r="T2243" s="19">
        <f>SUM(P2243:S2243)</f>
        <v>0</v>
      </c>
      <c r="U2243" s="95"/>
      <c r="V2243" s="94"/>
      <c r="W2243" s="94"/>
      <c r="X2243" s="94"/>
      <c r="Y2243" s="85"/>
      <c r="Z2243" s="85"/>
      <c r="AA2243" s="14">
        <f>SUM(U2243:Z2243)</f>
        <v>0</v>
      </c>
      <c r="AB2243" s="85"/>
      <c r="AC2243" s="85"/>
      <c r="AD2243" s="86">
        <f>H2243+K2243+O2243+T2243+AA2243+AB2243-AC2243</f>
        <v>82.733333333333334</v>
      </c>
    </row>
    <row r="2244" spans="1:30" ht="21" customHeight="1" x14ac:dyDescent="0.2">
      <c r="A2244" s="9">
        <v>2240</v>
      </c>
      <c r="B2244" s="136" t="s">
        <v>1931</v>
      </c>
      <c r="C2244" s="104" t="s">
        <v>70</v>
      </c>
      <c r="D2244" s="105">
        <v>1</v>
      </c>
      <c r="E2244" s="14">
        <f>H2244/100</f>
        <v>0.82727272727272738</v>
      </c>
      <c r="F2244" s="49"/>
      <c r="G2244" s="49"/>
      <c r="H2244" s="12">
        <v>82.727272727272734</v>
      </c>
      <c r="I2244" s="49"/>
      <c r="J2244" s="106"/>
      <c r="K2244" s="14">
        <f>SUM(I2244:J2244)</f>
        <v>0</v>
      </c>
      <c r="L2244" s="49"/>
      <c r="M2244" s="106"/>
      <c r="N2244" s="106"/>
      <c r="O2244" s="14">
        <f>SUM(L2244:N2244)</f>
        <v>0</v>
      </c>
      <c r="P2244" s="106"/>
      <c r="Q2244" s="106"/>
      <c r="R2244" s="106"/>
      <c r="S2244" s="106"/>
      <c r="T2244" s="18">
        <f>SUM(P2244:S2244)</f>
        <v>0</v>
      </c>
      <c r="U2244" s="49"/>
      <c r="V2244" s="49"/>
      <c r="W2244" s="49"/>
      <c r="X2244" s="49"/>
      <c r="Y2244" s="49"/>
      <c r="Z2244" s="49"/>
      <c r="AA2244" s="14">
        <f>SUM(U2244:Z2244)</f>
        <v>0</v>
      </c>
      <c r="AB2244" s="49"/>
      <c r="AC2244" s="49"/>
      <c r="AD2244" s="86">
        <f>H2244+K2244+O2244+T2244+AA2244+AB2244-AC2244</f>
        <v>82.727272727272734</v>
      </c>
    </row>
    <row r="2245" spans="1:30" ht="21" customHeight="1" x14ac:dyDescent="0.2">
      <c r="A2245" s="10">
        <v>2241</v>
      </c>
      <c r="B2245" s="117">
        <v>184113</v>
      </c>
      <c r="C2245" s="119" t="s">
        <v>78</v>
      </c>
      <c r="D2245" s="120">
        <v>3</v>
      </c>
      <c r="E2245" s="14">
        <v>0.82727272727272727</v>
      </c>
      <c r="F2245" s="51"/>
      <c r="G2245" s="51"/>
      <c r="H2245" s="12">
        <f>SUM(E2245*100,F2245:G2245)</f>
        <v>82.727272727272734</v>
      </c>
      <c r="I2245" s="51"/>
      <c r="J2245" s="121"/>
      <c r="K2245" s="14">
        <f>SUM(I2245:J2245)</f>
        <v>0</v>
      </c>
      <c r="L2245" s="51"/>
      <c r="M2245" s="121"/>
      <c r="N2245" s="121"/>
      <c r="O2245" s="14">
        <f>SUM(L2245:N2245)</f>
        <v>0</v>
      </c>
      <c r="P2245" s="121"/>
      <c r="Q2245" s="121"/>
      <c r="R2245" s="121"/>
      <c r="S2245" s="121"/>
      <c r="T2245" s="18">
        <f>SUM(P2245:S2245)</f>
        <v>0</v>
      </c>
      <c r="U2245" s="51"/>
      <c r="V2245" s="51"/>
      <c r="W2245" s="51"/>
      <c r="X2245" s="51"/>
      <c r="Y2245" s="51"/>
      <c r="Z2245" s="51"/>
      <c r="AA2245" s="14">
        <f>SUM(U2245:Z2245)</f>
        <v>0</v>
      </c>
      <c r="AB2245" s="51"/>
      <c r="AC2245" s="51"/>
      <c r="AD2245" s="87">
        <f>H2245+K2245+O2245+T2245+AA2245+AB2245-AC2245</f>
        <v>82.727272727272734</v>
      </c>
    </row>
    <row r="2246" spans="1:30" ht="21" customHeight="1" x14ac:dyDescent="0.2">
      <c r="A2246" s="8">
        <v>2242</v>
      </c>
      <c r="B2246" s="132" t="s">
        <v>1932</v>
      </c>
      <c r="C2246" s="101" t="s">
        <v>68</v>
      </c>
      <c r="D2246" s="102">
        <v>1</v>
      </c>
      <c r="E2246" s="13">
        <v>0.82714285714285718</v>
      </c>
      <c r="F2246" s="48"/>
      <c r="G2246" s="48"/>
      <c r="H2246" s="12">
        <f>SUM(E2246*100,F2246:G2246)</f>
        <v>82.714285714285722</v>
      </c>
      <c r="I2246" s="48"/>
      <c r="J2246" s="78"/>
      <c r="K2246" s="13">
        <f>SUM(I2246:J2246)</f>
        <v>0</v>
      </c>
      <c r="L2246" s="48"/>
      <c r="M2246" s="78"/>
      <c r="N2246" s="78"/>
      <c r="O2246" s="13">
        <f>SUM(L2246:N2246)</f>
        <v>0</v>
      </c>
      <c r="P2246" s="78"/>
      <c r="Q2246" s="78"/>
      <c r="R2246" s="78"/>
      <c r="S2246" s="78"/>
      <c r="T2246" s="82">
        <f>SUM(P2246:S2246)</f>
        <v>0</v>
      </c>
      <c r="U2246" s="48"/>
      <c r="V2246" s="48"/>
      <c r="W2246" s="48"/>
      <c r="X2246" s="48"/>
      <c r="Y2246" s="48"/>
      <c r="Z2246" s="48"/>
      <c r="AA2246" s="13">
        <f>SUM(U2246:Z2246)</f>
        <v>0</v>
      </c>
      <c r="AB2246" s="48"/>
      <c r="AC2246" s="48"/>
      <c r="AD2246" s="87">
        <f>H2246+K2246+O2246+T2246+AA2246+AB2246-AC2246</f>
        <v>82.714285714285722</v>
      </c>
    </row>
    <row r="2247" spans="1:30" ht="21" customHeight="1" x14ac:dyDescent="0.2">
      <c r="A2247" s="9">
        <v>2243</v>
      </c>
      <c r="B2247" s="90" t="s">
        <v>1933</v>
      </c>
      <c r="C2247" s="92" t="s">
        <v>64</v>
      </c>
      <c r="D2247" s="93">
        <v>2</v>
      </c>
      <c r="E2247" s="12">
        <v>0.82714285714285718</v>
      </c>
      <c r="F2247" s="46"/>
      <c r="G2247" s="46"/>
      <c r="H2247" s="12">
        <f>SUM(E2247*100,F2247:G2247)</f>
        <v>82.714285714285722</v>
      </c>
      <c r="I2247" s="94"/>
      <c r="J2247" s="95"/>
      <c r="K2247" s="12">
        <f>SUM(I2247:J2247)</f>
        <v>0</v>
      </c>
      <c r="L2247" s="95"/>
      <c r="M2247" s="95"/>
      <c r="N2247" s="95"/>
      <c r="O2247" s="12">
        <f>SUM(L2247:N2247)</f>
        <v>0</v>
      </c>
      <c r="P2247" s="95"/>
      <c r="Q2247" s="95"/>
      <c r="R2247" s="95"/>
      <c r="S2247" s="95"/>
      <c r="T2247" s="19">
        <f>SUM(P2247:S2247)</f>
        <v>0</v>
      </c>
      <c r="U2247" s="95"/>
      <c r="V2247" s="94"/>
      <c r="W2247" s="94"/>
      <c r="X2247" s="94"/>
      <c r="Y2247" s="85"/>
      <c r="Z2247" s="85"/>
      <c r="AA2247" s="14">
        <f>SUM(U2247:Z2247)</f>
        <v>0</v>
      </c>
      <c r="AB2247" s="85"/>
      <c r="AC2247" s="85"/>
      <c r="AD2247" s="86">
        <f>H2247+K2247+O2247+T2247+AA2247+AB2247-AC2247</f>
        <v>82.714285714285722</v>
      </c>
    </row>
    <row r="2248" spans="1:30" ht="21" customHeight="1" x14ac:dyDescent="0.2">
      <c r="A2248" s="10">
        <v>2244</v>
      </c>
      <c r="B2248" s="107">
        <v>182865</v>
      </c>
      <c r="C2248" s="104" t="s">
        <v>70</v>
      </c>
      <c r="D2248" s="116">
        <v>3</v>
      </c>
      <c r="E2248" s="14">
        <f>'[1]3-18-06.'!AD11</f>
        <v>0.82700000000000007</v>
      </c>
      <c r="F2248" s="49"/>
      <c r="G2248" s="49"/>
      <c r="H2248" s="12">
        <f>SUM(E2248*100,F2248:G2248)</f>
        <v>82.7</v>
      </c>
      <c r="I2248" s="49"/>
      <c r="J2248" s="106"/>
      <c r="K2248" s="14">
        <f>SUM(I2248:J2248)</f>
        <v>0</v>
      </c>
      <c r="L2248" s="49"/>
      <c r="M2248" s="106"/>
      <c r="N2248" s="106"/>
      <c r="O2248" s="14">
        <f>SUM(L2248:N2248)</f>
        <v>0</v>
      </c>
      <c r="P2248" s="106"/>
      <c r="Q2248" s="106"/>
      <c r="R2248" s="106"/>
      <c r="S2248" s="106"/>
      <c r="T2248" s="18">
        <f>SUM(P2248:S2248)</f>
        <v>0</v>
      </c>
      <c r="U2248" s="49"/>
      <c r="V2248" s="49"/>
      <c r="W2248" s="49"/>
      <c r="X2248" s="49"/>
      <c r="Y2248" s="49"/>
      <c r="Z2248" s="49"/>
      <c r="AA2248" s="14">
        <f>SUM(U2248:Z2248)</f>
        <v>0</v>
      </c>
      <c r="AB2248" s="49"/>
      <c r="AC2248" s="49"/>
      <c r="AD2248" s="87">
        <f>H2248+K2248+O2248+T2248+AA2248+AB2248-AC2248</f>
        <v>82.7</v>
      </c>
    </row>
    <row r="2249" spans="1:30" ht="21" customHeight="1" x14ac:dyDescent="0.2">
      <c r="A2249" s="8">
        <v>2245</v>
      </c>
      <c r="B2249" s="99" t="s">
        <v>1934</v>
      </c>
      <c r="C2249" s="101" t="s">
        <v>68</v>
      </c>
      <c r="D2249" s="128">
        <v>1</v>
      </c>
      <c r="E2249" s="16">
        <v>0.82699999999999996</v>
      </c>
      <c r="F2249" s="48"/>
      <c r="G2249" s="48"/>
      <c r="H2249" s="12">
        <f>SUM(E2249*100,F2249:G2249)</f>
        <v>82.699999999999989</v>
      </c>
      <c r="I2249" s="48"/>
      <c r="J2249" s="78"/>
      <c r="K2249" s="13">
        <f>SUM(I2249:J2249)</f>
        <v>0</v>
      </c>
      <c r="L2249" s="48"/>
      <c r="M2249" s="78"/>
      <c r="N2249" s="78"/>
      <c r="O2249" s="13">
        <f>SUM(L2249:N2249)</f>
        <v>0</v>
      </c>
      <c r="P2249" s="78"/>
      <c r="Q2249" s="78"/>
      <c r="R2249" s="78"/>
      <c r="S2249" s="78"/>
      <c r="T2249" s="82">
        <f>SUM(P2249:S2249)</f>
        <v>0</v>
      </c>
      <c r="U2249" s="48"/>
      <c r="V2249" s="48"/>
      <c r="W2249" s="48"/>
      <c r="X2249" s="48"/>
      <c r="Y2249" s="48"/>
      <c r="Z2249" s="48"/>
      <c r="AA2249" s="13">
        <f>SUM(U2249:Z2249)</f>
        <v>0</v>
      </c>
      <c r="AB2249" s="48"/>
      <c r="AC2249" s="48"/>
      <c r="AD2249" s="87">
        <f>H2249+K2249+O2249+T2249+AA2249+AB2249-AC2249</f>
        <v>82.699999999999989</v>
      </c>
    </row>
    <row r="2250" spans="1:30" ht="21" customHeight="1" x14ac:dyDescent="0.2">
      <c r="A2250" s="9">
        <v>2246</v>
      </c>
      <c r="B2250" s="100" t="s">
        <v>1935</v>
      </c>
      <c r="C2250" s="101" t="s">
        <v>68</v>
      </c>
      <c r="D2250" s="102">
        <v>2</v>
      </c>
      <c r="E2250" s="13">
        <v>0.82699999999999996</v>
      </c>
      <c r="F2250" s="48"/>
      <c r="G2250" s="48"/>
      <c r="H2250" s="12">
        <f>SUM(E2250*100,F2250:G2250)</f>
        <v>82.699999999999989</v>
      </c>
      <c r="I2250" s="48"/>
      <c r="J2250" s="78"/>
      <c r="K2250" s="13">
        <f>SUM(I2250:J2250)</f>
        <v>0</v>
      </c>
      <c r="L2250" s="48"/>
      <c r="M2250" s="78"/>
      <c r="N2250" s="78"/>
      <c r="O2250" s="13">
        <f>SUM(L2250:N2250)</f>
        <v>0</v>
      </c>
      <c r="P2250" s="78"/>
      <c r="Q2250" s="78"/>
      <c r="R2250" s="78"/>
      <c r="S2250" s="78"/>
      <c r="T2250" s="82">
        <f>SUM(P2250:S2250)</f>
        <v>0</v>
      </c>
      <c r="U2250" s="48"/>
      <c r="V2250" s="48"/>
      <c r="W2250" s="48"/>
      <c r="X2250" s="48"/>
      <c r="Y2250" s="48"/>
      <c r="Z2250" s="48"/>
      <c r="AA2250" s="13">
        <f>SUM(U2250:Z2250)</f>
        <v>0</v>
      </c>
      <c r="AB2250" s="48"/>
      <c r="AC2250" s="48"/>
      <c r="AD2250" s="86">
        <f>H2250+K2250+O2250+T2250+AA2250+AB2250-AC2250</f>
        <v>82.699999999999989</v>
      </c>
    </row>
    <row r="2251" spans="1:30" ht="21" customHeight="1" x14ac:dyDescent="0.2">
      <c r="A2251" s="10">
        <v>2247</v>
      </c>
      <c r="B2251" s="122" t="s">
        <v>1936</v>
      </c>
      <c r="C2251" s="110" t="s">
        <v>73</v>
      </c>
      <c r="D2251" s="111">
        <v>1</v>
      </c>
      <c r="E2251" s="14">
        <v>0.80678571428571433</v>
      </c>
      <c r="F2251" s="50"/>
      <c r="G2251" s="50">
        <v>1</v>
      </c>
      <c r="H2251" s="12">
        <f>SUM(E2251*100,F2251:G2251)</f>
        <v>81.678571428571431</v>
      </c>
      <c r="I2251" s="50"/>
      <c r="J2251" s="112"/>
      <c r="K2251" s="14">
        <f>SUM(I2251:J2251)</f>
        <v>0</v>
      </c>
      <c r="L2251" s="50"/>
      <c r="M2251" s="112"/>
      <c r="N2251" s="112"/>
      <c r="O2251" s="14">
        <f>SUM(L2251:N2251)</f>
        <v>0</v>
      </c>
      <c r="P2251" s="112"/>
      <c r="Q2251" s="112"/>
      <c r="R2251" s="112"/>
      <c r="S2251" s="112"/>
      <c r="T2251" s="18">
        <f>SUM(P2251:S2251)</f>
        <v>0</v>
      </c>
      <c r="U2251" s="50"/>
      <c r="V2251" s="50"/>
      <c r="W2251" s="50"/>
      <c r="X2251" s="50"/>
      <c r="Y2251" s="50">
        <v>1</v>
      </c>
      <c r="Z2251" s="50"/>
      <c r="AA2251" s="14">
        <f>SUM(U2251:Z2251)</f>
        <v>1</v>
      </c>
      <c r="AB2251" s="50"/>
      <c r="AC2251" s="50"/>
      <c r="AD2251" s="87">
        <f>H2251+K2251+O2251+T2251+AA2251+AB2251-AC2251</f>
        <v>82.678571428571431</v>
      </c>
    </row>
    <row r="2252" spans="1:30" ht="21" customHeight="1" x14ac:dyDescent="0.2">
      <c r="A2252" s="8">
        <v>2248</v>
      </c>
      <c r="B2252" s="132" t="s">
        <v>1937</v>
      </c>
      <c r="C2252" s="101" t="s">
        <v>68</v>
      </c>
      <c r="D2252" s="102">
        <v>1</v>
      </c>
      <c r="E2252" s="13">
        <v>0.82678571428571423</v>
      </c>
      <c r="F2252" s="48"/>
      <c r="G2252" s="48"/>
      <c r="H2252" s="12">
        <f>SUM(E2252*100,F2252:G2252)</f>
        <v>82.678571428571416</v>
      </c>
      <c r="I2252" s="48"/>
      <c r="J2252" s="78"/>
      <c r="K2252" s="13">
        <f>SUM(I2252:J2252)</f>
        <v>0</v>
      </c>
      <c r="L2252" s="48"/>
      <c r="M2252" s="78"/>
      <c r="N2252" s="78"/>
      <c r="O2252" s="13">
        <f>SUM(L2252:N2252)</f>
        <v>0</v>
      </c>
      <c r="P2252" s="78"/>
      <c r="Q2252" s="78"/>
      <c r="R2252" s="78"/>
      <c r="S2252" s="78"/>
      <c r="T2252" s="82">
        <f>SUM(P2252:S2252)</f>
        <v>0</v>
      </c>
      <c r="U2252" s="48"/>
      <c r="V2252" s="48"/>
      <c r="W2252" s="48"/>
      <c r="X2252" s="48"/>
      <c r="Y2252" s="48"/>
      <c r="Z2252" s="48"/>
      <c r="AA2252" s="13">
        <f>SUM(U2252:Z2252)</f>
        <v>0</v>
      </c>
      <c r="AB2252" s="48"/>
      <c r="AC2252" s="48"/>
      <c r="AD2252" s="87">
        <f>H2252+K2252+O2252+T2252+AA2252+AB2252-AC2252</f>
        <v>82.678571428571416</v>
      </c>
    </row>
    <row r="2253" spans="1:30" ht="21" customHeight="1" x14ac:dyDescent="0.2">
      <c r="A2253" s="9">
        <v>2249</v>
      </c>
      <c r="B2253" s="96" t="s">
        <v>1938</v>
      </c>
      <c r="C2253" s="96" t="s">
        <v>66</v>
      </c>
      <c r="D2253" s="97">
        <v>1</v>
      </c>
      <c r="E2253" s="13">
        <v>0.82468750000000002</v>
      </c>
      <c r="F2253" s="47"/>
      <c r="G2253" s="47"/>
      <c r="H2253" s="12">
        <f>SUM(E2253*100,F2253:G2253)</f>
        <v>82.46875</v>
      </c>
      <c r="I2253" s="47"/>
      <c r="J2253" s="77"/>
      <c r="K2253" s="13">
        <f>SUM(I2253:J2253)</f>
        <v>0</v>
      </c>
      <c r="L2253" s="47"/>
      <c r="M2253" s="77"/>
      <c r="N2253" s="77"/>
      <c r="O2253" s="13">
        <f>SUM(L2253:N2253)</f>
        <v>0</v>
      </c>
      <c r="P2253" s="77"/>
      <c r="Q2253" s="77"/>
      <c r="R2253" s="77"/>
      <c r="S2253" s="77"/>
      <c r="T2253" s="82">
        <f>SUM(P2253:S2253)</f>
        <v>0</v>
      </c>
      <c r="U2253" s="47"/>
      <c r="V2253" s="47">
        <v>0.2</v>
      </c>
      <c r="W2253" s="47"/>
      <c r="X2253" s="47"/>
      <c r="Y2253" s="47"/>
      <c r="Z2253" s="47"/>
      <c r="AA2253" s="13">
        <f>SUM(U2253:Z2253)</f>
        <v>0.2</v>
      </c>
      <c r="AB2253" s="47"/>
      <c r="AC2253" s="47"/>
      <c r="AD2253" s="86">
        <f>H2253+K2253+O2253+T2253+AA2253+AB2253-AC2253</f>
        <v>82.668750000000003</v>
      </c>
    </row>
    <row r="2254" spans="1:30" ht="21" customHeight="1" x14ac:dyDescent="0.2">
      <c r="A2254" s="10">
        <v>2250</v>
      </c>
      <c r="B2254" s="117">
        <v>203205</v>
      </c>
      <c r="C2254" s="119" t="s">
        <v>78</v>
      </c>
      <c r="D2254" s="120">
        <v>1</v>
      </c>
      <c r="E2254" s="14">
        <v>0.77968749999999998</v>
      </c>
      <c r="F2254" s="51"/>
      <c r="G2254" s="51"/>
      <c r="H2254" s="12">
        <f>SUM(E2254*100,F2254:G2254)</f>
        <v>77.96875</v>
      </c>
      <c r="I2254" s="51"/>
      <c r="J2254" s="121"/>
      <c r="K2254" s="14">
        <f>SUM(I2254:J2254)</f>
        <v>0</v>
      </c>
      <c r="L2254" s="51"/>
      <c r="M2254" s="121"/>
      <c r="N2254" s="121"/>
      <c r="O2254" s="14">
        <f>SUM(L2254:N2254)</f>
        <v>0</v>
      </c>
      <c r="P2254" s="121"/>
      <c r="Q2254" s="121"/>
      <c r="R2254" s="121"/>
      <c r="S2254" s="121"/>
      <c r="T2254" s="18">
        <f>SUM(P2254:S2254)</f>
        <v>0</v>
      </c>
      <c r="U2254" s="51">
        <v>0.5</v>
      </c>
      <c r="V2254" s="51">
        <v>3.2</v>
      </c>
      <c r="W2254" s="51"/>
      <c r="X2254" s="51">
        <v>1</v>
      </c>
      <c r="Y2254" s="51"/>
      <c r="Z2254" s="51"/>
      <c r="AA2254" s="14">
        <f>SUM(U2254:Z2254)</f>
        <v>4.7</v>
      </c>
      <c r="AB2254" s="51"/>
      <c r="AC2254" s="51"/>
      <c r="AD2254" s="86">
        <f>H2254+K2254+O2254+T2254+AA2254+AB2254-AC2254</f>
        <v>82.668750000000003</v>
      </c>
    </row>
    <row r="2255" spans="1:30" ht="21" customHeight="1" x14ac:dyDescent="0.2">
      <c r="A2255" s="8">
        <v>2251</v>
      </c>
      <c r="B2255" s="100" t="s">
        <v>1939</v>
      </c>
      <c r="C2255" s="101" t="s">
        <v>68</v>
      </c>
      <c r="D2255" s="128">
        <v>1</v>
      </c>
      <c r="E2255" s="16">
        <v>0.81666666666666665</v>
      </c>
      <c r="F2255" s="48"/>
      <c r="G2255" s="48"/>
      <c r="H2255" s="12">
        <f>SUM(E2255*100,F2255:G2255)</f>
        <v>81.666666666666671</v>
      </c>
      <c r="I2255" s="48"/>
      <c r="J2255" s="78"/>
      <c r="K2255" s="13">
        <f>SUM(I2255:J2255)</f>
        <v>0</v>
      </c>
      <c r="L2255" s="48"/>
      <c r="M2255" s="78"/>
      <c r="N2255" s="78"/>
      <c r="O2255" s="13">
        <f>SUM(L2255:N2255)</f>
        <v>0</v>
      </c>
      <c r="P2255" s="78"/>
      <c r="Q2255" s="78">
        <v>1</v>
      </c>
      <c r="R2255" s="78"/>
      <c r="S2255" s="78"/>
      <c r="T2255" s="82">
        <f>SUM(P2255:S2255)</f>
        <v>1</v>
      </c>
      <c r="U2255" s="48"/>
      <c r="V2255" s="48"/>
      <c r="W2255" s="48"/>
      <c r="X2255" s="48"/>
      <c r="Y2255" s="48"/>
      <c r="Z2255" s="48"/>
      <c r="AA2255" s="13">
        <f>SUM(U2255:Z2255)</f>
        <v>0</v>
      </c>
      <c r="AB2255" s="48"/>
      <c r="AC2255" s="48"/>
      <c r="AD2255" s="87">
        <f>H2255+K2255+O2255+T2255+AA2255+AB2255-AC2255</f>
        <v>82.666666666666671</v>
      </c>
    </row>
    <row r="2256" spans="1:30" ht="21" customHeight="1" x14ac:dyDescent="0.2">
      <c r="A2256" s="9">
        <v>2252</v>
      </c>
      <c r="B2256" s="100" t="s">
        <v>1940</v>
      </c>
      <c r="C2256" s="101" t="s">
        <v>68</v>
      </c>
      <c r="D2256" s="102">
        <v>3</v>
      </c>
      <c r="E2256" s="13">
        <v>0.82666666666666666</v>
      </c>
      <c r="F2256" s="48"/>
      <c r="G2256" s="48"/>
      <c r="H2256" s="12">
        <f>SUM(E2256*100,F2256:G2256)</f>
        <v>82.666666666666671</v>
      </c>
      <c r="I2256" s="48"/>
      <c r="J2256" s="78"/>
      <c r="K2256" s="13">
        <f>SUM(I2256:J2256)</f>
        <v>0</v>
      </c>
      <c r="L2256" s="48"/>
      <c r="M2256" s="78"/>
      <c r="N2256" s="78"/>
      <c r="O2256" s="13">
        <f>SUM(L2256:N2256)</f>
        <v>0</v>
      </c>
      <c r="P2256" s="78"/>
      <c r="Q2256" s="78"/>
      <c r="R2256" s="78"/>
      <c r="S2256" s="78"/>
      <c r="T2256" s="82">
        <f>SUM(P2256:S2256)</f>
        <v>0</v>
      </c>
      <c r="U2256" s="48"/>
      <c r="V2256" s="48"/>
      <c r="W2256" s="48"/>
      <c r="X2256" s="48"/>
      <c r="Y2256" s="48"/>
      <c r="Z2256" s="48"/>
      <c r="AA2256" s="13">
        <f>SUM(U2256:Z2256)</f>
        <v>0</v>
      </c>
      <c r="AB2256" s="48"/>
      <c r="AC2256" s="48"/>
      <c r="AD2256" s="86">
        <f>H2256+K2256+O2256+T2256+AA2256+AB2256-AC2256</f>
        <v>82.666666666666671</v>
      </c>
    </row>
    <row r="2257" spans="1:30" ht="21" customHeight="1" x14ac:dyDescent="0.2">
      <c r="A2257" s="10">
        <v>2253</v>
      </c>
      <c r="B2257" s="110" t="s">
        <v>1941</v>
      </c>
      <c r="C2257" s="110" t="s">
        <v>73</v>
      </c>
      <c r="D2257" s="111">
        <v>4</v>
      </c>
      <c r="E2257" s="14">
        <v>0.82656249999999998</v>
      </c>
      <c r="F2257" s="50"/>
      <c r="G2257" s="50"/>
      <c r="H2257" s="12">
        <f>SUM(E2257*100,F2257:G2257)</f>
        <v>82.65625</v>
      </c>
      <c r="I2257" s="50"/>
      <c r="J2257" s="112"/>
      <c r="K2257" s="14">
        <f>SUM(I2257:J2257)</f>
        <v>0</v>
      </c>
      <c r="L2257" s="50"/>
      <c r="M2257" s="112"/>
      <c r="N2257" s="112"/>
      <c r="O2257" s="14">
        <f>SUM(L2257:N2257)</f>
        <v>0</v>
      </c>
      <c r="P2257" s="112"/>
      <c r="Q2257" s="112"/>
      <c r="R2257" s="112"/>
      <c r="S2257" s="112"/>
      <c r="T2257" s="18">
        <f>SUM(P2257:S2257)</f>
        <v>0</v>
      </c>
      <c r="U2257" s="50"/>
      <c r="V2257" s="50"/>
      <c r="W2257" s="50"/>
      <c r="X2257" s="50"/>
      <c r="Y2257" s="50"/>
      <c r="Z2257" s="50"/>
      <c r="AA2257" s="14">
        <f>SUM(U2257:Z2257)</f>
        <v>0</v>
      </c>
      <c r="AB2257" s="50"/>
      <c r="AC2257" s="50"/>
      <c r="AD2257" s="86">
        <f>H2257+K2257+O2257+T2257+AA2257+AB2257-AC2257</f>
        <v>82.65625</v>
      </c>
    </row>
    <row r="2258" spans="1:30" ht="21" customHeight="1" x14ac:dyDescent="0.2">
      <c r="A2258" s="8">
        <v>2254</v>
      </c>
      <c r="B2258" s="107" t="s">
        <v>1942</v>
      </c>
      <c r="C2258" s="104" t="s">
        <v>70</v>
      </c>
      <c r="D2258" s="116">
        <v>2</v>
      </c>
      <c r="E2258" s="14">
        <f>H2258/100</f>
        <v>0.82654166666666673</v>
      </c>
      <c r="F2258" s="49"/>
      <c r="G2258" s="49"/>
      <c r="H2258" s="12">
        <v>82.654166666666669</v>
      </c>
      <c r="I2258" s="49"/>
      <c r="J2258" s="106"/>
      <c r="K2258" s="14">
        <f>SUM(I2258:J2258)</f>
        <v>0</v>
      </c>
      <c r="L2258" s="49"/>
      <c r="M2258" s="106"/>
      <c r="N2258" s="106"/>
      <c r="O2258" s="14">
        <f>SUM(L2258:N2258)</f>
        <v>0</v>
      </c>
      <c r="P2258" s="106"/>
      <c r="Q2258" s="106"/>
      <c r="R2258" s="106"/>
      <c r="S2258" s="106"/>
      <c r="T2258" s="18">
        <f>SUM(P2258:S2258)</f>
        <v>0</v>
      </c>
      <c r="U2258" s="49"/>
      <c r="V2258" s="49"/>
      <c r="W2258" s="49"/>
      <c r="X2258" s="49"/>
      <c r="Y2258" s="49"/>
      <c r="Z2258" s="49"/>
      <c r="AA2258" s="14">
        <f>SUM(U2258:Z2258)</f>
        <v>0</v>
      </c>
      <c r="AB2258" s="49"/>
      <c r="AC2258" s="49"/>
      <c r="AD2258" s="87">
        <f>H2258+K2258+O2258+T2258+AA2258+AB2258-AC2258</f>
        <v>82.654166666666669</v>
      </c>
    </row>
    <row r="2259" spans="1:30" ht="21" customHeight="1" x14ac:dyDescent="0.2">
      <c r="A2259" s="9">
        <v>2255</v>
      </c>
      <c r="B2259" s="100" t="s">
        <v>1943</v>
      </c>
      <c r="C2259" s="101" t="s">
        <v>68</v>
      </c>
      <c r="D2259" s="141">
        <v>1</v>
      </c>
      <c r="E2259" s="13">
        <v>0.80645161290322576</v>
      </c>
      <c r="F2259" s="48"/>
      <c r="G2259" s="48"/>
      <c r="H2259" s="12">
        <f>SUM(E2259*100,F2259:G2259)</f>
        <v>80.645161290322577</v>
      </c>
      <c r="I2259" s="48"/>
      <c r="J2259" s="78"/>
      <c r="K2259" s="13">
        <f>SUM(I2259:J2259)</f>
        <v>0</v>
      </c>
      <c r="L2259" s="48"/>
      <c r="M2259" s="78"/>
      <c r="N2259" s="78"/>
      <c r="O2259" s="13">
        <f>SUM(L2259:N2259)</f>
        <v>0</v>
      </c>
      <c r="P2259" s="78"/>
      <c r="Q2259" s="78"/>
      <c r="R2259" s="78"/>
      <c r="S2259" s="78"/>
      <c r="T2259" s="82">
        <f>SUM(P2259:S2259)</f>
        <v>0</v>
      </c>
      <c r="U2259" s="48"/>
      <c r="V2259" s="48">
        <v>0.5</v>
      </c>
      <c r="W2259" s="48">
        <v>1.5</v>
      </c>
      <c r="X2259" s="48"/>
      <c r="Y2259" s="48"/>
      <c r="Z2259" s="48"/>
      <c r="AA2259" s="13">
        <f>SUM(U2259:Z2259)</f>
        <v>2</v>
      </c>
      <c r="AB2259" s="48"/>
      <c r="AC2259" s="48"/>
      <c r="AD2259" s="86">
        <f>H2259+K2259+O2259+T2259+AA2259+AB2259-AC2259</f>
        <v>82.645161290322577</v>
      </c>
    </row>
    <row r="2260" spans="1:30" ht="21" customHeight="1" x14ac:dyDescent="0.2">
      <c r="A2260" s="10">
        <v>2256</v>
      </c>
      <c r="B2260" s="145">
        <v>164422</v>
      </c>
      <c r="C2260" s="92" t="s">
        <v>64</v>
      </c>
      <c r="D2260" s="93">
        <v>5</v>
      </c>
      <c r="E2260" s="12">
        <v>0.8264107526881721</v>
      </c>
      <c r="F2260" s="46"/>
      <c r="G2260" s="46"/>
      <c r="H2260" s="12">
        <f>SUM(E2260*100,F2260:G2260)</f>
        <v>82.641075268817204</v>
      </c>
      <c r="I2260" s="94"/>
      <c r="J2260" s="95"/>
      <c r="K2260" s="12">
        <f>SUM(I2260:J2260)</f>
        <v>0</v>
      </c>
      <c r="L2260" s="95"/>
      <c r="M2260" s="95"/>
      <c r="N2260" s="95"/>
      <c r="O2260" s="12">
        <f>SUM(L2260:N2260)</f>
        <v>0</v>
      </c>
      <c r="P2260" s="95"/>
      <c r="Q2260" s="95"/>
      <c r="R2260" s="95"/>
      <c r="S2260" s="95"/>
      <c r="T2260" s="19">
        <f>SUM(P2260:S2260)</f>
        <v>0</v>
      </c>
      <c r="U2260" s="95"/>
      <c r="V2260" s="94"/>
      <c r="W2260" s="94"/>
      <c r="X2260" s="94"/>
      <c r="Y2260" s="85"/>
      <c r="Z2260" s="85"/>
      <c r="AA2260" s="14">
        <f>SUM(U2260:Z2260)</f>
        <v>0</v>
      </c>
      <c r="AB2260" s="85"/>
      <c r="AC2260" s="85"/>
      <c r="AD2260" s="86">
        <f>H2260+K2260+O2260+T2260+AA2260+AB2260-AC2260</f>
        <v>82.641075268817204</v>
      </c>
    </row>
    <row r="2261" spans="1:30" ht="21" customHeight="1" x14ac:dyDescent="0.2">
      <c r="A2261" s="8">
        <v>2257</v>
      </c>
      <c r="B2261" s="136" t="s">
        <v>1944</v>
      </c>
      <c r="C2261" s="104" t="s">
        <v>70</v>
      </c>
      <c r="D2261" s="105">
        <v>1</v>
      </c>
      <c r="E2261" s="14">
        <f>H2261/100</f>
        <v>0.82636363636363597</v>
      </c>
      <c r="F2261" s="49"/>
      <c r="G2261" s="49">
        <v>1</v>
      </c>
      <c r="H2261" s="12">
        <v>82.636363636363598</v>
      </c>
      <c r="I2261" s="49"/>
      <c r="J2261" s="106"/>
      <c r="K2261" s="14">
        <f>SUM(I2261:J2261)</f>
        <v>0</v>
      </c>
      <c r="L2261" s="49"/>
      <c r="M2261" s="106"/>
      <c r="N2261" s="106"/>
      <c r="O2261" s="14">
        <f>SUM(L2261:N2261)</f>
        <v>0</v>
      </c>
      <c r="P2261" s="106"/>
      <c r="Q2261" s="106"/>
      <c r="R2261" s="106"/>
      <c r="S2261" s="106"/>
      <c r="T2261" s="18">
        <f>SUM(P2261:S2261)</f>
        <v>0</v>
      </c>
      <c r="U2261" s="49"/>
      <c r="V2261" s="49"/>
      <c r="W2261" s="49"/>
      <c r="X2261" s="49"/>
      <c r="Y2261" s="49"/>
      <c r="Z2261" s="49"/>
      <c r="AA2261" s="14">
        <f>SUM(U2261:Z2261)</f>
        <v>0</v>
      </c>
      <c r="AB2261" s="49"/>
      <c r="AC2261" s="49"/>
      <c r="AD2261" s="86">
        <f>H2261+K2261+O2261+T2261+AA2261+AB2261-AC2261</f>
        <v>82.636363636363598</v>
      </c>
    </row>
    <row r="2262" spans="1:30" ht="21" customHeight="1" x14ac:dyDescent="0.2">
      <c r="A2262" s="9">
        <v>2258</v>
      </c>
      <c r="B2262" s="99" t="s">
        <v>1945</v>
      </c>
      <c r="C2262" s="101" t="s">
        <v>68</v>
      </c>
      <c r="D2262" s="133">
        <v>3</v>
      </c>
      <c r="E2262" s="13">
        <v>0.82620689655172419</v>
      </c>
      <c r="F2262" s="48"/>
      <c r="G2262" s="48"/>
      <c r="H2262" s="12">
        <f>SUM(E2262*100,F2262:G2262)</f>
        <v>82.620689655172413</v>
      </c>
      <c r="I2262" s="48"/>
      <c r="J2262" s="78"/>
      <c r="K2262" s="13">
        <f>SUM(I2262:J2262)</f>
        <v>0</v>
      </c>
      <c r="L2262" s="48"/>
      <c r="M2262" s="78"/>
      <c r="N2262" s="78"/>
      <c r="O2262" s="13">
        <f>SUM(L2262:N2262)</f>
        <v>0</v>
      </c>
      <c r="P2262" s="78"/>
      <c r="Q2262" s="78"/>
      <c r="R2262" s="78"/>
      <c r="S2262" s="78"/>
      <c r="T2262" s="82">
        <f>SUM(P2262:S2262)</f>
        <v>0</v>
      </c>
      <c r="U2262" s="48"/>
      <c r="V2262" s="48"/>
      <c r="W2262" s="48"/>
      <c r="X2262" s="48"/>
      <c r="Y2262" s="48"/>
      <c r="Z2262" s="48"/>
      <c r="AA2262" s="13">
        <f>SUM(U2262:Z2262)</f>
        <v>0</v>
      </c>
      <c r="AB2262" s="48"/>
      <c r="AC2262" s="48"/>
      <c r="AD2262" s="86">
        <f>H2262+K2262+O2262+T2262+AA2262+AB2262-AC2262</f>
        <v>82.620689655172413</v>
      </c>
    </row>
    <row r="2263" spans="1:30" ht="21" customHeight="1" x14ac:dyDescent="0.2">
      <c r="A2263" s="10">
        <v>2259</v>
      </c>
      <c r="B2263" s="136" t="s">
        <v>1946</v>
      </c>
      <c r="C2263" s="104" t="s">
        <v>70</v>
      </c>
      <c r="D2263" s="105">
        <v>1</v>
      </c>
      <c r="E2263" s="14">
        <f>H2263/100</f>
        <v>0.81818181818181812</v>
      </c>
      <c r="F2263" s="49"/>
      <c r="G2263" s="49"/>
      <c r="H2263" s="12">
        <v>81.818181818181813</v>
      </c>
      <c r="I2263" s="49"/>
      <c r="J2263" s="106"/>
      <c r="K2263" s="14">
        <f>SUM(I2263:J2263)</f>
        <v>0</v>
      </c>
      <c r="L2263" s="49"/>
      <c r="M2263" s="106"/>
      <c r="N2263" s="106"/>
      <c r="O2263" s="14">
        <f>SUM(L2263:N2263)</f>
        <v>0</v>
      </c>
      <c r="P2263" s="106"/>
      <c r="Q2263" s="106"/>
      <c r="R2263" s="106"/>
      <c r="S2263" s="106"/>
      <c r="T2263" s="18">
        <f>SUM(P2263:S2263)</f>
        <v>0</v>
      </c>
      <c r="U2263" s="49"/>
      <c r="V2263" s="49">
        <v>0.8</v>
      </c>
      <c r="W2263" s="49"/>
      <c r="X2263" s="49"/>
      <c r="Y2263" s="49"/>
      <c r="Z2263" s="49"/>
      <c r="AA2263" s="14">
        <f>SUM(U2263:Z2263)</f>
        <v>0.8</v>
      </c>
      <c r="AB2263" s="49"/>
      <c r="AC2263" s="49"/>
      <c r="AD2263" s="86">
        <f>H2263+K2263+O2263+T2263+AA2263+AB2263-AC2263</f>
        <v>82.61818181818181</v>
      </c>
    </row>
    <row r="2264" spans="1:30" ht="21" customHeight="1" x14ac:dyDescent="0.2">
      <c r="A2264" s="8">
        <v>2260</v>
      </c>
      <c r="B2264" s="122" t="s">
        <v>1947</v>
      </c>
      <c r="C2264" s="110" t="s">
        <v>73</v>
      </c>
      <c r="D2264" s="111">
        <v>1</v>
      </c>
      <c r="E2264" s="14">
        <v>0.82614074074074073</v>
      </c>
      <c r="F2264" s="50"/>
      <c r="G2264" s="50"/>
      <c r="H2264" s="12">
        <f>SUM(E2264*100,F2264:G2264)</f>
        <v>82.614074074074068</v>
      </c>
      <c r="I2264" s="50"/>
      <c r="J2264" s="112"/>
      <c r="K2264" s="14">
        <f>SUM(I2264:J2264)</f>
        <v>0</v>
      </c>
      <c r="L2264" s="50"/>
      <c r="M2264" s="112"/>
      <c r="N2264" s="112"/>
      <c r="O2264" s="14">
        <f>SUM(L2264:N2264)</f>
        <v>0</v>
      </c>
      <c r="P2264" s="112"/>
      <c r="Q2264" s="112"/>
      <c r="R2264" s="112"/>
      <c r="S2264" s="112"/>
      <c r="T2264" s="18">
        <f>SUM(P2264:S2264)</f>
        <v>0</v>
      </c>
      <c r="U2264" s="50"/>
      <c r="V2264" s="50"/>
      <c r="W2264" s="50"/>
      <c r="X2264" s="50"/>
      <c r="Y2264" s="50"/>
      <c r="Z2264" s="50"/>
      <c r="AA2264" s="14">
        <f>SUM(U2264:Z2264)</f>
        <v>0</v>
      </c>
      <c r="AB2264" s="50"/>
      <c r="AC2264" s="50"/>
      <c r="AD2264" s="86">
        <f>H2264+K2264+O2264+T2264+AA2264+AB2264-AC2264</f>
        <v>82.614074074074068</v>
      </c>
    </row>
    <row r="2265" spans="1:30" ht="21" customHeight="1" x14ac:dyDescent="0.2">
      <c r="A2265" s="9">
        <v>2261</v>
      </c>
      <c r="B2265" s="110" t="s">
        <v>1948</v>
      </c>
      <c r="C2265" s="110" t="s">
        <v>73</v>
      </c>
      <c r="D2265" s="111">
        <v>1</v>
      </c>
      <c r="E2265" s="14">
        <v>0.81605333333333341</v>
      </c>
      <c r="F2265" s="50"/>
      <c r="G2265" s="50">
        <v>1</v>
      </c>
      <c r="H2265" s="12">
        <f>SUM(E2265*100,F2265:G2265)</f>
        <v>82.605333333333334</v>
      </c>
      <c r="I2265" s="50"/>
      <c r="J2265" s="112"/>
      <c r="K2265" s="14">
        <f>SUM(I2265:J2265)</f>
        <v>0</v>
      </c>
      <c r="L2265" s="50"/>
      <c r="M2265" s="112"/>
      <c r="N2265" s="112"/>
      <c r="O2265" s="14">
        <f>SUM(L2265:N2265)</f>
        <v>0</v>
      </c>
      <c r="P2265" s="112"/>
      <c r="Q2265" s="112"/>
      <c r="R2265" s="112"/>
      <c r="S2265" s="112"/>
      <c r="T2265" s="18">
        <f>SUM(P2265:S2265)</f>
        <v>0</v>
      </c>
      <c r="U2265" s="50"/>
      <c r="V2265" s="50"/>
      <c r="W2265" s="50"/>
      <c r="X2265" s="50"/>
      <c r="Y2265" s="50"/>
      <c r="Z2265" s="50"/>
      <c r="AA2265" s="14">
        <f>SUM(U2265:Z2265)</f>
        <v>0</v>
      </c>
      <c r="AB2265" s="50"/>
      <c r="AC2265" s="50"/>
      <c r="AD2265" s="86">
        <f>H2265+K2265+O2265+T2265+AA2265+AB2265-AC2265</f>
        <v>82.605333333333334</v>
      </c>
    </row>
    <row r="2266" spans="1:30" ht="21" customHeight="1" x14ac:dyDescent="0.2">
      <c r="A2266" s="10">
        <v>2262</v>
      </c>
      <c r="B2266" s="90" t="s">
        <v>1949</v>
      </c>
      <c r="C2266" s="92" t="s">
        <v>64</v>
      </c>
      <c r="D2266" s="93">
        <v>2</v>
      </c>
      <c r="E2266" s="12">
        <v>0.82604395604395608</v>
      </c>
      <c r="F2266" s="46"/>
      <c r="G2266" s="46"/>
      <c r="H2266" s="12">
        <f>SUM(E2266*100,F2266:G2266)</f>
        <v>82.604395604395606</v>
      </c>
      <c r="I2266" s="94"/>
      <c r="J2266" s="95"/>
      <c r="K2266" s="12">
        <f>SUM(I2266:J2266)</f>
        <v>0</v>
      </c>
      <c r="L2266" s="95"/>
      <c r="M2266" s="95"/>
      <c r="N2266" s="95"/>
      <c r="O2266" s="12">
        <f>SUM(L2266:N2266)</f>
        <v>0</v>
      </c>
      <c r="P2266" s="95"/>
      <c r="Q2266" s="95"/>
      <c r="R2266" s="95"/>
      <c r="S2266" s="95"/>
      <c r="T2266" s="19">
        <f>SUM(P2266:S2266)</f>
        <v>0</v>
      </c>
      <c r="U2266" s="95"/>
      <c r="V2266" s="94"/>
      <c r="W2266" s="94"/>
      <c r="X2266" s="94"/>
      <c r="Y2266" s="85"/>
      <c r="Z2266" s="85"/>
      <c r="AA2266" s="14">
        <f>SUM(U2266:Z2266)</f>
        <v>0</v>
      </c>
      <c r="AB2266" s="85"/>
      <c r="AC2266" s="85"/>
      <c r="AD2266" s="87">
        <f>H2266+K2266+O2266+T2266+AA2266+AB2266-AC2266</f>
        <v>82.604395604395606</v>
      </c>
    </row>
    <row r="2267" spans="1:30" ht="21" customHeight="1" x14ac:dyDescent="0.2">
      <c r="A2267" s="8">
        <v>2263</v>
      </c>
      <c r="B2267" s="108" t="s">
        <v>1950</v>
      </c>
      <c r="C2267" s="110" t="s">
        <v>73</v>
      </c>
      <c r="D2267" s="111">
        <v>4</v>
      </c>
      <c r="E2267" s="14">
        <v>0.82593749999999999</v>
      </c>
      <c r="F2267" s="50"/>
      <c r="G2267" s="50"/>
      <c r="H2267" s="12">
        <f>SUM(E2267*100,F2267:G2267)</f>
        <v>82.59375</v>
      </c>
      <c r="I2267" s="50"/>
      <c r="J2267" s="112"/>
      <c r="K2267" s="14">
        <f>SUM(I2267:J2267)</f>
        <v>0</v>
      </c>
      <c r="L2267" s="50"/>
      <c r="M2267" s="112"/>
      <c r="N2267" s="112"/>
      <c r="O2267" s="14">
        <f>SUM(L2267:N2267)</f>
        <v>0</v>
      </c>
      <c r="P2267" s="112"/>
      <c r="Q2267" s="112"/>
      <c r="R2267" s="112"/>
      <c r="S2267" s="112"/>
      <c r="T2267" s="18">
        <f>SUM(P2267:S2267)</f>
        <v>0</v>
      </c>
      <c r="U2267" s="50"/>
      <c r="V2267" s="50"/>
      <c r="W2267" s="50"/>
      <c r="X2267" s="50"/>
      <c r="Y2267" s="50"/>
      <c r="Z2267" s="50"/>
      <c r="AA2267" s="14">
        <f>SUM(U2267:Z2267)</f>
        <v>0</v>
      </c>
      <c r="AB2267" s="50"/>
      <c r="AC2267" s="50"/>
      <c r="AD2267" s="86">
        <f>H2267+K2267+O2267+T2267+AA2267+AB2267-AC2267</f>
        <v>82.59375</v>
      </c>
    </row>
    <row r="2268" spans="1:30" ht="21" customHeight="1" x14ac:dyDescent="0.2">
      <c r="A2268" s="9">
        <v>2264</v>
      </c>
      <c r="B2268" s="117">
        <v>174196</v>
      </c>
      <c r="C2268" s="119" t="s">
        <v>78</v>
      </c>
      <c r="D2268" s="120">
        <v>4</v>
      </c>
      <c r="E2268" s="14">
        <v>0.82589743589743592</v>
      </c>
      <c r="F2268" s="51"/>
      <c r="G2268" s="51"/>
      <c r="H2268" s="12">
        <f>SUM(E2268*100,F2268:G2268)</f>
        <v>82.589743589743591</v>
      </c>
      <c r="I2268" s="51"/>
      <c r="J2268" s="121"/>
      <c r="K2268" s="14">
        <f>SUM(I2268:J2268)</f>
        <v>0</v>
      </c>
      <c r="L2268" s="51"/>
      <c r="M2268" s="121"/>
      <c r="N2268" s="121"/>
      <c r="O2268" s="14">
        <f>SUM(L2268:N2268)</f>
        <v>0</v>
      </c>
      <c r="P2268" s="121"/>
      <c r="Q2268" s="121"/>
      <c r="R2268" s="121"/>
      <c r="S2268" s="121"/>
      <c r="T2268" s="18">
        <f>SUM(P2268:S2268)</f>
        <v>0</v>
      </c>
      <c r="U2268" s="51"/>
      <c r="V2268" s="51"/>
      <c r="W2268" s="51"/>
      <c r="X2268" s="51"/>
      <c r="Y2268" s="51"/>
      <c r="Z2268" s="51"/>
      <c r="AA2268" s="14">
        <f>SUM(U2268:Z2268)</f>
        <v>0</v>
      </c>
      <c r="AB2268" s="51"/>
      <c r="AC2268" s="51"/>
      <c r="AD2268" s="86">
        <f>H2268+K2268+O2268+T2268+AA2268+AB2268-AC2268</f>
        <v>82.589743589743591</v>
      </c>
    </row>
    <row r="2269" spans="1:30" ht="21" customHeight="1" x14ac:dyDescent="0.2">
      <c r="A2269" s="10">
        <v>2265</v>
      </c>
      <c r="B2269" s="107" t="s">
        <v>1951</v>
      </c>
      <c r="C2269" s="104" t="s">
        <v>70</v>
      </c>
      <c r="D2269" s="116">
        <v>2</v>
      </c>
      <c r="E2269" s="14">
        <f>H2269/100</f>
        <v>0.82571666666666677</v>
      </c>
      <c r="F2269" s="49"/>
      <c r="G2269" s="49"/>
      <c r="H2269" s="12">
        <v>82.571666666666673</v>
      </c>
      <c r="I2269" s="49"/>
      <c r="J2269" s="106"/>
      <c r="K2269" s="14">
        <f>SUM(I2269:J2269)</f>
        <v>0</v>
      </c>
      <c r="L2269" s="49"/>
      <c r="M2269" s="106"/>
      <c r="N2269" s="106"/>
      <c r="O2269" s="14">
        <f>SUM(L2269:N2269)</f>
        <v>0</v>
      </c>
      <c r="P2269" s="106"/>
      <c r="Q2269" s="106"/>
      <c r="R2269" s="106"/>
      <c r="S2269" s="106"/>
      <c r="T2269" s="18">
        <f>SUM(P2269:S2269)</f>
        <v>0</v>
      </c>
      <c r="U2269" s="49"/>
      <c r="V2269" s="49"/>
      <c r="W2269" s="49"/>
      <c r="X2269" s="49"/>
      <c r="Y2269" s="49"/>
      <c r="Z2269" s="49"/>
      <c r="AA2269" s="14">
        <f>SUM(U2269:Z2269)</f>
        <v>0</v>
      </c>
      <c r="AB2269" s="49"/>
      <c r="AC2269" s="49"/>
      <c r="AD2269" s="86">
        <f>H2269+K2269+O2269+T2269+AA2269+AB2269-AC2269</f>
        <v>82.571666666666673</v>
      </c>
    </row>
    <row r="2270" spans="1:30" ht="21" customHeight="1" x14ac:dyDescent="0.2">
      <c r="A2270" s="8">
        <v>2266</v>
      </c>
      <c r="B2270" s="132" t="s">
        <v>1952</v>
      </c>
      <c r="C2270" s="101" t="s">
        <v>68</v>
      </c>
      <c r="D2270" s="102">
        <v>1</v>
      </c>
      <c r="E2270" s="13">
        <v>0.82571428571428573</v>
      </c>
      <c r="F2270" s="48"/>
      <c r="G2270" s="48"/>
      <c r="H2270" s="12">
        <f>SUM(E2270*100,F2270:G2270)</f>
        <v>82.571428571428569</v>
      </c>
      <c r="I2270" s="48"/>
      <c r="J2270" s="78"/>
      <c r="K2270" s="13">
        <f>SUM(I2270:J2270)</f>
        <v>0</v>
      </c>
      <c r="L2270" s="48"/>
      <c r="M2270" s="78"/>
      <c r="N2270" s="78"/>
      <c r="O2270" s="13">
        <f>SUM(L2270:N2270)</f>
        <v>0</v>
      </c>
      <c r="P2270" s="78"/>
      <c r="Q2270" s="78"/>
      <c r="R2270" s="78"/>
      <c r="S2270" s="78"/>
      <c r="T2270" s="82">
        <f>SUM(P2270:S2270)</f>
        <v>0</v>
      </c>
      <c r="U2270" s="48"/>
      <c r="V2270" s="48"/>
      <c r="W2270" s="48"/>
      <c r="X2270" s="48"/>
      <c r="Y2270" s="48"/>
      <c r="Z2270" s="48"/>
      <c r="AA2270" s="13">
        <f>SUM(U2270:Z2270)</f>
        <v>0</v>
      </c>
      <c r="AB2270" s="48"/>
      <c r="AC2270" s="48"/>
      <c r="AD2270" s="86">
        <f>H2270+K2270+O2270+T2270+AA2270+AB2270-AC2270</f>
        <v>82.571428571428569</v>
      </c>
    </row>
    <row r="2271" spans="1:30" ht="21" customHeight="1" x14ac:dyDescent="0.2">
      <c r="A2271" s="9">
        <v>2267</v>
      </c>
      <c r="B2271" s="110" t="s">
        <v>1953</v>
      </c>
      <c r="C2271" s="110" t="s">
        <v>73</v>
      </c>
      <c r="D2271" s="111">
        <v>1</v>
      </c>
      <c r="E2271" s="14">
        <v>0.82064516129032261</v>
      </c>
      <c r="F2271" s="50"/>
      <c r="G2271" s="50"/>
      <c r="H2271" s="12">
        <f>SUM(E2271*100,F2271:G2271)</f>
        <v>82.064516129032256</v>
      </c>
      <c r="I2271" s="50"/>
      <c r="J2271" s="112"/>
      <c r="K2271" s="14">
        <f>SUM(I2271:J2271)</f>
        <v>0</v>
      </c>
      <c r="L2271" s="50"/>
      <c r="M2271" s="112"/>
      <c r="N2271" s="112"/>
      <c r="O2271" s="14">
        <f>SUM(L2271:N2271)</f>
        <v>0</v>
      </c>
      <c r="P2271" s="112"/>
      <c r="Q2271" s="112"/>
      <c r="R2271" s="112"/>
      <c r="S2271" s="112"/>
      <c r="T2271" s="18">
        <f>SUM(P2271:S2271)</f>
        <v>0</v>
      </c>
      <c r="U2271" s="50"/>
      <c r="V2271" s="50">
        <v>0.5</v>
      </c>
      <c r="W2271" s="50"/>
      <c r="X2271" s="50"/>
      <c r="Y2271" s="50"/>
      <c r="Z2271" s="50"/>
      <c r="AA2271" s="14">
        <f>SUM(U2271:Z2271)</f>
        <v>0.5</v>
      </c>
      <c r="AB2271" s="50"/>
      <c r="AC2271" s="50"/>
      <c r="AD2271" s="86">
        <f>H2271+K2271+O2271+T2271+AA2271+AB2271-AC2271</f>
        <v>82.564516129032256</v>
      </c>
    </row>
    <row r="2272" spans="1:30" ht="21" customHeight="1" x14ac:dyDescent="0.2">
      <c r="A2272" s="10">
        <v>2268</v>
      </c>
      <c r="B2272" s="136" t="s">
        <v>1954</v>
      </c>
      <c r="C2272" s="104" t="s">
        <v>70</v>
      </c>
      <c r="D2272" s="105">
        <v>1</v>
      </c>
      <c r="E2272" s="14">
        <f>H2272/100</f>
        <v>0.82545454545454544</v>
      </c>
      <c r="F2272" s="49"/>
      <c r="G2272" s="49"/>
      <c r="H2272" s="12">
        <v>82.545454545454547</v>
      </c>
      <c r="I2272" s="49"/>
      <c r="J2272" s="106"/>
      <c r="K2272" s="14">
        <f>SUM(I2272:J2272)</f>
        <v>0</v>
      </c>
      <c r="L2272" s="49"/>
      <c r="M2272" s="106"/>
      <c r="N2272" s="106"/>
      <c r="O2272" s="14">
        <f>SUM(L2272:N2272)</f>
        <v>0</v>
      </c>
      <c r="P2272" s="106"/>
      <c r="Q2272" s="106"/>
      <c r="R2272" s="106"/>
      <c r="S2272" s="106"/>
      <c r="T2272" s="18">
        <f>SUM(P2272:S2272)</f>
        <v>0</v>
      </c>
      <c r="U2272" s="49"/>
      <c r="V2272" s="49"/>
      <c r="W2272" s="49"/>
      <c r="X2272" s="49"/>
      <c r="Y2272" s="49"/>
      <c r="Z2272" s="49"/>
      <c r="AA2272" s="14">
        <f>SUM(U2272:Z2272)</f>
        <v>0</v>
      </c>
      <c r="AB2272" s="49"/>
      <c r="AC2272" s="49"/>
      <c r="AD2272" s="86">
        <f>H2272+K2272+O2272+T2272+AA2272+AB2272-AC2272</f>
        <v>82.545454545454547</v>
      </c>
    </row>
    <row r="2273" spans="1:30" ht="21" customHeight="1" x14ac:dyDescent="0.2">
      <c r="A2273" s="8">
        <v>2269</v>
      </c>
      <c r="B2273" s="117">
        <v>165001</v>
      </c>
      <c r="C2273" s="119" t="s">
        <v>78</v>
      </c>
      <c r="D2273" s="120">
        <v>4</v>
      </c>
      <c r="E2273" s="14">
        <v>0.82538461538461538</v>
      </c>
      <c r="F2273" s="51"/>
      <c r="G2273" s="51"/>
      <c r="H2273" s="12">
        <f>SUM(E2273*100,F2273:G2273)</f>
        <v>82.538461538461533</v>
      </c>
      <c r="I2273" s="51"/>
      <c r="J2273" s="121"/>
      <c r="K2273" s="14">
        <f>SUM(I2273:J2273)</f>
        <v>0</v>
      </c>
      <c r="L2273" s="51"/>
      <c r="M2273" s="121"/>
      <c r="N2273" s="121"/>
      <c r="O2273" s="14">
        <f>SUM(L2273:N2273)</f>
        <v>0</v>
      </c>
      <c r="P2273" s="121"/>
      <c r="Q2273" s="121"/>
      <c r="R2273" s="121"/>
      <c r="S2273" s="121"/>
      <c r="T2273" s="18">
        <f>SUM(P2273:S2273)</f>
        <v>0</v>
      </c>
      <c r="U2273" s="51"/>
      <c r="V2273" s="51"/>
      <c r="W2273" s="51"/>
      <c r="X2273" s="51"/>
      <c r="Y2273" s="51"/>
      <c r="Z2273" s="51"/>
      <c r="AA2273" s="14">
        <f>SUM(U2273:Z2273)</f>
        <v>0</v>
      </c>
      <c r="AB2273" s="51"/>
      <c r="AC2273" s="51"/>
      <c r="AD2273" s="86">
        <f>H2273+K2273+O2273+T2273+AA2273+AB2273-AC2273</f>
        <v>82.538461538461533</v>
      </c>
    </row>
    <row r="2274" spans="1:30" ht="21" customHeight="1" x14ac:dyDescent="0.2">
      <c r="A2274" s="9">
        <v>2270</v>
      </c>
      <c r="B2274" s="136" t="s">
        <v>1955</v>
      </c>
      <c r="C2274" s="104" t="s">
        <v>70</v>
      </c>
      <c r="D2274" s="105">
        <v>1</v>
      </c>
      <c r="E2274" s="14">
        <f>H2274/100</f>
        <v>0.81727272727272737</v>
      </c>
      <c r="F2274" s="49"/>
      <c r="G2274" s="49"/>
      <c r="H2274" s="12">
        <v>81.727272727272734</v>
      </c>
      <c r="I2274" s="49"/>
      <c r="J2274" s="106"/>
      <c r="K2274" s="14">
        <f>SUM(I2274:J2274)</f>
        <v>0</v>
      </c>
      <c r="L2274" s="49"/>
      <c r="M2274" s="106"/>
      <c r="N2274" s="106"/>
      <c r="O2274" s="14">
        <f>SUM(L2274:N2274)</f>
        <v>0</v>
      </c>
      <c r="P2274" s="106"/>
      <c r="Q2274" s="106"/>
      <c r="R2274" s="106"/>
      <c r="S2274" s="106"/>
      <c r="T2274" s="18">
        <f>SUM(P2274:S2274)</f>
        <v>0</v>
      </c>
      <c r="U2274" s="49"/>
      <c r="V2274" s="49">
        <v>0.8</v>
      </c>
      <c r="W2274" s="49"/>
      <c r="X2274" s="49"/>
      <c r="Y2274" s="49"/>
      <c r="Z2274" s="49"/>
      <c r="AA2274" s="14">
        <f>SUM(U2274:Z2274)</f>
        <v>0.8</v>
      </c>
      <c r="AB2274" s="49"/>
      <c r="AC2274" s="49"/>
      <c r="AD2274" s="87">
        <f>H2274+K2274+O2274+T2274+AA2274+AB2274-AC2274</f>
        <v>82.527272727272731</v>
      </c>
    </row>
    <row r="2275" spans="1:30" ht="21" customHeight="1" x14ac:dyDescent="0.2">
      <c r="A2275" s="10">
        <v>2271</v>
      </c>
      <c r="B2275" s="107">
        <v>182842</v>
      </c>
      <c r="C2275" s="104" t="s">
        <v>70</v>
      </c>
      <c r="D2275" s="116">
        <v>3</v>
      </c>
      <c r="E2275" s="14">
        <f>'[1]3-18-04.'!AD25</f>
        <v>0.82499999999999996</v>
      </c>
      <c r="F2275" s="49"/>
      <c r="G2275" s="49"/>
      <c r="H2275" s="12">
        <f>SUM(E2275*100,F2275:G2275)</f>
        <v>82.5</v>
      </c>
      <c r="I2275" s="49"/>
      <c r="J2275" s="106"/>
      <c r="K2275" s="14">
        <f>SUM(I2275:J2275)</f>
        <v>0</v>
      </c>
      <c r="L2275" s="49"/>
      <c r="M2275" s="106"/>
      <c r="N2275" s="106"/>
      <c r="O2275" s="14">
        <f>SUM(L2275:N2275)</f>
        <v>0</v>
      </c>
      <c r="P2275" s="106"/>
      <c r="Q2275" s="106"/>
      <c r="R2275" s="106"/>
      <c r="S2275" s="106"/>
      <c r="T2275" s="18">
        <f>SUM(P2275:S2275)</f>
        <v>0</v>
      </c>
      <c r="U2275" s="49"/>
      <c r="V2275" s="49"/>
      <c r="W2275" s="49"/>
      <c r="X2275" s="49"/>
      <c r="Y2275" s="49"/>
      <c r="Z2275" s="49"/>
      <c r="AA2275" s="14">
        <f>SUM(U2275:Z2275)</f>
        <v>0</v>
      </c>
      <c r="AB2275" s="49"/>
      <c r="AC2275" s="49"/>
      <c r="AD2275" s="86">
        <f>H2275+K2275+O2275+T2275+AA2275+AB2275-AC2275</f>
        <v>82.5</v>
      </c>
    </row>
    <row r="2276" spans="1:30" ht="21" customHeight="1" x14ac:dyDescent="0.2">
      <c r="A2276" s="8">
        <v>2272</v>
      </c>
      <c r="B2276" s="107">
        <v>182928</v>
      </c>
      <c r="C2276" s="104" t="s">
        <v>70</v>
      </c>
      <c r="D2276" s="116">
        <v>3</v>
      </c>
      <c r="E2276" s="14">
        <f>'[1]3-18-08.'!AD25</f>
        <v>0.82499999999999996</v>
      </c>
      <c r="F2276" s="49"/>
      <c r="G2276" s="49"/>
      <c r="H2276" s="12">
        <f>SUM(E2276*100,F2276:G2276)</f>
        <v>82.5</v>
      </c>
      <c r="I2276" s="49"/>
      <c r="J2276" s="106"/>
      <c r="K2276" s="14">
        <f>SUM(I2276:J2276)</f>
        <v>0</v>
      </c>
      <c r="L2276" s="49"/>
      <c r="M2276" s="106"/>
      <c r="N2276" s="106"/>
      <c r="O2276" s="14">
        <f>SUM(L2276:N2276)</f>
        <v>0</v>
      </c>
      <c r="P2276" s="106"/>
      <c r="Q2276" s="106"/>
      <c r="R2276" s="106"/>
      <c r="S2276" s="106"/>
      <c r="T2276" s="18">
        <f>SUM(P2276:S2276)</f>
        <v>0</v>
      </c>
      <c r="U2276" s="49"/>
      <c r="V2276" s="49"/>
      <c r="W2276" s="49"/>
      <c r="X2276" s="49"/>
      <c r="Y2276" s="49"/>
      <c r="Z2276" s="49"/>
      <c r="AA2276" s="14">
        <f>SUM(U2276:Z2276)</f>
        <v>0</v>
      </c>
      <c r="AB2276" s="49"/>
      <c r="AC2276" s="49"/>
      <c r="AD2276" s="86">
        <f>H2276+K2276+O2276+T2276+AA2276+AB2276-AC2276</f>
        <v>82.5</v>
      </c>
    </row>
    <row r="2277" spans="1:30" ht="21" customHeight="1" x14ac:dyDescent="0.2">
      <c r="A2277" s="9">
        <v>2273</v>
      </c>
      <c r="B2277" s="117">
        <v>194139</v>
      </c>
      <c r="C2277" s="119" t="s">
        <v>78</v>
      </c>
      <c r="D2277" s="120">
        <v>2</v>
      </c>
      <c r="E2277" s="14">
        <v>0.82499999999999996</v>
      </c>
      <c r="F2277" s="51"/>
      <c r="G2277" s="51"/>
      <c r="H2277" s="12">
        <f>SUM(E2277*100,F2277:G2277)</f>
        <v>82.5</v>
      </c>
      <c r="I2277" s="51"/>
      <c r="J2277" s="121"/>
      <c r="K2277" s="14">
        <f>SUM(I2277:J2277)</f>
        <v>0</v>
      </c>
      <c r="L2277" s="51"/>
      <c r="M2277" s="121"/>
      <c r="N2277" s="121"/>
      <c r="O2277" s="14">
        <f>SUM(L2277:N2277)</f>
        <v>0</v>
      </c>
      <c r="P2277" s="121"/>
      <c r="Q2277" s="121"/>
      <c r="R2277" s="121"/>
      <c r="S2277" s="121"/>
      <c r="T2277" s="18">
        <f>SUM(P2277:S2277)</f>
        <v>0</v>
      </c>
      <c r="U2277" s="51"/>
      <c r="V2277" s="51"/>
      <c r="W2277" s="51"/>
      <c r="X2277" s="51"/>
      <c r="Y2277" s="51"/>
      <c r="Z2277" s="51"/>
      <c r="AA2277" s="14">
        <f>SUM(U2277:Z2277)</f>
        <v>0</v>
      </c>
      <c r="AB2277" s="51"/>
      <c r="AC2277" s="51"/>
      <c r="AD2277" s="87">
        <f>H2277+K2277+O2277+T2277+AA2277+AB2277-AC2277</f>
        <v>82.5</v>
      </c>
    </row>
    <row r="2278" spans="1:30" ht="21" customHeight="1" x14ac:dyDescent="0.2">
      <c r="A2278" s="10">
        <v>2274</v>
      </c>
      <c r="B2278" s="219" t="s">
        <v>1956</v>
      </c>
      <c r="C2278" s="101" t="s">
        <v>68</v>
      </c>
      <c r="D2278" s="102">
        <v>2</v>
      </c>
      <c r="E2278" s="13">
        <v>0.82499999999999996</v>
      </c>
      <c r="F2278" s="48"/>
      <c r="G2278" s="48"/>
      <c r="H2278" s="12">
        <f>SUM(E2278*100,F2278:G2278)</f>
        <v>82.5</v>
      </c>
      <c r="I2278" s="48"/>
      <c r="J2278" s="78"/>
      <c r="K2278" s="13">
        <f>SUM(I2278:J2278)</f>
        <v>0</v>
      </c>
      <c r="L2278" s="48"/>
      <c r="M2278" s="78"/>
      <c r="N2278" s="78"/>
      <c r="O2278" s="13">
        <f>SUM(L2278:N2278)</f>
        <v>0</v>
      </c>
      <c r="P2278" s="78"/>
      <c r="Q2278" s="78"/>
      <c r="R2278" s="78"/>
      <c r="S2278" s="78"/>
      <c r="T2278" s="82">
        <f>SUM(P2278:S2278)</f>
        <v>0</v>
      </c>
      <c r="U2278" s="48"/>
      <c r="V2278" s="48"/>
      <c r="W2278" s="48"/>
      <c r="X2278" s="48"/>
      <c r="Y2278" s="48"/>
      <c r="Z2278" s="48"/>
      <c r="AA2278" s="13">
        <f>SUM(U2278:Z2278)</f>
        <v>0</v>
      </c>
      <c r="AB2278" s="48"/>
      <c r="AC2278" s="48"/>
      <c r="AD2278" s="86">
        <f>H2278+K2278+O2278+T2278+AA2278+AB2278-AC2278</f>
        <v>82.5</v>
      </c>
    </row>
    <row r="2279" spans="1:30" ht="21" customHeight="1" x14ac:dyDescent="0.2">
      <c r="A2279" s="8">
        <v>2275</v>
      </c>
      <c r="B2279" s="117">
        <v>194233</v>
      </c>
      <c r="C2279" s="119" t="s">
        <v>78</v>
      </c>
      <c r="D2279" s="120">
        <v>2</v>
      </c>
      <c r="E2279" s="14">
        <v>0.8247916666666667</v>
      </c>
      <c r="F2279" s="51"/>
      <c r="G2279" s="51"/>
      <c r="H2279" s="12">
        <f>SUM(E2279*100,F2279:G2279)</f>
        <v>82.479166666666671</v>
      </c>
      <c r="I2279" s="51"/>
      <c r="J2279" s="121"/>
      <c r="K2279" s="14">
        <f>SUM(I2279:J2279)</f>
        <v>0</v>
      </c>
      <c r="L2279" s="51"/>
      <c r="M2279" s="121"/>
      <c r="N2279" s="121"/>
      <c r="O2279" s="14">
        <f>SUM(L2279:N2279)</f>
        <v>0</v>
      </c>
      <c r="P2279" s="121"/>
      <c r="Q2279" s="121"/>
      <c r="R2279" s="121"/>
      <c r="S2279" s="121"/>
      <c r="T2279" s="18">
        <f>SUM(P2279:S2279)</f>
        <v>0</v>
      </c>
      <c r="U2279" s="51"/>
      <c r="V2279" s="51"/>
      <c r="W2279" s="51"/>
      <c r="X2279" s="51"/>
      <c r="Y2279" s="51"/>
      <c r="Z2279" s="51"/>
      <c r="AA2279" s="14">
        <f>SUM(U2279:Z2279)</f>
        <v>0</v>
      </c>
      <c r="AB2279" s="51"/>
      <c r="AC2279" s="51"/>
      <c r="AD2279" s="86">
        <f>H2279+K2279+O2279+T2279+AA2279+AB2279-AC2279</f>
        <v>82.479166666666671</v>
      </c>
    </row>
    <row r="2280" spans="1:30" ht="21" customHeight="1" x14ac:dyDescent="0.2">
      <c r="A2280" s="9">
        <v>2276</v>
      </c>
      <c r="B2280" s="122" t="s">
        <v>1957</v>
      </c>
      <c r="C2280" s="110" t="s">
        <v>73</v>
      </c>
      <c r="D2280" s="111">
        <v>4</v>
      </c>
      <c r="E2280" s="14">
        <v>0.82466666666666666</v>
      </c>
      <c r="F2280" s="50"/>
      <c r="G2280" s="50"/>
      <c r="H2280" s="12">
        <f>SUM(E2280*100,F2280:G2280)</f>
        <v>82.466666666666669</v>
      </c>
      <c r="I2280" s="50"/>
      <c r="J2280" s="112"/>
      <c r="K2280" s="14">
        <f>SUM(I2280:J2280)</f>
        <v>0</v>
      </c>
      <c r="L2280" s="50"/>
      <c r="M2280" s="112"/>
      <c r="N2280" s="112"/>
      <c r="O2280" s="14">
        <f>SUM(L2280:N2280)</f>
        <v>0</v>
      </c>
      <c r="P2280" s="112"/>
      <c r="Q2280" s="112"/>
      <c r="R2280" s="112"/>
      <c r="S2280" s="112"/>
      <c r="T2280" s="18">
        <f>SUM(P2280:S2280)</f>
        <v>0</v>
      </c>
      <c r="U2280" s="50"/>
      <c r="V2280" s="50"/>
      <c r="W2280" s="50"/>
      <c r="X2280" s="50"/>
      <c r="Y2280" s="50"/>
      <c r="Z2280" s="50"/>
      <c r="AA2280" s="14">
        <f>SUM(U2280:Z2280)</f>
        <v>0</v>
      </c>
      <c r="AB2280" s="50"/>
      <c r="AC2280" s="50"/>
      <c r="AD2280" s="87">
        <f>H2280+K2280+O2280+T2280+AA2280+AB2280-AC2280</f>
        <v>82.466666666666669</v>
      </c>
    </row>
    <row r="2281" spans="1:30" ht="21" customHeight="1" x14ac:dyDescent="0.2">
      <c r="A2281" s="10">
        <v>2277</v>
      </c>
      <c r="B2281" s="99" t="s">
        <v>1958</v>
      </c>
      <c r="C2281" s="101" t="s">
        <v>68</v>
      </c>
      <c r="D2281" s="102">
        <v>2</v>
      </c>
      <c r="E2281" s="13">
        <v>0.82466666666666666</v>
      </c>
      <c r="F2281" s="48"/>
      <c r="G2281" s="48"/>
      <c r="H2281" s="12">
        <f>SUM(E2281*100,F2281:G2281)</f>
        <v>82.466666666666669</v>
      </c>
      <c r="I2281" s="48"/>
      <c r="J2281" s="78"/>
      <c r="K2281" s="13">
        <f>SUM(I2281:J2281)</f>
        <v>0</v>
      </c>
      <c r="L2281" s="48"/>
      <c r="M2281" s="78"/>
      <c r="N2281" s="78"/>
      <c r="O2281" s="13">
        <f>SUM(L2281:N2281)</f>
        <v>0</v>
      </c>
      <c r="P2281" s="78"/>
      <c r="Q2281" s="78"/>
      <c r="R2281" s="78"/>
      <c r="S2281" s="78"/>
      <c r="T2281" s="82">
        <f>SUM(P2281:S2281)</f>
        <v>0</v>
      </c>
      <c r="U2281" s="48"/>
      <c r="V2281" s="48"/>
      <c r="W2281" s="48"/>
      <c r="X2281" s="48"/>
      <c r="Y2281" s="48"/>
      <c r="Z2281" s="48"/>
      <c r="AA2281" s="13">
        <f>SUM(U2281:Z2281)</f>
        <v>0</v>
      </c>
      <c r="AB2281" s="48"/>
      <c r="AC2281" s="48"/>
      <c r="AD2281" s="86">
        <f>H2281+K2281+O2281+T2281+AA2281+AB2281-AC2281</f>
        <v>82.466666666666669</v>
      </c>
    </row>
    <row r="2282" spans="1:30" ht="21" customHeight="1" x14ac:dyDescent="0.2">
      <c r="A2282" s="8">
        <v>2278</v>
      </c>
      <c r="B2282" s="134" t="s">
        <v>1959</v>
      </c>
      <c r="C2282" s="92" t="s">
        <v>64</v>
      </c>
      <c r="D2282" s="124">
        <v>1</v>
      </c>
      <c r="E2282" s="12">
        <v>0.81966666666666665</v>
      </c>
      <c r="F2282" s="46"/>
      <c r="G2282" s="46"/>
      <c r="H2282" s="12">
        <f>SUM(E2282*100,F2282:G2282)</f>
        <v>81.966666666666669</v>
      </c>
      <c r="I2282" s="94"/>
      <c r="J2282" s="95"/>
      <c r="K2282" s="12">
        <f>SUM(I2282:J2282)</f>
        <v>0</v>
      </c>
      <c r="L2282" s="95"/>
      <c r="M2282" s="95"/>
      <c r="N2282" s="95"/>
      <c r="O2282" s="12">
        <f>SUM(L2282:N2282)</f>
        <v>0</v>
      </c>
      <c r="P2282" s="95"/>
      <c r="Q2282" s="95"/>
      <c r="R2282" s="95"/>
      <c r="S2282" s="95"/>
      <c r="T2282" s="19">
        <f>SUM(P2282:S2282)</f>
        <v>0</v>
      </c>
      <c r="U2282" s="95"/>
      <c r="V2282" s="94"/>
      <c r="W2282" s="94"/>
      <c r="X2282" s="94"/>
      <c r="Y2282" s="85"/>
      <c r="Z2282" s="85">
        <v>0.5</v>
      </c>
      <c r="AA2282" s="14">
        <f>SUM(U2282:Z2282)</f>
        <v>0.5</v>
      </c>
      <c r="AB2282" s="85"/>
      <c r="AC2282" s="85"/>
      <c r="AD2282" s="87">
        <f>H2282+K2282+O2282+T2282+AA2282+AB2282-AC2282</f>
        <v>82.466666666666669</v>
      </c>
    </row>
    <row r="2283" spans="1:30" ht="21" customHeight="1" x14ac:dyDescent="0.2">
      <c r="A2283" s="9">
        <v>2279</v>
      </c>
      <c r="B2283" s="131" t="s">
        <v>1960</v>
      </c>
      <c r="C2283" s="92" t="s">
        <v>64</v>
      </c>
      <c r="D2283" s="124">
        <v>2</v>
      </c>
      <c r="E2283" s="12">
        <v>0.82457446808510637</v>
      </c>
      <c r="F2283" s="53"/>
      <c r="G2283" s="46"/>
      <c r="H2283" s="12">
        <f>SUM(E2283*100,F2283:G2283)</f>
        <v>82.457446808510639</v>
      </c>
      <c r="I2283" s="94"/>
      <c r="J2283" s="95"/>
      <c r="K2283" s="12">
        <f>SUM(I2283:J2283)</f>
        <v>0</v>
      </c>
      <c r="L2283" s="95"/>
      <c r="M2283" s="95"/>
      <c r="N2283" s="95"/>
      <c r="O2283" s="12">
        <f>SUM(L2283:N2283)</f>
        <v>0</v>
      </c>
      <c r="P2283" s="95"/>
      <c r="Q2283" s="95"/>
      <c r="R2283" s="95"/>
      <c r="S2283" s="95"/>
      <c r="T2283" s="19">
        <f>SUM(P2283:S2283)</f>
        <v>0</v>
      </c>
      <c r="U2283" s="95"/>
      <c r="V2283" s="94"/>
      <c r="W2283" s="94"/>
      <c r="X2283" s="94"/>
      <c r="Y2283" s="85"/>
      <c r="Z2283" s="85"/>
      <c r="AA2283" s="14">
        <f>SUM(U2283:Z2283)</f>
        <v>0</v>
      </c>
      <c r="AB2283" s="85"/>
      <c r="AC2283" s="85"/>
      <c r="AD2283" s="86">
        <f>H2283+K2283+O2283+T2283+AA2283+AB2283-AC2283</f>
        <v>82.457446808510639</v>
      </c>
    </row>
    <row r="2284" spans="1:30" ht="21" customHeight="1" x14ac:dyDescent="0.2">
      <c r="A2284" s="10">
        <v>2280</v>
      </c>
      <c r="B2284" s="96" t="s">
        <v>1961</v>
      </c>
      <c r="C2284" s="96" t="s">
        <v>66</v>
      </c>
      <c r="D2284" s="97">
        <v>1</v>
      </c>
      <c r="E2284" s="13">
        <v>0.81937499999999996</v>
      </c>
      <c r="F2284" s="47"/>
      <c r="G2284" s="47"/>
      <c r="H2284" s="12">
        <f>SUM(E2284*100,F2284:G2284)</f>
        <v>81.9375</v>
      </c>
      <c r="I2284" s="47"/>
      <c r="J2284" s="77"/>
      <c r="K2284" s="13">
        <f>SUM(I2284:J2284)</f>
        <v>0</v>
      </c>
      <c r="L2284" s="47"/>
      <c r="M2284" s="77"/>
      <c r="N2284" s="77"/>
      <c r="O2284" s="13">
        <f>SUM(L2284:N2284)</f>
        <v>0</v>
      </c>
      <c r="P2284" s="77"/>
      <c r="Q2284" s="98"/>
      <c r="R2284" s="77">
        <v>0.5</v>
      </c>
      <c r="S2284" s="77"/>
      <c r="T2284" s="82">
        <f>SUM(P2284:S2284)</f>
        <v>0.5</v>
      </c>
      <c r="U2284" s="47"/>
      <c r="V2284" s="47"/>
      <c r="W2284" s="47"/>
      <c r="X2284" s="47"/>
      <c r="Y2284" s="47"/>
      <c r="Z2284" s="47"/>
      <c r="AA2284" s="13">
        <f>SUM(U2284:Z2284)</f>
        <v>0</v>
      </c>
      <c r="AB2284" s="47"/>
      <c r="AC2284" s="47"/>
      <c r="AD2284" s="86">
        <f>H2284+K2284+O2284+T2284+AA2284+AB2284-AC2284</f>
        <v>82.4375</v>
      </c>
    </row>
    <row r="2285" spans="1:30" ht="21" customHeight="1" x14ac:dyDescent="0.2">
      <c r="A2285" s="8">
        <v>2281</v>
      </c>
      <c r="B2285" s="110" t="s">
        <v>1962</v>
      </c>
      <c r="C2285" s="110" t="s">
        <v>73</v>
      </c>
      <c r="D2285" s="111">
        <v>4</v>
      </c>
      <c r="E2285" s="14">
        <v>0.82437499999999997</v>
      </c>
      <c r="F2285" s="50"/>
      <c r="G2285" s="50"/>
      <c r="H2285" s="12">
        <f>SUM(E2285*100,F2285:G2285)</f>
        <v>82.4375</v>
      </c>
      <c r="I2285" s="50"/>
      <c r="J2285" s="112"/>
      <c r="K2285" s="14">
        <f>SUM(I2285:J2285)</f>
        <v>0</v>
      </c>
      <c r="L2285" s="50"/>
      <c r="M2285" s="112"/>
      <c r="N2285" s="112"/>
      <c r="O2285" s="14">
        <f>SUM(L2285:N2285)</f>
        <v>0</v>
      </c>
      <c r="P2285" s="112"/>
      <c r="Q2285" s="112"/>
      <c r="R2285" s="112"/>
      <c r="S2285" s="112"/>
      <c r="T2285" s="18">
        <f>SUM(P2285:S2285)</f>
        <v>0</v>
      </c>
      <c r="U2285" s="50"/>
      <c r="V2285" s="50"/>
      <c r="W2285" s="50"/>
      <c r="X2285" s="50"/>
      <c r="Y2285" s="50"/>
      <c r="Z2285" s="50"/>
      <c r="AA2285" s="14">
        <f>SUM(U2285:Z2285)</f>
        <v>0</v>
      </c>
      <c r="AB2285" s="50"/>
      <c r="AC2285" s="50"/>
      <c r="AD2285" s="86">
        <f>H2285+K2285+O2285+T2285+AA2285+AB2285-AC2285</f>
        <v>82.4375</v>
      </c>
    </row>
    <row r="2286" spans="1:30" ht="21" customHeight="1" x14ac:dyDescent="0.2">
      <c r="A2286" s="9">
        <v>2282</v>
      </c>
      <c r="B2286" s="100" t="s">
        <v>1963</v>
      </c>
      <c r="C2286" s="101" t="s">
        <v>68</v>
      </c>
      <c r="D2286" s="128">
        <v>1</v>
      </c>
      <c r="E2286" s="16">
        <v>0.82433333333333336</v>
      </c>
      <c r="F2286" s="48"/>
      <c r="G2286" s="48"/>
      <c r="H2286" s="12">
        <f>SUM(E2286*100,F2286:G2286)</f>
        <v>82.433333333333337</v>
      </c>
      <c r="I2286" s="48"/>
      <c r="J2286" s="78"/>
      <c r="K2286" s="13">
        <f>SUM(I2286:J2286)</f>
        <v>0</v>
      </c>
      <c r="L2286" s="48"/>
      <c r="M2286" s="78"/>
      <c r="N2286" s="78"/>
      <c r="O2286" s="13">
        <f>SUM(L2286:N2286)</f>
        <v>0</v>
      </c>
      <c r="P2286" s="78"/>
      <c r="Q2286" s="78"/>
      <c r="R2286" s="78"/>
      <c r="S2286" s="78"/>
      <c r="T2286" s="82">
        <f>SUM(P2286:S2286)</f>
        <v>0</v>
      </c>
      <c r="U2286" s="48"/>
      <c r="V2286" s="48"/>
      <c r="W2286" s="48"/>
      <c r="X2286" s="48"/>
      <c r="Y2286" s="48"/>
      <c r="Z2286" s="48"/>
      <c r="AA2286" s="13">
        <f>SUM(U2286:Z2286)</f>
        <v>0</v>
      </c>
      <c r="AB2286" s="48"/>
      <c r="AC2286" s="48"/>
      <c r="AD2286" s="86">
        <f>H2286+K2286+O2286+T2286+AA2286+AB2286-AC2286</f>
        <v>82.433333333333337</v>
      </c>
    </row>
    <row r="2287" spans="1:30" ht="21" customHeight="1" x14ac:dyDescent="0.2">
      <c r="A2287" s="10">
        <v>2283</v>
      </c>
      <c r="B2287" s="103" t="s">
        <v>1964</v>
      </c>
      <c r="C2287" s="104" t="s">
        <v>70</v>
      </c>
      <c r="D2287" s="105">
        <v>4</v>
      </c>
      <c r="E2287" s="14">
        <f>H2287/100</f>
        <v>0.82428571428571429</v>
      </c>
      <c r="F2287" s="49"/>
      <c r="G2287" s="49"/>
      <c r="H2287" s="12">
        <v>82.428571428571431</v>
      </c>
      <c r="I2287" s="49"/>
      <c r="J2287" s="106"/>
      <c r="K2287" s="14">
        <f>SUM(I2287:J2287)</f>
        <v>0</v>
      </c>
      <c r="L2287" s="49"/>
      <c r="M2287" s="106"/>
      <c r="N2287" s="106"/>
      <c r="O2287" s="14">
        <f>SUM(L2287:N2287)</f>
        <v>0</v>
      </c>
      <c r="P2287" s="106"/>
      <c r="Q2287" s="106"/>
      <c r="R2287" s="106"/>
      <c r="S2287" s="106"/>
      <c r="T2287" s="18">
        <f>SUM(P2287:S2287)</f>
        <v>0</v>
      </c>
      <c r="U2287" s="49"/>
      <c r="V2287" s="49"/>
      <c r="W2287" s="49"/>
      <c r="X2287" s="49"/>
      <c r="Y2287" s="49"/>
      <c r="Z2287" s="49"/>
      <c r="AA2287" s="14">
        <f>SUM(U2287:Z2287)</f>
        <v>0</v>
      </c>
      <c r="AB2287" s="49"/>
      <c r="AC2287" s="49"/>
      <c r="AD2287" s="86">
        <f>H2287+K2287+O2287+T2287+AA2287+AB2287-AC2287</f>
        <v>82.428571428571431</v>
      </c>
    </row>
    <row r="2288" spans="1:30" ht="21" customHeight="1" x14ac:dyDescent="0.2">
      <c r="A2288" s="8">
        <v>2284</v>
      </c>
      <c r="B2288" s="110" t="s">
        <v>1965</v>
      </c>
      <c r="C2288" s="110" t="s">
        <v>73</v>
      </c>
      <c r="D2288" s="111">
        <v>3</v>
      </c>
      <c r="E2288" s="14">
        <v>0.82420289855072459</v>
      </c>
      <c r="F2288" s="50"/>
      <c r="G2288" s="50"/>
      <c r="H2288" s="12">
        <f>SUM(E2288*100,F2288:G2288)</f>
        <v>82.420289855072454</v>
      </c>
      <c r="I2288" s="50"/>
      <c r="J2288" s="112"/>
      <c r="K2288" s="14">
        <f>SUM(I2288:J2288)</f>
        <v>0</v>
      </c>
      <c r="L2288" s="50"/>
      <c r="M2288" s="112"/>
      <c r="N2288" s="112"/>
      <c r="O2288" s="14">
        <f>SUM(L2288:N2288)</f>
        <v>0</v>
      </c>
      <c r="P2288" s="112"/>
      <c r="Q2288" s="112"/>
      <c r="R2288" s="112"/>
      <c r="S2288" s="112"/>
      <c r="T2288" s="18">
        <f>SUM(P2288:S2288)</f>
        <v>0</v>
      </c>
      <c r="U2288" s="50"/>
      <c r="V2288" s="50"/>
      <c r="W2288" s="50"/>
      <c r="X2288" s="50"/>
      <c r="Y2288" s="50"/>
      <c r="Z2288" s="50"/>
      <c r="AA2288" s="14">
        <f>SUM(U2288:Z2288)</f>
        <v>0</v>
      </c>
      <c r="AB2288" s="50"/>
      <c r="AC2288" s="50"/>
      <c r="AD2288" s="87">
        <f>H2288+K2288+O2288+T2288+AA2288+AB2288-AC2288</f>
        <v>82.420289855072454</v>
      </c>
    </row>
    <row r="2289" spans="1:30" ht="21" customHeight="1" x14ac:dyDescent="0.2">
      <c r="A2289" s="9">
        <v>2285</v>
      </c>
      <c r="B2289" s="117">
        <v>204078</v>
      </c>
      <c r="C2289" s="119" t="s">
        <v>78</v>
      </c>
      <c r="D2289" s="120">
        <v>1</v>
      </c>
      <c r="E2289" s="14">
        <v>0.82406250000000003</v>
      </c>
      <c r="F2289" s="51"/>
      <c r="G2289" s="51"/>
      <c r="H2289" s="12">
        <f>SUM(E2289*100,F2289:G2289)</f>
        <v>82.40625</v>
      </c>
      <c r="I2289" s="51"/>
      <c r="J2289" s="121"/>
      <c r="K2289" s="14">
        <f>SUM(I2289:J2289)</f>
        <v>0</v>
      </c>
      <c r="L2289" s="51"/>
      <c r="M2289" s="121"/>
      <c r="N2289" s="121"/>
      <c r="O2289" s="14">
        <f>SUM(L2289:N2289)</f>
        <v>0</v>
      </c>
      <c r="P2289" s="121"/>
      <c r="Q2289" s="121"/>
      <c r="R2289" s="121"/>
      <c r="S2289" s="121"/>
      <c r="T2289" s="18">
        <f>SUM(P2289:S2289)</f>
        <v>0</v>
      </c>
      <c r="U2289" s="51"/>
      <c r="V2289" s="51"/>
      <c r="W2289" s="51"/>
      <c r="X2289" s="51"/>
      <c r="Y2289" s="51"/>
      <c r="Z2289" s="51"/>
      <c r="AA2289" s="14">
        <f>SUM(U2289:Z2289)</f>
        <v>0</v>
      </c>
      <c r="AB2289" s="51"/>
      <c r="AC2289" s="51"/>
      <c r="AD2289" s="87">
        <f>H2289+K2289+O2289+T2289+AA2289+AB2289-AC2289</f>
        <v>82.40625</v>
      </c>
    </row>
    <row r="2290" spans="1:30" ht="21" customHeight="1" x14ac:dyDescent="0.2">
      <c r="A2290" s="10">
        <v>2286</v>
      </c>
      <c r="B2290" s="136" t="s">
        <v>1966</v>
      </c>
      <c r="C2290" s="104" t="s">
        <v>70</v>
      </c>
      <c r="D2290" s="105">
        <v>1</v>
      </c>
      <c r="E2290" s="14">
        <f>H2290/100</f>
        <v>0.81599999999999995</v>
      </c>
      <c r="F2290" s="49"/>
      <c r="G2290" s="49"/>
      <c r="H2290" s="12">
        <v>81.599999999999994</v>
      </c>
      <c r="I2290" s="49"/>
      <c r="J2290" s="106"/>
      <c r="K2290" s="14">
        <f>SUM(I2290:J2290)</f>
        <v>0</v>
      </c>
      <c r="L2290" s="49"/>
      <c r="M2290" s="106"/>
      <c r="N2290" s="106"/>
      <c r="O2290" s="14">
        <f>SUM(L2290:N2290)</f>
        <v>0</v>
      </c>
      <c r="P2290" s="106"/>
      <c r="Q2290" s="106"/>
      <c r="R2290" s="106"/>
      <c r="S2290" s="106"/>
      <c r="T2290" s="18">
        <f>SUM(P2290:S2290)</f>
        <v>0</v>
      </c>
      <c r="U2290" s="49"/>
      <c r="V2290" s="49">
        <v>0.8</v>
      </c>
      <c r="W2290" s="49"/>
      <c r="X2290" s="49"/>
      <c r="Y2290" s="49"/>
      <c r="Z2290" s="49"/>
      <c r="AA2290" s="14">
        <f>SUM(U2290:Z2290)</f>
        <v>0.8</v>
      </c>
      <c r="AB2290" s="49"/>
      <c r="AC2290" s="49"/>
      <c r="AD2290" s="86">
        <f>H2290+K2290+O2290+T2290+AA2290+AB2290-AC2290</f>
        <v>82.399999999999991</v>
      </c>
    </row>
    <row r="2291" spans="1:30" ht="21" customHeight="1" x14ac:dyDescent="0.2">
      <c r="A2291" s="8">
        <v>2287</v>
      </c>
      <c r="B2291" s="117">
        <v>204033</v>
      </c>
      <c r="C2291" s="119" t="s">
        <v>78</v>
      </c>
      <c r="D2291" s="120">
        <v>1</v>
      </c>
      <c r="E2291" s="14">
        <v>0.791875</v>
      </c>
      <c r="F2291" s="51"/>
      <c r="G2291" s="51"/>
      <c r="H2291" s="12">
        <f>SUM(E2291*100,F2291:G2291)</f>
        <v>79.1875</v>
      </c>
      <c r="I2291" s="51"/>
      <c r="J2291" s="121"/>
      <c r="K2291" s="14">
        <f>SUM(I2291:J2291)</f>
        <v>0</v>
      </c>
      <c r="L2291" s="51"/>
      <c r="M2291" s="121"/>
      <c r="N2291" s="121"/>
      <c r="O2291" s="14">
        <f>SUM(L2291:N2291)</f>
        <v>0</v>
      </c>
      <c r="P2291" s="121"/>
      <c r="Q2291" s="121"/>
      <c r="R2291" s="121"/>
      <c r="S2291" s="121"/>
      <c r="T2291" s="18">
        <f>SUM(P2291:S2291)</f>
        <v>0</v>
      </c>
      <c r="U2291" s="51"/>
      <c r="V2291" s="51">
        <v>3.2</v>
      </c>
      <c r="W2291" s="51"/>
      <c r="X2291" s="51"/>
      <c r="Y2291" s="51"/>
      <c r="Z2291" s="51"/>
      <c r="AA2291" s="14">
        <f>SUM(U2291:Z2291)</f>
        <v>3.2</v>
      </c>
      <c r="AB2291" s="51"/>
      <c r="AC2291" s="51"/>
      <c r="AD2291" s="86">
        <f>H2291+K2291+O2291+T2291+AA2291+AB2291-AC2291</f>
        <v>82.387500000000003</v>
      </c>
    </row>
    <row r="2292" spans="1:30" ht="21" customHeight="1" x14ac:dyDescent="0.2">
      <c r="A2292" s="9">
        <v>2288</v>
      </c>
      <c r="B2292" s="129" t="s">
        <v>1967</v>
      </c>
      <c r="C2292" s="101" t="s">
        <v>68</v>
      </c>
      <c r="D2292" s="102">
        <v>2</v>
      </c>
      <c r="E2292" s="13">
        <v>0.82366666666666666</v>
      </c>
      <c r="F2292" s="48"/>
      <c r="G2292" s="48"/>
      <c r="H2292" s="12">
        <f>SUM(E2292*100,F2292:G2292)</f>
        <v>82.36666666666666</v>
      </c>
      <c r="I2292" s="48"/>
      <c r="J2292" s="78"/>
      <c r="K2292" s="13">
        <f>SUM(I2292:J2292)</f>
        <v>0</v>
      </c>
      <c r="L2292" s="48"/>
      <c r="M2292" s="78"/>
      <c r="N2292" s="78"/>
      <c r="O2292" s="13">
        <f>SUM(L2292:N2292)</f>
        <v>0</v>
      </c>
      <c r="P2292" s="78"/>
      <c r="Q2292" s="78"/>
      <c r="R2292" s="78"/>
      <c r="S2292" s="78"/>
      <c r="T2292" s="82">
        <f>SUM(P2292:S2292)</f>
        <v>0</v>
      </c>
      <c r="U2292" s="48"/>
      <c r="V2292" s="48"/>
      <c r="W2292" s="48"/>
      <c r="X2292" s="48"/>
      <c r="Y2292" s="48"/>
      <c r="Z2292" s="48"/>
      <c r="AA2292" s="13">
        <f>SUM(U2292:Z2292)</f>
        <v>0</v>
      </c>
      <c r="AB2292" s="48"/>
      <c r="AC2292" s="48"/>
      <c r="AD2292" s="86">
        <f>H2292+K2292+O2292+T2292+AA2292+AB2292-AC2292</f>
        <v>82.36666666666666</v>
      </c>
    </row>
    <row r="2293" spans="1:30" ht="21" customHeight="1" x14ac:dyDescent="0.2">
      <c r="A2293" s="10">
        <v>2289</v>
      </c>
      <c r="B2293" s="129" t="s">
        <v>1968</v>
      </c>
      <c r="C2293" s="101" t="s">
        <v>68</v>
      </c>
      <c r="D2293" s="102">
        <v>2</v>
      </c>
      <c r="E2293" s="13">
        <v>0.82366666666666666</v>
      </c>
      <c r="F2293" s="48"/>
      <c r="G2293" s="48"/>
      <c r="H2293" s="12">
        <f>SUM(E2293*100,F2293:G2293)</f>
        <v>82.36666666666666</v>
      </c>
      <c r="I2293" s="48"/>
      <c r="J2293" s="78"/>
      <c r="K2293" s="13">
        <f>SUM(I2293:J2293)</f>
        <v>0</v>
      </c>
      <c r="L2293" s="48"/>
      <c r="M2293" s="78"/>
      <c r="N2293" s="78"/>
      <c r="O2293" s="13">
        <f>SUM(L2293:N2293)</f>
        <v>0</v>
      </c>
      <c r="P2293" s="78"/>
      <c r="Q2293" s="78"/>
      <c r="R2293" s="78"/>
      <c r="S2293" s="78"/>
      <c r="T2293" s="82">
        <f>SUM(P2293:S2293)</f>
        <v>0</v>
      </c>
      <c r="U2293" s="48"/>
      <c r="V2293" s="48"/>
      <c r="W2293" s="48"/>
      <c r="X2293" s="48"/>
      <c r="Y2293" s="48"/>
      <c r="Z2293" s="48"/>
      <c r="AA2293" s="13">
        <f>SUM(U2293:Z2293)</f>
        <v>0</v>
      </c>
      <c r="AB2293" s="48"/>
      <c r="AC2293" s="48"/>
      <c r="AD2293" s="87">
        <f>H2293+K2293+O2293+T2293+AA2293+AB2293-AC2293</f>
        <v>82.36666666666666</v>
      </c>
    </row>
    <row r="2294" spans="1:30" ht="21" customHeight="1" x14ac:dyDescent="0.2">
      <c r="A2294" s="8">
        <v>2290</v>
      </c>
      <c r="B2294" s="223" t="s">
        <v>1969</v>
      </c>
      <c r="C2294" s="104" t="s">
        <v>70</v>
      </c>
      <c r="D2294" s="105">
        <v>1</v>
      </c>
      <c r="E2294" s="14">
        <f>H2294/100</f>
        <v>0.82363636363636361</v>
      </c>
      <c r="F2294" s="49"/>
      <c r="G2294" s="49"/>
      <c r="H2294" s="12">
        <v>82.36363636363636</v>
      </c>
      <c r="I2294" s="49"/>
      <c r="J2294" s="106"/>
      <c r="K2294" s="14">
        <f>SUM(I2294:J2294)</f>
        <v>0</v>
      </c>
      <c r="L2294" s="49"/>
      <c r="M2294" s="106"/>
      <c r="N2294" s="106"/>
      <c r="O2294" s="14">
        <f>SUM(L2294:N2294)</f>
        <v>0</v>
      </c>
      <c r="P2294" s="106"/>
      <c r="Q2294" s="106"/>
      <c r="R2294" s="106"/>
      <c r="S2294" s="106"/>
      <c r="T2294" s="18">
        <f>SUM(P2294:S2294)</f>
        <v>0</v>
      </c>
      <c r="U2294" s="49"/>
      <c r="V2294" s="49"/>
      <c r="W2294" s="49"/>
      <c r="X2294" s="49"/>
      <c r="Y2294" s="49"/>
      <c r="Z2294" s="49"/>
      <c r="AA2294" s="14">
        <f>SUM(U2294:Z2294)</f>
        <v>0</v>
      </c>
      <c r="AB2294" s="49"/>
      <c r="AC2294" s="49"/>
      <c r="AD2294" s="86">
        <f>H2294+K2294+O2294+T2294+AA2294+AB2294-AC2294</f>
        <v>82.36363636363636</v>
      </c>
    </row>
    <row r="2295" spans="1:30" ht="21" customHeight="1" x14ac:dyDescent="0.2">
      <c r="A2295" s="9">
        <v>2291</v>
      </c>
      <c r="B2295" s="136" t="s">
        <v>1970</v>
      </c>
      <c r="C2295" s="104" t="s">
        <v>70</v>
      </c>
      <c r="D2295" s="105">
        <v>1</v>
      </c>
      <c r="E2295" s="14">
        <f>H2295/100</f>
        <v>0.82363636363636361</v>
      </c>
      <c r="F2295" s="49"/>
      <c r="G2295" s="49"/>
      <c r="H2295" s="12">
        <v>82.36363636363636</v>
      </c>
      <c r="I2295" s="49"/>
      <c r="J2295" s="106"/>
      <c r="K2295" s="14">
        <f>SUM(I2295:J2295)</f>
        <v>0</v>
      </c>
      <c r="L2295" s="49"/>
      <c r="M2295" s="106"/>
      <c r="N2295" s="106"/>
      <c r="O2295" s="14">
        <f>SUM(L2295:N2295)</f>
        <v>0</v>
      </c>
      <c r="P2295" s="106"/>
      <c r="Q2295" s="106"/>
      <c r="R2295" s="106"/>
      <c r="S2295" s="106"/>
      <c r="T2295" s="18">
        <f>SUM(P2295:S2295)</f>
        <v>0</v>
      </c>
      <c r="U2295" s="49"/>
      <c r="V2295" s="49"/>
      <c r="W2295" s="49"/>
      <c r="X2295" s="49"/>
      <c r="Y2295" s="49"/>
      <c r="Z2295" s="49"/>
      <c r="AA2295" s="14">
        <f>SUM(U2295:Z2295)</f>
        <v>0</v>
      </c>
      <c r="AB2295" s="49"/>
      <c r="AC2295" s="49"/>
      <c r="AD2295" s="86">
        <f>H2295+K2295+O2295+T2295+AA2295+AB2295-AC2295</f>
        <v>82.36363636363636</v>
      </c>
    </row>
    <row r="2296" spans="1:30" ht="21" customHeight="1" x14ac:dyDescent="0.2">
      <c r="A2296" s="10">
        <v>2292</v>
      </c>
      <c r="B2296" s="110" t="s">
        <v>1971</v>
      </c>
      <c r="C2296" s="110" t="s">
        <v>73</v>
      </c>
      <c r="D2296" s="111">
        <v>1</v>
      </c>
      <c r="E2296" s="14">
        <v>0.82354838709677425</v>
      </c>
      <c r="F2296" s="50"/>
      <c r="G2296" s="50"/>
      <c r="H2296" s="12">
        <f>SUM(E2296*100,F2296:G2296)</f>
        <v>82.354838709677423</v>
      </c>
      <c r="I2296" s="50"/>
      <c r="J2296" s="112"/>
      <c r="K2296" s="14">
        <f>SUM(I2296:J2296)</f>
        <v>0</v>
      </c>
      <c r="L2296" s="50"/>
      <c r="M2296" s="112"/>
      <c r="N2296" s="112"/>
      <c r="O2296" s="14">
        <f>SUM(L2296:N2296)</f>
        <v>0</v>
      </c>
      <c r="P2296" s="112"/>
      <c r="Q2296" s="112"/>
      <c r="R2296" s="112"/>
      <c r="S2296" s="112"/>
      <c r="T2296" s="18">
        <f>SUM(P2296:S2296)</f>
        <v>0</v>
      </c>
      <c r="U2296" s="50"/>
      <c r="V2296" s="50"/>
      <c r="W2296" s="50"/>
      <c r="X2296" s="50"/>
      <c r="Y2296" s="50"/>
      <c r="Z2296" s="50"/>
      <c r="AA2296" s="14">
        <f>SUM(U2296:Z2296)</f>
        <v>0</v>
      </c>
      <c r="AB2296" s="50"/>
      <c r="AC2296" s="50"/>
      <c r="AD2296" s="87">
        <f>H2296+K2296+O2296+T2296+AA2296+AB2296-AC2296</f>
        <v>82.354838709677423</v>
      </c>
    </row>
    <row r="2297" spans="1:30" ht="21" customHeight="1" x14ac:dyDescent="0.2">
      <c r="A2297" s="8">
        <v>2293</v>
      </c>
      <c r="B2297" s="129" t="s">
        <v>1972</v>
      </c>
      <c r="C2297" s="101" t="s">
        <v>68</v>
      </c>
      <c r="D2297" s="102">
        <v>3</v>
      </c>
      <c r="E2297" s="13">
        <v>0.82354838709677425</v>
      </c>
      <c r="F2297" s="48"/>
      <c r="G2297" s="48"/>
      <c r="H2297" s="12">
        <f>SUM(E2297*100,F2297:G2297)</f>
        <v>82.354838709677423</v>
      </c>
      <c r="I2297" s="48"/>
      <c r="J2297" s="78"/>
      <c r="K2297" s="13">
        <f>SUM(I2297:J2297)</f>
        <v>0</v>
      </c>
      <c r="L2297" s="48"/>
      <c r="M2297" s="78"/>
      <c r="N2297" s="78"/>
      <c r="O2297" s="13">
        <f>SUM(L2297:N2297)</f>
        <v>0</v>
      </c>
      <c r="P2297" s="78"/>
      <c r="Q2297" s="78"/>
      <c r="R2297" s="78"/>
      <c r="S2297" s="78"/>
      <c r="T2297" s="82">
        <f>SUM(P2297:S2297)</f>
        <v>0</v>
      </c>
      <c r="U2297" s="48"/>
      <c r="V2297" s="48"/>
      <c r="W2297" s="48"/>
      <c r="X2297" s="48"/>
      <c r="Y2297" s="48"/>
      <c r="Z2297" s="48"/>
      <c r="AA2297" s="13">
        <f>SUM(U2297:Z2297)</f>
        <v>0</v>
      </c>
      <c r="AB2297" s="48"/>
      <c r="AC2297" s="48"/>
      <c r="AD2297" s="86">
        <f>H2297+K2297+O2297+T2297+AA2297+AB2297-AC2297</f>
        <v>82.354838709677423</v>
      </c>
    </row>
    <row r="2298" spans="1:30" ht="21" customHeight="1" x14ac:dyDescent="0.2">
      <c r="A2298" s="9">
        <v>2294</v>
      </c>
      <c r="B2298" s="90" t="s">
        <v>1973</v>
      </c>
      <c r="C2298" s="92" t="s">
        <v>64</v>
      </c>
      <c r="D2298" s="124">
        <v>2</v>
      </c>
      <c r="E2298" s="12">
        <v>0.82148936170212761</v>
      </c>
      <c r="F2298" s="46"/>
      <c r="G2298" s="46"/>
      <c r="H2298" s="12">
        <f>SUM(E2298*100,F2298:G2298)</f>
        <v>82.148936170212764</v>
      </c>
      <c r="I2298" s="94"/>
      <c r="J2298" s="95"/>
      <c r="K2298" s="12">
        <f>SUM(I2298:J2298)</f>
        <v>0</v>
      </c>
      <c r="L2298" s="95"/>
      <c r="M2298" s="95"/>
      <c r="N2298" s="95"/>
      <c r="O2298" s="12">
        <f>SUM(L2298:N2298)</f>
        <v>0</v>
      </c>
      <c r="P2298" s="95"/>
      <c r="Q2298" s="95"/>
      <c r="R2298" s="95"/>
      <c r="S2298" s="95"/>
      <c r="T2298" s="19">
        <f>SUM(P2298:S2298)</f>
        <v>0</v>
      </c>
      <c r="U2298" s="95"/>
      <c r="V2298" s="94">
        <v>0.2</v>
      </c>
      <c r="W2298" s="94"/>
      <c r="X2298" s="94"/>
      <c r="Y2298" s="85"/>
      <c r="Z2298" s="85"/>
      <c r="AA2298" s="14">
        <f>SUM(U2298:Z2298)</f>
        <v>0.2</v>
      </c>
      <c r="AB2298" s="85"/>
      <c r="AC2298" s="85"/>
      <c r="AD2298" s="86">
        <f>H2298+K2298+O2298+T2298+AA2298+AB2298-AC2298</f>
        <v>82.348936170212767</v>
      </c>
    </row>
    <row r="2299" spans="1:30" ht="21" customHeight="1" x14ac:dyDescent="0.2">
      <c r="A2299" s="10">
        <v>2295</v>
      </c>
      <c r="B2299" s="122" t="s">
        <v>1974</v>
      </c>
      <c r="C2299" s="110" t="s">
        <v>73</v>
      </c>
      <c r="D2299" s="111">
        <v>1</v>
      </c>
      <c r="E2299" s="14">
        <v>0.82333333333333336</v>
      </c>
      <c r="F2299" s="50"/>
      <c r="G2299" s="50"/>
      <c r="H2299" s="12">
        <f>SUM(E2299*100,F2299:G2299)</f>
        <v>82.333333333333343</v>
      </c>
      <c r="I2299" s="50"/>
      <c r="J2299" s="112"/>
      <c r="K2299" s="14">
        <f>SUM(I2299:J2299)</f>
        <v>0</v>
      </c>
      <c r="L2299" s="50"/>
      <c r="M2299" s="112"/>
      <c r="N2299" s="112"/>
      <c r="O2299" s="14">
        <f>SUM(L2299:N2299)</f>
        <v>0</v>
      </c>
      <c r="P2299" s="112"/>
      <c r="Q2299" s="112"/>
      <c r="R2299" s="112"/>
      <c r="S2299" s="112"/>
      <c r="T2299" s="18">
        <f>SUM(P2299:S2299)</f>
        <v>0</v>
      </c>
      <c r="U2299" s="50"/>
      <c r="V2299" s="50"/>
      <c r="W2299" s="50"/>
      <c r="X2299" s="50"/>
      <c r="Y2299" s="50"/>
      <c r="Z2299" s="50"/>
      <c r="AA2299" s="14">
        <f>SUM(U2299:Z2299)</f>
        <v>0</v>
      </c>
      <c r="AB2299" s="50"/>
      <c r="AC2299" s="50"/>
      <c r="AD2299" s="86">
        <f>H2299+K2299+O2299+T2299+AA2299+AB2299-AC2299</f>
        <v>82.333333333333343</v>
      </c>
    </row>
    <row r="2300" spans="1:30" ht="21" customHeight="1" x14ac:dyDescent="0.2">
      <c r="A2300" s="8">
        <v>2296</v>
      </c>
      <c r="B2300" s="129" t="s">
        <v>1975</v>
      </c>
      <c r="C2300" s="101" t="s">
        <v>68</v>
      </c>
      <c r="D2300" s="102">
        <v>2</v>
      </c>
      <c r="E2300" s="13">
        <v>0.82333333333333336</v>
      </c>
      <c r="F2300" s="48"/>
      <c r="G2300" s="48"/>
      <c r="H2300" s="12">
        <f>SUM(E2300*100,F2300:G2300)</f>
        <v>82.333333333333343</v>
      </c>
      <c r="I2300" s="48"/>
      <c r="J2300" s="78"/>
      <c r="K2300" s="13">
        <f>SUM(I2300:J2300)</f>
        <v>0</v>
      </c>
      <c r="L2300" s="48"/>
      <c r="M2300" s="78"/>
      <c r="N2300" s="78"/>
      <c r="O2300" s="13">
        <f>SUM(L2300:N2300)</f>
        <v>0</v>
      </c>
      <c r="P2300" s="78"/>
      <c r="Q2300" s="78"/>
      <c r="R2300" s="78"/>
      <c r="S2300" s="78"/>
      <c r="T2300" s="82">
        <f>SUM(P2300:S2300)</f>
        <v>0</v>
      </c>
      <c r="U2300" s="48"/>
      <c r="V2300" s="48"/>
      <c r="W2300" s="48"/>
      <c r="X2300" s="48"/>
      <c r="Y2300" s="48"/>
      <c r="Z2300" s="48"/>
      <c r="AA2300" s="13">
        <f>SUM(U2300:Z2300)</f>
        <v>0</v>
      </c>
      <c r="AB2300" s="48"/>
      <c r="AC2300" s="48"/>
      <c r="AD2300" s="87">
        <f>H2300+K2300+O2300+T2300+AA2300+AB2300-AC2300</f>
        <v>82.333333333333343</v>
      </c>
    </row>
    <row r="2301" spans="1:30" ht="21" customHeight="1" x14ac:dyDescent="0.2">
      <c r="A2301" s="9">
        <v>2297</v>
      </c>
      <c r="B2301" s="110" t="s">
        <v>1976</v>
      </c>
      <c r="C2301" s="110" t="s">
        <v>73</v>
      </c>
      <c r="D2301" s="111">
        <v>1</v>
      </c>
      <c r="E2301" s="14">
        <v>0.82332666666666665</v>
      </c>
      <c r="F2301" s="50"/>
      <c r="G2301" s="50"/>
      <c r="H2301" s="12">
        <f>SUM(E2301*100,F2301:G2301)</f>
        <v>82.332666666666668</v>
      </c>
      <c r="I2301" s="50"/>
      <c r="J2301" s="112"/>
      <c r="K2301" s="14">
        <f>SUM(I2301:J2301)</f>
        <v>0</v>
      </c>
      <c r="L2301" s="50"/>
      <c r="M2301" s="112"/>
      <c r="N2301" s="112"/>
      <c r="O2301" s="14">
        <f>SUM(L2301:N2301)</f>
        <v>0</v>
      </c>
      <c r="P2301" s="112"/>
      <c r="Q2301" s="112"/>
      <c r="R2301" s="112"/>
      <c r="S2301" s="112"/>
      <c r="T2301" s="18">
        <f>SUM(P2301:S2301)</f>
        <v>0</v>
      </c>
      <c r="U2301" s="50"/>
      <c r="V2301" s="50"/>
      <c r="W2301" s="50"/>
      <c r="X2301" s="50"/>
      <c r="Y2301" s="50"/>
      <c r="Z2301" s="50"/>
      <c r="AA2301" s="14">
        <f>SUM(U2301:Z2301)</f>
        <v>0</v>
      </c>
      <c r="AB2301" s="50"/>
      <c r="AC2301" s="50"/>
      <c r="AD2301" s="86">
        <f>H2301+K2301+O2301+T2301+AA2301+AB2301-AC2301</f>
        <v>82.332666666666668</v>
      </c>
    </row>
    <row r="2302" spans="1:30" ht="21" customHeight="1" x14ac:dyDescent="0.2">
      <c r="A2302" s="10">
        <v>2298</v>
      </c>
      <c r="B2302" s="145">
        <v>164443</v>
      </c>
      <c r="C2302" s="92" t="s">
        <v>64</v>
      </c>
      <c r="D2302" s="93">
        <v>5</v>
      </c>
      <c r="E2302" s="12">
        <v>0.82303082437275976</v>
      </c>
      <c r="F2302" s="46"/>
      <c r="G2302" s="46"/>
      <c r="H2302" s="12">
        <f>SUM(E2302*100,F2302:G2302)</f>
        <v>82.303082437275975</v>
      </c>
      <c r="I2302" s="94"/>
      <c r="J2302" s="95"/>
      <c r="K2302" s="12">
        <f>SUM(I2302:J2302)</f>
        <v>0</v>
      </c>
      <c r="L2302" s="95"/>
      <c r="M2302" s="95"/>
      <c r="N2302" s="95"/>
      <c r="O2302" s="12">
        <f>SUM(L2302:N2302)</f>
        <v>0</v>
      </c>
      <c r="P2302" s="95"/>
      <c r="Q2302" s="95"/>
      <c r="R2302" s="95"/>
      <c r="S2302" s="95"/>
      <c r="T2302" s="19">
        <f>SUM(P2302:S2302)</f>
        <v>0</v>
      </c>
      <c r="U2302" s="95"/>
      <c r="V2302" s="94"/>
      <c r="W2302" s="94"/>
      <c r="X2302" s="94"/>
      <c r="Y2302" s="85"/>
      <c r="Z2302" s="85"/>
      <c r="AA2302" s="14">
        <f>SUM(U2302:Z2302)</f>
        <v>0</v>
      </c>
      <c r="AB2302" s="85"/>
      <c r="AC2302" s="85"/>
      <c r="AD2302" s="86">
        <f>H2302+K2302+O2302+T2302+AA2302+AB2302-AC2302</f>
        <v>82.303082437275975</v>
      </c>
    </row>
    <row r="2303" spans="1:30" ht="21" customHeight="1" x14ac:dyDescent="0.2">
      <c r="A2303" s="8">
        <v>2299</v>
      </c>
      <c r="B2303" s="136" t="s">
        <v>1977</v>
      </c>
      <c r="C2303" s="104" t="s">
        <v>70</v>
      </c>
      <c r="D2303" s="105">
        <v>1</v>
      </c>
      <c r="E2303" s="14">
        <f>H2303/100</f>
        <v>0.82299999999999995</v>
      </c>
      <c r="F2303" s="49"/>
      <c r="G2303" s="49"/>
      <c r="H2303" s="12">
        <v>82.3</v>
      </c>
      <c r="I2303" s="49"/>
      <c r="J2303" s="106"/>
      <c r="K2303" s="14">
        <f>SUM(I2303:J2303)</f>
        <v>0</v>
      </c>
      <c r="L2303" s="49"/>
      <c r="M2303" s="106"/>
      <c r="N2303" s="106"/>
      <c r="O2303" s="14">
        <f>SUM(L2303:N2303)</f>
        <v>0</v>
      </c>
      <c r="P2303" s="106"/>
      <c r="Q2303" s="106"/>
      <c r="R2303" s="106"/>
      <c r="S2303" s="106"/>
      <c r="T2303" s="18">
        <f>SUM(P2303:S2303)</f>
        <v>0</v>
      </c>
      <c r="U2303" s="49"/>
      <c r="V2303" s="49"/>
      <c r="W2303" s="49"/>
      <c r="X2303" s="49"/>
      <c r="Y2303" s="49"/>
      <c r="Z2303" s="49"/>
      <c r="AA2303" s="14">
        <f>SUM(U2303:Z2303)</f>
        <v>0</v>
      </c>
      <c r="AB2303" s="49"/>
      <c r="AC2303" s="49"/>
      <c r="AD2303" s="87">
        <f>H2303+K2303+O2303+T2303+AA2303+AB2303-AC2303</f>
        <v>82.3</v>
      </c>
    </row>
    <row r="2304" spans="1:30" ht="21" customHeight="1" x14ac:dyDescent="0.2">
      <c r="A2304" s="9">
        <v>2300</v>
      </c>
      <c r="B2304" s="100" t="s">
        <v>1978</v>
      </c>
      <c r="C2304" s="101" t="s">
        <v>68</v>
      </c>
      <c r="D2304" s="102">
        <v>3</v>
      </c>
      <c r="E2304" s="13">
        <v>0.82299999999999995</v>
      </c>
      <c r="F2304" s="48"/>
      <c r="G2304" s="48"/>
      <c r="H2304" s="12">
        <f>SUM(E2304*100,F2304:G2304)</f>
        <v>82.3</v>
      </c>
      <c r="I2304" s="48"/>
      <c r="J2304" s="78"/>
      <c r="K2304" s="13">
        <f>SUM(I2304:J2304)</f>
        <v>0</v>
      </c>
      <c r="L2304" s="48"/>
      <c r="M2304" s="78"/>
      <c r="N2304" s="78"/>
      <c r="O2304" s="13">
        <f>SUM(L2304:N2304)</f>
        <v>0</v>
      </c>
      <c r="P2304" s="78"/>
      <c r="Q2304" s="78"/>
      <c r="R2304" s="78"/>
      <c r="S2304" s="78"/>
      <c r="T2304" s="82">
        <f>SUM(P2304:S2304)</f>
        <v>0</v>
      </c>
      <c r="U2304" s="48"/>
      <c r="V2304" s="48"/>
      <c r="W2304" s="48"/>
      <c r="X2304" s="48"/>
      <c r="Y2304" s="48"/>
      <c r="Z2304" s="48"/>
      <c r="AA2304" s="13">
        <f>SUM(U2304:Z2304)</f>
        <v>0</v>
      </c>
      <c r="AB2304" s="48"/>
      <c r="AC2304" s="48"/>
      <c r="AD2304" s="86">
        <f>H2304+K2304+O2304+T2304+AA2304+AB2304-AC2304</f>
        <v>82.3</v>
      </c>
    </row>
    <row r="2305" spans="1:30" ht="21" customHeight="1" x14ac:dyDescent="0.2">
      <c r="A2305" s="10">
        <v>2301</v>
      </c>
      <c r="B2305" s="136" t="s">
        <v>1979</v>
      </c>
      <c r="C2305" s="104" t="s">
        <v>70</v>
      </c>
      <c r="D2305" s="105">
        <v>1</v>
      </c>
      <c r="E2305" s="14">
        <f>H2305/100</f>
        <v>0.82090909090909092</v>
      </c>
      <c r="F2305" s="49"/>
      <c r="G2305" s="49"/>
      <c r="H2305" s="12">
        <v>82.090909090909093</v>
      </c>
      <c r="I2305" s="49"/>
      <c r="J2305" s="106"/>
      <c r="K2305" s="14">
        <f>SUM(I2305:J2305)</f>
        <v>0</v>
      </c>
      <c r="L2305" s="49"/>
      <c r="M2305" s="106"/>
      <c r="N2305" s="106"/>
      <c r="O2305" s="14">
        <f>SUM(L2305:N2305)</f>
        <v>0</v>
      </c>
      <c r="P2305" s="106"/>
      <c r="Q2305" s="106"/>
      <c r="R2305" s="106"/>
      <c r="S2305" s="106"/>
      <c r="T2305" s="18">
        <f>SUM(P2305:S2305)</f>
        <v>0</v>
      </c>
      <c r="U2305" s="49"/>
      <c r="V2305" s="49"/>
      <c r="W2305" s="49"/>
      <c r="X2305" s="49"/>
      <c r="Y2305" s="49"/>
      <c r="Z2305" s="49">
        <v>0.2</v>
      </c>
      <c r="AA2305" s="14">
        <f>SUM(U2305:Z2305)</f>
        <v>0.2</v>
      </c>
      <c r="AB2305" s="49"/>
      <c r="AC2305" s="49"/>
      <c r="AD2305" s="87">
        <f>H2305+K2305+O2305+T2305+AA2305+AB2305-AC2305</f>
        <v>82.290909090909096</v>
      </c>
    </row>
    <row r="2306" spans="1:30" ht="21" customHeight="1" x14ac:dyDescent="0.2">
      <c r="A2306" s="8">
        <v>2302</v>
      </c>
      <c r="B2306" s="107" t="s">
        <v>1980</v>
      </c>
      <c r="C2306" s="104" t="s">
        <v>70</v>
      </c>
      <c r="D2306" s="116">
        <v>2</v>
      </c>
      <c r="E2306" s="14">
        <f>H2306/100</f>
        <v>0.82290833333333335</v>
      </c>
      <c r="F2306" s="49"/>
      <c r="G2306" s="49"/>
      <c r="H2306" s="12">
        <v>82.290833333333339</v>
      </c>
      <c r="I2306" s="49"/>
      <c r="J2306" s="106"/>
      <c r="K2306" s="14">
        <f>SUM(I2306:J2306)</f>
        <v>0</v>
      </c>
      <c r="L2306" s="49"/>
      <c r="M2306" s="106"/>
      <c r="N2306" s="106"/>
      <c r="O2306" s="14">
        <f>SUM(L2306:N2306)</f>
        <v>0</v>
      </c>
      <c r="P2306" s="106"/>
      <c r="Q2306" s="106"/>
      <c r="R2306" s="106"/>
      <c r="S2306" s="106"/>
      <c r="T2306" s="18">
        <f>SUM(P2306:S2306)</f>
        <v>0</v>
      </c>
      <c r="U2306" s="49"/>
      <c r="V2306" s="49"/>
      <c r="W2306" s="49"/>
      <c r="X2306" s="49"/>
      <c r="Y2306" s="49"/>
      <c r="Z2306" s="49"/>
      <c r="AA2306" s="14">
        <f>SUM(U2306:Z2306)</f>
        <v>0</v>
      </c>
      <c r="AB2306" s="49"/>
      <c r="AC2306" s="49"/>
      <c r="AD2306" s="87">
        <f>H2306+K2306+O2306+T2306+AA2306+AB2306-AC2306</f>
        <v>82.290833333333339</v>
      </c>
    </row>
    <row r="2307" spans="1:30" ht="21" customHeight="1" x14ac:dyDescent="0.2">
      <c r="A2307" s="9">
        <v>2303</v>
      </c>
      <c r="B2307" s="96" t="s">
        <v>1981</v>
      </c>
      <c r="C2307" s="96" t="s">
        <v>66</v>
      </c>
      <c r="D2307" s="97">
        <v>1</v>
      </c>
      <c r="E2307" s="13">
        <v>0.82281249999999995</v>
      </c>
      <c r="F2307" s="47"/>
      <c r="G2307" s="47"/>
      <c r="H2307" s="12">
        <f>SUM(E2307*100,F2307:G2307)</f>
        <v>82.28125</v>
      </c>
      <c r="I2307" s="47"/>
      <c r="J2307" s="77"/>
      <c r="K2307" s="13">
        <f>SUM(I2307:J2307)</f>
        <v>0</v>
      </c>
      <c r="L2307" s="47"/>
      <c r="M2307" s="77"/>
      <c r="N2307" s="77"/>
      <c r="O2307" s="13">
        <f>SUM(L2307:N2307)</f>
        <v>0</v>
      </c>
      <c r="P2307" s="77"/>
      <c r="Q2307" s="77"/>
      <c r="R2307" s="77"/>
      <c r="S2307" s="77"/>
      <c r="T2307" s="82">
        <f>SUM(P2307:S2307)</f>
        <v>0</v>
      </c>
      <c r="U2307" s="47"/>
      <c r="V2307" s="47"/>
      <c r="W2307" s="47"/>
      <c r="X2307" s="47"/>
      <c r="Y2307" s="47"/>
      <c r="Z2307" s="47"/>
      <c r="AA2307" s="13">
        <f>SUM(U2307:Z2307)</f>
        <v>0</v>
      </c>
      <c r="AB2307" s="47"/>
      <c r="AC2307" s="47"/>
      <c r="AD2307" s="87">
        <f>H2307+K2307+O2307+T2307+AA2307+AB2307-AC2307</f>
        <v>82.28125</v>
      </c>
    </row>
    <row r="2308" spans="1:30" ht="21" customHeight="1" x14ac:dyDescent="0.2">
      <c r="A2308" s="10">
        <v>2304</v>
      </c>
      <c r="B2308" s="134" t="s">
        <v>1982</v>
      </c>
      <c r="C2308" s="92" t="s">
        <v>64</v>
      </c>
      <c r="D2308" s="124">
        <v>1</v>
      </c>
      <c r="E2308" s="12">
        <v>0.82279999999999998</v>
      </c>
      <c r="F2308" s="52"/>
      <c r="G2308" s="46"/>
      <c r="H2308" s="12">
        <f>SUM(E2308*100,F2308:G2308)</f>
        <v>82.28</v>
      </c>
      <c r="I2308" s="94"/>
      <c r="J2308" s="95"/>
      <c r="K2308" s="12">
        <f>SUM(I2308:J2308)</f>
        <v>0</v>
      </c>
      <c r="L2308" s="95"/>
      <c r="M2308" s="95"/>
      <c r="N2308" s="95"/>
      <c r="O2308" s="12">
        <f>SUM(L2308:N2308)</f>
        <v>0</v>
      </c>
      <c r="P2308" s="95"/>
      <c r="Q2308" s="95"/>
      <c r="R2308" s="95"/>
      <c r="S2308" s="95"/>
      <c r="T2308" s="19">
        <f>SUM(P2308:S2308)</f>
        <v>0</v>
      </c>
      <c r="U2308" s="95"/>
      <c r="V2308" s="94"/>
      <c r="W2308" s="94"/>
      <c r="X2308" s="94"/>
      <c r="Y2308" s="85"/>
      <c r="Z2308" s="85"/>
      <c r="AA2308" s="14">
        <f>SUM(U2308:Z2308)</f>
        <v>0</v>
      </c>
      <c r="AB2308" s="85"/>
      <c r="AC2308" s="85"/>
      <c r="AD2308" s="86">
        <f>H2308+K2308+O2308+T2308+AA2308+AB2308-AC2308</f>
        <v>82.28</v>
      </c>
    </row>
    <row r="2309" spans="1:30" ht="21" customHeight="1" x14ac:dyDescent="0.2">
      <c r="A2309" s="8">
        <v>2305</v>
      </c>
      <c r="B2309" s="123" t="s">
        <v>1983</v>
      </c>
      <c r="C2309" s="101" t="s">
        <v>68</v>
      </c>
      <c r="D2309" s="133">
        <v>3</v>
      </c>
      <c r="E2309" s="13">
        <v>0.82275862068965522</v>
      </c>
      <c r="F2309" s="48"/>
      <c r="G2309" s="48"/>
      <c r="H2309" s="12">
        <f>SUM(E2309*100,F2309:G2309)</f>
        <v>82.275862068965523</v>
      </c>
      <c r="I2309" s="48"/>
      <c r="J2309" s="78"/>
      <c r="K2309" s="13">
        <f>SUM(I2309:J2309)</f>
        <v>0</v>
      </c>
      <c r="L2309" s="48"/>
      <c r="M2309" s="78"/>
      <c r="N2309" s="78"/>
      <c r="O2309" s="13">
        <f>SUM(L2309:N2309)</f>
        <v>0</v>
      </c>
      <c r="P2309" s="78"/>
      <c r="Q2309" s="78"/>
      <c r="R2309" s="78"/>
      <c r="S2309" s="78"/>
      <c r="T2309" s="82">
        <f>SUM(P2309:S2309)</f>
        <v>0</v>
      </c>
      <c r="U2309" s="48"/>
      <c r="V2309" s="48"/>
      <c r="W2309" s="48"/>
      <c r="X2309" s="48"/>
      <c r="Y2309" s="48"/>
      <c r="Z2309" s="48"/>
      <c r="AA2309" s="13">
        <f>SUM(U2309:Z2309)</f>
        <v>0</v>
      </c>
      <c r="AB2309" s="48"/>
      <c r="AC2309" s="48"/>
      <c r="AD2309" s="87">
        <f>H2309+K2309+O2309+T2309+AA2309+AB2309-AC2309</f>
        <v>82.275862068965523</v>
      </c>
    </row>
    <row r="2310" spans="1:30" ht="21" customHeight="1" x14ac:dyDescent="0.2">
      <c r="A2310" s="9">
        <v>2306</v>
      </c>
      <c r="B2310" s="132" t="s">
        <v>1984</v>
      </c>
      <c r="C2310" s="101" t="s">
        <v>68</v>
      </c>
      <c r="D2310" s="102">
        <v>1</v>
      </c>
      <c r="E2310" s="13">
        <v>0.80664285714285711</v>
      </c>
      <c r="F2310" s="48"/>
      <c r="G2310" s="48"/>
      <c r="H2310" s="12">
        <f>SUM(E2310*100,F2310:G2310)</f>
        <v>80.664285714285711</v>
      </c>
      <c r="I2310" s="48"/>
      <c r="J2310" s="78"/>
      <c r="K2310" s="13">
        <f>SUM(I2310:J2310)</f>
        <v>0</v>
      </c>
      <c r="L2310" s="48"/>
      <c r="M2310" s="78"/>
      <c r="N2310" s="78"/>
      <c r="O2310" s="13">
        <f>SUM(L2310:N2310)</f>
        <v>0</v>
      </c>
      <c r="P2310" s="78"/>
      <c r="Q2310" s="78"/>
      <c r="R2310" s="78">
        <v>0.6</v>
      </c>
      <c r="S2310" s="78"/>
      <c r="T2310" s="82">
        <f>SUM(P2310:S2310)</f>
        <v>0.6</v>
      </c>
      <c r="U2310" s="48"/>
      <c r="V2310" s="48"/>
      <c r="W2310" s="48"/>
      <c r="X2310" s="48"/>
      <c r="Y2310" s="48">
        <v>1</v>
      </c>
      <c r="Z2310" s="48"/>
      <c r="AA2310" s="13">
        <f>SUM(U2310:Z2310)</f>
        <v>1</v>
      </c>
      <c r="AB2310" s="48"/>
      <c r="AC2310" s="48"/>
      <c r="AD2310" s="87">
        <f>H2310+K2310+O2310+T2310+AA2310+AB2310-AC2310</f>
        <v>82.264285714285705</v>
      </c>
    </row>
    <row r="2311" spans="1:30" ht="21" customHeight="1" x14ac:dyDescent="0.2">
      <c r="A2311" s="10">
        <v>2307</v>
      </c>
      <c r="B2311" s="146" t="s">
        <v>1985</v>
      </c>
      <c r="C2311" s="101" t="s">
        <v>68</v>
      </c>
      <c r="D2311" s="102">
        <v>3</v>
      </c>
      <c r="E2311" s="13">
        <v>0.82258064516129037</v>
      </c>
      <c r="F2311" s="48"/>
      <c r="G2311" s="48"/>
      <c r="H2311" s="12">
        <f>SUM(E2311*100,F2311:G2311)</f>
        <v>82.258064516129039</v>
      </c>
      <c r="I2311" s="48"/>
      <c r="J2311" s="78"/>
      <c r="K2311" s="13">
        <f>SUM(I2311:J2311)</f>
        <v>0</v>
      </c>
      <c r="L2311" s="48"/>
      <c r="M2311" s="78"/>
      <c r="N2311" s="78"/>
      <c r="O2311" s="13">
        <f>SUM(L2311:N2311)</f>
        <v>0</v>
      </c>
      <c r="P2311" s="78"/>
      <c r="Q2311" s="78"/>
      <c r="R2311" s="78"/>
      <c r="S2311" s="78"/>
      <c r="T2311" s="82">
        <f>SUM(P2311:S2311)</f>
        <v>0</v>
      </c>
      <c r="U2311" s="48"/>
      <c r="V2311" s="48"/>
      <c r="W2311" s="48"/>
      <c r="X2311" s="48"/>
      <c r="Y2311" s="48"/>
      <c r="Z2311" s="48"/>
      <c r="AA2311" s="13">
        <f>SUM(U2311:Z2311)</f>
        <v>0</v>
      </c>
      <c r="AB2311" s="48"/>
      <c r="AC2311" s="48"/>
      <c r="AD2311" s="87">
        <f>H2311+K2311+O2311+T2311+AA2311+AB2311-AC2311</f>
        <v>82.258064516129039</v>
      </c>
    </row>
    <row r="2312" spans="1:30" ht="21" customHeight="1" x14ac:dyDescent="0.2">
      <c r="A2312" s="8">
        <v>2308</v>
      </c>
      <c r="B2312" s="145">
        <v>164350</v>
      </c>
      <c r="C2312" s="92" t="s">
        <v>64</v>
      </c>
      <c r="D2312" s="93">
        <v>5</v>
      </c>
      <c r="E2312" s="12">
        <v>0.82253763440860217</v>
      </c>
      <c r="F2312" s="53"/>
      <c r="G2312" s="46"/>
      <c r="H2312" s="12">
        <f>SUM(E2312*100,F2312:G2312)</f>
        <v>82.253763440860212</v>
      </c>
      <c r="I2312" s="53"/>
      <c r="J2312" s="113"/>
      <c r="K2312" s="12">
        <f>SUM(I2312:J2312)</f>
        <v>0</v>
      </c>
      <c r="L2312" s="53"/>
      <c r="M2312" s="113"/>
      <c r="N2312" s="113"/>
      <c r="O2312" s="12">
        <f>SUM(L2312:N2312)</f>
        <v>0</v>
      </c>
      <c r="P2312" s="113"/>
      <c r="Q2312" s="113"/>
      <c r="R2312" s="113"/>
      <c r="S2312" s="113"/>
      <c r="T2312" s="19">
        <f>SUM(P2312:S2312)</f>
        <v>0</v>
      </c>
      <c r="U2312" s="53"/>
      <c r="V2312" s="53"/>
      <c r="W2312" s="53"/>
      <c r="X2312" s="53"/>
      <c r="Y2312" s="58"/>
      <c r="Z2312" s="58"/>
      <c r="AA2312" s="14">
        <f>SUM(U2312:Z2312)</f>
        <v>0</v>
      </c>
      <c r="AB2312" s="58"/>
      <c r="AC2312" s="58"/>
      <c r="AD2312" s="86">
        <f>H2312+K2312+O2312+T2312+AA2312+AB2312-AC2312</f>
        <v>82.253763440860212</v>
      </c>
    </row>
    <row r="2313" spans="1:30" ht="21" customHeight="1" x14ac:dyDescent="0.2">
      <c r="A2313" s="9">
        <v>2309</v>
      </c>
      <c r="B2313" s="123" t="s">
        <v>1986</v>
      </c>
      <c r="C2313" s="101" t="s">
        <v>68</v>
      </c>
      <c r="D2313" s="133">
        <v>3</v>
      </c>
      <c r="E2313" s="13">
        <v>0.76241379310344826</v>
      </c>
      <c r="F2313" s="48"/>
      <c r="G2313" s="48"/>
      <c r="H2313" s="12">
        <f>SUM(E2313*100,F2313:G2313)</f>
        <v>76.241379310344826</v>
      </c>
      <c r="I2313" s="48"/>
      <c r="J2313" s="78"/>
      <c r="K2313" s="13">
        <f>SUM(I2313:J2313)</f>
        <v>0</v>
      </c>
      <c r="L2313" s="48"/>
      <c r="M2313" s="78"/>
      <c r="N2313" s="78"/>
      <c r="O2313" s="13">
        <f>SUM(L2313:N2313)</f>
        <v>0</v>
      </c>
      <c r="P2313" s="78"/>
      <c r="Q2313" s="78"/>
      <c r="R2313" s="78"/>
      <c r="S2313" s="78"/>
      <c r="T2313" s="82">
        <f>SUM(P2313:S2313)</f>
        <v>0</v>
      </c>
      <c r="U2313" s="48"/>
      <c r="V2313" s="48"/>
      <c r="W2313" s="48"/>
      <c r="X2313" s="48">
        <v>6</v>
      </c>
      <c r="Y2313" s="48"/>
      <c r="Z2313" s="48"/>
      <c r="AA2313" s="13">
        <f>SUM(U2313:Z2313)</f>
        <v>6</v>
      </c>
      <c r="AB2313" s="48"/>
      <c r="AC2313" s="48"/>
      <c r="AD2313" s="87">
        <f>H2313+K2313+O2313+T2313+AA2313+AB2313-AC2313</f>
        <v>82.241379310344826</v>
      </c>
    </row>
    <row r="2314" spans="1:30" ht="21" customHeight="1" x14ac:dyDescent="0.2">
      <c r="A2314" s="10">
        <v>2310</v>
      </c>
      <c r="B2314" s="96" t="s">
        <v>1987</v>
      </c>
      <c r="C2314" s="96" t="s">
        <v>66</v>
      </c>
      <c r="D2314" s="97">
        <v>2</v>
      </c>
      <c r="E2314" s="13">
        <v>0.82233333333333336</v>
      </c>
      <c r="F2314" s="47"/>
      <c r="G2314" s="47"/>
      <c r="H2314" s="12">
        <f>SUM(E2314*100,F2314:G2314)</f>
        <v>82.233333333333334</v>
      </c>
      <c r="I2314" s="47"/>
      <c r="J2314" s="77"/>
      <c r="K2314" s="13">
        <f>SUM(I2314:J2314)</f>
        <v>0</v>
      </c>
      <c r="L2314" s="47"/>
      <c r="M2314" s="77"/>
      <c r="N2314" s="77"/>
      <c r="O2314" s="13">
        <f>SUM(L2314:N2314)</f>
        <v>0</v>
      </c>
      <c r="P2314" s="77"/>
      <c r="Q2314" s="77"/>
      <c r="R2314" s="77"/>
      <c r="S2314" s="77"/>
      <c r="T2314" s="82">
        <f>SUM(P2314:S2314)</f>
        <v>0</v>
      </c>
      <c r="U2314" s="47"/>
      <c r="V2314" s="47"/>
      <c r="W2314" s="47"/>
      <c r="X2314" s="47"/>
      <c r="Y2314" s="47"/>
      <c r="Z2314" s="47"/>
      <c r="AA2314" s="13">
        <f>SUM(U2314:Z2314)</f>
        <v>0</v>
      </c>
      <c r="AB2314" s="47"/>
      <c r="AC2314" s="47"/>
      <c r="AD2314" s="87">
        <f>H2314+K2314+O2314+T2314+AA2314+AB2314-AC2314</f>
        <v>82.233333333333334</v>
      </c>
    </row>
    <row r="2315" spans="1:30" ht="21" customHeight="1" x14ac:dyDescent="0.2">
      <c r="A2315" s="8">
        <v>2311</v>
      </c>
      <c r="B2315" s="99" t="s">
        <v>1988</v>
      </c>
      <c r="C2315" s="101" t="s">
        <v>68</v>
      </c>
      <c r="D2315" s="141">
        <v>1</v>
      </c>
      <c r="E2315" s="13">
        <v>0.82225806451612904</v>
      </c>
      <c r="F2315" s="48"/>
      <c r="G2315" s="48"/>
      <c r="H2315" s="12">
        <f>SUM(E2315*100,F2315:G2315)</f>
        <v>82.225806451612897</v>
      </c>
      <c r="I2315" s="48"/>
      <c r="J2315" s="78"/>
      <c r="K2315" s="13">
        <f>SUM(I2315:J2315)</f>
        <v>0</v>
      </c>
      <c r="L2315" s="48"/>
      <c r="M2315" s="78"/>
      <c r="N2315" s="78"/>
      <c r="O2315" s="13">
        <f>SUM(L2315:N2315)</f>
        <v>0</v>
      </c>
      <c r="P2315" s="78"/>
      <c r="Q2315" s="78"/>
      <c r="R2315" s="78"/>
      <c r="S2315" s="78"/>
      <c r="T2315" s="82">
        <f>SUM(P2315:S2315)</f>
        <v>0</v>
      </c>
      <c r="U2315" s="48"/>
      <c r="V2315" s="48"/>
      <c r="W2315" s="48"/>
      <c r="X2315" s="48"/>
      <c r="Y2315" s="48"/>
      <c r="Z2315" s="48"/>
      <c r="AA2315" s="13">
        <f>SUM(U2315:Z2315)</f>
        <v>0</v>
      </c>
      <c r="AB2315" s="48"/>
      <c r="AC2315" s="48"/>
      <c r="AD2315" s="86">
        <f>H2315+K2315+O2315+T2315+AA2315+AB2315-AC2315</f>
        <v>82.225806451612897</v>
      </c>
    </row>
    <row r="2316" spans="1:30" ht="21" customHeight="1" x14ac:dyDescent="0.2">
      <c r="A2316" s="9">
        <v>2312</v>
      </c>
      <c r="B2316" s="122" t="s">
        <v>1989</v>
      </c>
      <c r="C2316" s="110" t="s">
        <v>73</v>
      </c>
      <c r="D2316" s="111">
        <v>2</v>
      </c>
      <c r="E2316" s="14">
        <v>0.82212121212121214</v>
      </c>
      <c r="F2316" s="50"/>
      <c r="G2316" s="50"/>
      <c r="H2316" s="12">
        <f>SUM(E2316*100,F2316:G2316)</f>
        <v>82.212121212121218</v>
      </c>
      <c r="I2316" s="50"/>
      <c r="J2316" s="112"/>
      <c r="K2316" s="14">
        <f>SUM(I2316:J2316)</f>
        <v>0</v>
      </c>
      <c r="L2316" s="50"/>
      <c r="M2316" s="112"/>
      <c r="N2316" s="112"/>
      <c r="O2316" s="14">
        <f>SUM(L2316:N2316)</f>
        <v>0</v>
      </c>
      <c r="P2316" s="112"/>
      <c r="Q2316" s="112"/>
      <c r="R2316" s="112"/>
      <c r="S2316" s="112"/>
      <c r="T2316" s="18">
        <f>SUM(P2316:S2316)</f>
        <v>0</v>
      </c>
      <c r="U2316" s="50"/>
      <c r="V2316" s="50"/>
      <c r="W2316" s="50"/>
      <c r="X2316" s="50"/>
      <c r="Y2316" s="50"/>
      <c r="Z2316" s="50"/>
      <c r="AA2316" s="14">
        <f>SUM(U2316:Z2316)</f>
        <v>0</v>
      </c>
      <c r="AB2316" s="50"/>
      <c r="AC2316" s="50"/>
      <c r="AD2316" s="87">
        <f>H2316+K2316+O2316+T2316+AA2316+AB2316-AC2316</f>
        <v>82.212121212121218</v>
      </c>
    </row>
    <row r="2317" spans="1:30" ht="21" customHeight="1" x14ac:dyDescent="0.2">
      <c r="A2317" s="10">
        <v>2313</v>
      </c>
      <c r="B2317" s="100" t="s">
        <v>1990</v>
      </c>
      <c r="C2317" s="101" t="s">
        <v>68</v>
      </c>
      <c r="D2317" s="102">
        <v>2</v>
      </c>
      <c r="E2317" s="13">
        <v>0.81200000000000006</v>
      </c>
      <c r="F2317" s="48"/>
      <c r="G2317" s="48"/>
      <c r="H2317" s="12">
        <f>SUM(E2317*100,F2317:G2317)</f>
        <v>81.2</v>
      </c>
      <c r="I2317" s="48"/>
      <c r="J2317" s="78"/>
      <c r="K2317" s="13">
        <f>SUM(I2317:J2317)</f>
        <v>0</v>
      </c>
      <c r="L2317" s="48"/>
      <c r="M2317" s="78"/>
      <c r="N2317" s="78"/>
      <c r="O2317" s="13">
        <f>SUM(L2317:N2317)</f>
        <v>0</v>
      </c>
      <c r="P2317" s="78"/>
      <c r="Q2317" s="78"/>
      <c r="R2317" s="78"/>
      <c r="S2317" s="78"/>
      <c r="T2317" s="82">
        <f>SUM(P2317:S2317)</f>
        <v>0</v>
      </c>
      <c r="U2317" s="48"/>
      <c r="V2317" s="48"/>
      <c r="W2317" s="48"/>
      <c r="X2317" s="48"/>
      <c r="Y2317" s="48"/>
      <c r="Z2317" s="48"/>
      <c r="AA2317" s="13">
        <f>SUM(U2317:Z2317)</f>
        <v>0</v>
      </c>
      <c r="AB2317" s="48">
        <v>1</v>
      </c>
      <c r="AC2317" s="48"/>
      <c r="AD2317" s="86">
        <f>H2317+K2317+O2317+T2317+AA2317+AB2317-AC2317</f>
        <v>82.2</v>
      </c>
    </row>
    <row r="2318" spans="1:30" ht="21" customHeight="1" x14ac:dyDescent="0.2">
      <c r="A2318" s="8">
        <v>2314</v>
      </c>
      <c r="B2318" s="129" t="s">
        <v>1991</v>
      </c>
      <c r="C2318" s="101" t="s">
        <v>68</v>
      </c>
      <c r="D2318" s="102">
        <v>2</v>
      </c>
      <c r="E2318" s="13">
        <v>0.82199999999999995</v>
      </c>
      <c r="F2318" s="48"/>
      <c r="G2318" s="48"/>
      <c r="H2318" s="12">
        <f>SUM(E2318*100,F2318:G2318)</f>
        <v>82.199999999999989</v>
      </c>
      <c r="I2318" s="48"/>
      <c r="J2318" s="78"/>
      <c r="K2318" s="13">
        <f>SUM(I2318:J2318)</f>
        <v>0</v>
      </c>
      <c r="L2318" s="48"/>
      <c r="M2318" s="78"/>
      <c r="N2318" s="78"/>
      <c r="O2318" s="13">
        <f>SUM(L2318:N2318)</f>
        <v>0</v>
      </c>
      <c r="P2318" s="78"/>
      <c r="Q2318" s="78"/>
      <c r="R2318" s="78"/>
      <c r="S2318" s="78"/>
      <c r="T2318" s="82">
        <f>SUM(P2318:S2318)</f>
        <v>0</v>
      </c>
      <c r="U2318" s="48"/>
      <c r="V2318" s="48"/>
      <c r="W2318" s="48"/>
      <c r="X2318" s="48"/>
      <c r="Y2318" s="48"/>
      <c r="Z2318" s="48"/>
      <c r="AA2318" s="13">
        <f>SUM(U2318:Z2318)</f>
        <v>0</v>
      </c>
      <c r="AB2318" s="48"/>
      <c r="AC2318" s="48"/>
      <c r="AD2318" s="86">
        <f>H2318+K2318+O2318+T2318+AA2318+AB2318-AC2318</f>
        <v>82.199999999999989</v>
      </c>
    </row>
    <row r="2319" spans="1:30" ht="21" customHeight="1" x14ac:dyDescent="0.2">
      <c r="A2319" s="9">
        <v>2315</v>
      </c>
      <c r="B2319" s="114" t="s">
        <v>1992</v>
      </c>
      <c r="C2319" s="92" t="s">
        <v>64</v>
      </c>
      <c r="D2319" s="93">
        <v>3</v>
      </c>
      <c r="E2319" s="12">
        <v>0.82196141479099682</v>
      </c>
      <c r="F2319" s="46"/>
      <c r="G2319" s="46"/>
      <c r="H2319" s="12">
        <f>SUM(E2319*100,F2319:G2319)</f>
        <v>82.19614147909968</v>
      </c>
      <c r="I2319" s="53"/>
      <c r="J2319" s="113"/>
      <c r="K2319" s="12">
        <f>SUM(I2319:J2319)</f>
        <v>0</v>
      </c>
      <c r="L2319" s="53"/>
      <c r="M2319" s="113"/>
      <c r="N2319" s="113"/>
      <c r="O2319" s="12">
        <f>SUM(L2319:N2319)</f>
        <v>0</v>
      </c>
      <c r="P2319" s="113"/>
      <c r="Q2319" s="113"/>
      <c r="R2319" s="113"/>
      <c r="S2319" s="113"/>
      <c r="T2319" s="19">
        <f>SUM(P2319:S2319)</f>
        <v>0</v>
      </c>
      <c r="U2319" s="53"/>
      <c r="V2319" s="53"/>
      <c r="W2319" s="53"/>
      <c r="X2319" s="53"/>
      <c r="Y2319" s="58"/>
      <c r="Z2319" s="58"/>
      <c r="AA2319" s="14">
        <f>SUM(U2319:Z2319)</f>
        <v>0</v>
      </c>
      <c r="AB2319" s="58"/>
      <c r="AC2319" s="58"/>
      <c r="AD2319" s="86">
        <f>H2319+K2319+O2319+T2319+AA2319+AB2319-AC2319</f>
        <v>82.19614147909968</v>
      </c>
    </row>
    <row r="2320" spans="1:30" ht="21" customHeight="1" x14ac:dyDescent="0.2">
      <c r="A2320" s="10">
        <v>2316</v>
      </c>
      <c r="B2320" s="129" t="s">
        <v>1993</v>
      </c>
      <c r="C2320" s="101" t="s">
        <v>68</v>
      </c>
      <c r="D2320" s="102">
        <v>3</v>
      </c>
      <c r="E2320" s="13">
        <v>0.82193548387096771</v>
      </c>
      <c r="F2320" s="48"/>
      <c r="G2320" s="48"/>
      <c r="H2320" s="12">
        <f>SUM(E2320*100,F2320:G2320)</f>
        <v>82.193548387096769</v>
      </c>
      <c r="I2320" s="48"/>
      <c r="J2320" s="78"/>
      <c r="K2320" s="13">
        <f>SUM(I2320:J2320)</f>
        <v>0</v>
      </c>
      <c r="L2320" s="48"/>
      <c r="M2320" s="78"/>
      <c r="N2320" s="78"/>
      <c r="O2320" s="13">
        <f>SUM(L2320:N2320)</f>
        <v>0</v>
      </c>
      <c r="P2320" s="78"/>
      <c r="Q2320" s="78"/>
      <c r="R2320" s="78"/>
      <c r="S2320" s="78"/>
      <c r="T2320" s="82">
        <f>SUM(P2320:S2320)</f>
        <v>0</v>
      </c>
      <c r="U2320" s="48"/>
      <c r="V2320" s="48"/>
      <c r="W2320" s="48"/>
      <c r="X2320" s="48"/>
      <c r="Y2320" s="48"/>
      <c r="Z2320" s="48"/>
      <c r="AA2320" s="13">
        <f>SUM(U2320:Z2320)</f>
        <v>0</v>
      </c>
      <c r="AB2320" s="48"/>
      <c r="AC2320" s="48"/>
      <c r="AD2320" s="86">
        <f>H2320+K2320+O2320+T2320+AA2320+AB2320-AC2320</f>
        <v>82.193548387096769</v>
      </c>
    </row>
    <row r="2321" spans="1:30" ht="21" customHeight="1" x14ac:dyDescent="0.2">
      <c r="A2321" s="8">
        <v>2317</v>
      </c>
      <c r="B2321" s="107" t="s">
        <v>1994</v>
      </c>
      <c r="C2321" s="104" t="s">
        <v>70</v>
      </c>
      <c r="D2321" s="116">
        <v>2</v>
      </c>
      <c r="E2321" s="14">
        <f>H2321/100</f>
        <v>0.82193333333333329</v>
      </c>
      <c r="F2321" s="49"/>
      <c r="G2321" s="49"/>
      <c r="H2321" s="12">
        <v>82.193333333333328</v>
      </c>
      <c r="I2321" s="49"/>
      <c r="J2321" s="106"/>
      <c r="K2321" s="14">
        <f>SUM(I2321:J2321)</f>
        <v>0</v>
      </c>
      <c r="L2321" s="49"/>
      <c r="M2321" s="106"/>
      <c r="N2321" s="106"/>
      <c r="O2321" s="14">
        <f>SUM(L2321:N2321)</f>
        <v>0</v>
      </c>
      <c r="P2321" s="106"/>
      <c r="Q2321" s="106"/>
      <c r="R2321" s="106"/>
      <c r="S2321" s="106"/>
      <c r="T2321" s="18">
        <f>SUM(P2321:S2321)</f>
        <v>0</v>
      </c>
      <c r="U2321" s="49"/>
      <c r="V2321" s="49"/>
      <c r="W2321" s="49"/>
      <c r="X2321" s="49"/>
      <c r="Y2321" s="49"/>
      <c r="Z2321" s="49"/>
      <c r="AA2321" s="14">
        <f>SUM(U2321:Z2321)</f>
        <v>0</v>
      </c>
      <c r="AB2321" s="49"/>
      <c r="AC2321" s="49"/>
      <c r="AD2321" s="86">
        <f>H2321+K2321+O2321+T2321+AA2321+AB2321-AC2321</f>
        <v>82.193333333333328</v>
      </c>
    </row>
    <row r="2322" spans="1:30" ht="21" customHeight="1" x14ac:dyDescent="0.2">
      <c r="A2322" s="9">
        <v>2318</v>
      </c>
      <c r="B2322" s="122" t="s">
        <v>1995</v>
      </c>
      <c r="C2322" s="110" t="s">
        <v>73</v>
      </c>
      <c r="D2322" s="111">
        <v>2</v>
      </c>
      <c r="E2322" s="14">
        <v>0.82187500000000002</v>
      </c>
      <c r="F2322" s="50"/>
      <c r="G2322" s="50"/>
      <c r="H2322" s="12">
        <f>SUM(E2322*100,F2322:G2322)</f>
        <v>82.1875</v>
      </c>
      <c r="I2322" s="50"/>
      <c r="J2322" s="112"/>
      <c r="K2322" s="14">
        <f>SUM(I2322:J2322)</f>
        <v>0</v>
      </c>
      <c r="L2322" s="50"/>
      <c r="M2322" s="112"/>
      <c r="N2322" s="112"/>
      <c r="O2322" s="14">
        <f>SUM(L2322:N2322)</f>
        <v>0</v>
      </c>
      <c r="P2322" s="112"/>
      <c r="Q2322" s="112"/>
      <c r="R2322" s="112"/>
      <c r="S2322" s="112"/>
      <c r="T2322" s="18">
        <f>SUM(P2322:S2322)</f>
        <v>0</v>
      </c>
      <c r="U2322" s="50"/>
      <c r="V2322" s="50"/>
      <c r="W2322" s="50"/>
      <c r="X2322" s="50"/>
      <c r="Y2322" s="50"/>
      <c r="Z2322" s="50"/>
      <c r="AA2322" s="14">
        <f>SUM(U2322:Z2322)</f>
        <v>0</v>
      </c>
      <c r="AB2322" s="50"/>
      <c r="AC2322" s="50"/>
      <c r="AD2322" s="86">
        <f>H2322+K2322+O2322+T2322+AA2322+AB2322-AC2322</f>
        <v>82.1875</v>
      </c>
    </row>
    <row r="2323" spans="1:30" ht="21" customHeight="1" x14ac:dyDescent="0.2">
      <c r="A2323" s="10">
        <v>2319</v>
      </c>
      <c r="B2323" s="136" t="s">
        <v>1996</v>
      </c>
      <c r="C2323" s="104" t="s">
        <v>70</v>
      </c>
      <c r="D2323" s="105">
        <v>1</v>
      </c>
      <c r="E2323" s="14">
        <f>H2323/100</f>
        <v>0.82181818181818189</v>
      </c>
      <c r="F2323" s="49"/>
      <c r="G2323" s="49"/>
      <c r="H2323" s="12">
        <v>82.181818181818187</v>
      </c>
      <c r="I2323" s="49"/>
      <c r="J2323" s="106"/>
      <c r="K2323" s="14">
        <f>SUM(I2323:J2323)</f>
        <v>0</v>
      </c>
      <c r="L2323" s="49"/>
      <c r="M2323" s="106"/>
      <c r="N2323" s="106"/>
      <c r="O2323" s="14">
        <f>SUM(L2323:N2323)</f>
        <v>0</v>
      </c>
      <c r="P2323" s="106"/>
      <c r="Q2323" s="106"/>
      <c r="R2323" s="106"/>
      <c r="S2323" s="106"/>
      <c r="T2323" s="18">
        <f>SUM(P2323:S2323)</f>
        <v>0</v>
      </c>
      <c r="U2323" s="49"/>
      <c r="V2323" s="49"/>
      <c r="W2323" s="49"/>
      <c r="X2323" s="49"/>
      <c r="Y2323" s="49"/>
      <c r="Z2323" s="49"/>
      <c r="AA2323" s="14">
        <f>SUM(U2323:Z2323)</f>
        <v>0</v>
      </c>
      <c r="AB2323" s="49"/>
      <c r="AC2323" s="49"/>
      <c r="AD2323" s="86">
        <f>H2323+K2323+O2323+T2323+AA2323+AB2323-AC2323</f>
        <v>82.181818181818187</v>
      </c>
    </row>
    <row r="2324" spans="1:30" ht="21" customHeight="1" x14ac:dyDescent="0.2">
      <c r="A2324" s="8">
        <v>2320</v>
      </c>
      <c r="B2324" s="110" t="s">
        <v>1997</v>
      </c>
      <c r="C2324" s="110" t="s">
        <v>73</v>
      </c>
      <c r="D2324" s="111">
        <v>2</v>
      </c>
      <c r="E2324" s="14">
        <v>0.82181818181818178</v>
      </c>
      <c r="F2324" s="50"/>
      <c r="G2324" s="50"/>
      <c r="H2324" s="12">
        <f>SUM(E2324*100,F2324:G2324)</f>
        <v>82.181818181818173</v>
      </c>
      <c r="I2324" s="50"/>
      <c r="J2324" s="112"/>
      <c r="K2324" s="14">
        <f>SUM(I2324:J2324)</f>
        <v>0</v>
      </c>
      <c r="L2324" s="50"/>
      <c r="M2324" s="112"/>
      <c r="N2324" s="112"/>
      <c r="O2324" s="14">
        <f>SUM(L2324:N2324)</f>
        <v>0</v>
      </c>
      <c r="P2324" s="112"/>
      <c r="Q2324" s="112"/>
      <c r="R2324" s="112"/>
      <c r="S2324" s="112"/>
      <c r="T2324" s="18">
        <f>SUM(P2324:S2324)</f>
        <v>0</v>
      </c>
      <c r="U2324" s="50"/>
      <c r="V2324" s="50"/>
      <c r="W2324" s="50"/>
      <c r="X2324" s="50"/>
      <c r="Y2324" s="50"/>
      <c r="Z2324" s="50"/>
      <c r="AA2324" s="14">
        <f>SUM(U2324:Z2324)</f>
        <v>0</v>
      </c>
      <c r="AB2324" s="50"/>
      <c r="AC2324" s="50"/>
      <c r="AD2324" s="86">
        <f>H2324+K2324+O2324+T2324+AA2324+AB2324-AC2324</f>
        <v>82.181818181818173</v>
      </c>
    </row>
    <row r="2325" spans="1:30" ht="21" customHeight="1" x14ac:dyDescent="0.2">
      <c r="A2325" s="9">
        <v>2321</v>
      </c>
      <c r="B2325" s="107" t="s">
        <v>1998</v>
      </c>
      <c r="C2325" s="104" t="s">
        <v>70</v>
      </c>
      <c r="D2325" s="116">
        <v>2</v>
      </c>
      <c r="E2325" s="14">
        <f>H2325/100</f>
        <v>0.82173333333333332</v>
      </c>
      <c r="F2325" s="49"/>
      <c r="G2325" s="49"/>
      <c r="H2325" s="12">
        <v>82.173333333333332</v>
      </c>
      <c r="I2325" s="49"/>
      <c r="J2325" s="106"/>
      <c r="K2325" s="14">
        <f>SUM(I2325:J2325)</f>
        <v>0</v>
      </c>
      <c r="L2325" s="49"/>
      <c r="M2325" s="106"/>
      <c r="N2325" s="106"/>
      <c r="O2325" s="14">
        <f>SUM(L2325:N2325)</f>
        <v>0</v>
      </c>
      <c r="P2325" s="106"/>
      <c r="Q2325" s="106"/>
      <c r="R2325" s="106"/>
      <c r="S2325" s="106"/>
      <c r="T2325" s="18">
        <f>SUM(P2325:S2325)</f>
        <v>0</v>
      </c>
      <c r="U2325" s="49"/>
      <c r="V2325" s="49"/>
      <c r="W2325" s="49"/>
      <c r="X2325" s="49"/>
      <c r="Y2325" s="49"/>
      <c r="Z2325" s="49"/>
      <c r="AA2325" s="14">
        <f>SUM(U2325:Z2325)</f>
        <v>0</v>
      </c>
      <c r="AB2325" s="49"/>
      <c r="AC2325" s="49"/>
      <c r="AD2325" s="86">
        <f>H2325+K2325+O2325+T2325+AA2325+AB2325-AC2325</f>
        <v>82.173333333333332</v>
      </c>
    </row>
    <row r="2326" spans="1:30" ht="21" customHeight="1" x14ac:dyDescent="0.2">
      <c r="A2326" s="10">
        <v>2322</v>
      </c>
      <c r="B2326" s="143" t="s">
        <v>1999</v>
      </c>
      <c r="C2326" s="92" t="s">
        <v>64</v>
      </c>
      <c r="D2326" s="93">
        <v>4</v>
      </c>
      <c r="E2326" s="12">
        <v>0.82170560747663557</v>
      </c>
      <c r="F2326" s="46"/>
      <c r="G2326" s="46"/>
      <c r="H2326" s="12">
        <f>SUM(E2326*100,F2326:G2326)</f>
        <v>82.170560747663558</v>
      </c>
      <c r="I2326" s="94"/>
      <c r="J2326" s="95"/>
      <c r="K2326" s="12">
        <f>SUM(I2326:J2326)</f>
        <v>0</v>
      </c>
      <c r="L2326" s="95"/>
      <c r="M2326" s="95"/>
      <c r="N2326" s="95"/>
      <c r="O2326" s="12">
        <f>SUM(L2326:N2326)</f>
        <v>0</v>
      </c>
      <c r="P2326" s="95"/>
      <c r="Q2326" s="95"/>
      <c r="R2326" s="95"/>
      <c r="S2326" s="95"/>
      <c r="T2326" s="19">
        <f>SUM(P2326:S2326)</f>
        <v>0</v>
      </c>
      <c r="U2326" s="95"/>
      <c r="V2326" s="94"/>
      <c r="W2326" s="94"/>
      <c r="X2326" s="94"/>
      <c r="Y2326" s="85"/>
      <c r="Z2326" s="85"/>
      <c r="AA2326" s="14">
        <f>SUM(U2326:Z2326)</f>
        <v>0</v>
      </c>
      <c r="AB2326" s="85"/>
      <c r="AC2326" s="85"/>
      <c r="AD2326" s="86">
        <f>H2326+K2326+O2326+T2326+AA2326+AB2326-AC2326</f>
        <v>82.170560747663558</v>
      </c>
    </row>
    <row r="2327" spans="1:30" ht="21" customHeight="1" x14ac:dyDescent="0.2">
      <c r="A2327" s="8">
        <v>2323</v>
      </c>
      <c r="B2327" s="153" t="s">
        <v>2000</v>
      </c>
      <c r="C2327" s="92" t="s">
        <v>64</v>
      </c>
      <c r="D2327" s="93">
        <v>4</v>
      </c>
      <c r="E2327" s="12">
        <v>0.82168224299065418</v>
      </c>
      <c r="F2327" s="53"/>
      <c r="G2327" s="46"/>
      <c r="H2327" s="12">
        <f>SUM(E2327*100,F2327:G2327)</f>
        <v>82.168224299065415</v>
      </c>
      <c r="I2327" s="94"/>
      <c r="J2327" s="95"/>
      <c r="K2327" s="12">
        <f>SUM(I2327:J2327)</f>
        <v>0</v>
      </c>
      <c r="L2327" s="95"/>
      <c r="M2327" s="95"/>
      <c r="N2327" s="95"/>
      <c r="O2327" s="12">
        <f>SUM(L2327:N2327)</f>
        <v>0</v>
      </c>
      <c r="P2327" s="95"/>
      <c r="Q2327" s="95"/>
      <c r="R2327" s="95"/>
      <c r="S2327" s="95"/>
      <c r="T2327" s="19">
        <f>SUM(P2327:S2327)</f>
        <v>0</v>
      </c>
      <c r="U2327" s="95"/>
      <c r="V2327" s="94"/>
      <c r="W2327" s="94"/>
      <c r="X2327" s="94"/>
      <c r="Y2327" s="85"/>
      <c r="Z2327" s="85"/>
      <c r="AA2327" s="14">
        <f>SUM(U2327:Z2327)</f>
        <v>0</v>
      </c>
      <c r="AB2327" s="85"/>
      <c r="AC2327" s="85"/>
      <c r="AD2327" s="86">
        <f>H2327+K2327+O2327+T2327+AA2327+AB2327-AC2327</f>
        <v>82.168224299065415</v>
      </c>
    </row>
    <row r="2328" spans="1:30" ht="21" customHeight="1" x14ac:dyDescent="0.2">
      <c r="A2328" s="9">
        <v>2324</v>
      </c>
      <c r="B2328" s="110" t="s">
        <v>2001</v>
      </c>
      <c r="C2328" s="110" t="s">
        <v>73</v>
      </c>
      <c r="D2328" s="111">
        <v>2</v>
      </c>
      <c r="E2328" s="14">
        <v>0.82164335664335664</v>
      </c>
      <c r="F2328" s="50"/>
      <c r="G2328" s="50"/>
      <c r="H2328" s="12">
        <f>SUM(E2328*100,F2328:G2328)</f>
        <v>82.164335664335667</v>
      </c>
      <c r="I2328" s="50"/>
      <c r="J2328" s="112"/>
      <c r="K2328" s="14">
        <f>SUM(I2328:J2328)</f>
        <v>0</v>
      </c>
      <c r="L2328" s="50"/>
      <c r="M2328" s="112"/>
      <c r="N2328" s="112"/>
      <c r="O2328" s="14">
        <f>SUM(L2328:N2328)</f>
        <v>0</v>
      </c>
      <c r="P2328" s="112"/>
      <c r="Q2328" s="112"/>
      <c r="R2328" s="112"/>
      <c r="S2328" s="112"/>
      <c r="T2328" s="18">
        <f>SUM(P2328:S2328)</f>
        <v>0</v>
      </c>
      <c r="U2328" s="50"/>
      <c r="V2328" s="50"/>
      <c r="W2328" s="50"/>
      <c r="X2328" s="50"/>
      <c r="Y2328" s="50"/>
      <c r="Z2328" s="50"/>
      <c r="AA2328" s="14">
        <f>SUM(U2328:Z2328)</f>
        <v>0</v>
      </c>
      <c r="AB2328" s="50"/>
      <c r="AC2328" s="50"/>
      <c r="AD2328" s="87">
        <f>H2328+K2328+O2328+T2328+AA2328+AB2328-AC2328</f>
        <v>82.164335664335667</v>
      </c>
    </row>
    <row r="2329" spans="1:30" ht="21" customHeight="1" x14ac:dyDescent="0.2">
      <c r="A2329" s="10">
        <v>2325</v>
      </c>
      <c r="B2329" s="134" t="s">
        <v>2002</v>
      </c>
      <c r="C2329" s="92" t="s">
        <v>64</v>
      </c>
      <c r="D2329" s="124">
        <v>1</v>
      </c>
      <c r="E2329" s="12">
        <v>0.82150000000000001</v>
      </c>
      <c r="F2329" s="46"/>
      <c r="G2329" s="46"/>
      <c r="H2329" s="12">
        <f>SUM(E2329*100,F2329:G2329)</f>
        <v>82.15</v>
      </c>
      <c r="I2329" s="94"/>
      <c r="J2329" s="95"/>
      <c r="K2329" s="12">
        <f>SUM(I2329:J2329)</f>
        <v>0</v>
      </c>
      <c r="L2329" s="95"/>
      <c r="M2329" s="95"/>
      <c r="N2329" s="95"/>
      <c r="O2329" s="12">
        <f>SUM(L2329:N2329)</f>
        <v>0</v>
      </c>
      <c r="P2329" s="95"/>
      <c r="Q2329" s="95"/>
      <c r="R2329" s="95"/>
      <c r="S2329" s="95"/>
      <c r="T2329" s="19">
        <f>SUM(P2329:S2329)</f>
        <v>0</v>
      </c>
      <c r="U2329" s="95"/>
      <c r="V2329" s="94"/>
      <c r="W2329" s="94"/>
      <c r="X2329" s="94"/>
      <c r="Y2329" s="85"/>
      <c r="Z2329" s="85"/>
      <c r="AA2329" s="14">
        <f>SUM(U2329:Z2329)</f>
        <v>0</v>
      </c>
      <c r="AB2329" s="85"/>
      <c r="AC2329" s="85"/>
      <c r="AD2329" s="87">
        <f>H2329+K2329+O2329+T2329+AA2329+AB2329-AC2329</f>
        <v>82.15</v>
      </c>
    </row>
    <row r="2330" spans="1:30" ht="21" customHeight="1" x14ac:dyDescent="0.2">
      <c r="A2330" s="8">
        <v>2326</v>
      </c>
      <c r="B2330" s="114" t="s">
        <v>2003</v>
      </c>
      <c r="C2330" s="92" t="s">
        <v>64</v>
      </c>
      <c r="D2330" s="93">
        <v>3</v>
      </c>
      <c r="E2330" s="12">
        <v>0.8114634146341464</v>
      </c>
      <c r="F2330" s="46"/>
      <c r="G2330" s="46"/>
      <c r="H2330" s="12">
        <f>SUM(E2330*100,F2330:G2330)</f>
        <v>81.146341463414643</v>
      </c>
      <c r="I2330" s="94"/>
      <c r="J2330" s="95"/>
      <c r="K2330" s="12">
        <f>SUM(I2330:J2330)</f>
        <v>0</v>
      </c>
      <c r="L2330" s="95"/>
      <c r="M2330" s="95"/>
      <c r="N2330" s="95"/>
      <c r="O2330" s="12">
        <f>SUM(L2330:N2330)</f>
        <v>0</v>
      </c>
      <c r="P2330" s="95"/>
      <c r="Q2330" s="95"/>
      <c r="R2330" s="95"/>
      <c r="S2330" s="95"/>
      <c r="T2330" s="19">
        <f>SUM(P2330:S2330)</f>
        <v>0</v>
      </c>
      <c r="U2330" s="95">
        <v>1</v>
      </c>
      <c r="V2330" s="94"/>
      <c r="W2330" s="94"/>
      <c r="X2330" s="94"/>
      <c r="Y2330" s="85"/>
      <c r="Z2330" s="85"/>
      <c r="AA2330" s="14">
        <f>SUM(U2330:Z2330)</f>
        <v>1</v>
      </c>
      <c r="AB2330" s="85"/>
      <c r="AC2330" s="85"/>
      <c r="AD2330" s="86">
        <f>H2330+K2330+O2330+T2330+AA2330+AB2330-AC2330</f>
        <v>82.146341463414643</v>
      </c>
    </row>
    <row r="2331" spans="1:30" ht="21" customHeight="1" x14ac:dyDescent="0.2">
      <c r="A2331" s="9">
        <v>2327</v>
      </c>
      <c r="B2331" s="145">
        <v>164439</v>
      </c>
      <c r="C2331" s="92" t="s">
        <v>64</v>
      </c>
      <c r="D2331" s="93">
        <v>5</v>
      </c>
      <c r="E2331" s="12">
        <v>0.82134623655913985</v>
      </c>
      <c r="F2331" s="46"/>
      <c r="G2331" s="46"/>
      <c r="H2331" s="12">
        <f>SUM(E2331*100,F2331:G2331)</f>
        <v>82.134623655913984</v>
      </c>
      <c r="I2331" s="94"/>
      <c r="J2331" s="95"/>
      <c r="K2331" s="12">
        <f>SUM(I2331:J2331)</f>
        <v>0</v>
      </c>
      <c r="L2331" s="95"/>
      <c r="M2331" s="95"/>
      <c r="N2331" s="95"/>
      <c r="O2331" s="12">
        <f>SUM(L2331:N2331)</f>
        <v>0</v>
      </c>
      <c r="P2331" s="95"/>
      <c r="Q2331" s="95"/>
      <c r="R2331" s="95"/>
      <c r="S2331" s="95"/>
      <c r="T2331" s="19">
        <f>SUM(P2331:S2331)</f>
        <v>0</v>
      </c>
      <c r="U2331" s="95"/>
      <c r="V2331" s="94"/>
      <c r="W2331" s="94"/>
      <c r="X2331" s="94"/>
      <c r="Y2331" s="85"/>
      <c r="Z2331" s="85"/>
      <c r="AA2331" s="14">
        <f>SUM(U2331:Z2331)</f>
        <v>0</v>
      </c>
      <c r="AB2331" s="85"/>
      <c r="AC2331" s="85"/>
      <c r="AD2331" s="86">
        <f>H2331+K2331+O2331+T2331+AA2331+AB2331-AC2331</f>
        <v>82.134623655913984</v>
      </c>
    </row>
    <row r="2332" spans="1:30" ht="21" customHeight="1" x14ac:dyDescent="0.2">
      <c r="A2332" s="10">
        <v>2328</v>
      </c>
      <c r="B2332" s="100" t="s">
        <v>2004</v>
      </c>
      <c r="C2332" s="101" t="s">
        <v>68</v>
      </c>
      <c r="D2332" s="102">
        <v>2</v>
      </c>
      <c r="E2332" s="13">
        <v>0.82133333333333336</v>
      </c>
      <c r="F2332" s="48"/>
      <c r="G2332" s="48"/>
      <c r="H2332" s="12">
        <f>SUM(E2332*100,F2332:G2332)</f>
        <v>82.13333333333334</v>
      </c>
      <c r="I2332" s="48"/>
      <c r="J2332" s="78"/>
      <c r="K2332" s="13">
        <f>SUM(I2332:J2332)</f>
        <v>0</v>
      </c>
      <c r="L2332" s="48"/>
      <c r="M2332" s="78"/>
      <c r="N2332" s="78"/>
      <c r="O2332" s="13">
        <f>SUM(L2332:N2332)</f>
        <v>0</v>
      </c>
      <c r="P2332" s="78"/>
      <c r="Q2332" s="78"/>
      <c r="R2332" s="78"/>
      <c r="S2332" s="78"/>
      <c r="T2332" s="82">
        <f>SUM(P2332:S2332)</f>
        <v>0</v>
      </c>
      <c r="U2332" s="48"/>
      <c r="V2332" s="48"/>
      <c r="W2332" s="48"/>
      <c r="X2332" s="48"/>
      <c r="Y2332" s="48"/>
      <c r="Z2332" s="48"/>
      <c r="AA2332" s="13">
        <f>SUM(U2332:Z2332)</f>
        <v>0</v>
      </c>
      <c r="AB2332" s="48"/>
      <c r="AC2332" s="48"/>
      <c r="AD2332" s="86">
        <f>H2332+K2332+O2332+T2332+AA2332+AB2332-AC2332</f>
        <v>82.13333333333334</v>
      </c>
    </row>
    <row r="2333" spans="1:30" ht="21" customHeight="1" x14ac:dyDescent="0.2">
      <c r="A2333" s="8">
        <v>2329</v>
      </c>
      <c r="B2333" s="100" t="s">
        <v>2005</v>
      </c>
      <c r="C2333" s="101" t="s">
        <v>68</v>
      </c>
      <c r="D2333" s="102">
        <v>2</v>
      </c>
      <c r="E2333" s="13">
        <v>0.82133333333333336</v>
      </c>
      <c r="F2333" s="48"/>
      <c r="G2333" s="48"/>
      <c r="H2333" s="12">
        <f>SUM(E2333*100,F2333:G2333)</f>
        <v>82.13333333333334</v>
      </c>
      <c r="I2333" s="48"/>
      <c r="J2333" s="78"/>
      <c r="K2333" s="13">
        <f>SUM(I2333:J2333)</f>
        <v>0</v>
      </c>
      <c r="L2333" s="48"/>
      <c r="M2333" s="78"/>
      <c r="N2333" s="78"/>
      <c r="O2333" s="13">
        <f>SUM(L2333:N2333)</f>
        <v>0</v>
      </c>
      <c r="P2333" s="78"/>
      <c r="Q2333" s="78"/>
      <c r="R2333" s="78"/>
      <c r="S2333" s="78"/>
      <c r="T2333" s="82">
        <f>SUM(P2333:S2333)</f>
        <v>0</v>
      </c>
      <c r="U2333" s="48"/>
      <c r="V2333" s="48"/>
      <c r="W2333" s="48"/>
      <c r="X2333" s="48"/>
      <c r="Y2333" s="48"/>
      <c r="Z2333" s="48"/>
      <c r="AA2333" s="13">
        <f>SUM(U2333:Z2333)</f>
        <v>0</v>
      </c>
      <c r="AB2333" s="48"/>
      <c r="AC2333" s="48"/>
      <c r="AD2333" s="86">
        <f>H2333+K2333+O2333+T2333+AA2333+AB2333-AC2333</f>
        <v>82.13333333333334</v>
      </c>
    </row>
    <row r="2334" spans="1:30" ht="21" customHeight="1" x14ac:dyDescent="0.2">
      <c r="A2334" s="9">
        <v>2330</v>
      </c>
      <c r="B2334" s="122" t="s">
        <v>2006</v>
      </c>
      <c r="C2334" s="110" t="s">
        <v>73</v>
      </c>
      <c r="D2334" s="111">
        <v>2</v>
      </c>
      <c r="E2334" s="14">
        <v>0.82121212121212117</v>
      </c>
      <c r="F2334" s="50"/>
      <c r="G2334" s="50"/>
      <c r="H2334" s="12">
        <f>SUM(E2334*100,F2334:G2334)</f>
        <v>82.12121212121211</v>
      </c>
      <c r="I2334" s="50"/>
      <c r="J2334" s="112"/>
      <c r="K2334" s="14">
        <f>SUM(I2334:J2334)</f>
        <v>0</v>
      </c>
      <c r="L2334" s="50"/>
      <c r="M2334" s="112"/>
      <c r="N2334" s="112"/>
      <c r="O2334" s="14">
        <f>SUM(L2334:N2334)</f>
        <v>0</v>
      </c>
      <c r="P2334" s="112"/>
      <c r="Q2334" s="112"/>
      <c r="R2334" s="112"/>
      <c r="S2334" s="112"/>
      <c r="T2334" s="18">
        <f>SUM(P2334:S2334)</f>
        <v>0</v>
      </c>
      <c r="U2334" s="50"/>
      <c r="V2334" s="50"/>
      <c r="W2334" s="50"/>
      <c r="X2334" s="50"/>
      <c r="Y2334" s="50"/>
      <c r="Z2334" s="50"/>
      <c r="AA2334" s="14">
        <f>SUM(U2334:Z2334)</f>
        <v>0</v>
      </c>
      <c r="AB2334" s="50"/>
      <c r="AC2334" s="50"/>
      <c r="AD2334" s="86">
        <f>H2334+K2334+O2334+T2334+AA2334+AB2334-AC2334</f>
        <v>82.12121212121211</v>
      </c>
    </row>
    <row r="2335" spans="1:30" ht="21" customHeight="1" x14ac:dyDescent="0.2">
      <c r="A2335" s="10">
        <v>2331</v>
      </c>
      <c r="B2335" s="122" t="s">
        <v>2007</v>
      </c>
      <c r="C2335" s="110" t="s">
        <v>73</v>
      </c>
      <c r="D2335" s="111">
        <v>2</v>
      </c>
      <c r="E2335" s="14">
        <v>0.82121212121212117</v>
      </c>
      <c r="F2335" s="50"/>
      <c r="G2335" s="50"/>
      <c r="H2335" s="12">
        <f>SUM(E2335*100,F2335:G2335)</f>
        <v>82.12121212121211</v>
      </c>
      <c r="I2335" s="50"/>
      <c r="J2335" s="112"/>
      <c r="K2335" s="14">
        <f>SUM(I2335:J2335)</f>
        <v>0</v>
      </c>
      <c r="L2335" s="50"/>
      <c r="M2335" s="112"/>
      <c r="N2335" s="112"/>
      <c r="O2335" s="14">
        <f>SUM(L2335:N2335)</f>
        <v>0</v>
      </c>
      <c r="P2335" s="112"/>
      <c r="Q2335" s="112"/>
      <c r="R2335" s="112"/>
      <c r="S2335" s="112"/>
      <c r="T2335" s="18">
        <f>SUM(P2335:S2335)</f>
        <v>0</v>
      </c>
      <c r="U2335" s="50"/>
      <c r="V2335" s="50"/>
      <c r="W2335" s="50"/>
      <c r="X2335" s="50"/>
      <c r="Y2335" s="50"/>
      <c r="Z2335" s="50"/>
      <c r="AA2335" s="14">
        <f>SUM(U2335:Z2335)</f>
        <v>0</v>
      </c>
      <c r="AB2335" s="50"/>
      <c r="AC2335" s="50"/>
      <c r="AD2335" s="87">
        <f>H2335+K2335+O2335+T2335+AA2335+AB2335-AC2335</f>
        <v>82.12121212121211</v>
      </c>
    </row>
    <row r="2336" spans="1:30" ht="21" customHeight="1" x14ac:dyDescent="0.2">
      <c r="A2336" s="8">
        <v>2332</v>
      </c>
      <c r="B2336" s="122" t="s">
        <v>2008</v>
      </c>
      <c r="C2336" s="110" t="s">
        <v>73</v>
      </c>
      <c r="D2336" s="111">
        <v>2</v>
      </c>
      <c r="E2336" s="14">
        <v>0.82121212121212117</v>
      </c>
      <c r="F2336" s="50"/>
      <c r="G2336" s="50"/>
      <c r="H2336" s="12">
        <f>SUM(E2336*100,F2336:G2336)</f>
        <v>82.12121212121211</v>
      </c>
      <c r="I2336" s="50"/>
      <c r="J2336" s="112"/>
      <c r="K2336" s="14">
        <f>SUM(I2336:J2336)</f>
        <v>0</v>
      </c>
      <c r="L2336" s="50"/>
      <c r="M2336" s="112"/>
      <c r="N2336" s="112"/>
      <c r="O2336" s="14">
        <f>SUM(L2336:N2336)</f>
        <v>0</v>
      </c>
      <c r="P2336" s="112"/>
      <c r="Q2336" s="112"/>
      <c r="R2336" s="112"/>
      <c r="S2336" s="112"/>
      <c r="T2336" s="18">
        <f>SUM(P2336:S2336)</f>
        <v>0</v>
      </c>
      <c r="U2336" s="50"/>
      <c r="V2336" s="50"/>
      <c r="W2336" s="50"/>
      <c r="X2336" s="50"/>
      <c r="Y2336" s="50"/>
      <c r="Z2336" s="50"/>
      <c r="AA2336" s="14">
        <f>SUM(U2336:Z2336)</f>
        <v>0</v>
      </c>
      <c r="AB2336" s="50"/>
      <c r="AC2336" s="50"/>
      <c r="AD2336" s="86">
        <f>H2336+K2336+O2336+T2336+AA2336+AB2336-AC2336</f>
        <v>82.12121212121211</v>
      </c>
    </row>
    <row r="2337" spans="1:30" ht="21" customHeight="1" x14ac:dyDescent="0.2">
      <c r="A2337" s="9">
        <v>2333</v>
      </c>
      <c r="B2337" s="90" t="s">
        <v>2009</v>
      </c>
      <c r="C2337" s="92" t="s">
        <v>64</v>
      </c>
      <c r="D2337" s="93">
        <v>2</v>
      </c>
      <c r="E2337" s="12">
        <v>0.8212087912087912</v>
      </c>
      <c r="F2337" s="46"/>
      <c r="G2337" s="46"/>
      <c r="H2337" s="12">
        <f>SUM(E2337*100,F2337:G2337)</f>
        <v>82.120879120879124</v>
      </c>
      <c r="I2337" s="94"/>
      <c r="J2337" s="95"/>
      <c r="K2337" s="12">
        <f>SUM(I2337:J2337)</f>
        <v>0</v>
      </c>
      <c r="L2337" s="95"/>
      <c r="M2337" s="95"/>
      <c r="N2337" s="95"/>
      <c r="O2337" s="12">
        <f>SUM(L2337:N2337)</f>
        <v>0</v>
      </c>
      <c r="P2337" s="95"/>
      <c r="Q2337" s="95"/>
      <c r="R2337" s="95"/>
      <c r="S2337" s="95"/>
      <c r="T2337" s="19">
        <f>SUM(P2337:S2337)</f>
        <v>0</v>
      </c>
      <c r="U2337" s="95"/>
      <c r="V2337" s="94"/>
      <c r="W2337" s="94"/>
      <c r="X2337" s="94"/>
      <c r="Y2337" s="85"/>
      <c r="Z2337" s="85"/>
      <c r="AA2337" s="14">
        <f>SUM(U2337:Z2337)</f>
        <v>0</v>
      </c>
      <c r="AB2337" s="85"/>
      <c r="AC2337" s="85"/>
      <c r="AD2337" s="87">
        <f>H2337+K2337+O2337+T2337+AA2337+AB2337-AC2337</f>
        <v>82.120879120879124</v>
      </c>
    </row>
    <row r="2338" spans="1:30" ht="21" customHeight="1" x14ac:dyDescent="0.2">
      <c r="A2338" s="10">
        <v>2334</v>
      </c>
      <c r="B2338" s="117">
        <v>204139</v>
      </c>
      <c r="C2338" s="119" t="s">
        <v>78</v>
      </c>
      <c r="D2338" s="120">
        <v>1</v>
      </c>
      <c r="E2338" s="14">
        <v>0.78718750000000004</v>
      </c>
      <c r="F2338" s="51"/>
      <c r="G2338" s="51"/>
      <c r="H2338" s="12">
        <f>SUM(E2338*100,F2338:G2338)</f>
        <v>78.71875</v>
      </c>
      <c r="I2338" s="51"/>
      <c r="J2338" s="121"/>
      <c r="K2338" s="14">
        <f>SUM(I2338:J2338)</f>
        <v>0</v>
      </c>
      <c r="L2338" s="51"/>
      <c r="M2338" s="121"/>
      <c r="N2338" s="121"/>
      <c r="O2338" s="14">
        <f>SUM(L2338:N2338)</f>
        <v>0</v>
      </c>
      <c r="P2338" s="121"/>
      <c r="Q2338" s="121"/>
      <c r="R2338" s="121"/>
      <c r="S2338" s="121"/>
      <c r="T2338" s="18">
        <f>SUM(P2338:S2338)</f>
        <v>0</v>
      </c>
      <c r="U2338" s="51"/>
      <c r="V2338" s="51">
        <v>2.4</v>
      </c>
      <c r="W2338" s="51"/>
      <c r="X2338" s="51">
        <v>1</v>
      </c>
      <c r="Y2338" s="51"/>
      <c r="Z2338" s="51"/>
      <c r="AA2338" s="14">
        <f>SUM(U2338:Z2338)</f>
        <v>3.4</v>
      </c>
      <c r="AB2338" s="51"/>
      <c r="AC2338" s="51"/>
      <c r="AD2338" s="87">
        <f>H2338+K2338+O2338+T2338+AA2338+AB2338-AC2338</f>
        <v>82.118750000000006</v>
      </c>
    </row>
    <row r="2339" spans="1:30" ht="21" customHeight="1" x14ac:dyDescent="0.2">
      <c r="A2339" s="8">
        <v>2335</v>
      </c>
      <c r="B2339" s="96" t="s">
        <v>2010</v>
      </c>
      <c r="C2339" s="96" t="s">
        <v>66</v>
      </c>
      <c r="D2339" s="97">
        <v>3</v>
      </c>
      <c r="E2339" s="13">
        <v>0.81915254237288138</v>
      </c>
      <c r="F2339" s="47"/>
      <c r="G2339" s="47"/>
      <c r="H2339" s="12">
        <f>SUM(E2339*100,F2339:G2339)</f>
        <v>81.915254237288138</v>
      </c>
      <c r="I2339" s="47"/>
      <c r="J2339" s="77"/>
      <c r="K2339" s="13">
        <f>SUM(I2339:J2339)</f>
        <v>0</v>
      </c>
      <c r="L2339" s="47"/>
      <c r="M2339" s="77"/>
      <c r="N2339" s="77"/>
      <c r="O2339" s="13">
        <f>SUM(L2339:N2339)</f>
        <v>0</v>
      </c>
      <c r="P2339" s="77"/>
      <c r="Q2339" s="77"/>
      <c r="R2339" s="77"/>
      <c r="S2339" s="77"/>
      <c r="T2339" s="82">
        <f>SUM(P2339:S2339)</f>
        <v>0</v>
      </c>
      <c r="U2339" s="47"/>
      <c r="V2339" s="47">
        <v>0.2</v>
      </c>
      <c r="W2339" s="47"/>
      <c r="X2339" s="47"/>
      <c r="Y2339" s="47"/>
      <c r="Z2339" s="47"/>
      <c r="AA2339" s="13">
        <f>SUM(U2339:Z2339)</f>
        <v>0.2</v>
      </c>
      <c r="AB2339" s="47"/>
      <c r="AC2339" s="47"/>
      <c r="AD2339" s="86">
        <f>H2339+K2339+O2339+T2339+AA2339+AB2339-AC2339</f>
        <v>82.115254237288141</v>
      </c>
    </row>
    <row r="2340" spans="1:30" ht="21" customHeight="1" x14ac:dyDescent="0.2">
      <c r="A2340" s="9">
        <v>2336</v>
      </c>
      <c r="B2340" s="122" t="s">
        <v>2011</v>
      </c>
      <c r="C2340" s="110" t="s">
        <v>73</v>
      </c>
      <c r="D2340" s="111">
        <v>1</v>
      </c>
      <c r="E2340" s="14">
        <v>0.82101481481481475</v>
      </c>
      <c r="F2340" s="50"/>
      <c r="G2340" s="50"/>
      <c r="H2340" s="12">
        <f>SUM(E2340*100,F2340:G2340)</f>
        <v>82.101481481481471</v>
      </c>
      <c r="I2340" s="50"/>
      <c r="J2340" s="112"/>
      <c r="K2340" s="14">
        <f>SUM(I2340:J2340)</f>
        <v>0</v>
      </c>
      <c r="L2340" s="50"/>
      <c r="M2340" s="112"/>
      <c r="N2340" s="112"/>
      <c r="O2340" s="14">
        <f>SUM(L2340:N2340)</f>
        <v>0</v>
      </c>
      <c r="P2340" s="112"/>
      <c r="Q2340" s="112"/>
      <c r="R2340" s="112"/>
      <c r="S2340" s="112"/>
      <c r="T2340" s="18">
        <f>SUM(P2340:S2340)</f>
        <v>0</v>
      </c>
      <c r="U2340" s="50"/>
      <c r="V2340" s="50"/>
      <c r="W2340" s="50"/>
      <c r="X2340" s="50"/>
      <c r="Y2340" s="50"/>
      <c r="Z2340" s="50"/>
      <c r="AA2340" s="14">
        <f>SUM(U2340:Z2340)</f>
        <v>0</v>
      </c>
      <c r="AB2340" s="50"/>
      <c r="AC2340" s="50"/>
      <c r="AD2340" s="87">
        <f>H2340+K2340+O2340+T2340+AA2340+AB2340-AC2340</f>
        <v>82.101481481481471</v>
      </c>
    </row>
    <row r="2341" spans="1:30" ht="21" customHeight="1" x14ac:dyDescent="0.2">
      <c r="A2341" s="10">
        <v>2337</v>
      </c>
      <c r="B2341" s="96" t="s">
        <v>2012</v>
      </c>
      <c r="C2341" s="96" t="s">
        <v>66</v>
      </c>
      <c r="D2341" s="97">
        <v>2</v>
      </c>
      <c r="E2341" s="13">
        <v>0.82099999999999995</v>
      </c>
      <c r="F2341" s="47"/>
      <c r="G2341" s="47"/>
      <c r="H2341" s="12">
        <f>SUM(E2341*100,F2341:G2341)</f>
        <v>82.1</v>
      </c>
      <c r="I2341" s="47"/>
      <c r="J2341" s="77"/>
      <c r="K2341" s="13">
        <f>SUM(I2341:J2341)</f>
        <v>0</v>
      </c>
      <c r="L2341" s="47"/>
      <c r="M2341" s="77"/>
      <c r="N2341" s="77"/>
      <c r="O2341" s="13">
        <f>SUM(L2341:N2341)</f>
        <v>0</v>
      </c>
      <c r="P2341" s="77"/>
      <c r="Q2341" s="77"/>
      <c r="R2341" s="77"/>
      <c r="S2341" s="77"/>
      <c r="T2341" s="82">
        <f>SUM(P2341:S2341)</f>
        <v>0</v>
      </c>
      <c r="U2341" s="47"/>
      <c r="V2341" s="47"/>
      <c r="W2341" s="47"/>
      <c r="X2341" s="47"/>
      <c r="Y2341" s="47"/>
      <c r="Z2341" s="47"/>
      <c r="AA2341" s="13">
        <f>SUM(U2341:Z2341)</f>
        <v>0</v>
      </c>
      <c r="AB2341" s="47"/>
      <c r="AC2341" s="47"/>
      <c r="AD2341" s="87">
        <f>H2341+K2341+O2341+T2341+AA2341+AB2341-AC2341</f>
        <v>82.1</v>
      </c>
    </row>
    <row r="2342" spans="1:30" ht="21" customHeight="1" x14ac:dyDescent="0.2">
      <c r="A2342" s="8">
        <v>2338</v>
      </c>
      <c r="B2342" s="146" t="s">
        <v>2013</v>
      </c>
      <c r="C2342" s="101" t="s">
        <v>68</v>
      </c>
      <c r="D2342" s="102">
        <v>3</v>
      </c>
      <c r="E2342" s="13">
        <v>0.82096774193548383</v>
      </c>
      <c r="F2342" s="48"/>
      <c r="G2342" s="48"/>
      <c r="H2342" s="12">
        <f>SUM(E2342*100,F2342:G2342)</f>
        <v>82.096774193548384</v>
      </c>
      <c r="I2342" s="48"/>
      <c r="J2342" s="78"/>
      <c r="K2342" s="13">
        <f>SUM(I2342:J2342)</f>
        <v>0</v>
      </c>
      <c r="L2342" s="48"/>
      <c r="M2342" s="78"/>
      <c r="N2342" s="78"/>
      <c r="O2342" s="13">
        <f>SUM(L2342:N2342)</f>
        <v>0</v>
      </c>
      <c r="P2342" s="78"/>
      <c r="Q2342" s="78"/>
      <c r="R2342" s="78"/>
      <c r="S2342" s="78"/>
      <c r="T2342" s="82">
        <f>SUM(P2342:S2342)</f>
        <v>0</v>
      </c>
      <c r="U2342" s="48"/>
      <c r="V2342" s="48"/>
      <c r="W2342" s="48"/>
      <c r="X2342" s="48"/>
      <c r="Y2342" s="48"/>
      <c r="Z2342" s="48"/>
      <c r="AA2342" s="13">
        <f>SUM(U2342:Z2342)</f>
        <v>0</v>
      </c>
      <c r="AB2342" s="48"/>
      <c r="AC2342" s="48"/>
      <c r="AD2342" s="86">
        <f>H2342+K2342+O2342+T2342+AA2342+AB2342-AC2342</f>
        <v>82.096774193548384</v>
      </c>
    </row>
    <row r="2343" spans="1:30" ht="21" customHeight="1" x14ac:dyDescent="0.2">
      <c r="A2343" s="9">
        <v>2339</v>
      </c>
      <c r="B2343" s="117">
        <v>194015</v>
      </c>
      <c r="C2343" s="119" t="s">
        <v>78</v>
      </c>
      <c r="D2343" s="120">
        <v>2</v>
      </c>
      <c r="E2343" s="14">
        <v>0.81291666666666662</v>
      </c>
      <c r="F2343" s="51"/>
      <c r="G2343" s="51"/>
      <c r="H2343" s="12">
        <f>SUM(E2343*100,F2343:G2343)</f>
        <v>81.291666666666657</v>
      </c>
      <c r="I2343" s="51"/>
      <c r="J2343" s="121"/>
      <c r="K2343" s="14">
        <f>SUM(I2343:J2343)</f>
        <v>0</v>
      </c>
      <c r="L2343" s="51"/>
      <c r="M2343" s="121"/>
      <c r="N2343" s="121"/>
      <c r="O2343" s="14">
        <f>SUM(L2343:N2343)</f>
        <v>0</v>
      </c>
      <c r="P2343" s="121"/>
      <c r="Q2343" s="121"/>
      <c r="R2343" s="121"/>
      <c r="S2343" s="121"/>
      <c r="T2343" s="18">
        <f>SUM(P2343:S2343)</f>
        <v>0</v>
      </c>
      <c r="U2343" s="51"/>
      <c r="V2343" s="51">
        <v>0.8</v>
      </c>
      <c r="W2343" s="51"/>
      <c r="X2343" s="51"/>
      <c r="Y2343" s="51"/>
      <c r="Z2343" s="51">
        <v>0</v>
      </c>
      <c r="AA2343" s="14">
        <f>SUM(U2343:Z2343)</f>
        <v>0.8</v>
      </c>
      <c r="AB2343" s="51"/>
      <c r="AC2343" s="51"/>
      <c r="AD2343" s="86">
        <f>H2343+K2343+O2343+T2343+AA2343+AB2343-AC2343</f>
        <v>82.091666666666654</v>
      </c>
    </row>
    <row r="2344" spans="1:30" ht="21" customHeight="1" x14ac:dyDescent="0.2">
      <c r="A2344" s="10">
        <v>2340</v>
      </c>
      <c r="B2344" s="96" t="s">
        <v>2014</v>
      </c>
      <c r="C2344" s="96" t="s">
        <v>66</v>
      </c>
      <c r="D2344" s="97">
        <v>1</v>
      </c>
      <c r="E2344" s="13">
        <v>0.81874999999999998</v>
      </c>
      <c r="F2344" s="47"/>
      <c r="G2344" s="47"/>
      <c r="H2344" s="12">
        <f>SUM(E2344*100,F2344:G2344)</f>
        <v>81.875</v>
      </c>
      <c r="I2344" s="47"/>
      <c r="J2344" s="77"/>
      <c r="K2344" s="13">
        <f>SUM(I2344:J2344)</f>
        <v>0</v>
      </c>
      <c r="L2344" s="47"/>
      <c r="M2344" s="77"/>
      <c r="N2344" s="77"/>
      <c r="O2344" s="13">
        <f>SUM(L2344:N2344)</f>
        <v>0</v>
      </c>
      <c r="P2344" s="77"/>
      <c r="Q2344" s="77"/>
      <c r="R2344" s="77"/>
      <c r="S2344" s="77"/>
      <c r="T2344" s="82">
        <f>SUM(P2344:S2344)</f>
        <v>0</v>
      </c>
      <c r="U2344" s="47"/>
      <c r="V2344" s="47">
        <v>0.2</v>
      </c>
      <c r="W2344" s="47"/>
      <c r="X2344" s="47"/>
      <c r="Y2344" s="47"/>
      <c r="Z2344" s="47"/>
      <c r="AA2344" s="13">
        <f>SUM(U2344:Z2344)</f>
        <v>0.2</v>
      </c>
      <c r="AB2344" s="47"/>
      <c r="AC2344" s="47"/>
      <c r="AD2344" s="87">
        <f>H2344+K2344+O2344+T2344+AA2344+AB2344-AC2344</f>
        <v>82.075000000000003</v>
      </c>
    </row>
    <row r="2345" spans="1:30" ht="21" customHeight="1" x14ac:dyDescent="0.2">
      <c r="A2345" s="8">
        <v>2341</v>
      </c>
      <c r="B2345" s="100" t="s">
        <v>2015</v>
      </c>
      <c r="C2345" s="101" t="s">
        <v>68</v>
      </c>
      <c r="D2345" s="128">
        <v>1</v>
      </c>
      <c r="E2345" s="16">
        <v>0.82066666666666666</v>
      </c>
      <c r="F2345" s="48"/>
      <c r="G2345" s="48"/>
      <c r="H2345" s="12">
        <f>SUM(E2345*100,F2345:G2345)</f>
        <v>82.066666666666663</v>
      </c>
      <c r="I2345" s="48"/>
      <c r="J2345" s="78"/>
      <c r="K2345" s="13">
        <f>SUM(I2345:J2345)</f>
        <v>0</v>
      </c>
      <c r="L2345" s="48"/>
      <c r="M2345" s="78"/>
      <c r="N2345" s="78"/>
      <c r="O2345" s="13">
        <f>SUM(L2345:N2345)</f>
        <v>0</v>
      </c>
      <c r="P2345" s="78"/>
      <c r="Q2345" s="78"/>
      <c r="R2345" s="78"/>
      <c r="S2345" s="78"/>
      <c r="T2345" s="82">
        <f>SUM(P2345:S2345)</f>
        <v>0</v>
      </c>
      <c r="U2345" s="48"/>
      <c r="V2345" s="48"/>
      <c r="W2345" s="48"/>
      <c r="X2345" s="48"/>
      <c r="Y2345" s="48"/>
      <c r="Z2345" s="48"/>
      <c r="AA2345" s="13">
        <f>SUM(U2345:Z2345)</f>
        <v>0</v>
      </c>
      <c r="AB2345" s="48"/>
      <c r="AC2345" s="48"/>
      <c r="AD2345" s="86">
        <f>H2345+K2345+O2345+T2345+AA2345+AB2345-AC2345</f>
        <v>82.066666666666663</v>
      </c>
    </row>
    <row r="2346" spans="1:30" ht="21" customHeight="1" x14ac:dyDescent="0.2">
      <c r="A2346" s="9">
        <v>2342</v>
      </c>
      <c r="B2346" s="110" t="s">
        <v>2016</v>
      </c>
      <c r="C2346" s="110" t="s">
        <v>73</v>
      </c>
      <c r="D2346" s="111">
        <v>2</v>
      </c>
      <c r="E2346" s="14">
        <v>0.82066433566433561</v>
      </c>
      <c r="F2346" s="50"/>
      <c r="G2346" s="50"/>
      <c r="H2346" s="12">
        <f>SUM(E2346*100,F2346:G2346)</f>
        <v>82.06643356643356</v>
      </c>
      <c r="I2346" s="50"/>
      <c r="J2346" s="112"/>
      <c r="K2346" s="14">
        <f>SUM(I2346:J2346)</f>
        <v>0</v>
      </c>
      <c r="L2346" s="50"/>
      <c r="M2346" s="112"/>
      <c r="N2346" s="112"/>
      <c r="O2346" s="14">
        <f>SUM(L2346:N2346)</f>
        <v>0</v>
      </c>
      <c r="P2346" s="112"/>
      <c r="Q2346" s="112"/>
      <c r="R2346" s="112"/>
      <c r="S2346" s="112"/>
      <c r="T2346" s="18">
        <f>SUM(P2346:S2346)</f>
        <v>0</v>
      </c>
      <c r="U2346" s="50"/>
      <c r="V2346" s="50"/>
      <c r="W2346" s="50"/>
      <c r="X2346" s="50"/>
      <c r="Y2346" s="50"/>
      <c r="Z2346" s="50"/>
      <c r="AA2346" s="14">
        <f>SUM(U2346:Z2346)</f>
        <v>0</v>
      </c>
      <c r="AB2346" s="50"/>
      <c r="AC2346" s="50"/>
      <c r="AD2346" s="86">
        <f>H2346+K2346+O2346+T2346+AA2346+AB2346-AC2346</f>
        <v>82.06643356643356</v>
      </c>
    </row>
    <row r="2347" spans="1:30" ht="21" customHeight="1" x14ac:dyDescent="0.2">
      <c r="A2347" s="10">
        <v>2343</v>
      </c>
      <c r="B2347" s="117">
        <v>194153</v>
      </c>
      <c r="C2347" s="119" t="s">
        <v>78</v>
      </c>
      <c r="D2347" s="120">
        <v>2</v>
      </c>
      <c r="E2347" s="14">
        <v>0.82062500000000005</v>
      </c>
      <c r="F2347" s="51"/>
      <c r="G2347" s="51"/>
      <c r="H2347" s="12">
        <f>SUM(E2347*100,F2347:G2347)</f>
        <v>82.0625</v>
      </c>
      <c r="I2347" s="51"/>
      <c r="J2347" s="121"/>
      <c r="K2347" s="14">
        <f>SUM(I2347:J2347)</f>
        <v>0</v>
      </c>
      <c r="L2347" s="51"/>
      <c r="M2347" s="121"/>
      <c r="N2347" s="121"/>
      <c r="O2347" s="14">
        <f>SUM(L2347:N2347)</f>
        <v>0</v>
      </c>
      <c r="P2347" s="121"/>
      <c r="Q2347" s="121"/>
      <c r="R2347" s="121"/>
      <c r="S2347" s="121"/>
      <c r="T2347" s="18">
        <f>SUM(P2347:S2347)</f>
        <v>0</v>
      </c>
      <c r="U2347" s="51"/>
      <c r="V2347" s="51"/>
      <c r="W2347" s="51"/>
      <c r="X2347" s="51"/>
      <c r="Y2347" s="51"/>
      <c r="Z2347" s="51"/>
      <c r="AA2347" s="14">
        <f>SUM(U2347:Z2347)</f>
        <v>0</v>
      </c>
      <c r="AB2347" s="51"/>
      <c r="AC2347" s="51"/>
      <c r="AD2347" s="86">
        <f>H2347+K2347+O2347+T2347+AA2347+AB2347-AC2347</f>
        <v>82.0625</v>
      </c>
    </row>
    <row r="2348" spans="1:30" ht="21" customHeight="1" x14ac:dyDescent="0.2">
      <c r="A2348" s="8">
        <v>2344</v>
      </c>
      <c r="B2348" s="132" t="s">
        <v>2017</v>
      </c>
      <c r="C2348" s="101" t="s">
        <v>68</v>
      </c>
      <c r="D2348" s="102">
        <v>1</v>
      </c>
      <c r="E2348" s="13">
        <v>0.82060714285714276</v>
      </c>
      <c r="F2348" s="48"/>
      <c r="G2348" s="48"/>
      <c r="H2348" s="12">
        <f>SUM(E2348*100,F2348:G2348)</f>
        <v>82.060714285714269</v>
      </c>
      <c r="I2348" s="48"/>
      <c r="J2348" s="78"/>
      <c r="K2348" s="13">
        <f>SUM(I2348:J2348)</f>
        <v>0</v>
      </c>
      <c r="L2348" s="48"/>
      <c r="M2348" s="78"/>
      <c r="N2348" s="78"/>
      <c r="O2348" s="13">
        <f>SUM(L2348:N2348)</f>
        <v>0</v>
      </c>
      <c r="P2348" s="78"/>
      <c r="Q2348" s="78"/>
      <c r="R2348" s="78"/>
      <c r="S2348" s="78"/>
      <c r="T2348" s="82">
        <f>SUM(P2348:S2348)</f>
        <v>0</v>
      </c>
      <c r="U2348" s="48"/>
      <c r="V2348" s="48"/>
      <c r="W2348" s="48"/>
      <c r="X2348" s="48"/>
      <c r="Y2348" s="48"/>
      <c r="Z2348" s="48"/>
      <c r="AA2348" s="13">
        <f>SUM(U2348:Z2348)</f>
        <v>0</v>
      </c>
      <c r="AB2348" s="48"/>
      <c r="AC2348" s="48"/>
      <c r="AD2348" s="86">
        <f>H2348+K2348+O2348+T2348+AA2348+AB2348-AC2348</f>
        <v>82.060714285714269</v>
      </c>
    </row>
    <row r="2349" spans="1:30" ht="21" customHeight="1" x14ac:dyDescent="0.2">
      <c r="A2349" s="9">
        <v>2345</v>
      </c>
      <c r="B2349" s="107" t="s">
        <v>2018</v>
      </c>
      <c r="C2349" s="104" t="s">
        <v>70</v>
      </c>
      <c r="D2349" s="116">
        <v>2</v>
      </c>
      <c r="E2349" s="14">
        <f>H2349/100</f>
        <v>0.82050909090909085</v>
      </c>
      <c r="F2349" s="49"/>
      <c r="G2349" s="49"/>
      <c r="H2349" s="9">
        <v>82.050909090909087</v>
      </c>
      <c r="I2349" s="49"/>
      <c r="J2349" s="106"/>
      <c r="K2349" s="14">
        <f>SUM(I2349:J2349)</f>
        <v>0</v>
      </c>
      <c r="L2349" s="49"/>
      <c r="M2349" s="106"/>
      <c r="N2349" s="106"/>
      <c r="O2349" s="14">
        <f>SUM(L2349:N2349)</f>
        <v>0</v>
      </c>
      <c r="P2349" s="106"/>
      <c r="Q2349" s="106"/>
      <c r="R2349" s="106"/>
      <c r="S2349" s="106"/>
      <c r="T2349" s="18">
        <f>SUM(P2349:S2349)</f>
        <v>0</v>
      </c>
      <c r="U2349" s="49"/>
      <c r="V2349" s="49"/>
      <c r="W2349" s="49"/>
      <c r="X2349" s="49"/>
      <c r="Y2349" s="49"/>
      <c r="Z2349" s="49"/>
      <c r="AA2349" s="14">
        <f>SUM(U2349:Z2349)</f>
        <v>0</v>
      </c>
      <c r="AB2349" s="49"/>
      <c r="AC2349" s="49"/>
      <c r="AD2349" s="86">
        <f>H2349+K2349+O2349+T2349+AA2349+AB2349-AC2349</f>
        <v>82.050909090909087</v>
      </c>
    </row>
    <row r="2350" spans="1:30" ht="21" customHeight="1" x14ac:dyDescent="0.2">
      <c r="A2350" s="10">
        <v>2346</v>
      </c>
      <c r="B2350" s="117">
        <v>204228</v>
      </c>
      <c r="C2350" s="119" t="s">
        <v>78</v>
      </c>
      <c r="D2350" s="120">
        <v>1</v>
      </c>
      <c r="E2350" s="14">
        <v>0.79248437499999991</v>
      </c>
      <c r="F2350" s="51"/>
      <c r="G2350" s="51"/>
      <c r="H2350" s="12">
        <f>SUM(E2350*100,F2350:G2350)</f>
        <v>79.248437499999994</v>
      </c>
      <c r="I2350" s="51"/>
      <c r="J2350" s="121"/>
      <c r="K2350" s="14">
        <f>SUM(I2350:J2350)</f>
        <v>0</v>
      </c>
      <c r="L2350" s="51"/>
      <c r="M2350" s="121"/>
      <c r="N2350" s="121"/>
      <c r="O2350" s="14">
        <f>SUM(L2350:N2350)</f>
        <v>0</v>
      </c>
      <c r="P2350" s="121"/>
      <c r="Q2350" s="121"/>
      <c r="R2350" s="121"/>
      <c r="S2350" s="121"/>
      <c r="T2350" s="18">
        <f>SUM(P2350:S2350)</f>
        <v>0</v>
      </c>
      <c r="U2350" s="51"/>
      <c r="V2350" s="51"/>
      <c r="W2350" s="51"/>
      <c r="X2350" s="51">
        <v>1.8</v>
      </c>
      <c r="Y2350" s="51"/>
      <c r="Z2350" s="51">
        <v>1</v>
      </c>
      <c r="AA2350" s="14">
        <f>SUM(U2350:Z2350)</f>
        <v>2.8</v>
      </c>
      <c r="AB2350" s="51"/>
      <c r="AC2350" s="51"/>
      <c r="AD2350" s="86">
        <f>H2350+K2350+O2350+T2350+AA2350+AB2350-AC2350</f>
        <v>82.048437499999991</v>
      </c>
    </row>
    <row r="2351" spans="1:30" ht="21" customHeight="1" x14ac:dyDescent="0.2">
      <c r="A2351" s="8">
        <v>2347</v>
      </c>
      <c r="B2351" s="131" t="s">
        <v>2019</v>
      </c>
      <c r="C2351" s="92" t="s">
        <v>64</v>
      </c>
      <c r="D2351" s="124">
        <v>2</v>
      </c>
      <c r="E2351" s="12">
        <v>0.82042553191489365</v>
      </c>
      <c r="F2351" s="46"/>
      <c r="G2351" s="46"/>
      <c r="H2351" s="12">
        <f>SUM(E2351*100,F2351:G2351)</f>
        <v>82.042553191489361</v>
      </c>
      <c r="I2351" s="53"/>
      <c r="J2351" s="113"/>
      <c r="K2351" s="12">
        <f>SUM(I2351:J2351)</f>
        <v>0</v>
      </c>
      <c r="L2351" s="53"/>
      <c r="M2351" s="113"/>
      <c r="N2351" s="113"/>
      <c r="O2351" s="12">
        <f>SUM(L2351:N2351)</f>
        <v>0</v>
      </c>
      <c r="P2351" s="113"/>
      <c r="Q2351" s="113"/>
      <c r="R2351" s="113"/>
      <c r="S2351" s="113"/>
      <c r="T2351" s="19">
        <f>SUM(P2351:S2351)</f>
        <v>0</v>
      </c>
      <c r="U2351" s="53"/>
      <c r="V2351" s="53"/>
      <c r="W2351" s="53"/>
      <c r="X2351" s="53"/>
      <c r="Y2351" s="58"/>
      <c r="Z2351" s="58"/>
      <c r="AA2351" s="14">
        <f>SUM(U2351:Z2351)</f>
        <v>0</v>
      </c>
      <c r="AB2351" s="58"/>
      <c r="AC2351" s="58"/>
      <c r="AD2351" s="87">
        <f>H2351+K2351+O2351+T2351+AA2351+AB2351-AC2351</f>
        <v>82.042553191489361</v>
      </c>
    </row>
    <row r="2352" spans="1:30" ht="21" customHeight="1" x14ac:dyDescent="0.2">
      <c r="A2352" s="9">
        <v>2348</v>
      </c>
      <c r="B2352" s="122" t="s">
        <v>2020</v>
      </c>
      <c r="C2352" s="110" t="s">
        <v>73</v>
      </c>
      <c r="D2352" s="111">
        <v>1</v>
      </c>
      <c r="E2352" s="14">
        <v>0.65828888888888892</v>
      </c>
      <c r="F2352" s="50"/>
      <c r="G2352" s="50"/>
      <c r="H2352" s="12">
        <f>SUM(E2352*100,F2352:G2352)</f>
        <v>65.828888888888898</v>
      </c>
      <c r="I2352" s="50"/>
      <c r="J2352" s="112"/>
      <c r="K2352" s="14">
        <f>SUM(I2352:J2352)</f>
        <v>0</v>
      </c>
      <c r="L2352" s="50"/>
      <c r="M2352" s="112"/>
      <c r="N2352" s="112"/>
      <c r="O2352" s="14">
        <f>SUM(L2352:N2352)</f>
        <v>0</v>
      </c>
      <c r="P2352" s="112"/>
      <c r="Q2352" s="112"/>
      <c r="R2352" s="112">
        <v>5.5</v>
      </c>
      <c r="S2352" s="112"/>
      <c r="T2352" s="18">
        <f>SUM(P2352:S2352)</f>
        <v>5.5</v>
      </c>
      <c r="U2352" s="50">
        <v>10</v>
      </c>
      <c r="V2352" s="50">
        <v>0.5</v>
      </c>
      <c r="W2352" s="50"/>
      <c r="X2352" s="50"/>
      <c r="Y2352" s="50"/>
      <c r="Z2352" s="50">
        <v>0.2</v>
      </c>
      <c r="AA2352" s="14">
        <f>SUM(U2352:Z2352)</f>
        <v>10.7</v>
      </c>
      <c r="AB2352" s="50"/>
      <c r="AC2352" s="50"/>
      <c r="AD2352" s="87">
        <f>H2352+K2352+O2352+T2352+AA2352+AB2352-AC2352</f>
        <v>82.028888888888901</v>
      </c>
    </row>
    <row r="2353" spans="1:30" ht="21" customHeight="1" x14ac:dyDescent="0.2">
      <c r="A2353" s="10">
        <v>2349</v>
      </c>
      <c r="B2353" s="117">
        <v>194098</v>
      </c>
      <c r="C2353" s="119" t="s">
        <v>78</v>
      </c>
      <c r="D2353" s="120">
        <v>2</v>
      </c>
      <c r="E2353" s="14">
        <v>0.82020833333333332</v>
      </c>
      <c r="F2353" s="51"/>
      <c r="G2353" s="51"/>
      <c r="H2353" s="12">
        <f>SUM(E2353*100,F2353:G2353)</f>
        <v>82.020833333333329</v>
      </c>
      <c r="I2353" s="51"/>
      <c r="J2353" s="121"/>
      <c r="K2353" s="14">
        <f>SUM(I2353:J2353)</f>
        <v>0</v>
      </c>
      <c r="L2353" s="51"/>
      <c r="M2353" s="121"/>
      <c r="N2353" s="121"/>
      <c r="O2353" s="14">
        <f>SUM(L2353:N2353)</f>
        <v>0</v>
      </c>
      <c r="P2353" s="121"/>
      <c r="Q2353" s="121"/>
      <c r="R2353" s="121"/>
      <c r="S2353" s="121"/>
      <c r="T2353" s="18">
        <f>SUM(P2353:S2353)</f>
        <v>0</v>
      </c>
      <c r="U2353" s="51"/>
      <c r="V2353" s="51"/>
      <c r="W2353" s="51"/>
      <c r="X2353" s="51"/>
      <c r="Y2353" s="51"/>
      <c r="Z2353" s="51"/>
      <c r="AA2353" s="14">
        <f>SUM(U2353:Z2353)</f>
        <v>0</v>
      </c>
      <c r="AB2353" s="51"/>
      <c r="AC2353" s="51"/>
      <c r="AD2353" s="86">
        <f>H2353+K2353+O2353+T2353+AA2353+AB2353-AC2353</f>
        <v>82.020833333333329</v>
      </c>
    </row>
    <row r="2354" spans="1:30" ht="21" customHeight="1" x14ac:dyDescent="0.2">
      <c r="A2354" s="8">
        <v>2350</v>
      </c>
      <c r="B2354" s="136" t="s">
        <v>2021</v>
      </c>
      <c r="C2354" s="104" t="s">
        <v>70</v>
      </c>
      <c r="D2354" s="105">
        <v>1</v>
      </c>
      <c r="E2354" s="14">
        <f>H2354/100</f>
        <v>0.82</v>
      </c>
      <c r="F2354" s="49"/>
      <c r="G2354" s="49"/>
      <c r="H2354" s="12">
        <v>82</v>
      </c>
      <c r="I2354" s="49"/>
      <c r="J2354" s="106"/>
      <c r="K2354" s="14">
        <f>SUM(I2354:J2354)</f>
        <v>0</v>
      </c>
      <c r="L2354" s="49"/>
      <c r="M2354" s="106"/>
      <c r="N2354" s="106"/>
      <c r="O2354" s="14">
        <f>SUM(L2354:N2354)</f>
        <v>0</v>
      </c>
      <c r="P2354" s="106"/>
      <c r="Q2354" s="106"/>
      <c r="R2354" s="106"/>
      <c r="S2354" s="106"/>
      <c r="T2354" s="18">
        <f>SUM(P2354:S2354)</f>
        <v>0</v>
      </c>
      <c r="U2354" s="49"/>
      <c r="V2354" s="49"/>
      <c r="W2354" s="49"/>
      <c r="X2354" s="49"/>
      <c r="Y2354" s="49"/>
      <c r="Z2354" s="49"/>
      <c r="AA2354" s="14">
        <f>SUM(U2354:Z2354)</f>
        <v>0</v>
      </c>
      <c r="AB2354" s="49"/>
      <c r="AC2354" s="49"/>
      <c r="AD2354" s="86">
        <f>H2354+K2354+O2354+T2354+AA2354+AB2354-AC2354</f>
        <v>82</v>
      </c>
    </row>
    <row r="2355" spans="1:30" ht="21" customHeight="1" x14ac:dyDescent="0.2">
      <c r="A2355" s="9">
        <v>2351</v>
      </c>
      <c r="B2355" s="96" t="s">
        <v>2022</v>
      </c>
      <c r="C2355" s="96" t="s">
        <v>66</v>
      </c>
      <c r="D2355" s="97">
        <v>4</v>
      </c>
      <c r="E2355" s="13">
        <v>0.82</v>
      </c>
      <c r="F2355" s="47"/>
      <c r="G2355" s="47"/>
      <c r="H2355" s="12">
        <f>SUM(E2355*100,F2355:G2355)</f>
        <v>82</v>
      </c>
      <c r="I2355" s="47"/>
      <c r="J2355" s="77"/>
      <c r="K2355" s="13">
        <f>SUM(I2355:J2355)</f>
        <v>0</v>
      </c>
      <c r="L2355" s="47"/>
      <c r="M2355" s="77"/>
      <c r="N2355" s="77"/>
      <c r="O2355" s="13">
        <f>SUM(L2355:N2355)</f>
        <v>0</v>
      </c>
      <c r="P2355" s="77"/>
      <c r="Q2355" s="77"/>
      <c r="R2355" s="77"/>
      <c r="S2355" s="77"/>
      <c r="T2355" s="82">
        <f>SUM(P2355:S2355)</f>
        <v>0</v>
      </c>
      <c r="U2355" s="47"/>
      <c r="V2355" s="47"/>
      <c r="W2355" s="47"/>
      <c r="X2355" s="47"/>
      <c r="Y2355" s="47"/>
      <c r="Z2355" s="47"/>
      <c r="AA2355" s="13">
        <f>SUM(U2355:Z2355)</f>
        <v>0</v>
      </c>
      <c r="AB2355" s="47"/>
      <c r="AC2355" s="47"/>
      <c r="AD2355" s="86">
        <f>H2355+K2355+O2355+T2355+AA2355+AB2355-AC2355</f>
        <v>82</v>
      </c>
    </row>
    <row r="2356" spans="1:30" ht="21" customHeight="1" x14ac:dyDescent="0.2">
      <c r="A2356" s="10">
        <v>2352</v>
      </c>
      <c r="B2356" s="96" t="s">
        <v>2023</v>
      </c>
      <c r="C2356" s="96" t="s">
        <v>66</v>
      </c>
      <c r="D2356" s="97">
        <v>1</v>
      </c>
      <c r="E2356" s="13">
        <v>0.70099999999999996</v>
      </c>
      <c r="F2356" s="47"/>
      <c r="G2356" s="47"/>
      <c r="H2356" s="12">
        <f>SUM(E2356*100,F2356:G2356)</f>
        <v>70.099999999999994</v>
      </c>
      <c r="I2356" s="47"/>
      <c r="J2356" s="77"/>
      <c r="K2356" s="13">
        <f>SUM(I2356:J2356)</f>
        <v>0</v>
      </c>
      <c r="L2356" s="47"/>
      <c r="M2356" s="77"/>
      <c r="N2356" s="77"/>
      <c r="O2356" s="13">
        <f>SUM(L2356:N2356)</f>
        <v>0</v>
      </c>
      <c r="P2356" s="77"/>
      <c r="Q2356" s="77"/>
      <c r="R2356" s="77"/>
      <c r="S2356" s="77"/>
      <c r="T2356" s="82">
        <f>SUM(P2356:S2356)</f>
        <v>0</v>
      </c>
      <c r="U2356" s="47">
        <v>1</v>
      </c>
      <c r="V2356" s="47">
        <v>5.9</v>
      </c>
      <c r="W2356" s="47">
        <f>0.5+1.5</f>
        <v>2</v>
      </c>
      <c r="X2356" s="47"/>
      <c r="Y2356" s="47">
        <v>1</v>
      </c>
      <c r="Z2356" s="47">
        <v>2</v>
      </c>
      <c r="AA2356" s="13">
        <f>SUM(U2356:Z2356)</f>
        <v>11.9</v>
      </c>
      <c r="AB2356" s="47"/>
      <c r="AC2356" s="47"/>
      <c r="AD2356" s="87">
        <f>H2356+K2356+O2356+T2356+AA2356+AB2356-AC2356</f>
        <v>82</v>
      </c>
    </row>
    <row r="2357" spans="1:30" ht="21" customHeight="1" x14ac:dyDescent="0.2">
      <c r="A2357" s="8">
        <v>2353</v>
      </c>
      <c r="B2357" s="110" t="s">
        <v>2024</v>
      </c>
      <c r="C2357" s="110" t="s">
        <v>73</v>
      </c>
      <c r="D2357" s="111">
        <v>4</v>
      </c>
      <c r="E2357" s="14">
        <v>0.82</v>
      </c>
      <c r="F2357" s="50"/>
      <c r="G2357" s="50"/>
      <c r="H2357" s="12">
        <f>SUM(E2357*100,F2357:G2357)</f>
        <v>82</v>
      </c>
      <c r="I2357" s="50"/>
      <c r="J2357" s="112"/>
      <c r="K2357" s="14">
        <f>SUM(I2357:J2357)</f>
        <v>0</v>
      </c>
      <c r="L2357" s="50"/>
      <c r="M2357" s="112"/>
      <c r="N2357" s="112"/>
      <c r="O2357" s="14">
        <f>SUM(L2357:N2357)</f>
        <v>0</v>
      </c>
      <c r="P2357" s="112"/>
      <c r="Q2357" s="112"/>
      <c r="R2357" s="112"/>
      <c r="S2357" s="112"/>
      <c r="T2357" s="18">
        <f>SUM(P2357:S2357)</f>
        <v>0</v>
      </c>
      <c r="U2357" s="50"/>
      <c r="V2357" s="50"/>
      <c r="W2357" s="50"/>
      <c r="X2357" s="50"/>
      <c r="Y2357" s="50"/>
      <c r="Z2357" s="50"/>
      <c r="AA2357" s="14">
        <f>SUM(U2357:Z2357)</f>
        <v>0</v>
      </c>
      <c r="AB2357" s="50"/>
      <c r="AC2357" s="50"/>
      <c r="AD2357" s="86">
        <f>H2357+K2357+O2357+T2357+AA2357+AB2357-AC2357</f>
        <v>82</v>
      </c>
    </row>
    <row r="2358" spans="1:30" ht="21" customHeight="1" x14ac:dyDescent="0.2">
      <c r="A2358" s="9">
        <v>2354</v>
      </c>
      <c r="B2358" s="117">
        <v>204045</v>
      </c>
      <c r="C2358" s="119" t="s">
        <v>78</v>
      </c>
      <c r="D2358" s="120">
        <v>1</v>
      </c>
      <c r="E2358" s="14">
        <v>0.65500000000000003</v>
      </c>
      <c r="F2358" s="51"/>
      <c r="G2358" s="51"/>
      <c r="H2358" s="12">
        <f>SUM(E2358*100,F2358:G2358)</f>
        <v>65.5</v>
      </c>
      <c r="I2358" s="51"/>
      <c r="J2358" s="121"/>
      <c r="K2358" s="14">
        <f>SUM(I2358:J2358)</f>
        <v>0</v>
      </c>
      <c r="L2358" s="51"/>
      <c r="M2358" s="121"/>
      <c r="N2358" s="121"/>
      <c r="O2358" s="14">
        <f>SUM(L2358:N2358)</f>
        <v>0</v>
      </c>
      <c r="P2358" s="121"/>
      <c r="Q2358" s="121"/>
      <c r="R2358" s="121"/>
      <c r="S2358" s="121"/>
      <c r="T2358" s="18">
        <f>SUM(P2358:S2358)</f>
        <v>0</v>
      </c>
      <c r="U2358" s="51">
        <v>1.5</v>
      </c>
      <c r="V2358" s="51">
        <v>15</v>
      </c>
      <c r="W2358" s="51"/>
      <c r="X2358" s="51"/>
      <c r="Y2358" s="51"/>
      <c r="Z2358" s="51"/>
      <c r="AA2358" s="14">
        <f>SUM(U2358:Z2358)</f>
        <v>16.5</v>
      </c>
      <c r="AB2358" s="51"/>
      <c r="AC2358" s="51"/>
      <c r="AD2358" s="86">
        <f>H2358+K2358+O2358+T2358+AA2358+AB2358-AC2358</f>
        <v>82</v>
      </c>
    </row>
    <row r="2359" spans="1:30" ht="21" customHeight="1" x14ac:dyDescent="0.2">
      <c r="A2359" s="10">
        <v>2355</v>
      </c>
      <c r="B2359" s="117">
        <v>184130</v>
      </c>
      <c r="C2359" s="119" t="s">
        <v>78</v>
      </c>
      <c r="D2359" s="120">
        <v>3</v>
      </c>
      <c r="E2359" s="14">
        <v>0.82</v>
      </c>
      <c r="F2359" s="51"/>
      <c r="G2359" s="51"/>
      <c r="H2359" s="12">
        <f>SUM(E2359*100,F2359:G2359)</f>
        <v>82</v>
      </c>
      <c r="I2359" s="51"/>
      <c r="J2359" s="121"/>
      <c r="K2359" s="14">
        <f>SUM(I2359:J2359)</f>
        <v>0</v>
      </c>
      <c r="L2359" s="51"/>
      <c r="M2359" s="121"/>
      <c r="N2359" s="121"/>
      <c r="O2359" s="14">
        <f>SUM(L2359:N2359)</f>
        <v>0</v>
      </c>
      <c r="P2359" s="121"/>
      <c r="Q2359" s="121"/>
      <c r="R2359" s="121"/>
      <c r="S2359" s="121"/>
      <c r="T2359" s="18">
        <f>SUM(P2359:S2359)</f>
        <v>0</v>
      </c>
      <c r="U2359" s="51"/>
      <c r="V2359" s="51"/>
      <c r="W2359" s="51"/>
      <c r="X2359" s="51"/>
      <c r="Y2359" s="51"/>
      <c r="Z2359" s="51"/>
      <c r="AA2359" s="14">
        <f>SUM(U2359:Z2359)</f>
        <v>0</v>
      </c>
      <c r="AB2359" s="51"/>
      <c r="AC2359" s="51"/>
      <c r="AD2359" s="87">
        <f>H2359+K2359+O2359+T2359+AA2359+AB2359-AC2359</f>
        <v>82</v>
      </c>
    </row>
    <row r="2360" spans="1:30" ht="21" customHeight="1" x14ac:dyDescent="0.2">
      <c r="A2360" s="8">
        <v>2356</v>
      </c>
      <c r="B2360" s="100" t="s">
        <v>2025</v>
      </c>
      <c r="C2360" s="101" t="s">
        <v>68</v>
      </c>
      <c r="D2360" s="128">
        <v>1</v>
      </c>
      <c r="E2360" s="16">
        <v>0.82</v>
      </c>
      <c r="F2360" s="48"/>
      <c r="G2360" s="48"/>
      <c r="H2360" s="12">
        <f>SUM(E2360*100,F2360:G2360)</f>
        <v>82</v>
      </c>
      <c r="I2360" s="48"/>
      <c r="J2360" s="78"/>
      <c r="K2360" s="13">
        <f>SUM(I2360:J2360)</f>
        <v>0</v>
      </c>
      <c r="L2360" s="48"/>
      <c r="M2360" s="78"/>
      <c r="N2360" s="78"/>
      <c r="O2360" s="13">
        <f>SUM(L2360:N2360)</f>
        <v>0</v>
      </c>
      <c r="P2360" s="78"/>
      <c r="Q2360" s="78"/>
      <c r="R2360" s="78"/>
      <c r="S2360" s="78"/>
      <c r="T2360" s="82">
        <f>SUM(P2360:S2360)</f>
        <v>0</v>
      </c>
      <c r="U2360" s="48"/>
      <c r="V2360" s="48"/>
      <c r="W2360" s="48"/>
      <c r="X2360" s="48"/>
      <c r="Y2360" s="48"/>
      <c r="Z2360" s="48"/>
      <c r="AA2360" s="13">
        <f>SUM(U2360:Z2360)</f>
        <v>0</v>
      </c>
      <c r="AB2360" s="48"/>
      <c r="AC2360" s="48"/>
      <c r="AD2360" s="87">
        <f>H2360+K2360+O2360+T2360+AA2360+AB2360-AC2360</f>
        <v>82</v>
      </c>
    </row>
    <row r="2361" spans="1:30" ht="21" customHeight="1" x14ac:dyDescent="0.2">
      <c r="A2361" s="9">
        <v>2357</v>
      </c>
      <c r="B2361" s="134" t="s">
        <v>2026</v>
      </c>
      <c r="C2361" s="92" t="s">
        <v>64</v>
      </c>
      <c r="D2361" s="93">
        <v>1</v>
      </c>
      <c r="E2361" s="12">
        <v>0.7959551724137931</v>
      </c>
      <c r="F2361" s="46"/>
      <c r="G2361" s="46">
        <v>1</v>
      </c>
      <c r="H2361" s="12">
        <f>SUM(E2361*100,F2361:G2361)</f>
        <v>80.595517241379312</v>
      </c>
      <c r="I2361" s="94"/>
      <c r="J2361" s="95"/>
      <c r="K2361" s="12">
        <f>SUM(I2361:J2361)</f>
        <v>0</v>
      </c>
      <c r="L2361" s="95"/>
      <c r="M2361" s="95"/>
      <c r="N2361" s="95"/>
      <c r="O2361" s="12">
        <f>SUM(L2361:N2361)</f>
        <v>0</v>
      </c>
      <c r="P2361" s="95"/>
      <c r="Q2361" s="126"/>
      <c r="R2361" s="95">
        <v>0.5</v>
      </c>
      <c r="S2361" s="95"/>
      <c r="T2361" s="19">
        <f>SUM(P2361:S2361)</f>
        <v>0.5</v>
      </c>
      <c r="U2361" s="95"/>
      <c r="V2361" s="94">
        <v>0.9</v>
      </c>
      <c r="W2361" s="94"/>
      <c r="X2361" s="94"/>
      <c r="Y2361" s="85"/>
      <c r="Z2361" s="85"/>
      <c r="AA2361" s="14">
        <f>SUM(U2361:Z2361)</f>
        <v>0.9</v>
      </c>
      <c r="AB2361" s="85"/>
      <c r="AC2361" s="85"/>
      <c r="AD2361" s="86">
        <f>H2361+K2361+O2361+T2361+AA2361+AB2361-AC2361</f>
        <v>81.995517241379318</v>
      </c>
    </row>
    <row r="2362" spans="1:30" ht="21" customHeight="1" x14ac:dyDescent="0.2">
      <c r="A2362" s="10">
        <v>2358</v>
      </c>
      <c r="B2362" s="117">
        <v>194047</v>
      </c>
      <c r="C2362" s="119" t="s">
        <v>78</v>
      </c>
      <c r="D2362" s="120">
        <v>2</v>
      </c>
      <c r="E2362" s="14">
        <v>0.8197916666666667</v>
      </c>
      <c r="F2362" s="51"/>
      <c r="G2362" s="51"/>
      <c r="H2362" s="12">
        <f>SUM(E2362*100,F2362:G2362)</f>
        <v>81.979166666666671</v>
      </c>
      <c r="I2362" s="51"/>
      <c r="J2362" s="121"/>
      <c r="K2362" s="14">
        <f>SUM(I2362:J2362)</f>
        <v>0</v>
      </c>
      <c r="L2362" s="51"/>
      <c r="M2362" s="121"/>
      <c r="N2362" s="121"/>
      <c r="O2362" s="14">
        <f>SUM(L2362:N2362)</f>
        <v>0</v>
      </c>
      <c r="P2362" s="121"/>
      <c r="Q2362" s="121"/>
      <c r="R2362" s="121"/>
      <c r="S2362" s="121"/>
      <c r="T2362" s="18">
        <f>SUM(P2362:S2362)</f>
        <v>0</v>
      </c>
      <c r="U2362" s="51"/>
      <c r="V2362" s="51"/>
      <c r="W2362" s="51"/>
      <c r="X2362" s="51"/>
      <c r="Y2362" s="51"/>
      <c r="Z2362" s="51"/>
      <c r="AA2362" s="14">
        <f>SUM(U2362:Z2362)</f>
        <v>0</v>
      </c>
      <c r="AB2362" s="51"/>
      <c r="AC2362" s="51"/>
      <c r="AD2362" s="87">
        <f>H2362+K2362+O2362+T2362+AA2362+AB2362-AC2362</f>
        <v>81.979166666666671</v>
      </c>
    </row>
    <row r="2363" spans="1:30" ht="21" customHeight="1" x14ac:dyDescent="0.2">
      <c r="A2363" s="8">
        <v>2359</v>
      </c>
      <c r="B2363" s="100" t="s">
        <v>2027</v>
      </c>
      <c r="C2363" s="101" t="s">
        <v>68</v>
      </c>
      <c r="D2363" s="128">
        <v>1</v>
      </c>
      <c r="E2363" s="16">
        <v>0.81966666666666665</v>
      </c>
      <c r="F2363" s="48"/>
      <c r="G2363" s="48"/>
      <c r="H2363" s="12">
        <f>SUM(E2363*100,F2363:G2363)</f>
        <v>81.966666666666669</v>
      </c>
      <c r="I2363" s="48"/>
      <c r="J2363" s="78"/>
      <c r="K2363" s="13">
        <f>SUM(I2363:J2363)</f>
        <v>0</v>
      </c>
      <c r="L2363" s="48"/>
      <c r="M2363" s="78"/>
      <c r="N2363" s="78"/>
      <c r="O2363" s="13">
        <f>SUM(L2363:N2363)</f>
        <v>0</v>
      </c>
      <c r="P2363" s="78"/>
      <c r="Q2363" s="78"/>
      <c r="R2363" s="78"/>
      <c r="S2363" s="78"/>
      <c r="T2363" s="82">
        <f>SUM(P2363:S2363)</f>
        <v>0</v>
      </c>
      <c r="U2363" s="48"/>
      <c r="V2363" s="48"/>
      <c r="W2363" s="48"/>
      <c r="X2363" s="48"/>
      <c r="Y2363" s="48"/>
      <c r="Z2363" s="48"/>
      <c r="AA2363" s="13">
        <f>SUM(U2363:Z2363)</f>
        <v>0</v>
      </c>
      <c r="AB2363" s="48"/>
      <c r="AC2363" s="48"/>
      <c r="AD2363" s="86">
        <f>H2363+K2363+O2363+T2363+AA2363+AB2363-AC2363</f>
        <v>81.966666666666669</v>
      </c>
    </row>
    <row r="2364" spans="1:30" ht="21" customHeight="1" x14ac:dyDescent="0.2">
      <c r="A2364" s="9">
        <v>2360</v>
      </c>
      <c r="B2364" s="132" t="s">
        <v>2028</v>
      </c>
      <c r="C2364" s="101" t="s">
        <v>68</v>
      </c>
      <c r="D2364" s="102">
        <v>1</v>
      </c>
      <c r="E2364" s="13">
        <v>0.81964285714285712</v>
      </c>
      <c r="F2364" s="48"/>
      <c r="G2364" s="48"/>
      <c r="H2364" s="12">
        <f>SUM(E2364*100,F2364:G2364)</f>
        <v>81.964285714285708</v>
      </c>
      <c r="I2364" s="48"/>
      <c r="J2364" s="78"/>
      <c r="K2364" s="13">
        <f>SUM(I2364:J2364)</f>
        <v>0</v>
      </c>
      <c r="L2364" s="48"/>
      <c r="M2364" s="78"/>
      <c r="N2364" s="78"/>
      <c r="O2364" s="13">
        <f>SUM(L2364:N2364)</f>
        <v>0</v>
      </c>
      <c r="P2364" s="78"/>
      <c r="Q2364" s="78"/>
      <c r="R2364" s="78"/>
      <c r="S2364" s="78"/>
      <c r="T2364" s="82">
        <f>SUM(P2364:S2364)</f>
        <v>0</v>
      </c>
      <c r="U2364" s="48"/>
      <c r="V2364" s="48"/>
      <c r="W2364" s="48"/>
      <c r="X2364" s="48"/>
      <c r="Y2364" s="48"/>
      <c r="Z2364" s="48"/>
      <c r="AA2364" s="13">
        <f>SUM(U2364:Z2364)</f>
        <v>0</v>
      </c>
      <c r="AB2364" s="48"/>
      <c r="AC2364" s="48"/>
      <c r="AD2364" s="87">
        <f>H2364+K2364+O2364+T2364+AA2364+AB2364-AC2364</f>
        <v>81.964285714285708</v>
      </c>
    </row>
    <row r="2365" spans="1:30" ht="21" customHeight="1" x14ac:dyDescent="0.2">
      <c r="A2365" s="10">
        <v>2361</v>
      </c>
      <c r="B2365" s="122" t="s">
        <v>2029</v>
      </c>
      <c r="C2365" s="110" t="s">
        <v>73</v>
      </c>
      <c r="D2365" s="111">
        <v>1</v>
      </c>
      <c r="E2365" s="14">
        <v>0.80859259259259253</v>
      </c>
      <c r="F2365" s="50"/>
      <c r="G2365" s="50"/>
      <c r="H2365" s="12">
        <f>SUM(E2365*100,F2365:G2365)</f>
        <v>80.859259259259247</v>
      </c>
      <c r="I2365" s="50"/>
      <c r="J2365" s="112"/>
      <c r="K2365" s="14">
        <f>SUM(I2365:J2365)</f>
        <v>0</v>
      </c>
      <c r="L2365" s="50"/>
      <c r="M2365" s="112"/>
      <c r="N2365" s="112"/>
      <c r="O2365" s="14">
        <f>SUM(L2365:N2365)</f>
        <v>0</v>
      </c>
      <c r="P2365" s="112"/>
      <c r="Q2365" s="135"/>
      <c r="R2365" s="112">
        <v>1.1000000000000001</v>
      </c>
      <c r="S2365" s="112"/>
      <c r="T2365" s="18">
        <f>SUM(P2365:S2365)</f>
        <v>1.1000000000000001</v>
      </c>
      <c r="U2365" s="50"/>
      <c r="V2365" s="50"/>
      <c r="W2365" s="50"/>
      <c r="X2365" s="50"/>
      <c r="Y2365" s="50"/>
      <c r="Z2365" s="50"/>
      <c r="AA2365" s="14">
        <f>SUM(U2365:Z2365)</f>
        <v>0</v>
      </c>
      <c r="AB2365" s="50"/>
      <c r="AC2365" s="50"/>
      <c r="AD2365" s="86">
        <f>H2365+K2365+O2365+T2365+AA2365+AB2365-AC2365</f>
        <v>81.959259259259241</v>
      </c>
    </row>
    <row r="2366" spans="1:30" ht="21" customHeight="1" x14ac:dyDescent="0.2">
      <c r="A2366" s="8">
        <v>2362</v>
      </c>
      <c r="B2366" s="99" t="s">
        <v>2030</v>
      </c>
      <c r="C2366" s="101" t="s">
        <v>68</v>
      </c>
      <c r="D2366" s="141">
        <v>1</v>
      </c>
      <c r="E2366" s="13">
        <v>0.8193548387096774</v>
      </c>
      <c r="F2366" s="48"/>
      <c r="G2366" s="48"/>
      <c r="H2366" s="12">
        <f>SUM(E2366*100,F2366:G2366)</f>
        <v>81.935483870967744</v>
      </c>
      <c r="I2366" s="48"/>
      <c r="J2366" s="78"/>
      <c r="K2366" s="13">
        <f>SUM(I2366:J2366)</f>
        <v>0</v>
      </c>
      <c r="L2366" s="48"/>
      <c r="M2366" s="78"/>
      <c r="N2366" s="78"/>
      <c r="O2366" s="13">
        <f>SUM(L2366:N2366)</f>
        <v>0</v>
      </c>
      <c r="P2366" s="78"/>
      <c r="Q2366" s="78"/>
      <c r="R2366" s="78"/>
      <c r="S2366" s="78"/>
      <c r="T2366" s="82">
        <f>SUM(P2366:S2366)</f>
        <v>0</v>
      </c>
      <c r="U2366" s="48"/>
      <c r="V2366" s="48"/>
      <c r="W2366" s="48"/>
      <c r="X2366" s="48"/>
      <c r="Y2366" s="48"/>
      <c r="Z2366" s="48"/>
      <c r="AA2366" s="13">
        <f>SUM(U2366:Z2366)</f>
        <v>0</v>
      </c>
      <c r="AB2366" s="48"/>
      <c r="AC2366" s="48"/>
      <c r="AD2366" s="86">
        <f>H2366+K2366+O2366+T2366+AA2366+AB2366-AC2366</f>
        <v>81.935483870967744</v>
      </c>
    </row>
    <row r="2367" spans="1:30" ht="21" customHeight="1" x14ac:dyDescent="0.2">
      <c r="A2367" s="9">
        <v>2363</v>
      </c>
      <c r="B2367" s="107" t="s">
        <v>2031</v>
      </c>
      <c r="C2367" s="104" t="s">
        <v>70</v>
      </c>
      <c r="D2367" s="116">
        <v>2</v>
      </c>
      <c r="E2367" s="14">
        <f>H2367/100</f>
        <v>0.81928333333333336</v>
      </c>
      <c r="F2367" s="49"/>
      <c r="G2367" s="49">
        <v>1</v>
      </c>
      <c r="H2367" s="12">
        <v>81.928333333333342</v>
      </c>
      <c r="I2367" s="49"/>
      <c r="J2367" s="106"/>
      <c r="K2367" s="14">
        <f>SUM(I2367:J2367)</f>
        <v>0</v>
      </c>
      <c r="L2367" s="49"/>
      <c r="M2367" s="106"/>
      <c r="N2367" s="106"/>
      <c r="O2367" s="14">
        <f>SUM(L2367:N2367)</f>
        <v>0</v>
      </c>
      <c r="P2367" s="106"/>
      <c r="Q2367" s="106"/>
      <c r="R2367" s="106"/>
      <c r="S2367" s="106"/>
      <c r="T2367" s="18">
        <f>SUM(P2367:S2367)</f>
        <v>0</v>
      </c>
      <c r="U2367" s="49"/>
      <c r="V2367" s="49"/>
      <c r="W2367" s="49"/>
      <c r="X2367" s="49"/>
      <c r="Y2367" s="49"/>
      <c r="Z2367" s="49"/>
      <c r="AA2367" s="14">
        <f>SUM(U2367:Z2367)</f>
        <v>0</v>
      </c>
      <c r="AB2367" s="49"/>
      <c r="AC2367" s="49"/>
      <c r="AD2367" s="87">
        <f>H2367+K2367+O2367+T2367+AA2367+AB2367-AC2367</f>
        <v>81.928333333333342</v>
      </c>
    </row>
    <row r="2368" spans="1:30" ht="21" customHeight="1" x14ac:dyDescent="0.2">
      <c r="A2368" s="10">
        <v>2364</v>
      </c>
      <c r="B2368" s="123" t="s">
        <v>2032</v>
      </c>
      <c r="C2368" s="101" t="s">
        <v>68</v>
      </c>
      <c r="D2368" s="138">
        <v>4</v>
      </c>
      <c r="E2368" s="13">
        <v>0.81925925925925924</v>
      </c>
      <c r="F2368" s="48"/>
      <c r="G2368" s="48"/>
      <c r="H2368" s="12">
        <f>SUM(E2368*100,F2368:G2368)</f>
        <v>81.925925925925924</v>
      </c>
      <c r="I2368" s="48"/>
      <c r="J2368" s="78"/>
      <c r="K2368" s="13">
        <f>SUM(I2368:J2368)</f>
        <v>0</v>
      </c>
      <c r="L2368" s="48"/>
      <c r="M2368" s="78"/>
      <c r="N2368" s="78"/>
      <c r="O2368" s="13">
        <f>SUM(L2368:N2368)</f>
        <v>0</v>
      </c>
      <c r="P2368" s="78"/>
      <c r="Q2368" s="78"/>
      <c r="R2368" s="78"/>
      <c r="S2368" s="78"/>
      <c r="T2368" s="82">
        <f>SUM(P2368:S2368)</f>
        <v>0</v>
      </c>
      <c r="U2368" s="48"/>
      <c r="V2368" s="48"/>
      <c r="W2368" s="48"/>
      <c r="X2368" s="48"/>
      <c r="Y2368" s="48"/>
      <c r="Z2368" s="48"/>
      <c r="AA2368" s="13">
        <f>SUM(U2368:Z2368)</f>
        <v>0</v>
      </c>
      <c r="AB2368" s="48"/>
      <c r="AC2368" s="48"/>
      <c r="AD2368" s="86">
        <f>H2368+K2368+O2368+T2368+AA2368+AB2368-AC2368</f>
        <v>81.925925925925924</v>
      </c>
    </row>
    <row r="2369" spans="1:30" ht="21" customHeight="1" x14ac:dyDescent="0.2">
      <c r="A2369" s="8">
        <v>2365</v>
      </c>
      <c r="B2369" s="114" t="s">
        <v>2033</v>
      </c>
      <c r="C2369" s="92" t="s">
        <v>64</v>
      </c>
      <c r="D2369" s="93">
        <v>3</v>
      </c>
      <c r="E2369" s="12">
        <v>0.81922829581993573</v>
      </c>
      <c r="F2369" s="53"/>
      <c r="G2369" s="46"/>
      <c r="H2369" s="12">
        <f>SUM(E2369*100,F2369:G2369)</f>
        <v>81.922829581993568</v>
      </c>
      <c r="I2369" s="94"/>
      <c r="J2369" s="95"/>
      <c r="K2369" s="12">
        <f>SUM(I2369:J2369)</f>
        <v>0</v>
      </c>
      <c r="L2369" s="95"/>
      <c r="M2369" s="95"/>
      <c r="N2369" s="95"/>
      <c r="O2369" s="12">
        <f>SUM(L2369:N2369)</f>
        <v>0</v>
      </c>
      <c r="P2369" s="95"/>
      <c r="Q2369" s="95"/>
      <c r="R2369" s="95"/>
      <c r="S2369" s="95"/>
      <c r="T2369" s="19">
        <f>SUM(P2369:S2369)</f>
        <v>0</v>
      </c>
      <c r="U2369" s="95"/>
      <c r="V2369" s="94"/>
      <c r="W2369" s="94"/>
      <c r="X2369" s="94"/>
      <c r="Y2369" s="85"/>
      <c r="Z2369" s="85"/>
      <c r="AA2369" s="14">
        <f>SUM(U2369:Z2369)</f>
        <v>0</v>
      </c>
      <c r="AB2369" s="85"/>
      <c r="AC2369" s="85"/>
      <c r="AD2369" s="86">
        <f>H2369+K2369+O2369+T2369+AA2369+AB2369-AC2369</f>
        <v>81.922829581993568</v>
      </c>
    </row>
    <row r="2370" spans="1:30" ht="21" customHeight="1" x14ac:dyDescent="0.2">
      <c r="A2370" s="9">
        <v>2366</v>
      </c>
      <c r="B2370" s="122">
        <v>164193</v>
      </c>
      <c r="C2370" s="110" t="s">
        <v>73</v>
      </c>
      <c r="D2370" s="111">
        <v>4</v>
      </c>
      <c r="E2370" s="14">
        <v>0.81918823529411755</v>
      </c>
      <c r="F2370" s="50"/>
      <c r="G2370" s="50"/>
      <c r="H2370" s="12">
        <f>SUM(E2370*100,F2370:G2370)</f>
        <v>81.918823529411753</v>
      </c>
      <c r="I2370" s="50"/>
      <c r="J2370" s="112"/>
      <c r="K2370" s="14">
        <f>SUM(I2370:J2370)</f>
        <v>0</v>
      </c>
      <c r="L2370" s="50"/>
      <c r="M2370" s="112"/>
      <c r="N2370" s="112"/>
      <c r="O2370" s="14">
        <f>SUM(L2370:N2370)</f>
        <v>0</v>
      </c>
      <c r="P2370" s="112"/>
      <c r="Q2370" s="112"/>
      <c r="R2370" s="112"/>
      <c r="S2370" s="112"/>
      <c r="T2370" s="18">
        <f>SUM(P2370:S2370)</f>
        <v>0</v>
      </c>
      <c r="U2370" s="50"/>
      <c r="V2370" s="50"/>
      <c r="W2370" s="50"/>
      <c r="X2370" s="50"/>
      <c r="Y2370" s="50"/>
      <c r="Z2370" s="50"/>
      <c r="AA2370" s="14">
        <f>SUM(U2370:Z2370)</f>
        <v>0</v>
      </c>
      <c r="AB2370" s="50"/>
      <c r="AC2370" s="50"/>
      <c r="AD2370" s="86">
        <f>H2370+K2370+O2370+T2370+AA2370+AB2370-AC2370</f>
        <v>81.918823529411753</v>
      </c>
    </row>
    <row r="2371" spans="1:30" ht="21" customHeight="1" x14ac:dyDescent="0.2">
      <c r="A2371" s="10">
        <v>2367</v>
      </c>
      <c r="B2371" s="96" t="s">
        <v>2034</v>
      </c>
      <c r="C2371" s="96" t="s">
        <v>66</v>
      </c>
      <c r="D2371" s="97">
        <v>2</v>
      </c>
      <c r="E2371" s="13">
        <v>0.81899999999999995</v>
      </c>
      <c r="F2371" s="47"/>
      <c r="G2371" s="47"/>
      <c r="H2371" s="12">
        <f>SUM(E2371*100,F2371:G2371)</f>
        <v>81.899999999999991</v>
      </c>
      <c r="I2371" s="47"/>
      <c r="J2371" s="77"/>
      <c r="K2371" s="13">
        <f>SUM(I2371:J2371)</f>
        <v>0</v>
      </c>
      <c r="L2371" s="47"/>
      <c r="M2371" s="77"/>
      <c r="N2371" s="77"/>
      <c r="O2371" s="13">
        <f>SUM(L2371:N2371)</f>
        <v>0</v>
      </c>
      <c r="P2371" s="77"/>
      <c r="Q2371" s="77"/>
      <c r="R2371" s="77"/>
      <c r="S2371" s="77"/>
      <c r="T2371" s="82">
        <f>SUM(P2371:S2371)</f>
        <v>0</v>
      </c>
      <c r="U2371" s="47"/>
      <c r="V2371" s="47"/>
      <c r="W2371" s="47"/>
      <c r="X2371" s="47"/>
      <c r="Y2371" s="47"/>
      <c r="Z2371" s="47"/>
      <c r="AA2371" s="13">
        <f>SUM(U2371:Z2371)</f>
        <v>0</v>
      </c>
      <c r="AB2371" s="47"/>
      <c r="AC2371" s="47"/>
      <c r="AD2371" s="87">
        <f>H2371+K2371+O2371+T2371+AA2371+AB2371-AC2371</f>
        <v>81.899999999999991</v>
      </c>
    </row>
    <row r="2372" spans="1:30" ht="21" customHeight="1" x14ac:dyDescent="0.2">
      <c r="A2372" s="8">
        <v>2368</v>
      </c>
      <c r="B2372" s="117">
        <v>194248</v>
      </c>
      <c r="C2372" s="119" t="s">
        <v>78</v>
      </c>
      <c r="D2372" s="120">
        <v>2</v>
      </c>
      <c r="E2372" s="14">
        <v>0.81895833333333334</v>
      </c>
      <c r="F2372" s="51"/>
      <c r="G2372" s="51"/>
      <c r="H2372" s="12">
        <f>SUM(E2372*100,F2372:G2372)</f>
        <v>81.895833333333329</v>
      </c>
      <c r="I2372" s="51"/>
      <c r="J2372" s="121"/>
      <c r="K2372" s="14">
        <f>SUM(I2372:J2372)</f>
        <v>0</v>
      </c>
      <c r="L2372" s="51"/>
      <c r="M2372" s="121"/>
      <c r="N2372" s="121"/>
      <c r="O2372" s="14">
        <f>SUM(L2372:N2372)</f>
        <v>0</v>
      </c>
      <c r="P2372" s="121"/>
      <c r="Q2372" s="121"/>
      <c r="R2372" s="121"/>
      <c r="S2372" s="121"/>
      <c r="T2372" s="18">
        <f>SUM(P2372:S2372)</f>
        <v>0</v>
      </c>
      <c r="U2372" s="51"/>
      <c r="V2372" s="51"/>
      <c r="W2372" s="51"/>
      <c r="X2372" s="51"/>
      <c r="Y2372" s="51"/>
      <c r="Z2372" s="51"/>
      <c r="AA2372" s="14">
        <f>SUM(U2372:Z2372)</f>
        <v>0</v>
      </c>
      <c r="AB2372" s="51"/>
      <c r="AC2372" s="51"/>
      <c r="AD2372" s="86">
        <f>H2372+K2372+O2372+T2372+AA2372+AB2372-AC2372</f>
        <v>81.895833333333329</v>
      </c>
    </row>
    <row r="2373" spans="1:30" ht="21" customHeight="1" x14ac:dyDescent="0.2">
      <c r="A2373" s="9">
        <v>2369</v>
      </c>
      <c r="B2373" s="122" t="s">
        <v>2035</v>
      </c>
      <c r="C2373" s="110" t="s">
        <v>73</v>
      </c>
      <c r="D2373" s="111">
        <v>1</v>
      </c>
      <c r="E2373" s="14">
        <v>0.80892857142857144</v>
      </c>
      <c r="F2373" s="50"/>
      <c r="G2373" s="50">
        <v>1</v>
      </c>
      <c r="H2373" s="12">
        <f>SUM(E2373*100,F2373:G2373)</f>
        <v>81.892857142857139</v>
      </c>
      <c r="I2373" s="50"/>
      <c r="J2373" s="112"/>
      <c r="K2373" s="14">
        <f>SUM(I2373:J2373)</f>
        <v>0</v>
      </c>
      <c r="L2373" s="50"/>
      <c r="M2373" s="112"/>
      <c r="N2373" s="112"/>
      <c r="O2373" s="14">
        <f>SUM(L2373:N2373)</f>
        <v>0</v>
      </c>
      <c r="P2373" s="112"/>
      <c r="Q2373" s="112"/>
      <c r="R2373" s="112"/>
      <c r="S2373" s="112"/>
      <c r="T2373" s="18">
        <f>SUM(P2373:S2373)</f>
        <v>0</v>
      </c>
      <c r="U2373" s="50"/>
      <c r="V2373" s="50"/>
      <c r="W2373" s="50"/>
      <c r="X2373" s="50"/>
      <c r="Y2373" s="50"/>
      <c r="Z2373" s="50"/>
      <c r="AA2373" s="14">
        <f>SUM(U2373:Z2373)</f>
        <v>0</v>
      </c>
      <c r="AB2373" s="50"/>
      <c r="AC2373" s="50"/>
      <c r="AD2373" s="86">
        <f>H2373+K2373+O2373+T2373+AA2373+AB2373-AC2373</f>
        <v>81.892857142857139</v>
      </c>
    </row>
    <row r="2374" spans="1:30" ht="21" customHeight="1" x14ac:dyDescent="0.2">
      <c r="A2374" s="10">
        <v>2370</v>
      </c>
      <c r="B2374" s="122" t="s">
        <v>2036</v>
      </c>
      <c r="C2374" s="110" t="s">
        <v>73</v>
      </c>
      <c r="D2374" s="111">
        <v>1</v>
      </c>
      <c r="E2374" s="14">
        <v>0.81888888888888889</v>
      </c>
      <c r="F2374" s="50"/>
      <c r="G2374" s="50"/>
      <c r="H2374" s="12">
        <f>SUM(E2374*100,F2374:G2374)</f>
        <v>81.888888888888886</v>
      </c>
      <c r="I2374" s="50"/>
      <c r="J2374" s="112"/>
      <c r="K2374" s="14">
        <f>SUM(I2374:J2374)</f>
        <v>0</v>
      </c>
      <c r="L2374" s="50"/>
      <c r="M2374" s="112"/>
      <c r="N2374" s="112"/>
      <c r="O2374" s="14">
        <f>SUM(L2374:N2374)</f>
        <v>0</v>
      </c>
      <c r="P2374" s="112"/>
      <c r="Q2374" s="112"/>
      <c r="R2374" s="112"/>
      <c r="S2374" s="112"/>
      <c r="T2374" s="18">
        <f>SUM(P2374:S2374)</f>
        <v>0</v>
      </c>
      <c r="U2374" s="50"/>
      <c r="V2374" s="50"/>
      <c r="W2374" s="50"/>
      <c r="X2374" s="50"/>
      <c r="Y2374" s="50"/>
      <c r="Z2374" s="50"/>
      <c r="AA2374" s="14">
        <f>SUM(U2374:Z2374)</f>
        <v>0</v>
      </c>
      <c r="AB2374" s="50"/>
      <c r="AC2374" s="50"/>
      <c r="AD2374" s="86">
        <f>H2374+K2374+O2374+T2374+AA2374+AB2374-AC2374</f>
        <v>81.888888888888886</v>
      </c>
    </row>
    <row r="2375" spans="1:30" ht="21" customHeight="1" x14ac:dyDescent="0.2">
      <c r="A2375" s="8">
        <v>2371</v>
      </c>
      <c r="B2375" s="96" t="s">
        <v>2037</v>
      </c>
      <c r="C2375" s="96" t="s">
        <v>66</v>
      </c>
      <c r="D2375" s="97">
        <v>1</v>
      </c>
      <c r="E2375" s="13">
        <v>0.801875</v>
      </c>
      <c r="F2375" s="47"/>
      <c r="G2375" s="47"/>
      <c r="H2375" s="12">
        <f>SUM(E2375*100,F2375:G2375)</f>
        <v>80.1875</v>
      </c>
      <c r="I2375" s="47"/>
      <c r="J2375" s="77"/>
      <c r="K2375" s="13">
        <f>SUM(I2375:J2375)</f>
        <v>0</v>
      </c>
      <c r="L2375" s="47"/>
      <c r="M2375" s="77"/>
      <c r="N2375" s="77"/>
      <c r="O2375" s="13">
        <f>SUM(L2375:N2375)</f>
        <v>0</v>
      </c>
      <c r="P2375" s="77"/>
      <c r="Q2375" s="98"/>
      <c r="R2375" s="77">
        <v>0.5</v>
      </c>
      <c r="S2375" s="77"/>
      <c r="T2375" s="82">
        <f>SUM(P2375:S2375)</f>
        <v>0.5</v>
      </c>
      <c r="U2375" s="47">
        <v>1</v>
      </c>
      <c r="V2375" s="47"/>
      <c r="W2375" s="47"/>
      <c r="X2375" s="47">
        <v>0.2</v>
      </c>
      <c r="Y2375" s="47"/>
      <c r="Z2375" s="47"/>
      <c r="AA2375" s="13">
        <f>SUM(U2375:Z2375)</f>
        <v>1.2</v>
      </c>
      <c r="AB2375" s="47"/>
      <c r="AC2375" s="47"/>
      <c r="AD2375" s="86">
        <f>H2375+K2375+O2375+T2375+AA2375+AB2375-AC2375</f>
        <v>81.887500000000003</v>
      </c>
    </row>
    <row r="2376" spans="1:30" ht="21" customHeight="1" x14ac:dyDescent="0.2">
      <c r="A2376" s="9">
        <v>2372</v>
      </c>
      <c r="B2376" s="117">
        <v>194205</v>
      </c>
      <c r="C2376" s="119" t="s">
        <v>78</v>
      </c>
      <c r="D2376" s="120">
        <v>2</v>
      </c>
      <c r="E2376" s="14">
        <v>0.81874999999999998</v>
      </c>
      <c r="F2376" s="51"/>
      <c r="G2376" s="51"/>
      <c r="H2376" s="12">
        <f>SUM(E2376*100,F2376:G2376)</f>
        <v>81.875</v>
      </c>
      <c r="I2376" s="51"/>
      <c r="J2376" s="121"/>
      <c r="K2376" s="14">
        <f>SUM(I2376:J2376)</f>
        <v>0</v>
      </c>
      <c r="L2376" s="51"/>
      <c r="M2376" s="121"/>
      <c r="N2376" s="121"/>
      <c r="O2376" s="14">
        <f>SUM(L2376:N2376)</f>
        <v>0</v>
      </c>
      <c r="P2376" s="121"/>
      <c r="Q2376" s="121"/>
      <c r="R2376" s="121"/>
      <c r="S2376" s="121"/>
      <c r="T2376" s="18">
        <f>SUM(P2376:S2376)</f>
        <v>0</v>
      </c>
      <c r="U2376" s="51"/>
      <c r="V2376" s="51"/>
      <c r="W2376" s="51"/>
      <c r="X2376" s="51"/>
      <c r="Y2376" s="51"/>
      <c r="Z2376" s="51"/>
      <c r="AA2376" s="14">
        <f>SUM(U2376:Z2376)</f>
        <v>0</v>
      </c>
      <c r="AB2376" s="51"/>
      <c r="AC2376" s="51"/>
      <c r="AD2376" s="86">
        <f>H2376+K2376+O2376+T2376+AA2376+AB2376-AC2376</f>
        <v>81.875</v>
      </c>
    </row>
    <row r="2377" spans="1:30" ht="21" customHeight="1" x14ac:dyDescent="0.2">
      <c r="A2377" s="10">
        <v>2373</v>
      </c>
      <c r="B2377" s="117">
        <v>184684</v>
      </c>
      <c r="C2377" s="119" t="s">
        <v>78</v>
      </c>
      <c r="D2377" s="120">
        <v>4</v>
      </c>
      <c r="E2377" s="14">
        <v>0.81871794871794867</v>
      </c>
      <c r="F2377" s="51"/>
      <c r="G2377" s="51"/>
      <c r="H2377" s="12">
        <f>SUM(E2377*100,F2377:G2377)</f>
        <v>81.871794871794862</v>
      </c>
      <c r="I2377" s="51"/>
      <c r="J2377" s="121"/>
      <c r="K2377" s="14">
        <f>SUM(I2377:J2377)</f>
        <v>0</v>
      </c>
      <c r="L2377" s="51"/>
      <c r="M2377" s="121"/>
      <c r="N2377" s="121"/>
      <c r="O2377" s="14">
        <f>SUM(L2377:N2377)</f>
        <v>0</v>
      </c>
      <c r="P2377" s="121"/>
      <c r="Q2377" s="121"/>
      <c r="R2377" s="121"/>
      <c r="S2377" s="121"/>
      <c r="T2377" s="18">
        <f>SUM(P2377:S2377)</f>
        <v>0</v>
      </c>
      <c r="U2377" s="51"/>
      <c r="V2377" s="51"/>
      <c r="W2377" s="51"/>
      <c r="X2377" s="51"/>
      <c r="Y2377" s="51"/>
      <c r="Z2377" s="51"/>
      <c r="AA2377" s="14">
        <f>SUM(U2377:Z2377)</f>
        <v>0</v>
      </c>
      <c r="AB2377" s="51"/>
      <c r="AC2377" s="51"/>
      <c r="AD2377" s="87">
        <f>H2377+K2377+O2377+T2377+AA2377+AB2377-AC2377</f>
        <v>81.871794871794862</v>
      </c>
    </row>
    <row r="2378" spans="1:30" ht="21" customHeight="1" x14ac:dyDescent="0.2">
      <c r="A2378" s="8">
        <v>2374</v>
      </c>
      <c r="B2378" s="107" t="s">
        <v>2038</v>
      </c>
      <c r="C2378" s="104" t="s">
        <v>70</v>
      </c>
      <c r="D2378" s="116">
        <v>2</v>
      </c>
      <c r="E2378" s="14">
        <f>H2378/100</f>
        <v>0.81871666666666665</v>
      </c>
      <c r="F2378" s="49"/>
      <c r="G2378" s="49"/>
      <c r="H2378" s="12">
        <v>81.87166666666667</v>
      </c>
      <c r="I2378" s="49"/>
      <c r="J2378" s="106"/>
      <c r="K2378" s="14">
        <f>SUM(I2378:J2378)</f>
        <v>0</v>
      </c>
      <c r="L2378" s="49"/>
      <c r="M2378" s="106"/>
      <c r="N2378" s="106"/>
      <c r="O2378" s="14">
        <f>SUM(L2378:N2378)</f>
        <v>0</v>
      </c>
      <c r="P2378" s="106"/>
      <c r="Q2378" s="106"/>
      <c r="R2378" s="106"/>
      <c r="S2378" s="106"/>
      <c r="T2378" s="18">
        <f>SUM(P2378:S2378)</f>
        <v>0</v>
      </c>
      <c r="U2378" s="49"/>
      <c r="V2378" s="49"/>
      <c r="W2378" s="49"/>
      <c r="X2378" s="49"/>
      <c r="Y2378" s="49"/>
      <c r="Z2378" s="49"/>
      <c r="AA2378" s="14">
        <f>SUM(U2378:Z2378)</f>
        <v>0</v>
      </c>
      <c r="AB2378" s="49"/>
      <c r="AC2378" s="49"/>
      <c r="AD2378" s="86">
        <f>H2378+K2378+O2378+T2378+AA2378+AB2378-AC2378</f>
        <v>81.87166666666667</v>
      </c>
    </row>
    <row r="2379" spans="1:30" ht="21" customHeight="1" x14ac:dyDescent="0.2">
      <c r="A2379" s="9">
        <v>2375</v>
      </c>
      <c r="B2379" s="144" t="s">
        <v>2039</v>
      </c>
      <c r="C2379" s="92" t="s">
        <v>64</v>
      </c>
      <c r="D2379" s="93">
        <v>4</v>
      </c>
      <c r="E2379" s="12">
        <v>0.81840626439428832</v>
      </c>
      <c r="F2379" s="46"/>
      <c r="G2379" s="46"/>
      <c r="H2379" s="12">
        <f>SUM(E2379*100,F2379:G2379)</f>
        <v>81.840626439428831</v>
      </c>
      <c r="I2379" s="94"/>
      <c r="J2379" s="95"/>
      <c r="K2379" s="12">
        <f>SUM(I2379:J2379)</f>
        <v>0</v>
      </c>
      <c r="L2379" s="95"/>
      <c r="M2379" s="95"/>
      <c r="N2379" s="95"/>
      <c r="O2379" s="12">
        <f>SUM(L2379:N2379)</f>
        <v>0</v>
      </c>
      <c r="P2379" s="95"/>
      <c r="Q2379" s="95"/>
      <c r="R2379" s="95"/>
      <c r="S2379" s="95"/>
      <c r="T2379" s="19">
        <f>SUM(P2379:S2379)</f>
        <v>0</v>
      </c>
      <c r="U2379" s="95"/>
      <c r="V2379" s="94"/>
      <c r="W2379" s="94"/>
      <c r="X2379" s="94"/>
      <c r="Y2379" s="85"/>
      <c r="Z2379" s="85"/>
      <c r="AA2379" s="14">
        <f>SUM(U2379:Z2379)</f>
        <v>0</v>
      </c>
      <c r="AB2379" s="85"/>
      <c r="AC2379" s="85"/>
      <c r="AD2379" s="86">
        <f>H2379+K2379+O2379+T2379+AA2379+AB2379-AC2379</f>
        <v>81.840626439428831</v>
      </c>
    </row>
    <row r="2380" spans="1:30" ht="21" customHeight="1" x14ac:dyDescent="0.2">
      <c r="A2380" s="10">
        <v>2376</v>
      </c>
      <c r="B2380" s="131" t="s">
        <v>2040</v>
      </c>
      <c r="C2380" s="92" t="s">
        <v>64</v>
      </c>
      <c r="D2380" s="93">
        <v>2</v>
      </c>
      <c r="E2380" s="12">
        <v>0.81840425531914895</v>
      </c>
      <c r="F2380" s="46"/>
      <c r="G2380" s="46"/>
      <c r="H2380" s="12">
        <f>SUM(E2380*100,F2380:G2380)</f>
        <v>81.840425531914889</v>
      </c>
      <c r="I2380" s="94"/>
      <c r="J2380" s="95"/>
      <c r="K2380" s="12">
        <f>SUM(I2380:J2380)</f>
        <v>0</v>
      </c>
      <c r="L2380" s="95"/>
      <c r="M2380" s="95"/>
      <c r="N2380" s="95"/>
      <c r="O2380" s="12">
        <f>SUM(L2380:N2380)</f>
        <v>0</v>
      </c>
      <c r="P2380" s="95"/>
      <c r="Q2380" s="95"/>
      <c r="R2380" s="95"/>
      <c r="S2380" s="95"/>
      <c r="T2380" s="19">
        <f>SUM(P2380:S2380)</f>
        <v>0</v>
      </c>
      <c r="U2380" s="95"/>
      <c r="V2380" s="94"/>
      <c r="W2380" s="94"/>
      <c r="X2380" s="94"/>
      <c r="Y2380" s="85"/>
      <c r="Z2380" s="85"/>
      <c r="AA2380" s="14">
        <f>SUM(U2380:Z2380)</f>
        <v>0</v>
      </c>
      <c r="AB2380" s="85"/>
      <c r="AC2380" s="85"/>
      <c r="AD2380" s="87">
        <f>H2380+K2380+O2380+T2380+AA2380+AB2380-AC2380</f>
        <v>81.840425531914889</v>
      </c>
    </row>
    <row r="2381" spans="1:30" ht="21" customHeight="1" x14ac:dyDescent="0.2">
      <c r="A2381" s="8">
        <v>2377</v>
      </c>
      <c r="B2381" s="129" t="s">
        <v>2041</v>
      </c>
      <c r="C2381" s="101" t="s">
        <v>68</v>
      </c>
      <c r="D2381" s="102">
        <v>2</v>
      </c>
      <c r="E2381" s="13">
        <v>0.81833333333333336</v>
      </c>
      <c r="F2381" s="48"/>
      <c r="G2381" s="48"/>
      <c r="H2381" s="12">
        <f>SUM(E2381*100,F2381:G2381)</f>
        <v>81.833333333333343</v>
      </c>
      <c r="I2381" s="48"/>
      <c r="J2381" s="78"/>
      <c r="K2381" s="13">
        <f>SUM(I2381:J2381)</f>
        <v>0</v>
      </c>
      <c r="L2381" s="48"/>
      <c r="M2381" s="78"/>
      <c r="N2381" s="78"/>
      <c r="O2381" s="13">
        <f>SUM(L2381:N2381)</f>
        <v>0</v>
      </c>
      <c r="P2381" s="78"/>
      <c r="Q2381" s="78"/>
      <c r="R2381" s="78"/>
      <c r="S2381" s="78"/>
      <c r="T2381" s="82">
        <f>SUM(P2381:S2381)</f>
        <v>0</v>
      </c>
      <c r="U2381" s="48"/>
      <c r="V2381" s="48"/>
      <c r="W2381" s="48"/>
      <c r="X2381" s="48"/>
      <c r="Y2381" s="48"/>
      <c r="Z2381" s="48"/>
      <c r="AA2381" s="13">
        <f>SUM(U2381:Z2381)</f>
        <v>0</v>
      </c>
      <c r="AB2381" s="48"/>
      <c r="AC2381" s="48"/>
      <c r="AD2381" s="87">
        <f>H2381+K2381+O2381+T2381+AA2381+AB2381-AC2381</f>
        <v>81.833333333333343</v>
      </c>
    </row>
    <row r="2382" spans="1:30" ht="21" customHeight="1" x14ac:dyDescent="0.2">
      <c r="A2382" s="9">
        <v>2378</v>
      </c>
      <c r="B2382" s="145">
        <v>164397</v>
      </c>
      <c r="C2382" s="92" t="s">
        <v>64</v>
      </c>
      <c r="D2382" s="93">
        <v>5</v>
      </c>
      <c r="E2382" s="12">
        <v>0.81821863799283157</v>
      </c>
      <c r="F2382" s="53"/>
      <c r="G2382" s="46"/>
      <c r="H2382" s="12">
        <f>SUM(E2382*100,F2382:G2382)</f>
        <v>81.82186379928315</v>
      </c>
      <c r="I2382" s="94"/>
      <c r="J2382" s="95"/>
      <c r="K2382" s="12">
        <f>SUM(I2382:J2382)</f>
        <v>0</v>
      </c>
      <c r="L2382" s="95"/>
      <c r="M2382" s="95"/>
      <c r="N2382" s="95"/>
      <c r="O2382" s="12">
        <f>SUM(L2382:N2382)</f>
        <v>0</v>
      </c>
      <c r="P2382" s="95"/>
      <c r="Q2382" s="95"/>
      <c r="R2382" s="95"/>
      <c r="S2382" s="95"/>
      <c r="T2382" s="19">
        <f>SUM(P2382:S2382)</f>
        <v>0</v>
      </c>
      <c r="U2382" s="95"/>
      <c r="V2382" s="94"/>
      <c r="W2382" s="94"/>
      <c r="X2382" s="94"/>
      <c r="Y2382" s="85"/>
      <c r="Z2382" s="85"/>
      <c r="AA2382" s="14">
        <f>SUM(U2382:Z2382)</f>
        <v>0</v>
      </c>
      <c r="AB2382" s="85"/>
      <c r="AC2382" s="85"/>
      <c r="AD2382" s="86">
        <f>H2382+K2382+O2382+T2382+AA2382+AB2382-AC2382</f>
        <v>81.82186379928315</v>
      </c>
    </row>
    <row r="2383" spans="1:30" ht="21" customHeight="1" x14ac:dyDescent="0.2">
      <c r="A2383" s="10">
        <v>2379</v>
      </c>
      <c r="B2383" s="218">
        <v>164346</v>
      </c>
      <c r="C2383" s="92" t="s">
        <v>64</v>
      </c>
      <c r="D2383" s="93">
        <v>5</v>
      </c>
      <c r="E2383" s="12">
        <v>0.81811684587813616</v>
      </c>
      <c r="F2383" s="46"/>
      <c r="G2383" s="46"/>
      <c r="H2383" s="12">
        <f>SUM(E2383*100,F2383:G2383)</f>
        <v>81.811684587813616</v>
      </c>
      <c r="I2383" s="53"/>
      <c r="J2383" s="113"/>
      <c r="K2383" s="12">
        <f>SUM(I2383:J2383)</f>
        <v>0</v>
      </c>
      <c r="L2383" s="53"/>
      <c r="M2383" s="113"/>
      <c r="N2383" s="113"/>
      <c r="O2383" s="12">
        <f>SUM(L2383:N2383)</f>
        <v>0</v>
      </c>
      <c r="P2383" s="113"/>
      <c r="Q2383" s="113"/>
      <c r="R2383" s="113"/>
      <c r="S2383" s="113"/>
      <c r="T2383" s="19">
        <f>SUM(P2383:S2383)</f>
        <v>0</v>
      </c>
      <c r="U2383" s="53"/>
      <c r="V2383" s="53"/>
      <c r="W2383" s="53"/>
      <c r="X2383" s="53"/>
      <c r="Y2383" s="58"/>
      <c r="Z2383" s="58"/>
      <c r="AA2383" s="14">
        <f>SUM(U2383:Z2383)</f>
        <v>0</v>
      </c>
      <c r="AB2383" s="58"/>
      <c r="AC2383" s="58"/>
      <c r="AD2383" s="86">
        <f>H2383+K2383+O2383+T2383+AA2383+AB2383-AC2383</f>
        <v>81.811684587813616</v>
      </c>
    </row>
    <row r="2384" spans="1:30" ht="21" customHeight="1" x14ac:dyDescent="0.2">
      <c r="A2384" s="8">
        <v>2380</v>
      </c>
      <c r="B2384" s="99" t="s">
        <v>2042</v>
      </c>
      <c r="C2384" s="101" t="s">
        <v>68</v>
      </c>
      <c r="D2384" s="128">
        <v>1</v>
      </c>
      <c r="E2384" s="16">
        <v>0.81799999999999995</v>
      </c>
      <c r="F2384" s="48"/>
      <c r="G2384" s="48"/>
      <c r="H2384" s="12">
        <f>SUM(E2384*100,F2384:G2384)</f>
        <v>81.8</v>
      </c>
      <c r="I2384" s="48"/>
      <c r="J2384" s="78"/>
      <c r="K2384" s="13">
        <f>SUM(I2384:J2384)</f>
        <v>0</v>
      </c>
      <c r="L2384" s="48"/>
      <c r="M2384" s="78"/>
      <c r="N2384" s="78"/>
      <c r="O2384" s="13">
        <f>SUM(L2384:N2384)</f>
        <v>0</v>
      </c>
      <c r="P2384" s="78"/>
      <c r="Q2384" s="78"/>
      <c r="R2384" s="78"/>
      <c r="S2384" s="78"/>
      <c r="T2384" s="82">
        <f>SUM(P2384:S2384)</f>
        <v>0</v>
      </c>
      <c r="U2384" s="48"/>
      <c r="V2384" s="48"/>
      <c r="W2384" s="48"/>
      <c r="X2384" s="48"/>
      <c r="Y2384" s="48"/>
      <c r="Z2384" s="48"/>
      <c r="AA2384" s="13">
        <f>SUM(U2384:Z2384)</f>
        <v>0</v>
      </c>
      <c r="AB2384" s="48"/>
      <c r="AC2384" s="48"/>
      <c r="AD2384" s="86">
        <f>H2384+K2384+O2384+T2384+AA2384+AB2384-AC2384</f>
        <v>81.8</v>
      </c>
    </row>
    <row r="2385" spans="1:30" ht="21" customHeight="1" x14ac:dyDescent="0.2">
      <c r="A2385" s="9">
        <v>2381</v>
      </c>
      <c r="B2385" s="100" t="s">
        <v>2043</v>
      </c>
      <c r="C2385" s="101" t="s">
        <v>68</v>
      </c>
      <c r="D2385" s="128">
        <v>1</v>
      </c>
      <c r="E2385" s="16">
        <v>0.81799999999999995</v>
      </c>
      <c r="F2385" s="48"/>
      <c r="G2385" s="48"/>
      <c r="H2385" s="12">
        <f>SUM(E2385*100,F2385:G2385)</f>
        <v>81.8</v>
      </c>
      <c r="I2385" s="48"/>
      <c r="J2385" s="78"/>
      <c r="K2385" s="13">
        <f>SUM(I2385:J2385)</f>
        <v>0</v>
      </c>
      <c r="L2385" s="48"/>
      <c r="M2385" s="78"/>
      <c r="N2385" s="78"/>
      <c r="O2385" s="13">
        <f>SUM(L2385:N2385)</f>
        <v>0</v>
      </c>
      <c r="P2385" s="78"/>
      <c r="Q2385" s="78"/>
      <c r="R2385" s="78"/>
      <c r="S2385" s="78"/>
      <c r="T2385" s="82">
        <f>SUM(P2385:S2385)</f>
        <v>0</v>
      </c>
      <c r="U2385" s="48"/>
      <c r="V2385" s="48"/>
      <c r="W2385" s="48"/>
      <c r="X2385" s="48"/>
      <c r="Y2385" s="48"/>
      <c r="Z2385" s="48"/>
      <c r="AA2385" s="13">
        <f>SUM(U2385:Z2385)</f>
        <v>0</v>
      </c>
      <c r="AB2385" s="48"/>
      <c r="AC2385" s="48"/>
      <c r="AD2385" s="86">
        <f>H2385+K2385+O2385+T2385+AA2385+AB2385-AC2385</f>
        <v>81.8</v>
      </c>
    </row>
    <row r="2386" spans="1:30" ht="21" customHeight="1" x14ac:dyDescent="0.2">
      <c r="A2386" s="10">
        <v>2382</v>
      </c>
      <c r="B2386" s="134" t="s">
        <v>2044</v>
      </c>
      <c r="C2386" s="92" t="s">
        <v>64</v>
      </c>
      <c r="D2386" s="93">
        <v>1</v>
      </c>
      <c r="E2386" s="12">
        <v>0.81793103448275861</v>
      </c>
      <c r="F2386" s="46"/>
      <c r="G2386" s="46"/>
      <c r="H2386" s="12">
        <f>SUM(E2386*100,F2386:G2386)</f>
        <v>81.793103448275858</v>
      </c>
      <c r="I2386" s="94"/>
      <c r="J2386" s="95"/>
      <c r="K2386" s="12">
        <f>SUM(I2386:J2386)</f>
        <v>0</v>
      </c>
      <c r="L2386" s="95"/>
      <c r="M2386" s="95"/>
      <c r="N2386" s="95"/>
      <c r="O2386" s="12">
        <f>SUM(L2386:N2386)</f>
        <v>0</v>
      </c>
      <c r="P2386" s="95"/>
      <c r="Q2386" s="95"/>
      <c r="R2386" s="95"/>
      <c r="S2386" s="95"/>
      <c r="T2386" s="19">
        <f>SUM(P2386:S2386)</f>
        <v>0</v>
      </c>
      <c r="U2386" s="95"/>
      <c r="V2386" s="94"/>
      <c r="W2386" s="94"/>
      <c r="X2386" s="94"/>
      <c r="Y2386" s="85"/>
      <c r="Z2386" s="85"/>
      <c r="AA2386" s="14">
        <f>SUM(U2386:Z2386)</f>
        <v>0</v>
      </c>
      <c r="AB2386" s="85"/>
      <c r="AC2386" s="85"/>
      <c r="AD2386" s="86">
        <f>H2386+K2386+O2386+T2386+AA2386+AB2386-AC2386</f>
        <v>81.793103448275858</v>
      </c>
    </row>
    <row r="2387" spans="1:30" ht="21" customHeight="1" x14ac:dyDescent="0.2">
      <c r="A2387" s="8">
        <v>2383</v>
      </c>
      <c r="B2387" s="122" t="s">
        <v>2045</v>
      </c>
      <c r="C2387" s="110" t="s">
        <v>73</v>
      </c>
      <c r="D2387" s="111">
        <v>1</v>
      </c>
      <c r="E2387" s="14">
        <v>0.81789629629629623</v>
      </c>
      <c r="F2387" s="50"/>
      <c r="G2387" s="50"/>
      <c r="H2387" s="12">
        <f>SUM(E2387*100,F2387:G2387)</f>
        <v>81.78962962962963</v>
      </c>
      <c r="I2387" s="50"/>
      <c r="J2387" s="112"/>
      <c r="K2387" s="14">
        <f>SUM(I2387:J2387)</f>
        <v>0</v>
      </c>
      <c r="L2387" s="50"/>
      <c r="M2387" s="112"/>
      <c r="N2387" s="112"/>
      <c r="O2387" s="14">
        <f>SUM(L2387:N2387)</f>
        <v>0</v>
      </c>
      <c r="P2387" s="112"/>
      <c r="Q2387" s="112"/>
      <c r="R2387" s="112"/>
      <c r="S2387" s="112"/>
      <c r="T2387" s="18">
        <f>SUM(P2387:S2387)</f>
        <v>0</v>
      </c>
      <c r="U2387" s="50"/>
      <c r="V2387" s="50"/>
      <c r="W2387" s="50"/>
      <c r="X2387" s="50"/>
      <c r="Y2387" s="50"/>
      <c r="Z2387" s="50"/>
      <c r="AA2387" s="14">
        <f>SUM(U2387:Z2387)</f>
        <v>0</v>
      </c>
      <c r="AB2387" s="50"/>
      <c r="AC2387" s="50"/>
      <c r="AD2387" s="87">
        <f>H2387+K2387+O2387+T2387+AA2387+AB2387-AC2387</f>
        <v>81.78962962962963</v>
      </c>
    </row>
    <row r="2388" spans="1:30" ht="21" customHeight="1" x14ac:dyDescent="0.2">
      <c r="A2388" s="9">
        <v>2384</v>
      </c>
      <c r="B2388" s="107" t="s">
        <v>2046</v>
      </c>
      <c r="C2388" s="104" t="s">
        <v>70</v>
      </c>
      <c r="D2388" s="116">
        <v>2</v>
      </c>
      <c r="E2388" s="14">
        <f>H2388/100</f>
        <v>0.81786666666666674</v>
      </c>
      <c r="F2388" s="49"/>
      <c r="G2388" s="49"/>
      <c r="H2388" s="12">
        <v>81.786666666666676</v>
      </c>
      <c r="I2388" s="49"/>
      <c r="J2388" s="106"/>
      <c r="K2388" s="14">
        <f>SUM(I2388:J2388)</f>
        <v>0</v>
      </c>
      <c r="L2388" s="49"/>
      <c r="M2388" s="106"/>
      <c r="N2388" s="106"/>
      <c r="O2388" s="14">
        <f>SUM(L2388:N2388)</f>
        <v>0</v>
      </c>
      <c r="P2388" s="106"/>
      <c r="Q2388" s="106"/>
      <c r="R2388" s="106"/>
      <c r="S2388" s="106"/>
      <c r="T2388" s="18">
        <f>SUM(P2388:S2388)</f>
        <v>0</v>
      </c>
      <c r="U2388" s="49"/>
      <c r="V2388" s="49"/>
      <c r="W2388" s="49"/>
      <c r="X2388" s="49"/>
      <c r="Y2388" s="49"/>
      <c r="Z2388" s="49"/>
      <c r="AA2388" s="14">
        <f>SUM(U2388:Z2388)</f>
        <v>0</v>
      </c>
      <c r="AB2388" s="49"/>
      <c r="AC2388" s="49"/>
      <c r="AD2388" s="86">
        <f>H2388+K2388+O2388+T2388+AA2388+AB2388-AC2388</f>
        <v>81.786666666666676</v>
      </c>
    </row>
    <row r="2389" spans="1:30" ht="21" customHeight="1" x14ac:dyDescent="0.2">
      <c r="A2389" s="10">
        <v>2385</v>
      </c>
      <c r="B2389" s="153" t="s">
        <v>2047</v>
      </c>
      <c r="C2389" s="92" t="s">
        <v>64</v>
      </c>
      <c r="D2389" s="93">
        <v>4</v>
      </c>
      <c r="E2389" s="12">
        <v>0.81785046728971966</v>
      </c>
      <c r="F2389" s="46"/>
      <c r="G2389" s="46"/>
      <c r="H2389" s="12">
        <f>SUM(E2389*100,F2389:G2389)</f>
        <v>81.785046728971963</v>
      </c>
      <c r="I2389" s="94"/>
      <c r="J2389" s="95"/>
      <c r="K2389" s="12">
        <f>SUM(I2389:J2389)</f>
        <v>0</v>
      </c>
      <c r="L2389" s="95"/>
      <c r="M2389" s="95"/>
      <c r="N2389" s="95"/>
      <c r="O2389" s="12">
        <f>SUM(L2389:N2389)</f>
        <v>0</v>
      </c>
      <c r="P2389" s="95"/>
      <c r="Q2389" s="95"/>
      <c r="R2389" s="95"/>
      <c r="S2389" s="95"/>
      <c r="T2389" s="19">
        <f>SUM(P2389:S2389)</f>
        <v>0</v>
      </c>
      <c r="U2389" s="95"/>
      <c r="V2389" s="94"/>
      <c r="W2389" s="94"/>
      <c r="X2389" s="94"/>
      <c r="Y2389" s="85"/>
      <c r="Z2389" s="85"/>
      <c r="AA2389" s="14">
        <f>SUM(U2389:Z2389)</f>
        <v>0</v>
      </c>
      <c r="AB2389" s="85"/>
      <c r="AC2389" s="85"/>
      <c r="AD2389" s="87">
        <f>H2389+K2389+O2389+T2389+AA2389+AB2389-AC2389</f>
        <v>81.785046728971963</v>
      </c>
    </row>
    <row r="2390" spans="1:30" ht="21" customHeight="1" x14ac:dyDescent="0.2">
      <c r="A2390" s="8">
        <v>2386</v>
      </c>
      <c r="B2390" s="114" t="s">
        <v>2048</v>
      </c>
      <c r="C2390" s="92" t="s">
        <v>64</v>
      </c>
      <c r="D2390" s="93">
        <v>3</v>
      </c>
      <c r="E2390" s="12">
        <v>0.8178456591639871</v>
      </c>
      <c r="F2390" s="53"/>
      <c r="G2390" s="46"/>
      <c r="H2390" s="12">
        <f>SUM(E2390*100,F2390:G2390)</f>
        <v>81.784565916398705</v>
      </c>
      <c r="I2390" s="94"/>
      <c r="J2390" s="95"/>
      <c r="K2390" s="12">
        <f>SUM(I2390:J2390)</f>
        <v>0</v>
      </c>
      <c r="L2390" s="95"/>
      <c r="M2390" s="95"/>
      <c r="N2390" s="95"/>
      <c r="O2390" s="12">
        <f>SUM(L2390:N2390)</f>
        <v>0</v>
      </c>
      <c r="P2390" s="95"/>
      <c r="Q2390" s="95"/>
      <c r="R2390" s="95"/>
      <c r="S2390" s="95"/>
      <c r="T2390" s="19">
        <f>SUM(P2390:S2390)</f>
        <v>0</v>
      </c>
      <c r="U2390" s="95"/>
      <c r="V2390" s="94"/>
      <c r="W2390" s="94"/>
      <c r="X2390" s="94"/>
      <c r="Y2390" s="85"/>
      <c r="Z2390" s="85"/>
      <c r="AA2390" s="14">
        <f>SUM(U2390:Z2390)</f>
        <v>0</v>
      </c>
      <c r="AB2390" s="85"/>
      <c r="AC2390" s="85"/>
      <c r="AD2390" s="86">
        <f>H2390+K2390+O2390+T2390+AA2390+AB2390-AC2390</f>
        <v>81.784565916398705</v>
      </c>
    </row>
    <row r="2391" spans="1:30" ht="21" customHeight="1" x14ac:dyDescent="0.2">
      <c r="A2391" s="9">
        <v>2387</v>
      </c>
      <c r="B2391" s="96" t="s">
        <v>2049</v>
      </c>
      <c r="C2391" s="96" t="s">
        <v>66</v>
      </c>
      <c r="D2391" s="97">
        <v>2</v>
      </c>
      <c r="E2391" s="13">
        <v>0.81766666666666665</v>
      </c>
      <c r="F2391" s="47"/>
      <c r="G2391" s="47"/>
      <c r="H2391" s="12">
        <f>SUM(E2391*100,F2391:G2391)</f>
        <v>81.766666666666666</v>
      </c>
      <c r="I2391" s="47"/>
      <c r="J2391" s="77"/>
      <c r="K2391" s="13">
        <f>SUM(I2391:J2391)</f>
        <v>0</v>
      </c>
      <c r="L2391" s="47"/>
      <c r="M2391" s="77"/>
      <c r="N2391" s="77"/>
      <c r="O2391" s="13">
        <f>SUM(L2391:N2391)</f>
        <v>0</v>
      </c>
      <c r="P2391" s="77"/>
      <c r="Q2391" s="77"/>
      <c r="R2391" s="77"/>
      <c r="S2391" s="77"/>
      <c r="T2391" s="82">
        <f>SUM(P2391:S2391)</f>
        <v>0</v>
      </c>
      <c r="U2391" s="47"/>
      <c r="V2391" s="47"/>
      <c r="W2391" s="47"/>
      <c r="X2391" s="47"/>
      <c r="Y2391" s="47"/>
      <c r="Z2391" s="47"/>
      <c r="AA2391" s="13">
        <f>SUM(U2391:Z2391)</f>
        <v>0</v>
      </c>
      <c r="AB2391" s="47"/>
      <c r="AC2391" s="47"/>
      <c r="AD2391" s="87">
        <f>H2391+K2391+O2391+T2391+AA2391+AB2391-AC2391</f>
        <v>81.766666666666666</v>
      </c>
    </row>
    <row r="2392" spans="1:30" ht="21" customHeight="1" x14ac:dyDescent="0.2">
      <c r="A2392" s="10">
        <v>2388</v>
      </c>
      <c r="B2392" s="110" t="s">
        <v>2050</v>
      </c>
      <c r="C2392" s="110" t="s">
        <v>73</v>
      </c>
      <c r="D2392" s="111">
        <v>2</v>
      </c>
      <c r="E2392" s="14">
        <v>0.81765734265734269</v>
      </c>
      <c r="F2392" s="50"/>
      <c r="G2392" s="50"/>
      <c r="H2392" s="12">
        <f>SUM(E2392*100,F2392:G2392)</f>
        <v>81.765734265734267</v>
      </c>
      <c r="I2392" s="50"/>
      <c r="J2392" s="112"/>
      <c r="K2392" s="14">
        <f>SUM(I2392:J2392)</f>
        <v>0</v>
      </c>
      <c r="L2392" s="50"/>
      <c r="M2392" s="112"/>
      <c r="N2392" s="112"/>
      <c r="O2392" s="14">
        <f>SUM(L2392:N2392)</f>
        <v>0</v>
      </c>
      <c r="P2392" s="112"/>
      <c r="Q2392" s="112"/>
      <c r="R2392" s="112"/>
      <c r="S2392" s="112"/>
      <c r="T2392" s="18">
        <f>SUM(P2392:S2392)</f>
        <v>0</v>
      </c>
      <c r="U2392" s="50"/>
      <c r="V2392" s="50"/>
      <c r="W2392" s="50"/>
      <c r="X2392" s="50"/>
      <c r="Y2392" s="50"/>
      <c r="Z2392" s="50"/>
      <c r="AA2392" s="14">
        <f>SUM(U2392:Z2392)</f>
        <v>0</v>
      </c>
      <c r="AB2392" s="50"/>
      <c r="AC2392" s="50"/>
      <c r="AD2392" s="87">
        <f>H2392+K2392+O2392+T2392+AA2392+AB2392-AC2392</f>
        <v>81.765734265734267</v>
      </c>
    </row>
    <row r="2393" spans="1:30" ht="21" customHeight="1" x14ac:dyDescent="0.2">
      <c r="A2393" s="8">
        <v>2389</v>
      </c>
      <c r="B2393" s="132" t="s">
        <v>2051</v>
      </c>
      <c r="C2393" s="101" t="s">
        <v>68</v>
      </c>
      <c r="D2393" s="102">
        <v>1</v>
      </c>
      <c r="E2393" s="13">
        <v>0.8175</v>
      </c>
      <c r="F2393" s="48"/>
      <c r="G2393" s="48"/>
      <c r="H2393" s="12">
        <f>SUM(E2393*100,F2393:G2393)</f>
        <v>81.75</v>
      </c>
      <c r="I2393" s="48"/>
      <c r="J2393" s="78"/>
      <c r="K2393" s="13">
        <f>SUM(I2393:J2393)</f>
        <v>0</v>
      </c>
      <c r="L2393" s="48"/>
      <c r="M2393" s="78"/>
      <c r="N2393" s="78"/>
      <c r="O2393" s="13">
        <f>SUM(L2393:N2393)</f>
        <v>0</v>
      </c>
      <c r="P2393" s="78"/>
      <c r="Q2393" s="78"/>
      <c r="R2393" s="78"/>
      <c r="S2393" s="78"/>
      <c r="T2393" s="82">
        <f>SUM(P2393:S2393)</f>
        <v>0</v>
      </c>
      <c r="U2393" s="48"/>
      <c r="V2393" s="48"/>
      <c r="W2393" s="48"/>
      <c r="X2393" s="48"/>
      <c r="Y2393" s="48"/>
      <c r="Z2393" s="48"/>
      <c r="AA2393" s="13">
        <f>SUM(U2393:Z2393)</f>
        <v>0</v>
      </c>
      <c r="AB2393" s="48"/>
      <c r="AC2393" s="48"/>
      <c r="AD2393" s="86">
        <f>H2393+K2393+O2393+T2393+AA2393+AB2393-AC2393</f>
        <v>81.75</v>
      </c>
    </row>
    <row r="2394" spans="1:30" ht="21" customHeight="1" x14ac:dyDescent="0.2">
      <c r="A2394" s="9">
        <v>2390</v>
      </c>
      <c r="B2394" s="107" t="s">
        <v>2052</v>
      </c>
      <c r="C2394" s="104" t="s">
        <v>70</v>
      </c>
      <c r="D2394" s="116">
        <v>2</v>
      </c>
      <c r="E2394" s="14">
        <f>H2394/100</f>
        <v>0.81743333333333323</v>
      </c>
      <c r="F2394" s="49"/>
      <c r="G2394" s="49"/>
      <c r="H2394" s="12">
        <v>81.743333333333325</v>
      </c>
      <c r="I2394" s="49"/>
      <c r="J2394" s="106"/>
      <c r="K2394" s="14">
        <f>SUM(I2394:J2394)</f>
        <v>0</v>
      </c>
      <c r="L2394" s="49"/>
      <c r="M2394" s="106"/>
      <c r="N2394" s="106"/>
      <c r="O2394" s="14">
        <f>SUM(L2394:N2394)</f>
        <v>0</v>
      </c>
      <c r="P2394" s="106"/>
      <c r="Q2394" s="106"/>
      <c r="R2394" s="106"/>
      <c r="S2394" s="106"/>
      <c r="T2394" s="18">
        <f>SUM(P2394:S2394)</f>
        <v>0</v>
      </c>
      <c r="U2394" s="49"/>
      <c r="V2394" s="49"/>
      <c r="W2394" s="49"/>
      <c r="X2394" s="49"/>
      <c r="Y2394" s="49"/>
      <c r="Z2394" s="49"/>
      <c r="AA2394" s="14">
        <f>SUM(U2394:Z2394)</f>
        <v>0</v>
      </c>
      <c r="AB2394" s="49"/>
      <c r="AC2394" s="49"/>
      <c r="AD2394" s="86">
        <f>H2394+K2394+O2394+T2394+AA2394+AB2394-AC2394</f>
        <v>81.743333333333325</v>
      </c>
    </row>
    <row r="2395" spans="1:30" ht="21" customHeight="1" x14ac:dyDescent="0.2">
      <c r="A2395" s="10">
        <v>2391</v>
      </c>
      <c r="B2395" s="100" t="s">
        <v>2053</v>
      </c>
      <c r="C2395" s="101" t="s">
        <v>68</v>
      </c>
      <c r="D2395" s="102">
        <v>2</v>
      </c>
      <c r="E2395" s="13">
        <v>0.81733333333333336</v>
      </c>
      <c r="F2395" s="48"/>
      <c r="G2395" s="48"/>
      <c r="H2395" s="12">
        <f>SUM(E2395*100,F2395:G2395)</f>
        <v>81.733333333333334</v>
      </c>
      <c r="I2395" s="48"/>
      <c r="J2395" s="78"/>
      <c r="K2395" s="13">
        <f>SUM(I2395:J2395)</f>
        <v>0</v>
      </c>
      <c r="L2395" s="48"/>
      <c r="M2395" s="78"/>
      <c r="N2395" s="78"/>
      <c r="O2395" s="13">
        <f>SUM(L2395:N2395)</f>
        <v>0</v>
      </c>
      <c r="P2395" s="78"/>
      <c r="Q2395" s="78"/>
      <c r="R2395" s="78"/>
      <c r="S2395" s="78"/>
      <c r="T2395" s="82">
        <f>SUM(P2395:S2395)</f>
        <v>0</v>
      </c>
      <c r="U2395" s="48"/>
      <c r="V2395" s="48"/>
      <c r="W2395" s="48"/>
      <c r="X2395" s="48"/>
      <c r="Y2395" s="48"/>
      <c r="Z2395" s="48"/>
      <c r="AA2395" s="13">
        <f>SUM(U2395:Z2395)</f>
        <v>0</v>
      </c>
      <c r="AB2395" s="48"/>
      <c r="AC2395" s="48"/>
      <c r="AD2395" s="86">
        <f>H2395+K2395+O2395+T2395+AA2395+AB2395-AC2395</f>
        <v>81.733333333333334</v>
      </c>
    </row>
    <row r="2396" spans="1:30" ht="21" customHeight="1" x14ac:dyDescent="0.2">
      <c r="A2396" s="8">
        <v>2392</v>
      </c>
      <c r="B2396" s="129" t="s">
        <v>2054</v>
      </c>
      <c r="C2396" s="101" t="s">
        <v>68</v>
      </c>
      <c r="D2396" s="102">
        <v>2</v>
      </c>
      <c r="E2396" s="13">
        <v>0.81733333333333336</v>
      </c>
      <c r="F2396" s="48"/>
      <c r="G2396" s="48"/>
      <c r="H2396" s="12">
        <f>SUM(E2396*100,F2396:G2396)</f>
        <v>81.733333333333334</v>
      </c>
      <c r="I2396" s="48"/>
      <c r="J2396" s="78"/>
      <c r="K2396" s="13">
        <f>SUM(I2396:J2396)</f>
        <v>0</v>
      </c>
      <c r="L2396" s="48"/>
      <c r="M2396" s="78"/>
      <c r="N2396" s="78"/>
      <c r="O2396" s="13">
        <f>SUM(L2396:N2396)</f>
        <v>0</v>
      </c>
      <c r="P2396" s="78"/>
      <c r="Q2396" s="78"/>
      <c r="R2396" s="78"/>
      <c r="S2396" s="78"/>
      <c r="T2396" s="82">
        <f>SUM(P2396:S2396)</f>
        <v>0</v>
      </c>
      <c r="U2396" s="48"/>
      <c r="V2396" s="48"/>
      <c r="W2396" s="48"/>
      <c r="X2396" s="48"/>
      <c r="Y2396" s="48"/>
      <c r="Z2396" s="48"/>
      <c r="AA2396" s="13">
        <f>SUM(U2396:Z2396)</f>
        <v>0</v>
      </c>
      <c r="AB2396" s="48"/>
      <c r="AC2396" s="48"/>
      <c r="AD2396" s="87">
        <f>H2396+K2396+O2396+T2396+AA2396+AB2396-AC2396</f>
        <v>81.733333333333334</v>
      </c>
    </row>
    <row r="2397" spans="1:30" ht="21" customHeight="1" x14ac:dyDescent="0.2">
      <c r="A2397" s="9">
        <v>2393</v>
      </c>
      <c r="B2397" s="136" t="s">
        <v>2055</v>
      </c>
      <c r="C2397" s="104" t="s">
        <v>70</v>
      </c>
      <c r="D2397" s="105">
        <v>1</v>
      </c>
      <c r="E2397" s="14">
        <f>H2397/100</f>
        <v>0.81727272727272737</v>
      </c>
      <c r="F2397" s="49"/>
      <c r="G2397" s="49"/>
      <c r="H2397" s="12">
        <v>81.727272727272734</v>
      </c>
      <c r="I2397" s="49"/>
      <c r="J2397" s="106"/>
      <c r="K2397" s="14">
        <f>SUM(I2397:J2397)</f>
        <v>0</v>
      </c>
      <c r="L2397" s="49"/>
      <c r="M2397" s="106"/>
      <c r="N2397" s="106"/>
      <c r="O2397" s="14">
        <f>SUM(L2397:N2397)</f>
        <v>0</v>
      </c>
      <c r="P2397" s="106"/>
      <c r="Q2397" s="106"/>
      <c r="R2397" s="106"/>
      <c r="S2397" s="106"/>
      <c r="T2397" s="18">
        <f>SUM(P2397:S2397)</f>
        <v>0</v>
      </c>
      <c r="U2397" s="49"/>
      <c r="V2397" s="49"/>
      <c r="W2397" s="49"/>
      <c r="X2397" s="49"/>
      <c r="Y2397" s="49"/>
      <c r="Z2397" s="49"/>
      <c r="AA2397" s="14">
        <f>SUM(U2397:Z2397)</f>
        <v>0</v>
      </c>
      <c r="AB2397" s="49"/>
      <c r="AC2397" s="49"/>
      <c r="AD2397" s="87">
        <f>H2397+K2397+O2397+T2397+AA2397+AB2397-AC2397</f>
        <v>81.727272727272734</v>
      </c>
    </row>
    <row r="2398" spans="1:30" ht="21" customHeight="1" x14ac:dyDescent="0.2">
      <c r="A2398" s="10">
        <v>2394</v>
      </c>
      <c r="B2398" s="136" t="s">
        <v>2056</v>
      </c>
      <c r="C2398" s="104" t="s">
        <v>70</v>
      </c>
      <c r="D2398" s="105">
        <v>1</v>
      </c>
      <c r="E2398" s="14">
        <f>H2398/100</f>
        <v>0.81727272727272737</v>
      </c>
      <c r="F2398" s="49"/>
      <c r="G2398" s="49"/>
      <c r="H2398" s="12">
        <v>81.727272727272734</v>
      </c>
      <c r="I2398" s="49"/>
      <c r="J2398" s="106"/>
      <c r="K2398" s="14">
        <f>SUM(I2398:J2398)</f>
        <v>0</v>
      </c>
      <c r="L2398" s="49"/>
      <c r="M2398" s="106"/>
      <c r="N2398" s="106"/>
      <c r="O2398" s="14">
        <f>SUM(L2398:N2398)</f>
        <v>0</v>
      </c>
      <c r="P2398" s="106"/>
      <c r="Q2398" s="106"/>
      <c r="R2398" s="106"/>
      <c r="S2398" s="106"/>
      <c r="T2398" s="18">
        <f>SUM(P2398:S2398)</f>
        <v>0</v>
      </c>
      <c r="U2398" s="49"/>
      <c r="V2398" s="49"/>
      <c r="W2398" s="49"/>
      <c r="X2398" s="49"/>
      <c r="Y2398" s="49"/>
      <c r="Z2398" s="49"/>
      <c r="AA2398" s="14">
        <f>SUM(U2398:Z2398)</f>
        <v>0</v>
      </c>
      <c r="AB2398" s="49"/>
      <c r="AC2398" s="49"/>
      <c r="AD2398" s="87">
        <f>H2398+K2398+O2398+T2398+AA2398+AB2398-AC2398</f>
        <v>81.727272727272734</v>
      </c>
    </row>
    <row r="2399" spans="1:30" ht="21" customHeight="1" x14ac:dyDescent="0.2">
      <c r="A2399" s="8">
        <v>2395</v>
      </c>
      <c r="B2399" s="136" t="s">
        <v>2057</v>
      </c>
      <c r="C2399" s="104" t="s">
        <v>70</v>
      </c>
      <c r="D2399" s="105">
        <v>1</v>
      </c>
      <c r="E2399" s="14">
        <f>H2399/100</f>
        <v>0.81727272727272737</v>
      </c>
      <c r="F2399" s="49"/>
      <c r="G2399" s="49"/>
      <c r="H2399" s="12">
        <v>81.727272727272734</v>
      </c>
      <c r="I2399" s="49"/>
      <c r="J2399" s="106"/>
      <c r="K2399" s="14">
        <f>SUM(I2399:J2399)</f>
        <v>0</v>
      </c>
      <c r="L2399" s="49"/>
      <c r="M2399" s="106"/>
      <c r="N2399" s="106"/>
      <c r="O2399" s="14">
        <f>SUM(L2399:N2399)</f>
        <v>0</v>
      </c>
      <c r="P2399" s="106"/>
      <c r="Q2399" s="106"/>
      <c r="R2399" s="106"/>
      <c r="S2399" s="106"/>
      <c r="T2399" s="18">
        <f>SUM(P2399:S2399)</f>
        <v>0</v>
      </c>
      <c r="U2399" s="49"/>
      <c r="V2399" s="49"/>
      <c r="W2399" s="49"/>
      <c r="X2399" s="49"/>
      <c r="Y2399" s="49"/>
      <c r="Z2399" s="49"/>
      <c r="AA2399" s="14">
        <f>SUM(U2399:Z2399)</f>
        <v>0</v>
      </c>
      <c r="AB2399" s="49"/>
      <c r="AC2399" s="49"/>
      <c r="AD2399" s="86">
        <f>H2399+K2399+O2399+T2399+AA2399+AB2399-AC2399</f>
        <v>81.727272727272734</v>
      </c>
    </row>
    <row r="2400" spans="1:30" ht="21" customHeight="1" x14ac:dyDescent="0.2">
      <c r="A2400" s="9">
        <v>2396</v>
      </c>
      <c r="B2400" s="132" t="s">
        <v>2058</v>
      </c>
      <c r="C2400" s="101" t="s">
        <v>68</v>
      </c>
      <c r="D2400" s="102">
        <v>1</v>
      </c>
      <c r="E2400" s="13">
        <v>0.81717857142857142</v>
      </c>
      <c r="F2400" s="48"/>
      <c r="G2400" s="48"/>
      <c r="H2400" s="12">
        <f>SUM(E2400*100,F2400:G2400)</f>
        <v>81.717857142857142</v>
      </c>
      <c r="I2400" s="48"/>
      <c r="J2400" s="78"/>
      <c r="K2400" s="13">
        <f>SUM(I2400:J2400)</f>
        <v>0</v>
      </c>
      <c r="L2400" s="48"/>
      <c r="M2400" s="78"/>
      <c r="N2400" s="78"/>
      <c r="O2400" s="13">
        <f>SUM(L2400:N2400)</f>
        <v>0</v>
      </c>
      <c r="P2400" s="78"/>
      <c r="Q2400" s="78"/>
      <c r="R2400" s="78"/>
      <c r="S2400" s="78"/>
      <c r="T2400" s="82">
        <f>SUM(P2400:S2400)</f>
        <v>0</v>
      </c>
      <c r="U2400" s="48"/>
      <c r="V2400" s="48"/>
      <c r="W2400" s="48"/>
      <c r="X2400" s="48"/>
      <c r="Y2400" s="48"/>
      <c r="Z2400" s="48"/>
      <c r="AA2400" s="13">
        <f>SUM(U2400:Z2400)</f>
        <v>0</v>
      </c>
      <c r="AB2400" s="48"/>
      <c r="AC2400" s="48"/>
      <c r="AD2400" s="87">
        <f>H2400+K2400+O2400+T2400+AA2400+AB2400-AC2400</f>
        <v>81.717857142857142</v>
      </c>
    </row>
    <row r="2401" spans="1:30" ht="21" customHeight="1" x14ac:dyDescent="0.2">
      <c r="A2401" s="10">
        <v>2397</v>
      </c>
      <c r="B2401" s="99" t="s">
        <v>2059</v>
      </c>
      <c r="C2401" s="101" t="s">
        <v>68</v>
      </c>
      <c r="D2401" s="141">
        <v>1</v>
      </c>
      <c r="E2401" s="13">
        <v>0.81709677419354843</v>
      </c>
      <c r="F2401" s="48"/>
      <c r="G2401" s="48"/>
      <c r="H2401" s="12">
        <f>SUM(E2401*100,F2401:G2401)</f>
        <v>81.709677419354847</v>
      </c>
      <c r="I2401" s="48"/>
      <c r="J2401" s="78"/>
      <c r="K2401" s="13">
        <f>SUM(I2401:J2401)</f>
        <v>0</v>
      </c>
      <c r="L2401" s="48"/>
      <c r="M2401" s="78"/>
      <c r="N2401" s="78"/>
      <c r="O2401" s="13">
        <f>SUM(L2401:N2401)</f>
        <v>0</v>
      </c>
      <c r="P2401" s="78"/>
      <c r="Q2401" s="78"/>
      <c r="R2401" s="78"/>
      <c r="S2401" s="78"/>
      <c r="T2401" s="82">
        <f>SUM(P2401:S2401)</f>
        <v>0</v>
      </c>
      <c r="U2401" s="48"/>
      <c r="V2401" s="48"/>
      <c r="W2401" s="48"/>
      <c r="X2401" s="48"/>
      <c r="Y2401" s="48"/>
      <c r="Z2401" s="48"/>
      <c r="AA2401" s="13">
        <f>SUM(U2401:Z2401)</f>
        <v>0</v>
      </c>
      <c r="AB2401" s="48"/>
      <c r="AC2401" s="48"/>
      <c r="AD2401" s="87">
        <f>H2401+K2401+O2401+T2401+AA2401+AB2401-AC2401</f>
        <v>81.709677419354847</v>
      </c>
    </row>
    <row r="2402" spans="1:30" ht="21" customHeight="1" x14ac:dyDescent="0.2">
      <c r="A2402" s="8">
        <v>2398</v>
      </c>
      <c r="B2402" s="100" t="s">
        <v>2060</v>
      </c>
      <c r="C2402" s="101" t="s">
        <v>68</v>
      </c>
      <c r="D2402" s="141">
        <v>1</v>
      </c>
      <c r="E2402" s="13">
        <v>0.81709677419354843</v>
      </c>
      <c r="F2402" s="48"/>
      <c r="G2402" s="48"/>
      <c r="H2402" s="12">
        <f>SUM(E2402*100,F2402:G2402)</f>
        <v>81.709677419354847</v>
      </c>
      <c r="I2402" s="48"/>
      <c r="J2402" s="78"/>
      <c r="K2402" s="13">
        <f>SUM(I2402:J2402)</f>
        <v>0</v>
      </c>
      <c r="L2402" s="48"/>
      <c r="M2402" s="78"/>
      <c r="N2402" s="78"/>
      <c r="O2402" s="13">
        <f>SUM(L2402:N2402)</f>
        <v>0</v>
      </c>
      <c r="P2402" s="78"/>
      <c r="Q2402" s="78"/>
      <c r="R2402" s="78"/>
      <c r="S2402" s="78"/>
      <c r="T2402" s="82">
        <f>SUM(P2402:S2402)</f>
        <v>0</v>
      </c>
      <c r="U2402" s="48"/>
      <c r="V2402" s="48"/>
      <c r="W2402" s="48"/>
      <c r="X2402" s="48"/>
      <c r="Y2402" s="48"/>
      <c r="Z2402" s="48"/>
      <c r="AA2402" s="13">
        <f>SUM(U2402:Z2402)</f>
        <v>0</v>
      </c>
      <c r="AB2402" s="48"/>
      <c r="AC2402" s="48"/>
      <c r="AD2402" s="87">
        <f>H2402+K2402+O2402+T2402+AA2402+AB2402-AC2402</f>
        <v>81.709677419354847</v>
      </c>
    </row>
    <row r="2403" spans="1:30" ht="21" customHeight="1" x14ac:dyDescent="0.2">
      <c r="A2403" s="9">
        <v>2399</v>
      </c>
      <c r="B2403" s="153" t="s">
        <v>2061</v>
      </c>
      <c r="C2403" s="92" t="s">
        <v>64</v>
      </c>
      <c r="D2403" s="93">
        <v>4</v>
      </c>
      <c r="E2403" s="15">
        <v>0.81700934579439255</v>
      </c>
      <c r="F2403" s="52"/>
      <c r="G2403" s="46"/>
      <c r="H2403" s="12">
        <f>SUM(E2403*100,F2403:G2403)</f>
        <v>81.700934579439249</v>
      </c>
      <c r="I2403" s="94"/>
      <c r="J2403" s="95"/>
      <c r="K2403" s="12">
        <f>SUM(I2403:J2403)</f>
        <v>0</v>
      </c>
      <c r="L2403" s="95"/>
      <c r="M2403" s="95"/>
      <c r="N2403" s="95"/>
      <c r="O2403" s="12">
        <f>SUM(L2403:N2403)</f>
        <v>0</v>
      </c>
      <c r="P2403" s="95"/>
      <c r="Q2403" s="95"/>
      <c r="R2403" s="95"/>
      <c r="S2403" s="95"/>
      <c r="T2403" s="19">
        <f>SUM(P2403:S2403)</f>
        <v>0</v>
      </c>
      <c r="U2403" s="95"/>
      <c r="V2403" s="94"/>
      <c r="W2403" s="94"/>
      <c r="X2403" s="94"/>
      <c r="Y2403" s="85"/>
      <c r="Z2403" s="85"/>
      <c r="AA2403" s="14">
        <f>SUM(U2403:Z2403)</f>
        <v>0</v>
      </c>
      <c r="AB2403" s="85"/>
      <c r="AC2403" s="85"/>
      <c r="AD2403" s="87">
        <f>H2403+K2403+O2403+T2403+AA2403+AB2403-AC2403</f>
        <v>81.700934579439249</v>
      </c>
    </row>
    <row r="2404" spans="1:30" ht="21" customHeight="1" x14ac:dyDescent="0.2">
      <c r="A2404" s="10">
        <v>2400</v>
      </c>
      <c r="B2404" s="96" t="s">
        <v>2062</v>
      </c>
      <c r="C2404" s="96" t="s">
        <v>66</v>
      </c>
      <c r="D2404" s="96">
        <v>2</v>
      </c>
      <c r="E2404" s="13">
        <v>0.81699999999999995</v>
      </c>
      <c r="F2404" s="47"/>
      <c r="G2404" s="47"/>
      <c r="H2404" s="12">
        <f>SUM(E2404*100,F2404:G2404)</f>
        <v>81.699999999999989</v>
      </c>
      <c r="I2404" s="47"/>
      <c r="J2404" s="77"/>
      <c r="K2404" s="13">
        <f>SUM(I2404:J2404)</f>
        <v>0</v>
      </c>
      <c r="L2404" s="47"/>
      <c r="M2404" s="77"/>
      <c r="N2404" s="77"/>
      <c r="O2404" s="13">
        <f>SUM(L2404:N2404)</f>
        <v>0</v>
      </c>
      <c r="P2404" s="77"/>
      <c r="Q2404" s="77"/>
      <c r="R2404" s="77"/>
      <c r="S2404" s="77"/>
      <c r="T2404" s="82">
        <f>SUM(P2404:S2404)</f>
        <v>0</v>
      </c>
      <c r="U2404" s="47"/>
      <c r="V2404" s="47"/>
      <c r="W2404" s="47"/>
      <c r="X2404" s="47"/>
      <c r="Y2404" s="47"/>
      <c r="Z2404" s="47"/>
      <c r="AA2404" s="13">
        <f>SUM(U2404:Z2404)</f>
        <v>0</v>
      </c>
      <c r="AB2404" s="47"/>
      <c r="AC2404" s="47"/>
      <c r="AD2404" s="86">
        <f>H2404+K2404+O2404+T2404+AA2404+AB2404-AC2404</f>
        <v>81.699999999999989</v>
      </c>
    </row>
    <row r="2405" spans="1:30" ht="21" customHeight="1" x14ac:dyDescent="0.2">
      <c r="A2405" s="8">
        <v>2401</v>
      </c>
      <c r="B2405" s="99" t="s">
        <v>2063</v>
      </c>
      <c r="C2405" s="101" t="s">
        <v>68</v>
      </c>
      <c r="D2405" s="156">
        <v>1</v>
      </c>
      <c r="E2405" s="16">
        <v>0.81699999999999995</v>
      </c>
      <c r="F2405" s="48"/>
      <c r="G2405" s="48"/>
      <c r="H2405" s="12">
        <f>SUM(E2405*100,F2405:G2405)</f>
        <v>81.699999999999989</v>
      </c>
      <c r="I2405" s="48"/>
      <c r="J2405" s="78"/>
      <c r="K2405" s="13">
        <f>SUM(I2405:J2405)</f>
        <v>0</v>
      </c>
      <c r="L2405" s="48"/>
      <c r="M2405" s="78"/>
      <c r="N2405" s="78"/>
      <c r="O2405" s="13">
        <f>SUM(L2405:N2405)</f>
        <v>0</v>
      </c>
      <c r="P2405" s="78"/>
      <c r="Q2405" s="78"/>
      <c r="R2405" s="78"/>
      <c r="S2405" s="78"/>
      <c r="T2405" s="82">
        <f>SUM(P2405:S2405)</f>
        <v>0</v>
      </c>
      <c r="U2405" s="48"/>
      <c r="V2405" s="48"/>
      <c r="W2405" s="48"/>
      <c r="X2405" s="48"/>
      <c r="Y2405" s="48"/>
      <c r="Z2405" s="48"/>
      <c r="AA2405" s="13">
        <f>SUM(U2405:Z2405)</f>
        <v>0</v>
      </c>
      <c r="AB2405" s="48"/>
      <c r="AC2405" s="48"/>
      <c r="AD2405" s="86">
        <f>H2405+K2405+O2405+T2405+AA2405+AB2405-AC2405</f>
        <v>81.699999999999989</v>
      </c>
    </row>
    <row r="2406" spans="1:30" ht="21" customHeight="1" x14ac:dyDescent="0.2">
      <c r="A2406" s="9">
        <v>2402</v>
      </c>
      <c r="B2406" s="100" t="s">
        <v>2064</v>
      </c>
      <c r="C2406" s="101" t="s">
        <v>68</v>
      </c>
      <c r="D2406" s="101">
        <v>2</v>
      </c>
      <c r="E2406" s="13">
        <v>0.81699999999999995</v>
      </c>
      <c r="F2406" s="48"/>
      <c r="G2406" s="48"/>
      <c r="H2406" s="12">
        <f>SUM(E2406*100,F2406:G2406)</f>
        <v>81.699999999999989</v>
      </c>
      <c r="I2406" s="48"/>
      <c r="J2406" s="78"/>
      <c r="K2406" s="13">
        <f>SUM(I2406:J2406)</f>
        <v>0</v>
      </c>
      <c r="L2406" s="48"/>
      <c r="M2406" s="78"/>
      <c r="N2406" s="78"/>
      <c r="O2406" s="13">
        <f>SUM(L2406:N2406)</f>
        <v>0</v>
      </c>
      <c r="P2406" s="78"/>
      <c r="Q2406" s="78"/>
      <c r="R2406" s="78"/>
      <c r="S2406" s="78"/>
      <c r="T2406" s="82">
        <f>SUM(P2406:S2406)</f>
        <v>0</v>
      </c>
      <c r="U2406" s="48"/>
      <c r="V2406" s="48"/>
      <c r="W2406" s="48"/>
      <c r="X2406" s="48"/>
      <c r="Y2406" s="48"/>
      <c r="Z2406" s="48"/>
      <c r="AA2406" s="13">
        <f>SUM(U2406:Z2406)</f>
        <v>0</v>
      </c>
      <c r="AB2406" s="48"/>
      <c r="AC2406" s="48"/>
      <c r="AD2406" s="87">
        <f>H2406+K2406+O2406+T2406+AA2406+AB2406-AC2406</f>
        <v>81.699999999999989</v>
      </c>
    </row>
    <row r="2407" spans="1:30" ht="21" customHeight="1" x14ac:dyDescent="0.2">
      <c r="A2407" s="10">
        <v>2403</v>
      </c>
      <c r="B2407" s="129" t="s">
        <v>2065</v>
      </c>
      <c r="C2407" s="101" t="s">
        <v>68</v>
      </c>
      <c r="D2407" s="101">
        <v>2</v>
      </c>
      <c r="E2407" s="13">
        <v>0.81699999999999995</v>
      </c>
      <c r="F2407" s="48"/>
      <c r="G2407" s="48"/>
      <c r="H2407" s="12">
        <f>SUM(E2407*100,F2407:G2407)</f>
        <v>81.699999999999989</v>
      </c>
      <c r="I2407" s="48"/>
      <c r="J2407" s="78"/>
      <c r="K2407" s="13">
        <f>SUM(I2407:J2407)</f>
        <v>0</v>
      </c>
      <c r="L2407" s="48"/>
      <c r="M2407" s="78"/>
      <c r="N2407" s="78"/>
      <c r="O2407" s="13">
        <f>SUM(L2407:N2407)</f>
        <v>0</v>
      </c>
      <c r="P2407" s="78"/>
      <c r="Q2407" s="78"/>
      <c r="R2407" s="78"/>
      <c r="S2407" s="78"/>
      <c r="T2407" s="82">
        <f>SUM(P2407:S2407)</f>
        <v>0</v>
      </c>
      <c r="U2407" s="48"/>
      <c r="V2407" s="48"/>
      <c r="W2407" s="48"/>
      <c r="X2407" s="48"/>
      <c r="Y2407" s="48"/>
      <c r="Z2407" s="48"/>
      <c r="AA2407" s="13">
        <f>SUM(U2407:Z2407)</f>
        <v>0</v>
      </c>
      <c r="AB2407" s="48"/>
      <c r="AC2407" s="48"/>
      <c r="AD2407" s="87">
        <f>H2407+K2407+O2407+T2407+AA2407+AB2407-AC2407</f>
        <v>81.699999999999989</v>
      </c>
    </row>
    <row r="2408" spans="1:30" ht="21" customHeight="1" x14ac:dyDescent="0.2">
      <c r="A2408" s="8">
        <v>2404</v>
      </c>
      <c r="B2408" s="122" t="s">
        <v>2066</v>
      </c>
      <c r="C2408" s="110" t="s">
        <v>73</v>
      </c>
      <c r="D2408" s="110">
        <v>3</v>
      </c>
      <c r="E2408" s="14">
        <v>0.81694444444444447</v>
      </c>
      <c r="F2408" s="50"/>
      <c r="G2408" s="50"/>
      <c r="H2408" s="12">
        <f>SUM(E2408*100,F2408:G2408)</f>
        <v>81.694444444444443</v>
      </c>
      <c r="I2408" s="50"/>
      <c r="J2408" s="112"/>
      <c r="K2408" s="14">
        <f>SUM(I2408:J2408)</f>
        <v>0</v>
      </c>
      <c r="L2408" s="50"/>
      <c r="M2408" s="112"/>
      <c r="N2408" s="112"/>
      <c r="O2408" s="14">
        <f>SUM(L2408:N2408)</f>
        <v>0</v>
      </c>
      <c r="P2408" s="112"/>
      <c r="Q2408" s="112"/>
      <c r="R2408" s="112"/>
      <c r="S2408" s="112"/>
      <c r="T2408" s="18">
        <f>SUM(P2408:S2408)</f>
        <v>0</v>
      </c>
      <c r="U2408" s="50"/>
      <c r="V2408" s="50"/>
      <c r="W2408" s="50"/>
      <c r="X2408" s="50"/>
      <c r="Y2408" s="50"/>
      <c r="Z2408" s="50"/>
      <c r="AA2408" s="14">
        <f>SUM(U2408:Z2408)</f>
        <v>0</v>
      </c>
      <c r="AB2408" s="50"/>
      <c r="AC2408" s="50"/>
      <c r="AD2408" s="86">
        <f>H2408+K2408+O2408+T2408+AA2408+AB2408-AC2408</f>
        <v>81.694444444444443</v>
      </c>
    </row>
    <row r="2409" spans="1:30" ht="21" customHeight="1" x14ac:dyDescent="0.2">
      <c r="A2409" s="9">
        <v>2405</v>
      </c>
      <c r="B2409" s="136" t="s">
        <v>2067</v>
      </c>
      <c r="C2409" s="104" t="s">
        <v>70</v>
      </c>
      <c r="D2409" s="103">
        <v>1</v>
      </c>
      <c r="E2409" s="14">
        <f>H2409/100</f>
        <v>0.81181818181818188</v>
      </c>
      <c r="F2409" s="49"/>
      <c r="G2409" s="49"/>
      <c r="H2409" s="12">
        <v>81.181818181818187</v>
      </c>
      <c r="I2409" s="49"/>
      <c r="J2409" s="106"/>
      <c r="K2409" s="14">
        <f>SUM(I2409:J2409)</f>
        <v>0</v>
      </c>
      <c r="L2409" s="49"/>
      <c r="M2409" s="106"/>
      <c r="N2409" s="106"/>
      <c r="O2409" s="14">
        <f>SUM(L2409:N2409)</f>
        <v>0</v>
      </c>
      <c r="P2409" s="106"/>
      <c r="Q2409" s="106">
        <v>0.5</v>
      </c>
      <c r="R2409" s="106"/>
      <c r="S2409" s="106"/>
      <c r="T2409" s="18">
        <f>SUM(P2409:S2409)</f>
        <v>0.5</v>
      </c>
      <c r="U2409" s="49"/>
      <c r="V2409" s="49"/>
      <c r="W2409" s="49"/>
      <c r="X2409" s="49"/>
      <c r="Y2409" s="49"/>
      <c r="Z2409" s="49"/>
      <c r="AA2409" s="14">
        <f>SUM(U2409:Z2409)</f>
        <v>0</v>
      </c>
      <c r="AB2409" s="49"/>
      <c r="AC2409" s="49"/>
      <c r="AD2409" s="87">
        <f>H2409+K2409+O2409+T2409+AA2409+AB2409-AC2409</f>
        <v>81.681818181818187</v>
      </c>
    </row>
    <row r="2410" spans="1:30" ht="21" customHeight="1" x14ac:dyDescent="0.2">
      <c r="A2410" s="10">
        <v>2406</v>
      </c>
      <c r="B2410" s="129" t="s">
        <v>2068</v>
      </c>
      <c r="C2410" s="101" t="s">
        <v>68</v>
      </c>
      <c r="D2410" s="101">
        <v>3</v>
      </c>
      <c r="E2410" s="13">
        <v>0.8167741935483871</v>
      </c>
      <c r="F2410" s="48"/>
      <c r="G2410" s="48"/>
      <c r="H2410" s="12">
        <f>SUM(E2410*100,F2410:G2410)</f>
        <v>81.677419354838705</v>
      </c>
      <c r="I2410" s="48"/>
      <c r="J2410" s="78"/>
      <c r="K2410" s="13">
        <f>SUM(I2410:J2410)</f>
        <v>0</v>
      </c>
      <c r="L2410" s="48"/>
      <c r="M2410" s="78"/>
      <c r="N2410" s="78"/>
      <c r="O2410" s="13">
        <f>SUM(L2410:N2410)</f>
        <v>0</v>
      </c>
      <c r="P2410" s="78"/>
      <c r="Q2410" s="78"/>
      <c r="R2410" s="78"/>
      <c r="S2410" s="78"/>
      <c r="T2410" s="82">
        <f>SUM(P2410:S2410)</f>
        <v>0</v>
      </c>
      <c r="U2410" s="48"/>
      <c r="V2410" s="48"/>
      <c r="W2410" s="48"/>
      <c r="X2410" s="48"/>
      <c r="Y2410" s="48"/>
      <c r="Z2410" s="48"/>
      <c r="AA2410" s="13">
        <f>SUM(U2410:Z2410)</f>
        <v>0</v>
      </c>
      <c r="AB2410" s="48"/>
      <c r="AC2410" s="48"/>
      <c r="AD2410" s="86">
        <f>H2410+K2410+O2410+T2410+AA2410+AB2410-AC2410</f>
        <v>81.677419354838705</v>
      </c>
    </row>
    <row r="2411" spans="1:30" ht="21" customHeight="1" x14ac:dyDescent="0.2">
      <c r="A2411" s="8">
        <v>2407</v>
      </c>
      <c r="B2411" s="96" t="s">
        <v>2069</v>
      </c>
      <c r="C2411" s="96" t="s">
        <v>66</v>
      </c>
      <c r="D2411" s="96">
        <v>2</v>
      </c>
      <c r="E2411" s="13">
        <v>0.81666666666666665</v>
      </c>
      <c r="F2411" s="47"/>
      <c r="G2411" s="47"/>
      <c r="H2411" s="12">
        <f>SUM(E2411*100,F2411:G2411)</f>
        <v>81.666666666666671</v>
      </c>
      <c r="I2411" s="47"/>
      <c r="J2411" s="77"/>
      <c r="K2411" s="13">
        <f>SUM(I2411:J2411)</f>
        <v>0</v>
      </c>
      <c r="L2411" s="47"/>
      <c r="M2411" s="77"/>
      <c r="N2411" s="77"/>
      <c r="O2411" s="13">
        <f>SUM(L2411:N2411)</f>
        <v>0</v>
      </c>
      <c r="P2411" s="77"/>
      <c r="Q2411" s="77"/>
      <c r="R2411" s="77"/>
      <c r="S2411" s="77"/>
      <c r="T2411" s="82">
        <f>SUM(P2411:S2411)</f>
        <v>0</v>
      </c>
      <c r="U2411" s="47"/>
      <c r="V2411" s="47"/>
      <c r="W2411" s="47"/>
      <c r="X2411" s="47"/>
      <c r="Y2411" s="47"/>
      <c r="Z2411" s="47"/>
      <c r="AA2411" s="13">
        <f>SUM(U2411:Z2411)</f>
        <v>0</v>
      </c>
      <c r="AB2411" s="47"/>
      <c r="AC2411" s="47"/>
      <c r="AD2411" s="87">
        <f>H2411+K2411+O2411+T2411+AA2411+AB2411-AC2411</f>
        <v>81.666666666666671</v>
      </c>
    </row>
    <row r="2412" spans="1:30" ht="21" customHeight="1" x14ac:dyDescent="0.2">
      <c r="A2412" s="9">
        <v>2408</v>
      </c>
      <c r="B2412" s="117">
        <v>194057</v>
      </c>
      <c r="C2412" s="119" t="s">
        <v>78</v>
      </c>
      <c r="D2412" s="119">
        <v>2</v>
      </c>
      <c r="E2412" s="14">
        <v>0.81666666666666665</v>
      </c>
      <c r="F2412" s="51"/>
      <c r="G2412" s="51"/>
      <c r="H2412" s="12">
        <f>SUM(E2412*100,F2412:G2412)</f>
        <v>81.666666666666671</v>
      </c>
      <c r="I2412" s="51"/>
      <c r="J2412" s="121"/>
      <c r="K2412" s="14">
        <f>SUM(I2412:J2412)</f>
        <v>0</v>
      </c>
      <c r="L2412" s="51"/>
      <c r="M2412" s="121"/>
      <c r="N2412" s="121"/>
      <c r="O2412" s="14">
        <f>SUM(L2412:N2412)</f>
        <v>0</v>
      </c>
      <c r="P2412" s="121"/>
      <c r="Q2412" s="121"/>
      <c r="R2412" s="121"/>
      <c r="S2412" s="121"/>
      <c r="T2412" s="18">
        <f>SUM(P2412:S2412)</f>
        <v>0</v>
      </c>
      <c r="U2412" s="51"/>
      <c r="V2412" s="51"/>
      <c r="W2412" s="51"/>
      <c r="X2412" s="51"/>
      <c r="Y2412" s="51"/>
      <c r="Z2412" s="51"/>
      <c r="AA2412" s="14">
        <f>SUM(U2412:Z2412)</f>
        <v>0</v>
      </c>
      <c r="AB2412" s="51"/>
      <c r="AC2412" s="51"/>
      <c r="AD2412" s="86">
        <f>H2412+K2412+O2412+T2412+AA2412+AB2412-AC2412</f>
        <v>81.666666666666671</v>
      </c>
    </row>
    <row r="2413" spans="1:30" ht="21" customHeight="1" x14ac:dyDescent="0.2">
      <c r="A2413" s="10">
        <v>2409</v>
      </c>
      <c r="B2413" s="100" t="s">
        <v>2070</v>
      </c>
      <c r="C2413" s="101" t="s">
        <v>68</v>
      </c>
      <c r="D2413" s="99">
        <v>1</v>
      </c>
      <c r="E2413" s="13">
        <v>0.80161290322580647</v>
      </c>
      <c r="F2413" s="48"/>
      <c r="G2413" s="48"/>
      <c r="H2413" s="12">
        <f>SUM(E2413*100,F2413:G2413)</f>
        <v>80.161290322580641</v>
      </c>
      <c r="I2413" s="48"/>
      <c r="J2413" s="78"/>
      <c r="K2413" s="13">
        <f>SUM(I2413:J2413)</f>
        <v>0</v>
      </c>
      <c r="L2413" s="48"/>
      <c r="M2413" s="78"/>
      <c r="N2413" s="78"/>
      <c r="O2413" s="13">
        <f>SUM(L2413:N2413)</f>
        <v>0</v>
      </c>
      <c r="P2413" s="78"/>
      <c r="Q2413" s="78"/>
      <c r="R2413" s="78"/>
      <c r="S2413" s="78"/>
      <c r="T2413" s="82">
        <f>SUM(P2413:S2413)</f>
        <v>0</v>
      </c>
      <c r="U2413" s="48"/>
      <c r="V2413" s="48"/>
      <c r="W2413" s="48">
        <v>1.5</v>
      </c>
      <c r="X2413" s="48"/>
      <c r="Y2413" s="48"/>
      <c r="Z2413" s="48"/>
      <c r="AA2413" s="13">
        <f>SUM(U2413:Z2413)</f>
        <v>1.5</v>
      </c>
      <c r="AB2413" s="48"/>
      <c r="AC2413" s="48"/>
      <c r="AD2413" s="87">
        <f>H2413+K2413+O2413+T2413+AA2413+AB2413-AC2413</f>
        <v>81.661290322580641</v>
      </c>
    </row>
    <row r="2414" spans="1:30" ht="21" customHeight="1" x14ac:dyDescent="0.2">
      <c r="A2414" s="8">
        <v>2410</v>
      </c>
      <c r="B2414" s="110" t="s">
        <v>2071</v>
      </c>
      <c r="C2414" s="110" t="s">
        <v>73</v>
      </c>
      <c r="D2414" s="110">
        <v>1</v>
      </c>
      <c r="E2414" s="14">
        <v>0.81645161290322577</v>
      </c>
      <c r="F2414" s="50"/>
      <c r="G2414" s="50"/>
      <c r="H2414" s="12">
        <f>SUM(E2414*100,F2414:G2414)</f>
        <v>81.645161290322577</v>
      </c>
      <c r="I2414" s="50"/>
      <c r="J2414" s="112"/>
      <c r="K2414" s="14">
        <f>SUM(I2414:J2414)</f>
        <v>0</v>
      </c>
      <c r="L2414" s="50"/>
      <c r="M2414" s="112"/>
      <c r="N2414" s="112"/>
      <c r="O2414" s="14">
        <f>SUM(L2414:N2414)</f>
        <v>0</v>
      </c>
      <c r="P2414" s="112"/>
      <c r="Q2414" s="112"/>
      <c r="R2414" s="112"/>
      <c r="S2414" s="112"/>
      <c r="T2414" s="18">
        <f>SUM(P2414:S2414)</f>
        <v>0</v>
      </c>
      <c r="U2414" s="50"/>
      <c r="V2414" s="50"/>
      <c r="W2414" s="50"/>
      <c r="X2414" s="50"/>
      <c r="Y2414" s="50"/>
      <c r="Z2414" s="50"/>
      <c r="AA2414" s="14">
        <f>SUM(U2414:Z2414)</f>
        <v>0</v>
      </c>
      <c r="AB2414" s="50"/>
      <c r="AC2414" s="50"/>
      <c r="AD2414" s="87">
        <f>H2414+K2414+O2414+T2414+AA2414+AB2414-AC2414</f>
        <v>81.645161290322577</v>
      </c>
    </row>
    <row r="2415" spans="1:30" ht="21" customHeight="1" x14ac:dyDescent="0.2">
      <c r="A2415" s="9">
        <v>2411</v>
      </c>
      <c r="B2415" s="96" t="s">
        <v>2072</v>
      </c>
      <c r="C2415" s="96" t="s">
        <v>66</v>
      </c>
      <c r="D2415" s="96">
        <v>3</v>
      </c>
      <c r="E2415" s="13">
        <v>0.81644067796610165</v>
      </c>
      <c r="F2415" s="47"/>
      <c r="G2415" s="47"/>
      <c r="H2415" s="12">
        <f>SUM(E2415*100,F2415:G2415)</f>
        <v>81.644067796610159</v>
      </c>
      <c r="I2415" s="47"/>
      <c r="J2415" s="77"/>
      <c r="K2415" s="13">
        <f>SUM(I2415:J2415)</f>
        <v>0</v>
      </c>
      <c r="L2415" s="47"/>
      <c r="M2415" s="77"/>
      <c r="N2415" s="77"/>
      <c r="O2415" s="13">
        <f>SUM(L2415:N2415)</f>
        <v>0</v>
      </c>
      <c r="P2415" s="77"/>
      <c r="Q2415" s="77"/>
      <c r="R2415" s="77"/>
      <c r="S2415" s="77"/>
      <c r="T2415" s="82">
        <f>SUM(P2415:S2415)</f>
        <v>0</v>
      </c>
      <c r="U2415" s="47"/>
      <c r="V2415" s="47"/>
      <c r="W2415" s="47"/>
      <c r="X2415" s="47"/>
      <c r="Y2415" s="47"/>
      <c r="Z2415" s="47"/>
      <c r="AA2415" s="13">
        <f>SUM(U2415:Z2415)</f>
        <v>0</v>
      </c>
      <c r="AB2415" s="47"/>
      <c r="AC2415" s="47"/>
      <c r="AD2415" s="87">
        <f>H2415+K2415+O2415+T2415+AA2415+AB2415-AC2415</f>
        <v>81.644067796610159</v>
      </c>
    </row>
    <row r="2416" spans="1:30" ht="21" customHeight="1" x14ac:dyDescent="0.2">
      <c r="A2416" s="10">
        <v>2412</v>
      </c>
      <c r="B2416" s="122" t="s">
        <v>2073</v>
      </c>
      <c r="C2416" s="110" t="s">
        <v>73</v>
      </c>
      <c r="D2416" s="110">
        <v>1</v>
      </c>
      <c r="E2416" s="14">
        <v>0.80134814814814814</v>
      </c>
      <c r="F2416" s="50"/>
      <c r="G2416" s="50"/>
      <c r="H2416" s="12">
        <f>SUM(E2416*100,F2416:G2416)</f>
        <v>80.134814814814817</v>
      </c>
      <c r="I2416" s="50"/>
      <c r="J2416" s="112"/>
      <c r="K2416" s="14">
        <f>SUM(I2416:J2416)</f>
        <v>0</v>
      </c>
      <c r="L2416" s="50"/>
      <c r="M2416" s="112"/>
      <c r="N2416" s="112"/>
      <c r="O2416" s="14">
        <f>SUM(L2416:N2416)</f>
        <v>0</v>
      </c>
      <c r="P2416" s="112"/>
      <c r="Q2416" s="112"/>
      <c r="R2416" s="112"/>
      <c r="S2416" s="112"/>
      <c r="T2416" s="18">
        <f>SUM(P2416:S2416)</f>
        <v>0</v>
      </c>
      <c r="U2416" s="50"/>
      <c r="V2416" s="50"/>
      <c r="W2416" s="50">
        <v>1.5</v>
      </c>
      <c r="X2416" s="50"/>
      <c r="Y2416" s="50"/>
      <c r="Z2416" s="50"/>
      <c r="AA2416" s="14">
        <f>SUM(U2416:Z2416)</f>
        <v>1.5</v>
      </c>
      <c r="AB2416" s="50"/>
      <c r="AC2416" s="50"/>
      <c r="AD2416" s="86">
        <f>H2416+K2416+O2416+T2416+AA2416+AB2416-AC2416</f>
        <v>81.634814814814817</v>
      </c>
    </row>
    <row r="2417" spans="1:30" ht="21" customHeight="1" x14ac:dyDescent="0.2">
      <c r="A2417" s="8">
        <v>2413</v>
      </c>
      <c r="B2417" s="96" t="s">
        <v>2074</v>
      </c>
      <c r="C2417" s="96" t="s">
        <v>66</v>
      </c>
      <c r="D2417" s="96">
        <v>2</v>
      </c>
      <c r="E2417" s="13">
        <v>0.81633333333333336</v>
      </c>
      <c r="F2417" s="47"/>
      <c r="G2417" s="47"/>
      <c r="H2417" s="12">
        <f>SUM(E2417*100,F2417:G2417)</f>
        <v>81.63333333333334</v>
      </c>
      <c r="I2417" s="47"/>
      <c r="J2417" s="77"/>
      <c r="K2417" s="13">
        <f>SUM(I2417:J2417)</f>
        <v>0</v>
      </c>
      <c r="L2417" s="47"/>
      <c r="M2417" s="77"/>
      <c r="N2417" s="77"/>
      <c r="O2417" s="13">
        <f>SUM(L2417:N2417)</f>
        <v>0</v>
      </c>
      <c r="P2417" s="77"/>
      <c r="Q2417" s="77"/>
      <c r="R2417" s="77"/>
      <c r="S2417" s="77"/>
      <c r="T2417" s="82">
        <f>SUM(P2417:S2417)</f>
        <v>0</v>
      </c>
      <c r="U2417" s="47"/>
      <c r="V2417" s="47"/>
      <c r="W2417" s="47"/>
      <c r="X2417" s="47"/>
      <c r="Y2417" s="47"/>
      <c r="Z2417" s="47"/>
      <c r="AA2417" s="13">
        <f>SUM(U2417:Z2417)</f>
        <v>0</v>
      </c>
      <c r="AB2417" s="47"/>
      <c r="AC2417" s="47"/>
      <c r="AD2417" s="86">
        <f>H2417+K2417+O2417+T2417+AA2417+AB2417-AC2417</f>
        <v>81.63333333333334</v>
      </c>
    </row>
    <row r="2418" spans="1:30" ht="21" customHeight="1" x14ac:dyDescent="0.2">
      <c r="A2418" s="9">
        <v>2414</v>
      </c>
      <c r="B2418" s="96" t="s">
        <v>2075</v>
      </c>
      <c r="C2418" s="96" t="s">
        <v>66</v>
      </c>
      <c r="D2418" s="96">
        <v>2</v>
      </c>
      <c r="E2418" s="13">
        <v>0.81633333333333336</v>
      </c>
      <c r="F2418" s="47"/>
      <c r="G2418" s="47"/>
      <c r="H2418" s="12">
        <f>SUM(E2418*100,F2418:G2418)</f>
        <v>81.63333333333334</v>
      </c>
      <c r="I2418" s="47"/>
      <c r="J2418" s="77"/>
      <c r="K2418" s="13">
        <f>SUM(I2418:J2418)</f>
        <v>0</v>
      </c>
      <c r="L2418" s="47"/>
      <c r="M2418" s="77"/>
      <c r="N2418" s="77"/>
      <c r="O2418" s="13">
        <f>SUM(L2418:N2418)</f>
        <v>0</v>
      </c>
      <c r="P2418" s="77"/>
      <c r="Q2418" s="77"/>
      <c r="R2418" s="77"/>
      <c r="S2418" s="77"/>
      <c r="T2418" s="82">
        <f>SUM(P2418:S2418)</f>
        <v>0</v>
      </c>
      <c r="U2418" s="47"/>
      <c r="V2418" s="47"/>
      <c r="W2418" s="47"/>
      <c r="X2418" s="47"/>
      <c r="Y2418" s="47"/>
      <c r="Z2418" s="47"/>
      <c r="AA2418" s="13">
        <f>SUM(U2418:Z2418)</f>
        <v>0</v>
      </c>
      <c r="AB2418" s="47"/>
      <c r="AC2418" s="47"/>
      <c r="AD2418" s="86">
        <f>H2418+K2418+O2418+T2418+AA2418+AB2418-AC2418</f>
        <v>81.63333333333334</v>
      </c>
    </row>
    <row r="2419" spans="1:30" ht="21" customHeight="1" x14ac:dyDescent="0.2">
      <c r="A2419" s="10">
        <v>2415</v>
      </c>
      <c r="B2419" s="100" t="s">
        <v>2076</v>
      </c>
      <c r="C2419" s="101" t="s">
        <v>68</v>
      </c>
      <c r="D2419" s="156">
        <v>1</v>
      </c>
      <c r="E2419" s="16">
        <v>0.71933333333333338</v>
      </c>
      <c r="F2419" s="48"/>
      <c r="G2419" s="48"/>
      <c r="H2419" s="12">
        <f>SUM(E2419*100,F2419:G2419)</f>
        <v>71.933333333333337</v>
      </c>
      <c r="I2419" s="48"/>
      <c r="J2419" s="78"/>
      <c r="K2419" s="13">
        <f>SUM(I2419:J2419)</f>
        <v>0</v>
      </c>
      <c r="L2419" s="48"/>
      <c r="M2419" s="78"/>
      <c r="N2419" s="78"/>
      <c r="O2419" s="13">
        <f>SUM(L2419:N2419)</f>
        <v>0</v>
      </c>
      <c r="P2419" s="78"/>
      <c r="Q2419" s="78">
        <v>1</v>
      </c>
      <c r="R2419" s="78">
        <v>0.5</v>
      </c>
      <c r="S2419" s="78"/>
      <c r="T2419" s="82">
        <f>SUM(P2419:S2419)</f>
        <v>1.5</v>
      </c>
      <c r="U2419" s="48"/>
      <c r="V2419" s="48">
        <v>7.7</v>
      </c>
      <c r="W2419" s="48"/>
      <c r="X2419" s="48"/>
      <c r="Y2419" s="48">
        <v>0.5</v>
      </c>
      <c r="Z2419" s="48"/>
      <c r="AA2419" s="13">
        <f>SUM(U2419:Z2419)</f>
        <v>8.1999999999999993</v>
      </c>
      <c r="AB2419" s="48"/>
      <c r="AC2419" s="48"/>
      <c r="AD2419" s="86">
        <f>H2419+K2419+O2419+T2419+AA2419+AB2419-AC2419</f>
        <v>81.63333333333334</v>
      </c>
    </row>
    <row r="2420" spans="1:30" ht="21" customHeight="1" x14ac:dyDescent="0.2">
      <c r="A2420" s="8">
        <v>2416</v>
      </c>
      <c r="B2420" s="103" t="s">
        <v>2077</v>
      </c>
      <c r="C2420" s="104" t="s">
        <v>70</v>
      </c>
      <c r="D2420" s="103">
        <v>4</v>
      </c>
      <c r="E2420" s="14">
        <f>H2420/100</f>
        <v>0.80615384615384611</v>
      </c>
      <c r="F2420" s="49"/>
      <c r="G2420" s="49"/>
      <c r="H2420" s="12">
        <v>80.615384615384613</v>
      </c>
      <c r="I2420" s="49"/>
      <c r="J2420" s="106"/>
      <c r="K2420" s="14">
        <f>SUM(I2420:J2420)</f>
        <v>0</v>
      </c>
      <c r="L2420" s="49"/>
      <c r="M2420" s="106"/>
      <c r="N2420" s="106"/>
      <c r="O2420" s="14">
        <f>SUM(L2420:N2420)</f>
        <v>0</v>
      </c>
      <c r="P2420" s="106"/>
      <c r="Q2420" s="106"/>
      <c r="R2420" s="106"/>
      <c r="S2420" s="106"/>
      <c r="T2420" s="18">
        <f>SUM(P2420:S2420)</f>
        <v>0</v>
      </c>
      <c r="U2420" s="49">
        <v>1</v>
      </c>
      <c r="V2420" s="49"/>
      <c r="W2420" s="49"/>
      <c r="X2420" s="49"/>
      <c r="Y2420" s="49"/>
      <c r="Z2420" s="49"/>
      <c r="AA2420" s="14">
        <f>SUM(U2420:Z2420)</f>
        <v>1</v>
      </c>
      <c r="AB2420" s="49"/>
      <c r="AC2420" s="49"/>
      <c r="AD2420" s="86">
        <f>H2420+K2420+O2420+T2420+AA2420+AB2420-AC2420</f>
        <v>81.615384615384613</v>
      </c>
    </row>
    <row r="2421" spans="1:30" ht="21" customHeight="1" x14ac:dyDescent="0.2">
      <c r="A2421" s="9">
        <v>2417</v>
      </c>
      <c r="B2421" s="103" t="s">
        <v>2078</v>
      </c>
      <c r="C2421" s="104" t="s">
        <v>70</v>
      </c>
      <c r="D2421" s="103">
        <v>4</v>
      </c>
      <c r="E2421" s="14">
        <f>H2421/100</f>
        <v>0.81615384615384612</v>
      </c>
      <c r="F2421" s="49"/>
      <c r="G2421" s="49"/>
      <c r="H2421" s="12">
        <v>81.615384615384613</v>
      </c>
      <c r="I2421" s="49"/>
      <c r="J2421" s="106"/>
      <c r="K2421" s="14">
        <f>SUM(I2421:J2421)</f>
        <v>0</v>
      </c>
      <c r="L2421" s="49"/>
      <c r="M2421" s="106"/>
      <c r="N2421" s="106"/>
      <c r="O2421" s="14">
        <f>SUM(L2421:N2421)</f>
        <v>0</v>
      </c>
      <c r="P2421" s="106"/>
      <c r="Q2421" s="106"/>
      <c r="R2421" s="106"/>
      <c r="S2421" s="106"/>
      <c r="T2421" s="18">
        <f>SUM(P2421:S2421)</f>
        <v>0</v>
      </c>
      <c r="U2421" s="49"/>
      <c r="V2421" s="49"/>
      <c r="W2421" s="49"/>
      <c r="X2421" s="49"/>
      <c r="Y2421" s="49"/>
      <c r="Z2421" s="49"/>
      <c r="AA2421" s="14">
        <f>SUM(U2421:Z2421)</f>
        <v>0</v>
      </c>
      <c r="AB2421" s="49"/>
      <c r="AC2421" s="49"/>
      <c r="AD2421" s="86">
        <f>H2421+K2421+O2421+T2421+AA2421+AB2421-AC2421</f>
        <v>81.615384615384613</v>
      </c>
    </row>
    <row r="2422" spans="1:30" ht="21" customHeight="1" x14ac:dyDescent="0.2">
      <c r="A2422" s="10">
        <v>2418</v>
      </c>
      <c r="B2422" s="107">
        <v>182763</v>
      </c>
      <c r="C2422" s="104" t="s">
        <v>70</v>
      </c>
      <c r="D2422" s="104">
        <v>3</v>
      </c>
      <c r="E2422" s="14">
        <f>'[1]3-18-01.'!AD13</f>
        <v>0.81599999999999995</v>
      </c>
      <c r="F2422" s="49"/>
      <c r="G2422" s="49"/>
      <c r="H2422" s="12">
        <f>SUM(E2422*100,F2422:G2422)</f>
        <v>81.599999999999994</v>
      </c>
      <c r="I2422" s="49"/>
      <c r="J2422" s="106"/>
      <c r="K2422" s="14">
        <f>SUM(I2422:J2422)</f>
        <v>0</v>
      </c>
      <c r="L2422" s="49"/>
      <c r="M2422" s="106"/>
      <c r="N2422" s="106"/>
      <c r="O2422" s="14">
        <f>SUM(L2422:N2422)</f>
        <v>0</v>
      </c>
      <c r="P2422" s="106"/>
      <c r="Q2422" s="106"/>
      <c r="R2422" s="106"/>
      <c r="S2422" s="106"/>
      <c r="T2422" s="18">
        <f>SUM(P2422:S2422)</f>
        <v>0</v>
      </c>
      <c r="U2422" s="49"/>
      <c r="V2422" s="49"/>
      <c r="W2422" s="49"/>
      <c r="X2422" s="49"/>
      <c r="Y2422" s="49"/>
      <c r="Z2422" s="49"/>
      <c r="AA2422" s="14">
        <f>SUM(U2422:Z2422)</f>
        <v>0</v>
      </c>
      <c r="AB2422" s="49"/>
      <c r="AC2422" s="49"/>
      <c r="AD2422" s="87">
        <f>H2422+K2422+O2422+T2422+AA2422+AB2422-AC2422</f>
        <v>81.599999999999994</v>
      </c>
    </row>
    <row r="2423" spans="1:30" ht="21" customHeight="1" x14ac:dyDescent="0.2">
      <c r="A2423" s="8">
        <v>2419</v>
      </c>
      <c r="B2423" s="142" t="s">
        <v>2079</v>
      </c>
      <c r="C2423" s="92" t="s">
        <v>64</v>
      </c>
      <c r="D2423" s="92">
        <v>3</v>
      </c>
      <c r="E2423" s="12">
        <v>0.80597560975609761</v>
      </c>
      <c r="F2423" s="46"/>
      <c r="G2423" s="46"/>
      <c r="H2423" s="12">
        <f>SUM(E2423*100,F2423:G2423)</f>
        <v>80.597560975609767</v>
      </c>
      <c r="I2423" s="94"/>
      <c r="J2423" s="95"/>
      <c r="K2423" s="12">
        <f>SUM(I2423:J2423)</f>
        <v>0</v>
      </c>
      <c r="L2423" s="95"/>
      <c r="M2423" s="95"/>
      <c r="N2423" s="95"/>
      <c r="O2423" s="12">
        <f>SUM(L2423:N2423)</f>
        <v>0</v>
      </c>
      <c r="P2423" s="95"/>
      <c r="Q2423" s="95"/>
      <c r="R2423" s="95"/>
      <c r="S2423" s="95"/>
      <c r="T2423" s="19">
        <f>SUM(P2423:S2423)</f>
        <v>0</v>
      </c>
      <c r="U2423" s="95">
        <v>1</v>
      </c>
      <c r="V2423" s="94"/>
      <c r="W2423" s="94"/>
      <c r="X2423" s="94"/>
      <c r="Y2423" s="85"/>
      <c r="Z2423" s="85"/>
      <c r="AA2423" s="14">
        <f>SUM(U2423:Z2423)</f>
        <v>1</v>
      </c>
      <c r="AB2423" s="85"/>
      <c r="AC2423" s="85"/>
      <c r="AD2423" s="87">
        <f>H2423+K2423+O2423+T2423+AA2423+AB2423-AC2423</f>
        <v>81.597560975609767</v>
      </c>
    </row>
    <row r="2424" spans="1:30" ht="21" customHeight="1" x14ac:dyDescent="0.2">
      <c r="A2424" s="9">
        <v>2420</v>
      </c>
      <c r="B2424" s="117">
        <v>204044</v>
      </c>
      <c r="C2424" s="119" t="s">
        <v>78</v>
      </c>
      <c r="D2424" s="119">
        <v>1</v>
      </c>
      <c r="E2424" s="14">
        <v>0.81593749999999998</v>
      </c>
      <c r="F2424" s="51"/>
      <c r="G2424" s="51"/>
      <c r="H2424" s="12">
        <f>SUM(E2424*100,F2424:G2424)</f>
        <v>81.59375</v>
      </c>
      <c r="I2424" s="51"/>
      <c r="J2424" s="121"/>
      <c r="K2424" s="14">
        <f>SUM(I2424:J2424)</f>
        <v>0</v>
      </c>
      <c r="L2424" s="51"/>
      <c r="M2424" s="121"/>
      <c r="N2424" s="121"/>
      <c r="O2424" s="14">
        <f>SUM(L2424:N2424)</f>
        <v>0</v>
      </c>
      <c r="P2424" s="121"/>
      <c r="Q2424" s="121"/>
      <c r="R2424" s="121"/>
      <c r="S2424" s="121"/>
      <c r="T2424" s="18">
        <f>SUM(P2424:S2424)</f>
        <v>0</v>
      </c>
      <c r="U2424" s="51"/>
      <c r="V2424" s="51"/>
      <c r="W2424" s="51"/>
      <c r="X2424" s="51"/>
      <c r="Y2424" s="51"/>
      <c r="Z2424" s="51"/>
      <c r="AA2424" s="14">
        <f>SUM(U2424:Z2424)</f>
        <v>0</v>
      </c>
      <c r="AB2424" s="51"/>
      <c r="AC2424" s="51"/>
      <c r="AD2424" s="87">
        <f>H2424+K2424+O2424+T2424+AA2424+AB2424-AC2424</f>
        <v>81.59375</v>
      </c>
    </row>
    <row r="2425" spans="1:30" ht="21" customHeight="1" x14ac:dyDescent="0.2">
      <c r="A2425" s="10">
        <v>2421</v>
      </c>
      <c r="B2425" s="117">
        <v>204180</v>
      </c>
      <c r="C2425" s="119" t="s">
        <v>78</v>
      </c>
      <c r="D2425" s="119">
        <v>1</v>
      </c>
      <c r="E2425" s="14">
        <v>0.78281250000000002</v>
      </c>
      <c r="F2425" s="51"/>
      <c r="G2425" s="51"/>
      <c r="H2425" s="12">
        <f>SUM(E2425*100,F2425:G2425)</f>
        <v>78.28125</v>
      </c>
      <c r="I2425" s="51"/>
      <c r="J2425" s="121"/>
      <c r="K2425" s="14">
        <f>SUM(I2425:J2425)</f>
        <v>0</v>
      </c>
      <c r="L2425" s="51"/>
      <c r="M2425" s="121"/>
      <c r="N2425" s="121"/>
      <c r="O2425" s="14">
        <f>SUM(L2425:N2425)</f>
        <v>0</v>
      </c>
      <c r="P2425" s="121"/>
      <c r="Q2425" s="121"/>
      <c r="R2425" s="121"/>
      <c r="S2425" s="121"/>
      <c r="T2425" s="18">
        <f>SUM(P2425:S2425)</f>
        <v>0</v>
      </c>
      <c r="U2425" s="51"/>
      <c r="V2425" s="51">
        <v>3.3</v>
      </c>
      <c r="W2425" s="51"/>
      <c r="X2425" s="51"/>
      <c r="Y2425" s="51"/>
      <c r="Z2425" s="51"/>
      <c r="AA2425" s="14">
        <f>SUM(U2425:Z2425)</f>
        <v>3.3</v>
      </c>
      <c r="AB2425" s="51"/>
      <c r="AC2425" s="51"/>
      <c r="AD2425" s="87">
        <f>H2425+K2425+O2425+T2425+AA2425+AB2425-AC2425</f>
        <v>81.581249999999997</v>
      </c>
    </row>
    <row r="2426" spans="1:30" ht="21" customHeight="1" x14ac:dyDescent="0.2">
      <c r="A2426" s="8">
        <v>2422</v>
      </c>
      <c r="B2426" s="132" t="s">
        <v>2080</v>
      </c>
      <c r="C2426" s="101" t="s">
        <v>68</v>
      </c>
      <c r="D2426" s="101">
        <v>1</v>
      </c>
      <c r="E2426" s="13">
        <v>0.80071428571428571</v>
      </c>
      <c r="F2426" s="48"/>
      <c r="G2426" s="48"/>
      <c r="H2426" s="12">
        <f>SUM(E2426*100,F2426:G2426)</f>
        <v>80.071428571428569</v>
      </c>
      <c r="I2426" s="48"/>
      <c r="J2426" s="78"/>
      <c r="K2426" s="13">
        <f>SUM(I2426:J2426)</f>
        <v>0</v>
      </c>
      <c r="L2426" s="48"/>
      <c r="M2426" s="78"/>
      <c r="N2426" s="78"/>
      <c r="O2426" s="13">
        <f>SUM(L2426:N2426)</f>
        <v>0</v>
      </c>
      <c r="P2426" s="78"/>
      <c r="Q2426" s="78"/>
      <c r="R2426" s="78"/>
      <c r="S2426" s="78"/>
      <c r="T2426" s="82">
        <f>SUM(P2426:S2426)</f>
        <v>0</v>
      </c>
      <c r="U2426" s="48"/>
      <c r="V2426" s="48"/>
      <c r="W2426" s="48">
        <v>1.5</v>
      </c>
      <c r="X2426" s="48"/>
      <c r="Y2426" s="48"/>
      <c r="Z2426" s="48"/>
      <c r="AA2426" s="13">
        <f>SUM(U2426:Z2426)</f>
        <v>1.5</v>
      </c>
      <c r="AB2426" s="48"/>
      <c r="AC2426" s="48"/>
      <c r="AD2426" s="86">
        <f>H2426+K2426+O2426+T2426+AA2426+AB2426-AC2426</f>
        <v>81.571428571428569</v>
      </c>
    </row>
    <row r="2427" spans="1:30" ht="21" customHeight="1" x14ac:dyDescent="0.2">
      <c r="A2427" s="9">
        <v>2423</v>
      </c>
      <c r="B2427" s="96" t="s">
        <v>2081</v>
      </c>
      <c r="C2427" s="96" t="s">
        <v>66</v>
      </c>
      <c r="D2427" s="96">
        <v>2</v>
      </c>
      <c r="E2427" s="13">
        <v>0.81066666666666665</v>
      </c>
      <c r="F2427" s="47"/>
      <c r="G2427" s="47"/>
      <c r="H2427" s="12">
        <f>SUM(E2427*100,F2427:G2427)</f>
        <v>81.066666666666663</v>
      </c>
      <c r="I2427" s="47"/>
      <c r="J2427" s="77"/>
      <c r="K2427" s="13">
        <f>SUM(I2427:J2427)</f>
        <v>0</v>
      </c>
      <c r="L2427" s="47"/>
      <c r="M2427" s="77"/>
      <c r="N2427" s="77"/>
      <c r="O2427" s="13">
        <f>SUM(L2427:N2427)</f>
        <v>0</v>
      </c>
      <c r="P2427" s="77"/>
      <c r="Q2427" s="77"/>
      <c r="R2427" s="77">
        <v>0.5</v>
      </c>
      <c r="S2427" s="77"/>
      <c r="T2427" s="82">
        <f>SUM(P2427:S2427)</f>
        <v>0.5</v>
      </c>
      <c r="U2427" s="47"/>
      <c r="V2427" s="47"/>
      <c r="W2427" s="47"/>
      <c r="X2427" s="47"/>
      <c r="Y2427" s="47"/>
      <c r="Z2427" s="47"/>
      <c r="AA2427" s="13">
        <f>SUM(U2427:Z2427)</f>
        <v>0</v>
      </c>
      <c r="AB2427" s="47"/>
      <c r="AC2427" s="47"/>
      <c r="AD2427" s="86">
        <f>H2427+K2427+O2427+T2427+AA2427+AB2427-AC2427</f>
        <v>81.566666666666663</v>
      </c>
    </row>
    <row r="2428" spans="1:30" ht="21" customHeight="1" x14ac:dyDescent="0.2">
      <c r="A2428" s="10">
        <v>2424</v>
      </c>
      <c r="B2428" s="96" t="s">
        <v>2082</v>
      </c>
      <c r="C2428" s="96" t="s">
        <v>66</v>
      </c>
      <c r="D2428" s="96">
        <v>2</v>
      </c>
      <c r="E2428" s="13">
        <v>0.81566666666666665</v>
      </c>
      <c r="F2428" s="47"/>
      <c r="G2428" s="47"/>
      <c r="H2428" s="12">
        <f>SUM(E2428*100,F2428:G2428)</f>
        <v>81.566666666666663</v>
      </c>
      <c r="I2428" s="47"/>
      <c r="J2428" s="77"/>
      <c r="K2428" s="13">
        <f>SUM(I2428:J2428)</f>
        <v>0</v>
      </c>
      <c r="L2428" s="47"/>
      <c r="M2428" s="77"/>
      <c r="N2428" s="77"/>
      <c r="O2428" s="13">
        <f>SUM(L2428:N2428)</f>
        <v>0</v>
      </c>
      <c r="P2428" s="77"/>
      <c r="Q2428" s="77"/>
      <c r="R2428" s="77"/>
      <c r="S2428" s="77"/>
      <c r="T2428" s="82">
        <f>SUM(P2428:S2428)</f>
        <v>0</v>
      </c>
      <c r="U2428" s="47"/>
      <c r="V2428" s="47"/>
      <c r="W2428" s="47"/>
      <c r="X2428" s="47"/>
      <c r="Y2428" s="47"/>
      <c r="Z2428" s="47"/>
      <c r="AA2428" s="13">
        <f>SUM(U2428:Z2428)</f>
        <v>0</v>
      </c>
      <c r="AB2428" s="47"/>
      <c r="AC2428" s="47"/>
      <c r="AD2428" s="86">
        <f>H2428+K2428+O2428+T2428+AA2428+AB2428-AC2428</f>
        <v>81.566666666666663</v>
      </c>
    </row>
    <row r="2429" spans="1:30" ht="21" customHeight="1" x14ac:dyDescent="0.2">
      <c r="A2429" s="8">
        <v>2425</v>
      </c>
      <c r="B2429" s="100" t="s">
        <v>2083</v>
      </c>
      <c r="C2429" s="101" t="s">
        <v>68</v>
      </c>
      <c r="D2429" s="101">
        <v>2</v>
      </c>
      <c r="E2429" s="13">
        <v>0.81566666666666665</v>
      </c>
      <c r="F2429" s="48"/>
      <c r="G2429" s="48"/>
      <c r="H2429" s="12">
        <f>SUM(E2429*100,F2429:G2429)</f>
        <v>81.566666666666663</v>
      </c>
      <c r="I2429" s="48"/>
      <c r="J2429" s="78"/>
      <c r="K2429" s="13">
        <f>SUM(I2429:J2429)</f>
        <v>0</v>
      </c>
      <c r="L2429" s="48"/>
      <c r="M2429" s="78"/>
      <c r="N2429" s="78"/>
      <c r="O2429" s="13">
        <f>SUM(L2429:N2429)</f>
        <v>0</v>
      </c>
      <c r="P2429" s="78"/>
      <c r="Q2429" s="78"/>
      <c r="R2429" s="78"/>
      <c r="S2429" s="78"/>
      <c r="T2429" s="82">
        <f>SUM(P2429:S2429)</f>
        <v>0</v>
      </c>
      <c r="U2429" s="48"/>
      <c r="V2429" s="48"/>
      <c r="W2429" s="48"/>
      <c r="X2429" s="48"/>
      <c r="Y2429" s="48"/>
      <c r="Z2429" s="48"/>
      <c r="AA2429" s="13">
        <f>SUM(U2429:Z2429)</f>
        <v>0</v>
      </c>
      <c r="AB2429" s="48"/>
      <c r="AC2429" s="48"/>
      <c r="AD2429" s="86">
        <f>H2429+K2429+O2429+T2429+AA2429+AB2429-AC2429</f>
        <v>81.566666666666663</v>
      </c>
    </row>
    <row r="2430" spans="1:30" ht="21" customHeight="1" x14ac:dyDescent="0.2">
      <c r="A2430" s="9">
        <v>2426</v>
      </c>
      <c r="B2430" s="107" t="s">
        <v>2084</v>
      </c>
      <c r="C2430" s="104" t="s">
        <v>70</v>
      </c>
      <c r="D2430" s="104">
        <v>2</v>
      </c>
      <c r="E2430" s="14">
        <f>H2430/100</f>
        <v>0.81561666666666666</v>
      </c>
      <c r="F2430" s="49"/>
      <c r="G2430" s="49">
        <v>1</v>
      </c>
      <c r="H2430" s="12">
        <v>81.561666666666667</v>
      </c>
      <c r="I2430" s="49"/>
      <c r="J2430" s="106"/>
      <c r="K2430" s="14">
        <f>SUM(I2430:J2430)</f>
        <v>0</v>
      </c>
      <c r="L2430" s="49"/>
      <c r="M2430" s="106"/>
      <c r="N2430" s="106"/>
      <c r="O2430" s="14">
        <f>SUM(L2430:N2430)</f>
        <v>0</v>
      </c>
      <c r="P2430" s="106"/>
      <c r="Q2430" s="106"/>
      <c r="R2430" s="106"/>
      <c r="S2430" s="106"/>
      <c r="T2430" s="18">
        <f>SUM(P2430:S2430)</f>
        <v>0</v>
      </c>
      <c r="U2430" s="49"/>
      <c r="V2430" s="49"/>
      <c r="W2430" s="49"/>
      <c r="X2430" s="49"/>
      <c r="Y2430" s="49"/>
      <c r="Z2430" s="49"/>
      <c r="AA2430" s="14">
        <f>SUM(U2430:Z2430)</f>
        <v>0</v>
      </c>
      <c r="AB2430" s="49"/>
      <c r="AC2430" s="49"/>
      <c r="AD2430" s="86">
        <f>H2430+K2430+O2430+T2430+AA2430+AB2430-AC2430</f>
        <v>81.561666666666667</v>
      </c>
    </row>
    <row r="2431" spans="1:30" ht="21" customHeight="1" x14ac:dyDescent="0.2">
      <c r="A2431" s="10">
        <v>2427</v>
      </c>
      <c r="B2431" s="136" t="s">
        <v>2085</v>
      </c>
      <c r="C2431" s="104" t="s">
        <v>70</v>
      </c>
      <c r="D2431" s="103">
        <v>1</v>
      </c>
      <c r="E2431" s="14">
        <f>H2431/100</f>
        <v>0.81545454545454543</v>
      </c>
      <c r="F2431" s="49"/>
      <c r="G2431" s="49"/>
      <c r="H2431" s="12">
        <v>81.545454545454547</v>
      </c>
      <c r="I2431" s="49"/>
      <c r="J2431" s="106"/>
      <c r="K2431" s="14">
        <f>SUM(I2431:J2431)</f>
        <v>0</v>
      </c>
      <c r="L2431" s="49"/>
      <c r="M2431" s="106"/>
      <c r="N2431" s="106"/>
      <c r="O2431" s="14">
        <f>SUM(L2431:N2431)</f>
        <v>0</v>
      </c>
      <c r="P2431" s="106"/>
      <c r="Q2431" s="106"/>
      <c r="R2431" s="106"/>
      <c r="S2431" s="106"/>
      <c r="T2431" s="18">
        <f>SUM(P2431:S2431)</f>
        <v>0</v>
      </c>
      <c r="U2431" s="49"/>
      <c r="V2431" s="49"/>
      <c r="W2431" s="49"/>
      <c r="X2431" s="49"/>
      <c r="Y2431" s="49"/>
      <c r="Z2431" s="49"/>
      <c r="AA2431" s="14">
        <f>SUM(U2431:Z2431)</f>
        <v>0</v>
      </c>
      <c r="AB2431" s="49"/>
      <c r="AC2431" s="49"/>
      <c r="AD2431" s="86">
        <f>H2431+K2431+O2431+T2431+AA2431+AB2431-AC2431</f>
        <v>81.545454545454547</v>
      </c>
    </row>
    <row r="2432" spans="1:30" ht="21" customHeight="1" x14ac:dyDescent="0.2">
      <c r="A2432" s="8">
        <v>2428</v>
      </c>
      <c r="B2432" s="122" t="s">
        <v>2086</v>
      </c>
      <c r="C2432" s="110" t="s">
        <v>73</v>
      </c>
      <c r="D2432" s="110">
        <v>2</v>
      </c>
      <c r="E2432" s="14">
        <v>0.81545454545454543</v>
      </c>
      <c r="F2432" s="50"/>
      <c r="G2432" s="50"/>
      <c r="H2432" s="12">
        <f>SUM(E2432*100,F2432:G2432)</f>
        <v>81.545454545454547</v>
      </c>
      <c r="I2432" s="50"/>
      <c r="J2432" s="112"/>
      <c r="K2432" s="14">
        <f>SUM(I2432:J2432)</f>
        <v>0</v>
      </c>
      <c r="L2432" s="50"/>
      <c r="M2432" s="112"/>
      <c r="N2432" s="112"/>
      <c r="O2432" s="14">
        <f>SUM(L2432:N2432)</f>
        <v>0</v>
      </c>
      <c r="P2432" s="112"/>
      <c r="Q2432" s="112"/>
      <c r="R2432" s="112"/>
      <c r="S2432" s="112"/>
      <c r="T2432" s="18">
        <f>SUM(P2432:S2432)</f>
        <v>0</v>
      </c>
      <c r="U2432" s="50"/>
      <c r="V2432" s="50"/>
      <c r="W2432" s="50"/>
      <c r="X2432" s="50"/>
      <c r="Y2432" s="50"/>
      <c r="Z2432" s="50"/>
      <c r="AA2432" s="14">
        <f>SUM(U2432:Z2432)</f>
        <v>0</v>
      </c>
      <c r="AB2432" s="50"/>
      <c r="AC2432" s="50"/>
      <c r="AD2432" s="86">
        <f>H2432+K2432+O2432+T2432+AA2432+AB2432-AC2432</f>
        <v>81.545454545454547</v>
      </c>
    </row>
    <row r="2433" spans="1:30" ht="21" customHeight="1" x14ac:dyDescent="0.2">
      <c r="A2433" s="9">
        <v>2429</v>
      </c>
      <c r="B2433" s="136" t="s">
        <v>2087</v>
      </c>
      <c r="C2433" s="104" t="s">
        <v>70</v>
      </c>
      <c r="D2433" s="103">
        <v>1</v>
      </c>
      <c r="E2433" s="14">
        <f>H2433/100</f>
        <v>0.73444444444444446</v>
      </c>
      <c r="F2433" s="49"/>
      <c r="G2433" s="49"/>
      <c r="H2433" s="12">
        <v>73.444444444444443</v>
      </c>
      <c r="I2433" s="49"/>
      <c r="J2433" s="106"/>
      <c r="K2433" s="14">
        <f>SUM(I2433:J2433)</f>
        <v>0</v>
      </c>
      <c r="L2433" s="49"/>
      <c r="M2433" s="106"/>
      <c r="N2433" s="106"/>
      <c r="O2433" s="14">
        <f>SUM(L2433:N2433)</f>
        <v>0</v>
      </c>
      <c r="P2433" s="106"/>
      <c r="Q2433" s="106"/>
      <c r="R2433" s="106">
        <v>0.6</v>
      </c>
      <c r="S2433" s="106"/>
      <c r="T2433" s="18">
        <f>SUM(P2433:S2433)</f>
        <v>0.6</v>
      </c>
      <c r="U2433" s="49">
        <v>2</v>
      </c>
      <c r="V2433" s="49"/>
      <c r="W2433" s="49">
        <v>5.5</v>
      </c>
      <c r="X2433" s="49"/>
      <c r="Y2433" s="49"/>
      <c r="Z2433" s="49"/>
      <c r="AA2433" s="14">
        <f>SUM(U2433:Z2433)</f>
        <v>7.5</v>
      </c>
      <c r="AB2433" s="49"/>
      <c r="AC2433" s="49"/>
      <c r="AD2433" s="87">
        <f>H2433+K2433+O2433+T2433+AA2433+AB2433-AC2433</f>
        <v>81.544444444444437</v>
      </c>
    </row>
    <row r="2434" spans="1:30" ht="21" customHeight="1" x14ac:dyDescent="0.2">
      <c r="A2434" s="10">
        <v>2430</v>
      </c>
      <c r="B2434" s="117">
        <v>194141</v>
      </c>
      <c r="C2434" s="119" t="s">
        <v>78</v>
      </c>
      <c r="D2434" s="119">
        <v>2</v>
      </c>
      <c r="E2434" s="14">
        <v>0.73041666666666671</v>
      </c>
      <c r="F2434" s="51"/>
      <c r="G2434" s="51"/>
      <c r="H2434" s="12">
        <f>SUM(E2434*100,F2434:G2434)</f>
        <v>73.041666666666671</v>
      </c>
      <c r="I2434" s="51"/>
      <c r="J2434" s="121"/>
      <c r="K2434" s="14">
        <f>SUM(I2434:J2434)</f>
        <v>0</v>
      </c>
      <c r="L2434" s="51"/>
      <c r="M2434" s="121"/>
      <c r="N2434" s="121"/>
      <c r="O2434" s="14">
        <f>SUM(L2434:N2434)</f>
        <v>0</v>
      </c>
      <c r="P2434" s="121"/>
      <c r="Q2434" s="121"/>
      <c r="R2434" s="121"/>
      <c r="S2434" s="121"/>
      <c r="T2434" s="18">
        <f>SUM(P2434:S2434)</f>
        <v>0</v>
      </c>
      <c r="U2434" s="51"/>
      <c r="V2434" s="51">
        <v>8.5</v>
      </c>
      <c r="W2434" s="51"/>
      <c r="X2434" s="51"/>
      <c r="Y2434" s="51"/>
      <c r="Z2434" s="51"/>
      <c r="AA2434" s="14">
        <f>SUM(U2434:Z2434)</f>
        <v>8.5</v>
      </c>
      <c r="AB2434" s="51"/>
      <c r="AC2434" s="51"/>
      <c r="AD2434" s="87">
        <f>H2434+K2434+O2434+T2434+AA2434+AB2434-AC2434</f>
        <v>81.541666666666671</v>
      </c>
    </row>
    <row r="2435" spans="1:30" ht="21" customHeight="1" x14ac:dyDescent="0.2">
      <c r="A2435" s="8">
        <v>2431</v>
      </c>
      <c r="B2435" s="122" t="s">
        <v>2088</v>
      </c>
      <c r="C2435" s="110" t="s">
        <v>73</v>
      </c>
      <c r="D2435" s="110">
        <v>1</v>
      </c>
      <c r="E2435" s="14">
        <v>0.81529629629629641</v>
      </c>
      <c r="F2435" s="50"/>
      <c r="G2435" s="50"/>
      <c r="H2435" s="12">
        <f>SUM(E2435*100,F2435:G2435)</f>
        <v>81.529629629629639</v>
      </c>
      <c r="I2435" s="50"/>
      <c r="J2435" s="112"/>
      <c r="K2435" s="14">
        <f>SUM(I2435:J2435)</f>
        <v>0</v>
      </c>
      <c r="L2435" s="50"/>
      <c r="M2435" s="112"/>
      <c r="N2435" s="112"/>
      <c r="O2435" s="14">
        <f>SUM(L2435:N2435)</f>
        <v>0</v>
      </c>
      <c r="P2435" s="112"/>
      <c r="Q2435" s="112"/>
      <c r="R2435" s="112"/>
      <c r="S2435" s="112"/>
      <c r="T2435" s="18">
        <f>SUM(P2435:S2435)</f>
        <v>0</v>
      </c>
      <c r="U2435" s="50"/>
      <c r="V2435" s="50"/>
      <c r="W2435" s="50"/>
      <c r="X2435" s="50"/>
      <c r="Y2435" s="50"/>
      <c r="Z2435" s="50"/>
      <c r="AA2435" s="14">
        <f>SUM(U2435:Z2435)</f>
        <v>0</v>
      </c>
      <c r="AB2435" s="50"/>
      <c r="AC2435" s="50"/>
      <c r="AD2435" s="87">
        <f>H2435+K2435+O2435+T2435+AA2435+AB2435-AC2435</f>
        <v>81.529629629629639</v>
      </c>
    </row>
    <row r="2436" spans="1:30" ht="21" customHeight="1" x14ac:dyDescent="0.2">
      <c r="A2436" s="9">
        <v>2432</v>
      </c>
      <c r="B2436" s="122" t="s">
        <v>2089</v>
      </c>
      <c r="C2436" s="110" t="s">
        <v>73</v>
      </c>
      <c r="D2436" s="110">
        <v>3</v>
      </c>
      <c r="E2436" s="14">
        <v>0.81499999999999995</v>
      </c>
      <c r="F2436" s="50"/>
      <c r="G2436" s="50"/>
      <c r="H2436" s="12">
        <f>SUM(E2436*100,F2436:G2436)</f>
        <v>81.5</v>
      </c>
      <c r="I2436" s="50"/>
      <c r="J2436" s="112"/>
      <c r="K2436" s="14">
        <f>SUM(I2436:J2436)</f>
        <v>0</v>
      </c>
      <c r="L2436" s="50"/>
      <c r="M2436" s="112"/>
      <c r="N2436" s="112"/>
      <c r="O2436" s="14">
        <f>SUM(L2436:N2436)</f>
        <v>0</v>
      </c>
      <c r="P2436" s="112"/>
      <c r="Q2436" s="112"/>
      <c r="R2436" s="112"/>
      <c r="S2436" s="112"/>
      <c r="T2436" s="18">
        <f>SUM(P2436:S2436)</f>
        <v>0</v>
      </c>
      <c r="U2436" s="50"/>
      <c r="V2436" s="50"/>
      <c r="W2436" s="50"/>
      <c r="X2436" s="50"/>
      <c r="Y2436" s="50"/>
      <c r="Z2436" s="50"/>
      <c r="AA2436" s="14">
        <f>SUM(U2436:Z2436)</f>
        <v>0</v>
      </c>
      <c r="AB2436" s="50"/>
      <c r="AC2436" s="50"/>
      <c r="AD2436" s="86">
        <f>H2436+K2436+O2436+T2436+AA2436+AB2436-AC2436</f>
        <v>81.5</v>
      </c>
    </row>
    <row r="2437" spans="1:30" ht="21" customHeight="1" x14ac:dyDescent="0.2">
      <c r="A2437" s="10">
        <v>2433</v>
      </c>
      <c r="B2437" s="100" t="s">
        <v>2090</v>
      </c>
      <c r="C2437" s="101" t="s">
        <v>68</v>
      </c>
      <c r="D2437" s="156">
        <v>1</v>
      </c>
      <c r="E2437" s="16">
        <v>0.81499999999999995</v>
      </c>
      <c r="F2437" s="48"/>
      <c r="G2437" s="48"/>
      <c r="H2437" s="12">
        <f>SUM(E2437*100,F2437:G2437)</f>
        <v>81.5</v>
      </c>
      <c r="I2437" s="48"/>
      <c r="J2437" s="78"/>
      <c r="K2437" s="13">
        <f>SUM(I2437:J2437)</f>
        <v>0</v>
      </c>
      <c r="L2437" s="48"/>
      <c r="M2437" s="78"/>
      <c r="N2437" s="78"/>
      <c r="O2437" s="13">
        <f>SUM(L2437:N2437)</f>
        <v>0</v>
      </c>
      <c r="P2437" s="78"/>
      <c r="Q2437" s="78"/>
      <c r="R2437" s="78"/>
      <c r="S2437" s="78"/>
      <c r="T2437" s="82">
        <f>SUM(P2437:S2437)</f>
        <v>0</v>
      </c>
      <c r="U2437" s="48"/>
      <c r="V2437" s="48"/>
      <c r="W2437" s="48"/>
      <c r="X2437" s="48"/>
      <c r="Y2437" s="48"/>
      <c r="Z2437" s="48"/>
      <c r="AA2437" s="13">
        <f>SUM(U2437:Z2437)</f>
        <v>0</v>
      </c>
      <c r="AB2437" s="48"/>
      <c r="AC2437" s="48"/>
      <c r="AD2437" s="87">
        <f>H2437+K2437+O2437+T2437+AA2437+AB2437-AC2437</f>
        <v>81.5</v>
      </c>
    </row>
    <row r="2438" spans="1:30" ht="21" customHeight="1" x14ac:dyDescent="0.2">
      <c r="A2438" s="8">
        <v>2434</v>
      </c>
      <c r="B2438" s="100" t="s">
        <v>2091</v>
      </c>
      <c r="C2438" s="101" t="s">
        <v>68</v>
      </c>
      <c r="D2438" s="156">
        <v>1</v>
      </c>
      <c r="E2438" s="16">
        <v>0.81499999999999995</v>
      </c>
      <c r="F2438" s="48"/>
      <c r="G2438" s="48"/>
      <c r="H2438" s="12">
        <f>SUM(E2438*100,F2438:G2438)</f>
        <v>81.5</v>
      </c>
      <c r="I2438" s="48"/>
      <c r="J2438" s="78"/>
      <c r="K2438" s="13">
        <f>SUM(I2438:J2438)</f>
        <v>0</v>
      </c>
      <c r="L2438" s="48"/>
      <c r="M2438" s="78"/>
      <c r="N2438" s="78"/>
      <c r="O2438" s="13">
        <f>SUM(L2438:N2438)</f>
        <v>0</v>
      </c>
      <c r="P2438" s="78"/>
      <c r="Q2438" s="78"/>
      <c r="R2438" s="78"/>
      <c r="S2438" s="78"/>
      <c r="T2438" s="82">
        <f>SUM(P2438:S2438)</f>
        <v>0</v>
      </c>
      <c r="U2438" s="48"/>
      <c r="V2438" s="48"/>
      <c r="W2438" s="48"/>
      <c r="X2438" s="48"/>
      <c r="Y2438" s="48"/>
      <c r="Z2438" s="48"/>
      <c r="AA2438" s="13">
        <f>SUM(U2438:Z2438)</f>
        <v>0</v>
      </c>
      <c r="AB2438" s="48"/>
      <c r="AC2438" s="48"/>
      <c r="AD2438" s="87">
        <f>H2438+K2438+O2438+T2438+AA2438+AB2438-AC2438</f>
        <v>81.5</v>
      </c>
    </row>
    <row r="2439" spans="1:30" ht="21" customHeight="1" x14ac:dyDescent="0.2">
      <c r="A2439" s="9">
        <v>2435</v>
      </c>
      <c r="B2439" s="99" t="s">
        <v>2092</v>
      </c>
      <c r="C2439" s="101" t="s">
        <v>68</v>
      </c>
      <c r="D2439" s="156">
        <v>1</v>
      </c>
      <c r="E2439" s="16">
        <v>0.79500000000000004</v>
      </c>
      <c r="F2439" s="48"/>
      <c r="G2439" s="48"/>
      <c r="H2439" s="12">
        <f>SUM(E2439*100,F2439:G2439)</f>
        <v>79.5</v>
      </c>
      <c r="I2439" s="48"/>
      <c r="J2439" s="78"/>
      <c r="K2439" s="13">
        <f>SUM(I2439:J2439)</f>
        <v>0</v>
      </c>
      <c r="L2439" s="48"/>
      <c r="M2439" s="78"/>
      <c r="N2439" s="78"/>
      <c r="O2439" s="13">
        <f>SUM(L2439:N2439)</f>
        <v>0</v>
      </c>
      <c r="P2439" s="78"/>
      <c r="Q2439" s="78"/>
      <c r="R2439" s="78"/>
      <c r="S2439" s="78"/>
      <c r="T2439" s="82">
        <f>SUM(P2439:S2439)</f>
        <v>0</v>
      </c>
      <c r="U2439" s="48"/>
      <c r="V2439" s="48">
        <v>2</v>
      </c>
      <c r="W2439" s="48"/>
      <c r="X2439" s="48"/>
      <c r="Y2439" s="48"/>
      <c r="Z2439" s="48"/>
      <c r="AA2439" s="13">
        <f>SUM(U2439:Z2439)</f>
        <v>2</v>
      </c>
      <c r="AB2439" s="48"/>
      <c r="AC2439" s="48"/>
      <c r="AD2439" s="87">
        <f>H2439+K2439+O2439+T2439+AA2439+AB2439-AC2439</f>
        <v>81.5</v>
      </c>
    </row>
    <row r="2440" spans="1:30" ht="21" customHeight="1" x14ac:dyDescent="0.2">
      <c r="A2440" s="10">
        <v>2436</v>
      </c>
      <c r="B2440" s="218">
        <v>164451</v>
      </c>
      <c r="C2440" s="92" t="s">
        <v>64</v>
      </c>
      <c r="D2440" s="91">
        <v>5</v>
      </c>
      <c r="E2440" s="15">
        <v>0.66496415770609318</v>
      </c>
      <c r="F2440" s="52"/>
      <c r="G2440" s="46"/>
      <c r="H2440" s="12">
        <f>SUM(E2440*100,F2440:G2440)</f>
        <v>66.496415770609318</v>
      </c>
      <c r="I2440" s="94"/>
      <c r="J2440" s="95"/>
      <c r="K2440" s="12">
        <f>SUM(I2440:J2440)</f>
        <v>0</v>
      </c>
      <c r="L2440" s="95"/>
      <c r="M2440" s="95"/>
      <c r="N2440" s="95"/>
      <c r="O2440" s="12">
        <f>SUM(L2440:N2440)</f>
        <v>0</v>
      </c>
      <c r="P2440" s="95"/>
      <c r="Q2440" s="95"/>
      <c r="R2440" s="95"/>
      <c r="S2440" s="95"/>
      <c r="T2440" s="19">
        <f>SUM(P2440:S2440)</f>
        <v>0</v>
      </c>
      <c r="U2440" s="95">
        <v>15</v>
      </c>
      <c r="V2440" s="94"/>
      <c r="W2440" s="94"/>
      <c r="X2440" s="94"/>
      <c r="Y2440" s="85"/>
      <c r="Z2440" s="85"/>
      <c r="AA2440" s="14">
        <f>SUM(U2440:Z2440)</f>
        <v>15</v>
      </c>
      <c r="AB2440" s="85"/>
      <c r="AC2440" s="85"/>
      <c r="AD2440" s="87">
        <f>H2440+K2440+O2440+T2440+AA2440+AB2440-AC2440</f>
        <v>81.496415770609318</v>
      </c>
    </row>
    <row r="2441" spans="1:30" ht="21" customHeight="1" x14ac:dyDescent="0.2">
      <c r="A2441" s="8">
        <v>2437</v>
      </c>
      <c r="B2441" s="100" t="s">
        <v>2093</v>
      </c>
      <c r="C2441" s="101" t="s">
        <v>68</v>
      </c>
      <c r="D2441" s="99">
        <v>1</v>
      </c>
      <c r="E2441" s="13">
        <v>0.81483870967741934</v>
      </c>
      <c r="F2441" s="48"/>
      <c r="G2441" s="48"/>
      <c r="H2441" s="12">
        <f>SUM(E2441*100,F2441:G2441)</f>
        <v>81.483870967741936</v>
      </c>
      <c r="I2441" s="48"/>
      <c r="J2441" s="78"/>
      <c r="K2441" s="13">
        <f>SUM(I2441:J2441)</f>
        <v>0</v>
      </c>
      <c r="L2441" s="48"/>
      <c r="M2441" s="78"/>
      <c r="N2441" s="78"/>
      <c r="O2441" s="13">
        <f>SUM(L2441:N2441)</f>
        <v>0</v>
      </c>
      <c r="P2441" s="78"/>
      <c r="Q2441" s="78"/>
      <c r="R2441" s="78"/>
      <c r="S2441" s="78"/>
      <c r="T2441" s="82">
        <f>SUM(P2441:S2441)</f>
        <v>0</v>
      </c>
      <c r="U2441" s="48"/>
      <c r="V2441" s="48"/>
      <c r="W2441" s="48"/>
      <c r="X2441" s="48"/>
      <c r="Y2441" s="48"/>
      <c r="Z2441" s="48"/>
      <c r="AA2441" s="13">
        <f>SUM(U2441:Z2441)</f>
        <v>0</v>
      </c>
      <c r="AB2441" s="48"/>
      <c r="AC2441" s="48"/>
      <c r="AD2441" s="86">
        <f>H2441+K2441+O2441+T2441+AA2441+AB2441-AC2441</f>
        <v>81.483870967741936</v>
      </c>
    </row>
    <row r="2442" spans="1:30" ht="21" customHeight="1" x14ac:dyDescent="0.2">
      <c r="A2442" s="9">
        <v>2438</v>
      </c>
      <c r="B2442" s="100" t="s">
        <v>2094</v>
      </c>
      <c r="C2442" s="101" t="s">
        <v>68</v>
      </c>
      <c r="D2442" s="156">
        <v>1</v>
      </c>
      <c r="E2442" s="16">
        <v>0.81466666666666665</v>
      </c>
      <c r="F2442" s="48"/>
      <c r="G2442" s="48"/>
      <c r="H2442" s="12">
        <f>SUM(E2442*100,F2442:G2442)</f>
        <v>81.466666666666669</v>
      </c>
      <c r="I2442" s="48"/>
      <c r="J2442" s="78"/>
      <c r="K2442" s="13">
        <f>SUM(I2442:J2442)</f>
        <v>0</v>
      </c>
      <c r="L2442" s="48"/>
      <c r="M2442" s="78"/>
      <c r="N2442" s="78"/>
      <c r="O2442" s="13">
        <f>SUM(L2442:N2442)</f>
        <v>0</v>
      </c>
      <c r="P2442" s="78"/>
      <c r="Q2442" s="78"/>
      <c r="R2442" s="78"/>
      <c r="S2442" s="78"/>
      <c r="T2442" s="82">
        <f>SUM(P2442:S2442)</f>
        <v>0</v>
      </c>
      <c r="U2442" s="48"/>
      <c r="V2442" s="48"/>
      <c r="W2442" s="48"/>
      <c r="X2442" s="48"/>
      <c r="Y2442" s="48"/>
      <c r="Z2442" s="48"/>
      <c r="AA2442" s="13">
        <f>SUM(U2442:Z2442)</f>
        <v>0</v>
      </c>
      <c r="AB2442" s="48"/>
      <c r="AC2442" s="48"/>
      <c r="AD2442" s="86">
        <f>H2442+K2442+O2442+T2442+AA2442+AB2442-AC2442</f>
        <v>81.466666666666669</v>
      </c>
    </row>
    <row r="2443" spans="1:30" ht="21" customHeight="1" x14ac:dyDescent="0.2">
      <c r="A2443" s="10">
        <v>2439</v>
      </c>
      <c r="B2443" s="99" t="s">
        <v>2095</v>
      </c>
      <c r="C2443" s="101" t="s">
        <v>68</v>
      </c>
      <c r="D2443" s="101">
        <v>2</v>
      </c>
      <c r="E2443" s="13">
        <v>0.81466666666666665</v>
      </c>
      <c r="F2443" s="48"/>
      <c r="G2443" s="48"/>
      <c r="H2443" s="12">
        <f>SUM(E2443*100,F2443:G2443)</f>
        <v>81.466666666666669</v>
      </c>
      <c r="I2443" s="48"/>
      <c r="J2443" s="78"/>
      <c r="K2443" s="13">
        <f>SUM(I2443:J2443)</f>
        <v>0</v>
      </c>
      <c r="L2443" s="48"/>
      <c r="M2443" s="78"/>
      <c r="N2443" s="78"/>
      <c r="O2443" s="13">
        <f>SUM(L2443:N2443)</f>
        <v>0</v>
      </c>
      <c r="P2443" s="78"/>
      <c r="Q2443" s="78"/>
      <c r="R2443" s="78"/>
      <c r="S2443" s="78"/>
      <c r="T2443" s="82">
        <f>SUM(P2443:S2443)</f>
        <v>0</v>
      </c>
      <c r="U2443" s="48"/>
      <c r="V2443" s="48"/>
      <c r="W2443" s="48"/>
      <c r="X2443" s="48"/>
      <c r="Y2443" s="48"/>
      <c r="Z2443" s="48"/>
      <c r="AA2443" s="13">
        <f>SUM(U2443:Z2443)</f>
        <v>0</v>
      </c>
      <c r="AB2443" s="48"/>
      <c r="AC2443" s="48"/>
      <c r="AD2443" s="86">
        <f>H2443+K2443+O2443+T2443+AA2443+AB2443-AC2443</f>
        <v>81.466666666666669</v>
      </c>
    </row>
    <row r="2444" spans="1:30" ht="21" customHeight="1" x14ac:dyDescent="0.2">
      <c r="A2444" s="8">
        <v>2440</v>
      </c>
      <c r="B2444" s="99" t="s">
        <v>2096</v>
      </c>
      <c r="C2444" s="101" t="s">
        <v>68</v>
      </c>
      <c r="D2444" s="156">
        <v>1</v>
      </c>
      <c r="E2444" s="16">
        <v>0.80966666666666665</v>
      </c>
      <c r="F2444" s="48"/>
      <c r="G2444" s="48"/>
      <c r="H2444" s="12">
        <f>SUM(E2444*100,F2444:G2444)</f>
        <v>80.966666666666669</v>
      </c>
      <c r="I2444" s="48"/>
      <c r="J2444" s="78"/>
      <c r="K2444" s="13">
        <f>SUM(I2444:J2444)</f>
        <v>0</v>
      </c>
      <c r="L2444" s="48"/>
      <c r="M2444" s="78"/>
      <c r="N2444" s="78"/>
      <c r="O2444" s="13">
        <f>SUM(L2444:N2444)</f>
        <v>0</v>
      </c>
      <c r="P2444" s="78"/>
      <c r="Q2444" s="78"/>
      <c r="R2444" s="78"/>
      <c r="S2444" s="78"/>
      <c r="T2444" s="82">
        <f>SUM(P2444:S2444)</f>
        <v>0</v>
      </c>
      <c r="U2444" s="48"/>
      <c r="V2444" s="48">
        <v>0.5</v>
      </c>
      <c r="W2444" s="48"/>
      <c r="X2444" s="48"/>
      <c r="Y2444" s="48"/>
      <c r="Z2444" s="48"/>
      <c r="AA2444" s="13">
        <f>SUM(U2444:Z2444)</f>
        <v>0.5</v>
      </c>
      <c r="AB2444" s="48"/>
      <c r="AC2444" s="48"/>
      <c r="AD2444" s="86">
        <f>H2444+K2444+O2444+T2444+AA2444+AB2444-AC2444</f>
        <v>81.466666666666669</v>
      </c>
    </row>
    <row r="2445" spans="1:30" ht="21" customHeight="1" x14ac:dyDescent="0.2">
      <c r="A2445" s="9">
        <v>2441</v>
      </c>
      <c r="B2445" s="90" t="s">
        <v>2097</v>
      </c>
      <c r="C2445" s="92" t="s">
        <v>64</v>
      </c>
      <c r="D2445" s="91">
        <v>2</v>
      </c>
      <c r="E2445" s="12">
        <v>0.81461538461538463</v>
      </c>
      <c r="F2445" s="46"/>
      <c r="G2445" s="46"/>
      <c r="H2445" s="12">
        <f>SUM(E2445*100,F2445:G2445)</f>
        <v>81.461538461538467</v>
      </c>
      <c r="I2445" s="53"/>
      <c r="J2445" s="113"/>
      <c r="K2445" s="12">
        <f>SUM(I2445:J2445)</f>
        <v>0</v>
      </c>
      <c r="L2445" s="95"/>
      <c r="M2445" s="95"/>
      <c r="N2445" s="95"/>
      <c r="O2445" s="12">
        <f>SUM(L2445:N2445)</f>
        <v>0</v>
      </c>
      <c r="P2445" s="95"/>
      <c r="Q2445" s="95"/>
      <c r="R2445" s="95"/>
      <c r="S2445" s="95"/>
      <c r="T2445" s="19">
        <f>SUM(P2445:S2445)</f>
        <v>0</v>
      </c>
      <c r="U2445" s="95"/>
      <c r="V2445" s="94"/>
      <c r="W2445" s="94"/>
      <c r="X2445" s="94"/>
      <c r="Y2445" s="85"/>
      <c r="Z2445" s="85"/>
      <c r="AA2445" s="14">
        <f>SUM(U2445:Z2445)</f>
        <v>0</v>
      </c>
      <c r="AB2445" s="58"/>
      <c r="AC2445" s="58"/>
      <c r="AD2445" s="86">
        <f>H2445+K2445+O2445+T2445+AA2445+AB2445-AC2445</f>
        <v>81.461538461538467</v>
      </c>
    </row>
    <row r="2446" spans="1:30" ht="21" customHeight="1" x14ac:dyDescent="0.2">
      <c r="A2446" s="10">
        <v>2442</v>
      </c>
      <c r="B2446" s="122" t="s">
        <v>2098</v>
      </c>
      <c r="C2446" s="110" t="s">
        <v>73</v>
      </c>
      <c r="D2446" s="110">
        <v>1</v>
      </c>
      <c r="E2446" s="14">
        <v>0.81454074074074079</v>
      </c>
      <c r="F2446" s="50"/>
      <c r="G2446" s="50"/>
      <c r="H2446" s="12">
        <f>SUM(E2446*100,F2446:G2446)</f>
        <v>81.454074074074072</v>
      </c>
      <c r="I2446" s="50"/>
      <c r="J2446" s="112"/>
      <c r="K2446" s="14">
        <f>SUM(I2446:J2446)</f>
        <v>0</v>
      </c>
      <c r="L2446" s="50"/>
      <c r="M2446" s="112"/>
      <c r="N2446" s="112"/>
      <c r="O2446" s="14">
        <f>SUM(L2446:N2446)</f>
        <v>0</v>
      </c>
      <c r="P2446" s="112"/>
      <c r="Q2446" s="112"/>
      <c r="R2446" s="112"/>
      <c r="S2446" s="112"/>
      <c r="T2446" s="18">
        <f>SUM(P2446:S2446)</f>
        <v>0</v>
      </c>
      <c r="U2446" s="50"/>
      <c r="V2446" s="50"/>
      <c r="W2446" s="50"/>
      <c r="X2446" s="50"/>
      <c r="Y2446" s="50"/>
      <c r="Z2446" s="50"/>
      <c r="AA2446" s="14">
        <f>SUM(U2446:Z2446)</f>
        <v>0</v>
      </c>
      <c r="AB2446" s="50"/>
      <c r="AC2446" s="50"/>
      <c r="AD2446" s="86">
        <f>H2446+K2446+O2446+T2446+AA2446+AB2446-AC2446</f>
        <v>81.454074074074072</v>
      </c>
    </row>
    <row r="2447" spans="1:30" ht="21" customHeight="1" x14ac:dyDescent="0.2">
      <c r="A2447" s="8">
        <v>2443</v>
      </c>
      <c r="B2447" s="122" t="s">
        <v>2099</v>
      </c>
      <c r="C2447" s="110" t="s">
        <v>73</v>
      </c>
      <c r="D2447" s="110">
        <v>1</v>
      </c>
      <c r="E2447" s="14">
        <v>0.78339259259259253</v>
      </c>
      <c r="F2447" s="50"/>
      <c r="G2447" s="50"/>
      <c r="H2447" s="12">
        <f>SUM(E2447*100,F2447:G2447)</f>
        <v>78.339259259259251</v>
      </c>
      <c r="I2447" s="50"/>
      <c r="J2447" s="112"/>
      <c r="K2447" s="14">
        <f>SUM(I2447:J2447)</f>
        <v>0</v>
      </c>
      <c r="L2447" s="50"/>
      <c r="M2447" s="112"/>
      <c r="N2447" s="112"/>
      <c r="O2447" s="14">
        <f>SUM(L2447:N2447)</f>
        <v>0</v>
      </c>
      <c r="P2447" s="112"/>
      <c r="Q2447" s="112"/>
      <c r="R2447" s="112"/>
      <c r="S2447" s="112"/>
      <c r="T2447" s="18">
        <f>SUM(P2447:S2447)</f>
        <v>0</v>
      </c>
      <c r="U2447" s="50"/>
      <c r="V2447" s="50"/>
      <c r="W2447" s="50"/>
      <c r="X2447" s="50">
        <v>3.1</v>
      </c>
      <c r="Y2447" s="50"/>
      <c r="Z2447" s="50"/>
      <c r="AA2447" s="14">
        <f>SUM(U2447:Z2447)</f>
        <v>3.1</v>
      </c>
      <c r="AB2447" s="50"/>
      <c r="AC2447" s="50"/>
      <c r="AD2447" s="86">
        <f>H2447+K2447+O2447+T2447+AA2447+AB2447-AC2447</f>
        <v>81.439259259259245</v>
      </c>
    </row>
    <row r="2448" spans="1:30" ht="21" customHeight="1" x14ac:dyDescent="0.2">
      <c r="A2448" s="9">
        <v>2444</v>
      </c>
      <c r="B2448" s="110" t="s">
        <v>2100</v>
      </c>
      <c r="C2448" s="110" t="s">
        <v>73</v>
      </c>
      <c r="D2448" s="110">
        <v>4</v>
      </c>
      <c r="E2448" s="14">
        <v>0.80437499999999995</v>
      </c>
      <c r="F2448" s="50"/>
      <c r="G2448" s="50">
        <v>1</v>
      </c>
      <c r="H2448" s="12">
        <f>SUM(E2448*100,F2448:G2448)</f>
        <v>81.4375</v>
      </c>
      <c r="I2448" s="50"/>
      <c r="J2448" s="112"/>
      <c r="K2448" s="14">
        <f>SUM(I2448:J2448)</f>
        <v>0</v>
      </c>
      <c r="L2448" s="50"/>
      <c r="M2448" s="112"/>
      <c r="N2448" s="112"/>
      <c r="O2448" s="14">
        <f>SUM(L2448:N2448)</f>
        <v>0</v>
      </c>
      <c r="P2448" s="112"/>
      <c r="Q2448" s="112"/>
      <c r="R2448" s="112"/>
      <c r="S2448" s="112"/>
      <c r="T2448" s="18">
        <f>SUM(P2448:S2448)</f>
        <v>0</v>
      </c>
      <c r="U2448" s="50"/>
      <c r="V2448" s="50"/>
      <c r="W2448" s="50"/>
      <c r="X2448" s="50"/>
      <c r="Y2448" s="50"/>
      <c r="Z2448" s="50"/>
      <c r="AA2448" s="14">
        <f>SUM(U2448:Z2448)</f>
        <v>0</v>
      </c>
      <c r="AB2448" s="50"/>
      <c r="AC2448" s="50"/>
      <c r="AD2448" s="87">
        <f>H2448+K2448+O2448+T2448+AA2448+AB2448-AC2448</f>
        <v>81.4375</v>
      </c>
    </row>
    <row r="2449" spans="1:30" ht="21" customHeight="1" x14ac:dyDescent="0.2">
      <c r="A2449" s="10">
        <v>2445</v>
      </c>
      <c r="B2449" s="136" t="s">
        <v>2101</v>
      </c>
      <c r="C2449" s="104" t="s">
        <v>70</v>
      </c>
      <c r="D2449" s="103">
        <v>1</v>
      </c>
      <c r="E2449" s="14">
        <f>H2449/100</f>
        <v>0.80636363636363639</v>
      </c>
      <c r="F2449" s="49"/>
      <c r="G2449" s="49"/>
      <c r="H2449" s="12">
        <v>80.63636363636364</v>
      </c>
      <c r="I2449" s="49"/>
      <c r="J2449" s="106"/>
      <c r="K2449" s="14">
        <f>SUM(I2449:J2449)</f>
        <v>0</v>
      </c>
      <c r="L2449" s="49"/>
      <c r="M2449" s="106"/>
      <c r="N2449" s="106"/>
      <c r="O2449" s="14">
        <f>SUM(L2449:N2449)</f>
        <v>0</v>
      </c>
      <c r="P2449" s="106"/>
      <c r="Q2449" s="106"/>
      <c r="R2449" s="106"/>
      <c r="S2449" s="106"/>
      <c r="T2449" s="18">
        <f>SUM(P2449:S2449)</f>
        <v>0</v>
      </c>
      <c r="U2449" s="49"/>
      <c r="V2449" s="49">
        <v>0.8</v>
      </c>
      <c r="W2449" s="49"/>
      <c r="X2449" s="49"/>
      <c r="Y2449" s="49"/>
      <c r="Z2449" s="49"/>
      <c r="AA2449" s="14">
        <f>SUM(U2449:Z2449)</f>
        <v>0.8</v>
      </c>
      <c r="AB2449" s="49"/>
      <c r="AC2449" s="49"/>
      <c r="AD2449" s="86">
        <f>H2449+K2449+O2449+T2449+AA2449+AB2449-AC2449</f>
        <v>81.436363636363637</v>
      </c>
    </row>
    <row r="2450" spans="1:30" ht="21" customHeight="1" x14ac:dyDescent="0.2">
      <c r="A2450" s="8">
        <v>2446</v>
      </c>
      <c r="B2450" s="136" t="s">
        <v>2102</v>
      </c>
      <c r="C2450" s="104" t="s">
        <v>70</v>
      </c>
      <c r="D2450" s="103">
        <v>1</v>
      </c>
      <c r="E2450" s="14">
        <f>H2450/100</f>
        <v>0.80636363636363639</v>
      </c>
      <c r="F2450" s="49"/>
      <c r="G2450" s="49">
        <v>1</v>
      </c>
      <c r="H2450" s="12">
        <v>80.63636363636364</v>
      </c>
      <c r="I2450" s="49"/>
      <c r="J2450" s="106"/>
      <c r="K2450" s="14">
        <f>SUM(I2450:J2450)</f>
        <v>0</v>
      </c>
      <c r="L2450" s="49"/>
      <c r="M2450" s="106"/>
      <c r="N2450" s="106"/>
      <c r="O2450" s="14">
        <f>SUM(L2450:N2450)</f>
        <v>0</v>
      </c>
      <c r="P2450" s="106"/>
      <c r="Q2450" s="106"/>
      <c r="R2450" s="106"/>
      <c r="S2450" s="106"/>
      <c r="T2450" s="18">
        <f>SUM(P2450:S2450)</f>
        <v>0</v>
      </c>
      <c r="U2450" s="49"/>
      <c r="V2450" s="49">
        <v>0.8</v>
      </c>
      <c r="W2450" s="49"/>
      <c r="X2450" s="49"/>
      <c r="Y2450" s="49"/>
      <c r="Z2450" s="49"/>
      <c r="AA2450" s="14">
        <f>SUM(U2450:Z2450)</f>
        <v>0.8</v>
      </c>
      <c r="AB2450" s="49"/>
      <c r="AC2450" s="49"/>
      <c r="AD2450" s="86">
        <f>H2450+K2450+O2450+T2450+AA2450+AB2450-AC2450</f>
        <v>81.436363636363637</v>
      </c>
    </row>
    <row r="2451" spans="1:30" ht="21" customHeight="1" x14ac:dyDescent="0.2">
      <c r="A2451" s="9">
        <v>2447</v>
      </c>
      <c r="B2451" s="117">
        <v>174089</v>
      </c>
      <c r="C2451" s="119" t="s">
        <v>78</v>
      </c>
      <c r="D2451" s="119">
        <v>4</v>
      </c>
      <c r="E2451" s="14">
        <v>0.81435897435897431</v>
      </c>
      <c r="F2451" s="51"/>
      <c r="G2451" s="51"/>
      <c r="H2451" s="12">
        <f>SUM(E2451*100,F2451:G2451)</f>
        <v>81.435897435897431</v>
      </c>
      <c r="I2451" s="51"/>
      <c r="J2451" s="121"/>
      <c r="K2451" s="14">
        <f>SUM(I2451:J2451)</f>
        <v>0</v>
      </c>
      <c r="L2451" s="51"/>
      <c r="M2451" s="121"/>
      <c r="N2451" s="121"/>
      <c r="O2451" s="14">
        <f>SUM(L2451:N2451)</f>
        <v>0</v>
      </c>
      <c r="P2451" s="121"/>
      <c r="Q2451" s="121"/>
      <c r="R2451" s="121"/>
      <c r="S2451" s="121"/>
      <c r="T2451" s="18">
        <f>SUM(P2451:S2451)</f>
        <v>0</v>
      </c>
      <c r="U2451" s="51"/>
      <c r="V2451" s="51"/>
      <c r="W2451" s="51"/>
      <c r="X2451" s="51"/>
      <c r="Y2451" s="51"/>
      <c r="Z2451" s="51"/>
      <c r="AA2451" s="14">
        <f>SUM(U2451:Z2451)</f>
        <v>0</v>
      </c>
      <c r="AB2451" s="51"/>
      <c r="AC2451" s="51"/>
      <c r="AD2451" s="87">
        <f>H2451+K2451+O2451+T2451+AA2451+AB2451-AC2451</f>
        <v>81.435897435897431</v>
      </c>
    </row>
    <row r="2452" spans="1:30" ht="21" customHeight="1" x14ac:dyDescent="0.2">
      <c r="A2452" s="10">
        <v>2448</v>
      </c>
      <c r="B2452" s="99" t="s">
        <v>2103</v>
      </c>
      <c r="C2452" s="101" t="s">
        <v>68</v>
      </c>
      <c r="D2452" s="156">
        <v>1</v>
      </c>
      <c r="E2452" s="16">
        <v>0.81433333333333335</v>
      </c>
      <c r="F2452" s="48"/>
      <c r="G2452" s="48"/>
      <c r="H2452" s="12">
        <f>SUM(E2452*100,F2452:G2452)</f>
        <v>81.433333333333337</v>
      </c>
      <c r="I2452" s="48"/>
      <c r="J2452" s="78"/>
      <c r="K2452" s="13">
        <f>SUM(I2452:J2452)</f>
        <v>0</v>
      </c>
      <c r="L2452" s="48"/>
      <c r="M2452" s="78"/>
      <c r="N2452" s="78"/>
      <c r="O2452" s="13">
        <f>SUM(L2452:N2452)</f>
        <v>0</v>
      </c>
      <c r="P2452" s="78"/>
      <c r="Q2452" s="78"/>
      <c r="R2452" s="78"/>
      <c r="S2452" s="78"/>
      <c r="T2452" s="82">
        <f>SUM(P2452:S2452)</f>
        <v>0</v>
      </c>
      <c r="U2452" s="48"/>
      <c r="V2452" s="48"/>
      <c r="W2452" s="48"/>
      <c r="X2452" s="48"/>
      <c r="Y2452" s="48"/>
      <c r="Z2452" s="48"/>
      <c r="AA2452" s="13">
        <f>SUM(U2452:Z2452)</f>
        <v>0</v>
      </c>
      <c r="AB2452" s="48"/>
      <c r="AC2452" s="48"/>
      <c r="AD2452" s="86">
        <f>H2452+K2452+O2452+T2452+AA2452+AB2452-AC2452</f>
        <v>81.433333333333337</v>
      </c>
    </row>
    <row r="2453" spans="1:30" ht="21" customHeight="1" x14ac:dyDescent="0.2">
      <c r="A2453" s="8">
        <v>2449</v>
      </c>
      <c r="B2453" s="122" t="s">
        <v>2104</v>
      </c>
      <c r="C2453" s="110" t="s">
        <v>73</v>
      </c>
      <c r="D2453" s="110">
        <v>1</v>
      </c>
      <c r="E2453" s="14">
        <v>0.80428571428571427</v>
      </c>
      <c r="F2453" s="50"/>
      <c r="G2453" s="50">
        <v>1</v>
      </c>
      <c r="H2453" s="12">
        <f>SUM(E2453*100,F2453:G2453)</f>
        <v>81.428571428571431</v>
      </c>
      <c r="I2453" s="50"/>
      <c r="J2453" s="112"/>
      <c r="K2453" s="14">
        <f>SUM(I2453:J2453)</f>
        <v>0</v>
      </c>
      <c r="L2453" s="50"/>
      <c r="M2453" s="112"/>
      <c r="N2453" s="112"/>
      <c r="O2453" s="14">
        <f>SUM(L2453:N2453)</f>
        <v>0</v>
      </c>
      <c r="P2453" s="112"/>
      <c r="Q2453" s="112"/>
      <c r="R2453" s="112"/>
      <c r="S2453" s="112"/>
      <c r="T2453" s="18">
        <f>SUM(P2453:S2453)</f>
        <v>0</v>
      </c>
      <c r="U2453" s="50"/>
      <c r="V2453" s="50"/>
      <c r="W2453" s="50"/>
      <c r="X2453" s="50"/>
      <c r="Y2453" s="50"/>
      <c r="Z2453" s="50"/>
      <c r="AA2453" s="14">
        <f>SUM(U2453:Z2453)</f>
        <v>0</v>
      </c>
      <c r="AB2453" s="50"/>
      <c r="AC2453" s="50"/>
      <c r="AD2453" s="87">
        <f>H2453+K2453+O2453+T2453+AA2453+AB2453-AC2453</f>
        <v>81.428571428571431</v>
      </c>
    </row>
    <row r="2454" spans="1:30" ht="21" customHeight="1" x14ac:dyDescent="0.2">
      <c r="A2454" s="9">
        <v>2450</v>
      </c>
      <c r="B2454" s="122" t="s">
        <v>2105</v>
      </c>
      <c r="C2454" s="110" t="s">
        <v>73</v>
      </c>
      <c r="D2454" s="110">
        <v>1</v>
      </c>
      <c r="E2454" s="14">
        <v>0.79928571428571427</v>
      </c>
      <c r="F2454" s="50"/>
      <c r="G2454" s="50">
        <v>1</v>
      </c>
      <c r="H2454" s="12">
        <f>SUM(E2454*100,F2454:G2454)</f>
        <v>80.928571428571431</v>
      </c>
      <c r="I2454" s="50"/>
      <c r="J2454" s="112"/>
      <c r="K2454" s="14">
        <f>SUM(I2454:J2454)</f>
        <v>0</v>
      </c>
      <c r="L2454" s="50"/>
      <c r="M2454" s="112"/>
      <c r="N2454" s="112"/>
      <c r="O2454" s="14">
        <f>SUM(L2454:N2454)</f>
        <v>0</v>
      </c>
      <c r="P2454" s="112"/>
      <c r="Q2454" s="112"/>
      <c r="R2454" s="112"/>
      <c r="S2454" s="112"/>
      <c r="T2454" s="14">
        <f>SUM(P2454:S2454)</f>
        <v>0</v>
      </c>
      <c r="U2454" s="50"/>
      <c r="V2454" s="50">
        <v>0.5</v>
      </c>
      <c r="W2454" s="50"/>
      <c r="X2454" s="50"/>
      <c r="Y2454" s="50"/>
      <c r="Z2454" s="50"/>
      <c r="AA2454" s="14">
        <f>SUM(U2454:Z2454)</f>
        <v>0.5</v>
      </c>
      <c r="AB2454" s="50"/>
      <c r="AC2454" s="50"/>
      <c r="AD2454" s="87">
        <f>H2454+K2454+O2454+T2454+AA2454+AB2454-AC2454</f>
        <v>81.428571428571431</v>
      </c>
    </row>
    <row r="2455" spans="1:30" ht="21" customHeight="1" x14ac:dyDescent="0.2">
      <c r="A2455" s="10">
        <v>2451</v>
      </c>
      <c r="B2455" s="123" t="s">
        <v>2106</v>
      </c>
      <c r="C2455" s="101" t="s">
        <v>68</v>
      </c>
      <c r="D2455" s="125">
        <v>3</v>
      </c>
      <c r="E2455" s="13">
        <v>0.79413793103448271</v>
      </c>
      <c r="F2455" s="48"/>
      <c r="G2455" s="48"/>
      <c r="H2455" s="12">
        <f>SUM(E2455*100,F2455:G2455)</f>
        <v>79.41379310344827</v>
      </c>
      <c r="I2455" s="48"/>
      <c r="J2455" s="78"/>
      <c r="K2455" s="13">
        <f>SUM(I2455:J2455)</f>
        <v>0</v>
      </c>
      <c r="L2455" s="48"/>
      <c r="M2455" s="78"/>
      <c r="N2455" s="78"/>
      <c r="O2455" s="13">
        <f>SUM(L2455:N2455)</f>
        <v>0</v>
      </c>
      <c r="P2455" s="78"/>
      <c r="Q2455" s="78"/>
      <c r="R2455" s="78"/>
      <c r="S2455" s="78"/>
      <c r="T2455" s="13">
        <f>SUM(P2455:S2455)</f>
        <v>0</v>
      </c>
      <c r="U2455" s="48">
        <v>1</v>
      </c>
      <c r="V2455" s="48"/>
      <c r="W2455" s="48"/>
      <c r="X2455" s="48">
        <v>1</v>
      </c>
      <c r="Y2455" s="48"/>
      <c r="Z2455" s="48"/>
      <c r="AA2455" s="13">
        <f>SUM(U2455:Z2455)</f>
        <v>2</v>
      </c>
      <c r="AB2455" s="48"/>
      <c r="AC2455" s="48"/>
      <c r="AD2455" s="87">
        <f>H2455+K2455+O2455+T2455+AA2455+AB2455-AC2455</f>
        <v>81.41379310344827</v>
      </c>
    </row>
    <row r="2456" spans="1:30" ht="21" customHeight="1" x14ac:dyDescent="0.2">
      <c r="A2456" s="8">
        <v>2452</v>
      </c>
      <c r="B2456" s="107">
        <v>182921</v>
      </c>
      <c r="C2456" s="104" t="s">
        <v>70</v>
      </c>
      <c r="D2456" s="104">
        <v>3</v>
      </c>
      <c r="E2456" s="14">
        <f>'[1]3-18-02.'!AD14</f>
        <v>0.81400000000000006</v>
      </c>
      <c r="F2456" s="49"/>
      <c r="G2456" s="49"/>
      <c r="H2456" s="12">
        <f>SUM(E2456*100,F2456:G2456)</f>
        <v>81.400000000000006</v>
      </c>
      <c r="I2456" s="49"/>
      <c r="J2456" s="106"/>
      <c r="K2456" s="14">
        <f>SUM(I2456:J2456)</f>
        <v>0</v>
      </c>
      <c r="L2456" s="49"/>
      <c r="M2456" s="106"/>
      <c r="N2456" s="106"/>
      <c r="O2456" s="14">
        <f>SUM(L2456:N2456)</f>
        <v>0</v>
      </c>
      <c r="P2456" s="106"/>
      <c r="Q2456" s="106"/>
      <c r="R2456" s="106"/>
      <c r="S2456" s="106"/>
      <c r="T2456" s="14">
        <f>SUM(P2456:S2456)</f>
        <v>0</v>
      </c>
      <c r="U2456" s="49"/>
      <c r="V2456" s="49"/>
      <c r="W2456" s="49"/>
      <c r="X2456" s="49"/>
      <c r="Y2456" s="49"/>
      <c r="Z2456" s="49"/>
      <c r="AA2456" s="14">
        <f>SUM(U2456:Z2456)</f>
        <v>0</v>
      </c>
      <c r="AB2456" s="49"/>
      <c r="AC2456" s="49"/>
      <c r="AD2456" s="86">
        <f>H2456+K2456+O2456+T2456+AA2456+AB2456-AC2456</f>
        <v>81.400000000000006</v>
      </c>
    </row>
    <row r="2457" spans="1:30" ht="21" customHeight="1" x14ac:dyDescent="0.2">
      <c r="A2457" s="9">
        <v>2453</v>
      </c>
      <c r="B2457" s="100" t="s">
        <v>2107</v>
      </c>
      <c r="C2457" s="101" t="s">
        <v>68</v>
      </c>
      <c r="D2457" s="156">
        <v>1</v>
      </c>
      <c r="E2457" s="16">
        <v>0.77900000000000003</v>
      </c>
      <c r="F2457" s="48"/>
      <c r="G2457" s="48"/>
      <c r="H2457" s="12">
        <f>SUM(E2457*100,F2457:G2457)</f>
        <v>77.900000000000006</v>
      </c>
      <c r="I2457" s="48"/>
      <c r="J2457" s="78"/>
      <c r="K2457" s="13">
        <f>SUM(I2457:J2457)</f>
        <v>0</v>
      </c>
      <c r="L2457" s="48"/>
      <c r="M2457" s="78"/>
      <c r="N2457" s="78"/>
      <c r="O2457" s="13">
        <f>SUM(L2457:N2457)</f>
        <v>0</v>
      </c>
      <c r="P2457" s="78"/>
      <c r="Q2457" s="78"/>
      <c r="R2457" s="78"/>
      <c r="S2457" s="78"/>
      <c r="T2457" s="13">
        <f>SUM(P2457:S2457)</f>
        <v>0</v>
      </c>
      <c r="U2457" s="48"/>
      <c r="V2457" s="48"/>
      <c r="W2457" s="48"/>
      <c r="X2457" s="48"/>
      <c r="Y2457" s="48">
        <f>1+2.5</f>
        <v>3.5</v>
      </c>
      <c r="Z2457" s="48"/>
      <c r="AA2457" s="13">
        <f>SUM(U2457:Z2457)</f>
        <v>3.5</v>
      </c>
      <c r="AB2457" s="48"/>
      <c r="AC2457" s="48"/>
      <c r="AD2457" s="87">
        <f>H2457+K2457+O2457+T2457+AA2457+AB2457-AC2457</f>
        <v>81.400000000000006</v>
      </c>
    </row>
    <row r="2458" spans="1:30" ht="21" customHeight="1" x14ac:dyDescent="0.2">
      <c r="A2458" s="10">
        <v>2454</v>
      </c>
      <c r="B2458" s="100" t="s">
        <v>2108</v>
      </c>
      <c r="C2458" s="101" t="s">
        <v>68</v>
      </c>
      <c r="D2458" s="156">
        <v>1</v>
      </c>
      <c r="E2458" s="16">
        <v>0.81399999999999995</v>
      </c>
      <c r="F2458" s="48"/>
      <c r="G2458" s="48"/>
      <c r="H2458" s="12">
        <f>SUM(E2458*100,F2458:G2458)</f>
        <v>81.399999999999991</v>
      </c>
      <c r="I2458" s="48"/>
      <c r="J2458" s="78"/>
      <c r="K2458" s="13">
        <f>SUM(I2458:J2458)</f>
        <v>0</v>
      </c>
      <c r="L2458" s="48"/>
      <c r="M2458" s="78"/>
      <c r="N2458" s="78"/>
      <c r="O2458" s="13">
        <f>SUM(L2458:N2458)</f>
        <v>0</v>
      </c>
      <c r="P2458" s="78"/>
      <c r="Q2458" s="78"/>
      <c r="R2458" s="78"/>
      <c r="S2458" s="78"/>
      <c r="T2458" s="13">
        <f>SUM(P2458:S2458)</f>
        <v>0</v>
      </c>
      <c r="U2458" s="48"/>
      <c r="V2458" s="48"/>
      <c r="W2458" s="48"/>
      <c r="X2458" s="48"/>
      <c r="Y2458" s="48"/>
      <c r="Z2458" s="48"/>
      <c r="AA2458" s="13">
        <f>SUM(U2458:Z2458)</f>
        <v>0</v>
      </c>
      <c r="AB2458" s="48"/>
      <c r="AC2458" s="48"/>
      <c r="AD2458" s="87">
        <f>H2458+K2458+O2458+T2458+AA2458+AB2458-AC2458</f>
        <v>81.399999999999991</v>
      </c>
    </row>
    <row r="2459" spans="1:30" ht="21" customHeight="1" x14ac:dyDescent="0.2">
      <c r="A2459" s="8">
        <v>2455</v>
      </c>
      <c r="B2459" s="129" t="s">
        <v>2109</v>
      </c>
      <c r="C2459" s="101" t="s">
        <v>68</v>
      </c>
      <c r="D2459" s="101">
        <v>2</v>
      </c>
      <c r="E2459" s="13">
        <v>0.81399999999999995</v>
      </c>
      <c r="F2459" s="48"/>
      <c r="G2459" s="48"/>
      <c r="H2459" s="12">
        <f>SUM(E2459*100,F2459:G2459)</f>
        <v>81.399999999999991</v>
      </c>
      <c r="I2459" s="48"/>
      <c r="J2459" s="78"/>
      <c r="K2459" s="13">
        <f>SUM(I2459:J2459)</f>
        <v>0</v>
      </c>
      <c r="L2459" s="48"/>
      <c r="M2459" s="78"/>
      <c r="N2459" s="78"/>
      <c r="O2459" s="13">
        <f>SUM(L2459:N2459)</f>
        <v>0</v>
      </c>
      <c r="P2459" s="78"/>
      <c r="Q2459" s="78"/>
      <c r="R2459" s="78"/>
      <c r="S2459" s="78"/>
      <c r="T2459" s="13">
        <f>SUM(P2459:S2459)</f>
        <v>0</v>
      </c>
      <c r="U2459" s="48"/>
      <c r="V2459" s="48"/>
      <c r="W2459" s="48"/>
      <c r="X2459" s="48"/>
      <c r="Y2459" s="48"/>
      <c r="Z2459" s="48"/>
      <c r="AA2459" s="13">
        <f>SUM(U2459:Z2459)</f>
        <v>0</v>
      </c>
      <c r="AB2459" s="48"/>
      <c r="AC2459" s="48"/>
      <c r="AD2459" s="86">
        <f>H2459+K2459+O2459+T2459+AA2459+AB2459-AC2459</f>
        <v>81.399999999999991</v>
      </c>
    </row>
    <row r="2460" spans="1:30" ht="21" customHeight="1" x14ac:dyDescent="0.2">
      <c r="A2460" s="9">
        <v>2456</v>
      </c>
      <c r="B2460" s="134" t="s">
        <v>2110</v>
      </c>
      <c r="C2460" s="92" t="s">
        <v>64</v>
      </c>
      <c r="D2460" s="92">
        <v>1</v>
      </c>
      <c r="E2460" s="12">
        <v>0.81399999999999995</v>
      </c>
      <c r="F2460" s="46"/>
      <c r="G2460" s="46"/>
      <c r="H2460" s="12">
        <f>SUM(E2460*100,F2460:G2460)</f>
        <v>81.399999999999991</v>
      </c>
      <c r="I2460" s="94"/>
      <c r="J2460" s="95"/>
      <c r="K2460" s="12">
        <f>SUM(I2460:J2460)</f>
        <v>0</v>
      </c>
      <c r="L2460" s="95"/>
      <c r="M2460" s="95"/>
      <c r="N2460" s="95"/>
      <c r="O2460" s="12">
        <f>SUM(L2460:N2460)</f>
        <v>0</v>
      </c>
      <c r="P2460" s="95"/>
      <c r="Q2460" s="95"/>
      <c r="R2460" s="95"/>
      <c r="S2460" s="95"/>
      <c r="T2460" s="12">
        <f>SUM(P2460:S2460)</f>
        <v>0</v>
      </c>
      <c r="U2460" s="95"/>
      <c r="V2460" s="94"/>
      <c r="W2460" s="94"/>
      <c r="X2460" s="94"/>
      <c r="Y2460" s="85"/>
      <c r="Z2460" s="85"/>
      <c r="AA2460" s="14">
        <f>SUM(U2460:Z2460)</f>
        <v>0</v>
      </c>
      <c r="AB2460" s="85"/>
      <c r="AC2460" s="85"/>
      <c r="AD2460" s="86">
        <f>H2460+K2460+O2460+T2460+AA2460+AB2460-AC2460</f>
        <v>81.399999999999991</v>
      </c>
    </row>
    <row r="2461" spans="1:30" ht="21" customHeight="1" x14ac:dyDescent="0.2">
      <c r="A2461" s="10">
        <v>2457</v>
      </c>
      <c r="B2461" s="123" t="s">
        <v>2111</v>
      </c>
      <c r="C2461" s="101" t="s">
        <v>68</v>
      </c>
      <c r="D2461" s="125">
        <v>3</v>
      </c>
      <c r="E2461" s="13">
        <v>0.81379310344827582</v>
      </c>
      <c r="F2461" s="48"/>
      <c r="G2461" s="48"/>
      <c r="H2461" s="12">
        <f>SUM(E2461*100,F2461:G2461)</f>
        <v>81.379310344827587</v>
      </c>
      <c r="I2461" s="48"/>
      <c r="J2461" s="78"/>
      <c r="K2461" s="13">
        <f>SUM(I2461:J2461)</f>
        <v>0</v>
      </c>
      <c r="L2461" s="48"/>
      <c r="M2461" s="78"/>
      <c r="N2461" s="78"/>
      <c r="O2461" s="13">
        <f>SUM(L2461:N2461)</f>
        <v>0</v>
      </c>
      <c r="P2461" s="78"/>
      <c r="Q2461" s="78"/>
      <c r="R2461" s="78"/>
      <c r="S2461" s="78"/>
      <c r="T2461" s="13">
        <f>SUM(P2461:S2461)</f>
        <v>0</v>
      </c>
      <c r="U2461" s="48"/>
      <c r="V2461" s="48"/>
      <c r="W2461" s="48"/>
      <c r="X2461" s="48"/>
      <c r="Y2461" s="48"/>
      <c r="Z2461" s="48"/>
      <c r="AA2461" s="13">
        <f>SUM(U2461:Z2461)</f>
        <v>0</v>
      </c>
      <c r="AB2461" s="48"/>
      <c r="AC2461" s="48"/>
      <c r="AD2461" s="86">
        <f>H2461+K2461+O2461+T2461+AA2461+AB2461-AC2461</f>
        <v>81.379310344827587</v>
      </c>
    </row>
    <row r="2462" spans="1:30" ht="21" customHeight="1" x14ac:dyDescent="0.2">
      <c r="A2462" s="8">
        <v>2458</v>
      </c>
      <c r="B2462" s="96" t="s">
        <v>2112</v>
      </c>
      <c r="C2462" s="96" t="s">
        <v>66</v>
      </c>
      <c r="D2462" s="96">
        <v>1</v>
      </c>
      <c r="E2462" s="13">
        <v>0.76375000000000004</v>
      </c>
      <c r="F2462" s="47"/>
      <c r="G2462" s="47"/>
      <c r="H2462" s="12">
        <f>SUM(E2462*100,F2462:G2462)</f>
        <v>76.375</v>
      </c>
      <c r="I2462" s="47"/>
      <c r="J2462" s="77"/>
      <c r="K2462" s="13">
        <f>SUM(I2462:J2462)</f>
        <v>0</v>
      </c>
      <c r="L2462" s="47"/>
      <c r="M2462" s="77"/>
      <c r="N2462" s="77"/>
      <c r="O2462" s="13">
        <f>SUM(L2462:N2462)</f>
        <v>0</v>
      </c>
      <c r="P2462" s="77"/>
      <c r="Q2462" s="98"/>
      <c r="R2462" s="77">
        <v>5</v>
      </c>
      <c r="S2462" s="77"/>
      <c r="T2462" s="13">
        <f>SUM(P2462:S2462)</f>
        <v>5</v>
      </c>
      <c r="U2462" s="47"/>
      <c r="V2462" s="47"/>
      <c r="W2462" s="47"/>
      <c r="X2462" s="47"/>
      <c r="Y2462" s="47"/>
      <c r="Z2462" s="47"/>
      <c r="AA2462" s="13">
        <f>SUM(U2462:Z2462)</f>
        <v>0</v>
      </c>
      <c r="AB2462" s="47"/>
      <c r="AC2462" s="47"/>
      <c r="AD2462" s="86">
        <f>H2462+K2462+O2462+T2462+AA2462+AB2462-AC2462</f>
        <v>81.375</v>
      </c>
    </row>
    <row r="2463" spans="1:30" ht="21" customHeight="1" x14ac:dyDescent="0.2">
      <c r="A2463" s="9">
        <v>2459</v>
      </c>
      <c r="B2463" s="145">
        <v>164239</v>
      </c>
      <c r="C2463" s="92" t="s">
        <v>64</v>
      </c>
      <c r="D2463" s="91">
        <v>5</v>
      </c>
      <c r="E2463" s="12">
        <v>0.78856745027124775</v>
      </c>
      <c r="F2463" s="54"/>
      <c r="G2463" s="54"/>
      <c r="H2463" s="12">
        <f>SUM(E2463*100,F2463:G2463)</f>
        <v>78.856745027124774</v>
      </c>
      <c r="I2463" s="85"/>
      <c r="J2463" s="126"/>
      <c r="K2463" s="12">
        <f>SUM(I2463:J2463)</f>
        <v>0</v>
      </c>
      <c r="L2463" s="95"/>
      <c r="M2463" s="95"/>
      <c r="N2463" s="95"/>
      <c r="O2463" s="12">
        <f>SUM(L2463:N2463)</f>
        <v>0</v>
      </c>
      <c r="P2463" s="95"/>
      <c r="Q2463" s="95"/>
      <c r="R2463" s="95"/>
      <c r="S2463" s="95"/>
      <c r="T2463" s="12">
        <f>SUM(P2463:S2463)</f>
        <v>0</v>
      </c>
      <c r="U2463" s="95">
        <v>1</v>
      </c>
      <c r="V2463" s="94"/>
      <c r="W2463" s="94"/>
      <c r="X2463" s="94">
        <v>1.5</v>
      </c>
      <c r="Y2463" s="85"/>
      <c r="Z2463" s="85"/>
      <c r="AA2463" s="14">
        <f>SUM(U2463:Z2463)</f>
        <v>2.5</v>
      </c>
      <c r="AB2463" s="85"/>
      <c r="AC2463" s="85"/>
      <c r="AD2463" s="86">
        <f>H2463+K2463+O2463+T2463+AA2463+AB2463-AC2463</f>
        <v>81.356745027124774</v>
      </c>
    </row>
    <row r="2464" spans="1:30" ht="21" customHeight="1" x14ac:dyDescent="0.2">
      <c r="A2464" s="10">
        <v>2460</v>
      </c>
      <c r="B2464" s="90" t="s">
        <v>2113</v>
      </c>
      <c r="C2464" s="92" t="s">
        <v>64</v>
      </c>
      <c r="D2464" s="91">
        <v>2</v>
      </c>
      <c r="E2464" s="12">
        <v>0.81351648351648354</v>
      </c>
      <c r="F2464" s="46"/>
      <c r="G2464" s="46"/>
      <c r="H2464" s="12">
        <f>SUM(E2464*100,F2464:G2464)</f>
        <v>81.35164835164835</v>
      </c>
      <c r="I2464" s="94"/>
      <c r="J2464" s="95"/>
      <c r="K2464" s="12">
        <f>SUM(I2464:J2464)</f>
        <v>0</v>
      </c>
      <c r="L2464" s="95"/>
      <c r="M2464" s="95"/>
      <c r="N2464" s="95"/>
      <c r="O2464" s="12">
        <f>SUM(L2464:N2464)</f>
        <v>0</v>
      </c>
      <c r="P2464" s="95"/>
      <c r="Q2464" s="95"/>
      <c r="R2464" s="95"/>
      <c r="S2464" s="95"/>
      <c r="T2464" s="12">
        <f>SUM(P2464:S2464)</f>
        <v>0</v>
      </c>
      <c r="U2464" s="95"/>
      <c r="V2464" s="94"/>
      <c r="W2464" s="94"/>
      <c r="X2464" s="94"/>
      <c r="Y2464" s="85"/>
      <c r="Z2464" s="85"/>
      <c r="AA2464" s="14">
        <f>SUM(U2464:Z2464)</f>
        <v>0</v>
      </c>
      <c r="AB2464" s="85"/>
      <c r="AC2464" s="85"/>
      <c r="AD2464" s="86">
        <f>H2464+K2464+O2464+T2464+AA2464+AB2464-AC2464</f>
        <v>81.35164835164835</v>
      </c>
    </row>
    <row r="2465" spans="1:30" ht="21" customHeight="1" x14ac:dyDescent="0.2">
      <c r="A2465" s="8">
        <v>2461</v>
      </c>
      <c r="B2465" s="122" t="s">
        <v>2114</v>
      </c>
      <c r="C2465" s="110" t="s">
        <v>73</v>
      </c>
      <c r="D2465" s="110">
        <v>1</v>
      </c>
      <c r="E2465" s="14">
        <v>0.68848888888888893</v>
      </c>
      <c r="F2465" s="50"/>
      <c r="G2465" s="50"/>
      <c r="H2465" s="12">
        <f>SUM(E2465*100,F2465:G2465)</f>
        <v>68.848888888888894</v>
      </c>
      <c r="I2465" s="50"/>
      <c r="J2465" s="112"/>
      <c r="K2465" s="14">
        <f>SUM(I2465:J2465)</f>
        <v>0</v>
      </c>
      <c r="L2465" s="50"/>
      <c r="M2465" s="112"/>
      <c r="N2465" s="112"/>
      <c r="O2465" s="14">
        <f>SUM(L2465:N2465)</f>
        <v>0</v>
      </c>
      <c r="P2465" s="112"/>
      <c r="Q2465" s="112"/>
      <c r="R2465" s="112"/>
      <c r="S2465" s="112"/>
      <c r="T2465" s="14">
        <f>SUM(P2465:S2465)</f>
        <v>0</v>
      </c>
      <c r="U2465" s="50">
        <v>10</v>
      </c>
      <c r="V2465" s="50">
        <v>0.5</v>
      </c>
      <c r="W2465" s="50"/>
      <c r="X2465" s="50"/>
      <c r="Y2465" s="50">
        <v>2</v>
      </c>
      <c r="Z2465" s="50"/>
      <c r="AA2465" s="14">
        <f>SUM(U2465:Z2465)</f>
        <v>12.5</v>
      </c>
      <c r="AB2465" s="50"/>
      <c r="AC2465" s="50"/>
      <c r="AD2465" s="86">
        <f>H2465+K2465+O2465+T2465+AA2465+AB2465-AC2465</f>
        <v>81.348888888888894</v>
      </c>
    </row>
    <row r="2466" spans="1:30" ht="21" customHeight="1" x14ac:dyDescent="0.2">
      <c r="A2466" s="9">
        <v>2462</v>
      </c>
      <c r="B2466" s="145">
        <v>164151</v>
      </c>
      <c r="C2466" s="92" t="s">
        <v>64</v>
      </c>
      <c r="D2466" s="91">
        <v>5</v>
      </c>
      <c r="E2466" s="12">
        <v>0.8134742174778361</v>
      </c>
      <c r="F2466" s="54"/>
      <c r="G2466" s="54"/>
      <c r="H2466" s="12">
        <f>SUM(E2466*100,F2466:G2466)</f>
        <v>81.347421747783613</v>
      </c>
      <c r="I2466" s="85"/>
      <c r="J2466" s="126"/>
      <c r="K2466" s="12">
        <f>SUM(I2466:J2466)</f>
        <v>0</v>
      </c>
      <c r="L2466" s="95"/>
      <c r="M2466" s="95"/>
      <c r="N2466" s="95"/>
      <c r="O2466" s="12">
        <f>SUM(L2466:N2466)</f>
        <v>0</v>
      </c>
      <c r="P2466" s="95"/>
      <c r="Q2466" s="95"/>
      <c r="R2466" s="95"/>
      <c r="S2466" s="95"/>
      <c r="T2466" s="12">
        <f>SUM(P2466:S2466)</f>
        <v>0</v>
      </c>
      <c r="U2466" s="95"/>
      <c r="V2466" s="94"/>
      <c r="W2466" s="94"/>
      <c r="X2466" s="94"/>
      <c r="Y2466" s="85"/>
      <c r="Z2466" s="85"/>
      <c r="AA2466" s="14">
        <f>SUM(U2466:Z2466)</f>
        <v>0</v>
      </c>
      <c r="AB2466" s="85"/>
      <c r="AC2466" s="85"/>
      <c r="AD2466" s="86">
        <f>H2466+K2466+O2466+T2466+AA2466+AB2466-AC2466</f>
        <v>81.347421747783613</v>
      </c>
    </row>
    <row r="2467" spans="1:30" ht="21" customHeight="1" x14ac:dyDescent="0.2">
      <c r="A2467" s="10">
        <v>2463</v>
      </c>
      <c r="B2467" s="117">
        <v>194137</v>
      </c>
      <c r="C2467" s="119" t="s">
        <v>78</v>
      </c>
      <c r="D2467" s="119">
        <v>2</v>
      </c>
      <c r="E2467" s="14">
        <v>0.81333333333333335</v>
      </c>
      <c r="F2467" s="51"/>
      <c r="G2467" s="51"/>
      <c r="H2467" s="12">
        <f>SUM(E2467*100,F2467:G2467)</f>
        <v>81.333333333333329</v>
      </c>
      <c r="I2467" s="51"/>
      <c r="J2467" s="121"/>
      <c r="K2467" s="14">
        <f>SUM(I2467:J2467)</f>
        <v>0</v>
      </c>
      <c r="L2467" s="51"/>
      <c r="M2467" s="121"/>
      <c r="N2467" s="121"/>
      <c r="O2467" s="14">
        <f>SUM(L2467:N2467)</f>
        <v>0</v>
      </c>
      <c r="P2467" s="121"/>
      <c r="Q2467" s="121"/>
      <c r="R2467" s="121"/>
      <c r="S2467" s="121"/>
      <c r="T2467" s="14">
        <f>SUM(P2467:S2467)</f>
        <v>0</v>
      </c>
      <c r="U2467" s="51"/>
      <c r="V2467" s="51"/>
      <c r="W2467" s="51"/>
      <c r="X2467" s="51"/>
      <c r="Y2467" s="51"/>
      <c r="Z2467" s="51"/>
      <c r="AA2467" s="14">
        <f>SUM(U2467:Z2467)</f>
        <v>0</v>
      </c>
      <c r="AB2467" s="51"/>
      <c r="AC2467" s="51"/>
      <c r="AD2467" s="87">
        <f>H2467+K2467+O2467+T2467+AA2467+AB2467-AC2467</f>
        <v>81.333333333333329</v>
      </c>
    </row>
    <row r="2468" spans="1:30" ht="21" customHeight="1" x14ac:dyDescent="0.2">
      <c r="A2468" s="8">
        <v>2464</v>
      </c>
      <c r="B2468" s="122" t="s">
        <v>2115</v>
      </c>
      <c r="C2468" s="110" t="s">
        <v>73</v>
      </c>
      <c r="D2468" s="110">
        <v>1</v>
      </c>
      <c r="E2468" s="14">
        <v>0.81317037037037032</v>
      </c>
      <c r="F2468" s="50"/>
      <c r="G2468" s="50"/>
      <c r="H2468" s="12">
        <f>SUM(E2468*100,F2468:G2468)</f>
        <v>81.317037037037039</v>
      </c>
      <c r="I2468" s="50"/>
      <c r="J2468" s="112"/>
      <c r="K2468" s="14">
        <f>SUM(I2468:J2468)</f>
        <v>0</v>
      </c>
      <c r="L2468" s="50"/>
      <c r="M2468" s="112"/>
      <c r="N2468" s="112"/>
      <c r="O2468" s="14">
        <f>SUM(L2468:N2468)</f>
        <v>0</v>
      </c>
      <c r="P2468" s="112"/>
      <c r="Q2468" s="112"/>
      <c r="R2468" s="112"/>
      <c r="S2468" s="112"/>
      <c r="T2468" s="14">
        <f>SUM(P2468:S2468)</f>
        <v>0</v>
      </c>
      <c r="U2468" s="50"/>
      <c r="V2468" s="50"/>
      <c r="W2468" s="50"/>
      <c r="X2468" s="50"/>
      <c r="Y2468" s="50"/>
      <c r="Z2468" s="50"/>
      <c r="AA2468" s="14">
        <f>SUM(U2468:Z2468)</f>
        <v>0</v>
      </c>
      <c r="AB2468" s="50"/>
      <c r="AC2468" s="50"/>
      <c r="AD2468" s="87">
        <f>H2468+K2468+O2468+T2468+AA2468+AB2468-AC2468</f>
        <v>81.317037037037039</v>
      </c>
    </row>
    <row r="2469" spans="1:30" ht="21" customHeight="1" x14ac:dyDescent="0.2">
      <c r="A2469" s="9">
        <v>2465</v>
      </c>
      <c r="B2469" s="110" t="s">
        <v>2116</v>
      </c>
      <c r="C2469" s="110" t="s">
        <v>73</v>
      </c>
      <c r="D2469" s="110">
        <v>2</v>
      </c>
      <c r="E2469" s="14">
        <v>0.813041958041958</v>
      </c>
      <c r="F2469" s="50"/>
      <c r="G2469" s="50"/>
      <c r="H2469" s="12">
        <f>SUM(E2469*100,F2469:G2469)</f>
        <v>81.3041958041958</v>
      </c>
      <c r="I2469" s="50"/>
      <c r="J2469" s="112"/>
      <c r="K2469" s="14">
        <f>SUM(I2469:J2469)</f>
        <v>0</v>
      </c>
      <c r="L2469" s="50"/>
      <c r="M2469" s="112"/>
      <c r="N2469" s="112"/>
      <c r="O2469" s="14">
        <f>SUM(L2469:N2469)</f>
        <v>0</v>
      </c>
      <c r="P2469" s="112"/>
      <c r="Q2469" s="112"/>
      <c r="R2469" s="112"/>
      <c r="S2469" s="112"/>
      <c r="T2469" s="14">
        <f>SUM(P2469:S2469)</f>
        <v>0</v>
      </c>
      <c r="U2469" s="50"/>
      <c r="V2469" s="50"/>
      <c r="W2469" s="50"/>
      <c r="X2469" s="50"/>
      <c r="Y2469" s="50"/>
      <c r="Z2469" s="50"/>
      <c r="AA2469" s="14">
        <f>SUM(U2469:Z2469)</f>
        <v>0</v>
      </c>
      <c r="AB2469" s="50"/>
      <c r="AC2469" s="50"/>
      <c r="AD2469" s="86">
        <f>H2469+K2469+O2469+T2469+AA2469+AB2469-AC2469</f>
        <v>81.3041958041958</v>
      </c>
    </row>
    <row r="2470" spans="1:30" ht="21" customHeight="1" x14ac:dyDescent="0.2">
      <c r="A2470" s="10">
        <v>2466</v>
      </c>
      <c r="B2470" s="107">
        <v>182828</v>
      </c>
      <c r="C2470" s="104" t="s">
        <v>70</v>
      </c>
      <c r="D2470" s="104">
        <v>3</v>
      </c>
      <c r="E2470" s="14">
        <f>'[1]3-18-04.'!AD13</f>
        <v>0.81299999999999994</v>
      </c>
      <c r="F2470" s="49"/>
      <c r="G2470" s="49"/>
      <c r="H2470" s="12">
        <f>SUM(E2470*100,F2470:G2470)</f>
        <v>81.3</v>
      </c>
      <c r="I2470" s="49"/>
      <c r="J2470" s="106"/>
      <c r="K2470" s="14">
        <f>SUM(I2470:J2470)</f>
        <v>0</v>
      </c>
      <c r="L2470" s="49"/>
      <c r="M2470" s="106"/>
      <c r="N2470" s="106"/>
      <c r="O2470" s="14">
        <f>SUM(L2470:N2470)</f>
        <v>0</v>
      </c>
      <c r="P2470" s="106"/>
      <c r="Q2470" s="106"/>
      <c r="R2470" s="106"/>
      <c r="S2470" s="106"/>
      <c r="T2470" s="14">
        <f>SUM(P2470:S2470)</f>
        <v>0</v>
      </c>
      <c r="U2470" s="49"/>
      <c r="V2470" s="49"/>
      <c r="W2470" s="49"/>
      <c r="X2470" s="49"/>
      <c r="Y2470" s="49"/>
      <c r="Z2470" s="49"/>
      <c r="AA2470" s="14">
        <f>SUM(U2470:Z2470)</f>
        <v>0</v>
      </c>
      <c r="AB2470" s="49"/>
      <c r="AC2470" s="49"/>
      <c r="AD2470" s="87">
        <f>H2470+K2470+O2470+T2470+AA2470+AB2470-AC2470</f>
        <v>81.3</v>
      </c>
    </row>
    <row r="2471" spans="1:30" ht="21" customHeight="1" x14ac:dyDescent="0.2">
      <c r="A2471" s="8">
        <v>2467</v>
      </c>
      <c r="B2471" s="100" t="s">
        <v>2117</v>
      </c>
      <c r="C2471" s="101" t="s">
        <v>68</v>
      </c>
      <c r="D2471" s="156">
        <v>1</v>
      </c>
      <c r="E2471" s="16">
        <v>0.81299999999999994</v>
      </c>
      <c r="F2471" s="48"/>
      <c r="G2471" s="48"/>
      <c r="H2471" s="12">
        <f>SUM(E2471*100,F2471:G2471)</f>
        <v>81.3</v>
      </c>
      <c r="I2471" s="48"/>
      <c r="J2471" s="78"/>
      <c r="K2471" s="13">
        <f>SUM(I2471:J2471)</f>
        <v>0</v>
      </c>
      <c r="L2471" s="48"/>
      <c r="M2471" s="78"/>
      <c r="N2471" s="78"/>
      <c r="O2471" s="13">
        <f>SUM(L2471:N2471)</f>
        <v>0</v>
      </c>
      <c r="P2471" s="78"/>
      <c r="Q2471" s="78"/>
      <c r="R2471" s="78"/>
      <c r="S2471" s="78"/>
      <c r="T2471" s="13">
        <f>SUM(P2471:S2471)</f>
        <v>0</v>
      </c>
      <c r="U2471" s="48"/>
      <c r="V2471" s="48"/>
      <c r="W2471" s="48"/>
      <c r="X2471" s="48"/>
      <c r="Y2471" s="48"/>
      <c r="Z2471" s="48"/>
      <c r="AA2471" s="13">
        <f>SUM(U2471:Z2471)</f>
        <v>0</v>
      </c>
      <c r="AB2471" s="48"/>
      <c r="AC2471" s="48"/>
      <c r="AD2471" s="87">
        <f>H2471+K2471+O2471+T2471+AA2471+AB2471-AC2471</f>
        <v>81.3</v>
      </c>
    </row>
    <row r="2472" spans="1:30" ht="21" customHeight="1" x14ac:dyDescent="0.2">
      <c r="A2472" s="9">
        <v>2468</v>
      </c>
      <c r="B2472" s="100" t="s">
        <v>2118</v>
      </c>
      <c r="C2472" s="101" t="s">
        <v>68</v>
      </c>
      <c r="D2472" s="101">
        <v>2</v>
      </c>
      <c r="E2472" s="13">
        <v>0.753</v>
      </c>
      <c r="F2472" s="48"/>
      <c r="G2472" s="48"/>
      <c r="H2472" s="12">
        <f>SUM(E2472*100,F2472:G2472)</f>
        <v>75.3</v>
      </c>
      <c r="I2472" s="48"/>
      <c r="J2472" s="78"/>
      <c r="K2472" s="13">
        <f>SUM(I2472:J2472)</f>
        <v>0</v>
      </c>
      <c r="L2472" s="48"/>
      <c r="M2472" s="78"/>
      <c r="N2472" s="78"/>
      <c r="O2472" s="13">
        <f>SUM(L2472:N2472)</f>
        <v>0</v>
      </c>
      <c r="P2472" s="78"/>
      <c r="Q2472" s="78"/>
      <c r="R2472" s="78"/>
      <c r="S2472" s="78"/>
      <c r="T2472" s="13">
        <f>SUM(P2472:S2472)</f>
        <v>0</v>
      </c>
      <c r="U2472" s="48">
        <v>1</v>
      </c>
      <c r="V2472" s="48"/>
      <c r="W2472" s="48"/>
      <c r="X2472" s="48">
        <v>4</v>
      </c>
      <c r="Y2472" s="48"/>
      <c r="Z2472" s="48"/>
      <c r="AA2472" s="13">
        <f>SUM(U2472:Z2472)</f>
        <v>5</v>
      </c>
      <c r="AB2472" s="48">
        <v>1</v>
      </c>
      <c r="AC2472" s="48"/>
      <c r="AD2472" s="87">
        <f>H2472+K2472+O2472+T2472+AA2472+AB2472-AC2472</f>
        <v>81.3</v>
      </c>
    </row>
    <row r="2473" spans="1:30" ht="21" customHeight="1" x14ac:dyDescent="0.2">
      <c r="A2473" s="10">
        <v>2469</v>
      </c>
      <c r="B2473" s="127" t="s">
        <v>2119</v>
      </c>
      <c r="C2473" s="92" t="s">
        <v>64</v>
      </c>
      <c r="D2473" s="91">
        <v>4</v>
      </c>
      <c r="E2473" s="12">
        <v>0.81283279594656832</v>
      </c>
      <c r="F2473" s="46"/>
      <c r="G2473" s="46"/>
      <c r="H2473" s="12">
        <f>SUM(E2473*100,F2473:G2473)</f>
        <v>81.283279594656833</v>
      </c>
      <c r="I2473" s="94"/>
      <c r="J2473" s="95"/>
      <c r="K2473" s="12">
        <f>SUM(I2473:J2473)</f>
        <v>0</v>
      </c>
      <c r="L2473" s="95"/>
      <c r="M2473" s="95"/>
      <c r="N2473" s="95"/>
      <c r="O2473" s="12">
        <f>SUM(L2473:N2473)</f>
        <v>0</v>
      </c>
      <c r="P2473" s="95"/>
      <c r="Q2473" s="95"/>
      <c r="R2473" s="95"/>
      <c r="S2473" s="95"/>
      <c r="T2473" s="12">
        <f>SUM(P2473:S2473)</f>
        <v>0</v>
      </c>
      <c r="U2473" s="95"/>
      <c r="V2473" s="94"/>
      <c r="W2473" s="94"/>
      <c r="X2473" s="94"/>
      <c r="Y2473" s="85"/>
      <c r="Z2473" s="85"/>
      <c r="AA2473" s="14">
        <f>SUM(U2473:Z2473)</f>
        <v>0</v>
      </c>
      <c r="AB2473" s="85"/>
      <c r="AC2473" s="85"/>
      <c r="AD2473" s="86">
        <f>H2473+K2473+O2473+T2473+AA2473+AB2473-AC2473</f>
        <v>81.283279594656833</v>
      </c>
    </row>
    <row r="2474" spans="1:30" ht="21" customHeight="1" x14ac:dyDescent="0.2">
      <c r="A2474" s="8">
        <v>2470</v>
      </c>
      <c r="B2474" s="100" t="s">
        <v>2120</v>
      </c>
      <c r="C2474" s="101" t="s">
        <v>68</v>
      </c>
      <c r="D2474" s="101">
        <v>2</v>
      </c>
      <c r="E2474" s="13">
        <v>0.79766666666666663</v>
      </c>
      <c r="F2474" s="48"/>
      <c r="G2474" s="48"/>
      <c r="H2474" s="12">
        <f>SUM(E2474*100,F2474:G2474)</f>
        <v>79.766666666666666</v>
      </c>
      <c r="I2474" s="48"/>
      <c r="J2474" s="78"/>
      <c r="K2474" s="13">
        <f>SUM(I2474:J2474)</f>
        <v>0</v>
      </c>
      <c r="L2474" s="48"/>
      <c r="M2474" s="78"/>
      <c r="N2474" s="78"/>
      <c r="O2474" s="13">
        <f>SUM(L2474:N2474)</f>
        <v>0</v>
      </c>
      <c r="P2474" s="78"/>
      <c r="Q2474" s="78"/>
      <c r="R2474" s="78"/>
      <c r="S2474" s="78"/>
      <c r="T2474" s="13">
        <f>SUM(P2474:S2474)</f>
        <v>0</v>
      </c>
      <c r="U2474" s="48"/>
      <c r="V2474" s="48"/>
      <c r="W2474" s="48"/>
      <c r="X2474" s="48"/>
      <c r="Y2474" s="48"/>
      <c r="Z2474" s="48">
        <v>1.5</v>
      </c>
      <c r="AA2474" s="13">
        <f>SUM(U2474:Z2474)</f>
        <v>1.5</v>
      </c>
      <c r="AB2474" s="48"/>
      <c r="AC2474" s="48"/>
      <c r="AD2474" s="86">
        <f>H2474+K2474+O2474+T2474+AA2474+AB2474-AC2474</f>
        <v>81.266666666666666</v>
      </c>
    </row>
    <row r="2475" spans="1:30" ht="21" customHeight="1" x14ac:dyDescent="0.2">
      <c r="A2475" s="9">
        <v>2471</v>
      </c>
      <c r="B2475" s="96" t="s">
        <v>2121</v>
      </c>
      <c r="C2475" s="96" t="s">
        <v>66</v>
      </c>
      <c r="D2475" s="96">
        <v>3</v>
      </c>
      <c r="E2475" s="13">
        <v>0.77254237288135597</v>
      </c>
      <c r="F2475" s="47"/>
      <c r="G2475" s="47"/>
      <c r="H2475" s="12">
        <f>SUM(E2475*100,F2475:G2475)</f>
        <v>77.254237288135599</v>
      </c>
      <c r="I2475" s="47"/>
      <c r="J2475" s="77"/>
      <c r="K2475" s="13">
        <f>SUM(I2475:J2475)</f>
        <v>0</v>
      </c>
      <c r="L2475" s="47"/>
      <c r="M2475" s="77"/>
      <c r="N2475" s="77"/>
      <c r="O2475" s="13">
        <f>SUM(L2475:N2475)</f>
        <v>0</v>
      </c>
      <c r="P2475" s="77"/>
      <c r="Q2475" s="77"/>
      <c r="R2475" s="77"/>
      <c r="S2475" s="77"/>
      <c r="T2475" s="13">
        <f>SUM(P2475:S2475)</f>
        <v>0</v>
      </c>
      <c r="U2475" s="47"/>
      <c r="V2475" s="47"/>
      <c r="W2475" s="47"/>
      <c r="X2475" s="47"/>
      <c r="Y2475" s="47">
        <v>3</v>
      </c>
      <c r="Z2475" s="47">
        <v>1</v>
      </c>
      <c r="AA2475" s="13">
        <f>SUM(U2475:Z2475)</f>
        <v>4</v>
      </c>
      <c r="AB2475" s="47"/>
      <c r="AC2475" s="47"/>
      <c r="AD2475" s="86">
        <f>H2475+K2475+O2475+T2475+AA2475+AB2475-AC2475</f>
        <v>81.254237288135599</v>
      </c>
    </row>
    <row r="2476" spans="1:30" ht="21" customHeight="1" x14ac:dyDescent="0.2">
      <c r="A2476" s="10">
        <v>2472</v>
      </c>
      <c r="B2476" s="132" t="s">
        <v>2122</v>
      </c>
      <c r="C2476" s="101" t="s">
        <v>68</v>
      </c>
      <c r="D2476" s="101">
        <v>1</v>
      </c>
      <c r="E2476" s="13">
        <v>0.8075</v>
      </c>
      <c r="F2476" s="48"/>
      <c r="G2476" s="48"/>
      <c r="H2476" s="12">
        <f>SUM(E2476*100,F2476:G2476)</f>
        <v>80.75</v>
      </c>
      <c r="I2476" s="48"/>
      <c r="J2476" s="78"/>
      <c r="K2476" s="13">
        <f>SUM(I2476:J2476)</f>
        <v>0</v>
      </c>
      <c r="L2476" s="48"/>
      <c r="M2476" s="78"/>
      <c r="N2476" s="78"/>
      <c r="O2476" s="13">
        <f>SUM(L2476:N2476)</f>
        <v>0</v>
      </c>
      <c r="P2476" s="78"/>
      <c r="Q2476" s="130"/>
      <c r="R2476" s="78">
        <v>0.5</v>
      </c>
      <c r="S2476" s="78"/>
      <c r="T2476" s="13">
        <f>SUM(P2476:S2476)</f>
        <v>0.5</v>
      </c>
      <c r="U2476" s="48"/>
      <c r="V2476" s="48"/>
      <c r="W2476" s="48"/>
      <c r="X2476" s="48"/>
      <c r="Y2476" s="48"/>
      <c r="Z2476" s="48"/>
      <c r="AA2476" s="13">
        <f>SUM(U2476:Z2476)</f>
        <v>0</v>
      </c>
      <c r="AB2476" s="48"/>
      <c r="AC2476" s="48"/>
      <c r="AD2476" s="86">
        <f>H2476+K2476+O2476+T2476+AA2476+AB2476-AC2476</f>
        <v>81.25</v>
      </c>
    </row>
    <row r="2477" spans="1:30" ht="21" customHeight="1" x14ac:dyDescent="0.2">
      <c r="A2477" s="8">
        <v>2473</v>
      </c>
      <c r="B2477" s="142" t="s">
        <v>2123</v>
      </c>
      <c r="C2477" s="92" t="s">
        <v>64</v>
      </c>
      <c r="D2477" s="91">
        <v>3</v>
      </c>
      <c r="E2477" s="12">
        <v>0.80242378048780483</v>
      </c>
      <c r="F2477" s="46"/>
      <c r="G2477" s="46"/>
      <c r="H2477" s="12">
        <f>SUM(E2477*100,F2477:G2477)</f>
        <v>80.242378048780481</v>
      </c>
      <c r="I2477" s="94"/>
      <c r="J2477" s="95"/>
      <c r="K2477" s="12">
        <f>SUM(I2477:J2477)</f>
        <v>0</v>
      </c>
      <c r="L2477" s="95"/>
      <c r="M2477" s="95"/>
      <c r="N2477" s="95"/>
      <c r="O2477" s="12">
        <f>SUM(L2477:N2477)</f>
        <v>0</v>
      </c>
      <c r="P2477" s="95"/>
      <c r="Q2477" s="95"/>
      <c r="R2477" s="95"/>
      <c r="S2477" s="95"/>
      <c r="T2477" s="12">
        <f>SUM(P2477:S2477)</f>
        <v>0</v>
      </c>
      <c r="U2477" s="95">
        <v>1</v>
      </c>
      <c r="V2477" s="94"/>
      <c r="W2477" s="94"/>
      <c r="X2477" s="94"/>
      <c r="Y2477" s="85"/>
      <c r="Z2477" s="85"/>
      <c r="AA2477" s="14">
        <f>SUM(U2477:Z2477)</f>
        <v>1</v>
      </c>
      <c r="AB2477" s="85"/>
      <c r="AC2477" s="85"/>
      <c r="AD2477" s="86">
        <f>H2477+K2477+O2477+T2477+AA2477+AB2477-AC2477</f>
        <v>81.242378048780481</v>
      </c>
    </row>
    <row r="2478" spans="1:30" ht="21" customHeight="1" x14ac:dyDescent="0.2">
      <c r="A2478" s="9">
        <v>2474</v>
      </c>
      <c r="B2478" s="107" t="s">
        <v>2124</v>
      </c>
      <c r="C2478" s="104" t="s">
        <v>70</v>
      </c>
      <c r="D2478" s="104">
        <v>2</v>
      </c>
      <c r="E2478" s="14">
        <f>H2478/100</f>
        <v>0.73535000000000006</v>
      </c>
      <c r="F2478" s="49"/>
      <c r="G2478" s="49"/>
      <c r="H2478" s="12">
        <v>73.535000000000011</v>
      </c>
      <c r="I2478" s="49"/>
      <c r="J2478" s="106"/>
      <c r="K2478" s="14">
        <f>SUM(I2478:J2478)</f>
        <v>0</v>
      </c>
      <c r="L2478" s="49"/>
      <c r="M2478" s="106"/>
      <c r="N2478" s="106"/>
      <c r="O2478" s="14">
        <f>SUM(L2478:N2478)</f>
        <v>0</v>
      </c>
      <c r="P2478" s="106">
        <v>1</v>
      </c>
      <c r="Q2478" s="106">
        <v>6.7</v>
      </c>
      <c r="R2478" s="106"/>
      <c r="S2478" s="106"/>
      <c r="T2478" s="14">
        <f>SUM(P2478:S2478)</f>
        <v>7.7</v>
      </c>
      <c r="U2478" s="49"/>
      <c r="V2478" s="49"/>
      <c r="W2478" s="49"/>
      <c r="X2478" s="49"/>
      <c r="Y2478" s="49"/>
      <c r="Z2478" s="49"/>
      <c r="AA2478" s="14">
        <f>SUM(U2478:Z2478)</f>
        <v>0</v>
      </c>
      <c r="AB2478" s="49"/>
      <c r="AC2478" s="49"/>
      <c r="AD2478" s="86">
        <f>H2478+K2478+O2478+T2478+AA2478+AB2478-AC2478</f>
        <v>81.235000000000014</v>
      </c>
    </row>
    <row r="2479" spans="1:30" ht="21" customHeight="1" x14ac:dyDescent="0.2">
      <c r="A2479" s="10">
        <v>2475</v>
      </c>
      <c r="B2479" s="110" t="s">
        <v>2125</v>
      </c>
      <c r="C2479" s="110" t="s">
        <v>73</v>
      </c>
      <c r="D2479" s="110">
        <v>4</v>
      </c>
      <c r="E2479" s="14">
        <v>0.81218749999999995</v>
      </c>
      <c r="F2479" s="50"/>
      <c r="G2479" s="50"/>
      <c r="H2479" s="12">
        <f>SUM(E2479*100,F2479:G2479)</f>
        <v>81.21875</v>
      </c>
      <c r="I2479" s="50"/>
      <c r="J2479" s="112"/>
      <c r="K2479" s="14">
        <f>SUM(I2479:J2479)</f>
        <v>0</v>
      </c>
      <c r="L2479" s="50"/>
      <c r="M2479" s="112"/>
      <c r="N2479" s="112"/>
      <c r="O2479" s="14">
        <f>SUM(L2479:N2479)</f>
        <v>0</v>
      </c>
      <c r="P2479" s="112"/>
      <c r="Q2479" s="112"/>
      <c r="R2479" s="112"/>
      <c r="S2479" s="112"/>
      <c r="T2479" s="14">
        <f>SUM(P2479:S2479)</f>
        <v>0</v>
      </c>
      <c r="U2479" s="50"/>
      <c r="V2479" s="50"/>
      <c r="W2479" s="50"/>
      <c r="X2479" s="50"/>
      <c r="Y2479" s="50"/>
      <c r="Z2479" s="50"/>
      <c r="AA2479" s="14">
        <f>SUM(U2479:Z2479)</f>
        <v>0</v>
      </c>
      <c r="AB2479" s="50"/>
      <c r="AC2479" s="50"/>
      <c r="AD2479" s="87">
        <f>H2479+K2479+O2479+T2479+AA2479+AB2479-AC2479</f>
        <v>81.21875</v>
      </c>
    </row>
    <row r="2480" spans="1:30" ht="21" customHeight="1" x14ac:dyDescent="0.2">
      <c r="A2480" s="8">
        <v>2476</v>
      </c>
      <c r="B2480" s="117">
        <v>204108</v>
      </c>
      <c r="C2480" s="119" t="s">
        <v>78</v>
      </c>
      <c r="D2480" s="119">
        <v>1</v>
      </c>
      <c r="E2480" s="14">
        <v>0.81218749999999995</v>
      </c>
      <c r="F2480" s="51"/>
      <c r="G2480" s="51"/>
      <c r="H2480" s="12">
        <f>SUM(E2480*100,F2480:G2480)</f>
        <v>81.21875</v>
      </c>
      <c r="I2480" s="51"/>
      <c r="J2480" s="121"/>
      <c r="K2480" s="14">
        <f>SUM(I2480:J2480)</f>
        <v>0</v>
      </c>
      <c r="L2480" s="51"/>
      <c r="M2480" s="121"/>
      <c r="N2480" s="121"/>
      <c r="O2480" s="14">
        <f>SUM(L2480:N2480)</f>
        <v>0</v>
      </c>
      <c r="P2480" s="121"/>
      <c r="Q2480" s="121"/>
      <c r="R2480" s="121"/>
      <c r="S2480" s="121"/>
      <c r="T2480" s="14">
        <f>SUM(P2480:S2480)</f>
        <v>0</v>
      </c>
      <c r="U2480" s="51"/>
      <c r="V2480" s="51"/>
      <c r="W2480" s="51"/>
      <c r="X2480" s="51"/>
      <c r="Y2480" s="51"/>
      <c r="Z2480" s="51"/>
      <c r="AA2480" s="14">
        <f>SUM(U2480:Z2480)</f>
        <v>0</v>
      </c>
      <c r="AB2480" s="51"/>
      <c r="AC2480" s="51"/>
      <c r="AD2480" s="87">
        <f>H2480+K2480+O2480+T2480+AA2480+AB2480-AC2480</f>
        <v>81.21875</v>
      </c>
    </row>
    <row r="2481" spans="1:30" ht="21" customHeight="1" x14ac:dyDescent="0.2">
      <c r="A2481" s="9">
        <v>2477</v>
      </c>
      <c r="B2481" s="103" t="s">
        <v>2126</v>
      </c>
      <c r="C2481" s="104" t="s">
        <v>70</v>
      </c>
      <c r="D2481" s="103">
        <v>4</v>
      </c>
      <c r="E2481" s="14">
        <f>H2481/100</f>
        <v>0.81214285714285706</v>
      </c>
      <c r="F2481" s="49"/>
      <c r="G2481" s="49"/>
      <c r="H2481" s="12">
        <v>81.214285714285708</v>
      </c>
      <c r="I2481" s="49"/>
      <c r="J2481" s="106"/>
      <c r="K2481" s="14">
        <f>SUM(I2481:J2481)</f>
        <v>0</v>
      </c>
      <c r="L2481" s="49"/>
      <c r="M2481" s="106"/>
      <c r="N2481" s="106"/>
      <c r="O2481" s="14">
        <f>SUM(L2481:N2481)</f>
        <v>0</v>
      </c>
      <c r="P2481" s="106"/>
      <c r="Q2481" s="106"/>
      <c r="R2481" s="106"/>
      <c r="S2481" s="106"/>
      <c r="T2481" s="14">
        <f>SUM(P2481:S2481)</f>
        <v>0</v>
      </c>
      <c r="U2481" s="49"/>
      <c r="V2481" s="49"/>
      <c r="W2481" s="49"/>
      <c r="X2481" s="49"/>
      <c r="Y2481" s="49"/>
      <c r="Z2481" s="49"/>
      <c r="AA2481" s="14">
        <f>SUM(U2481:Z2481)</f>
        <v>0</v>
      </c>
      <c r="AB2481" s="49"/>
      <c r="AC2481" s="49"/>
      <c r="AD2481" s="87">
        <f>H2481+K2481+O2481+T2481+AA2481+AB2481-AC2481</f>
        <v>81.214285714285708</v>
      </c>
    </row>
    <row r="2482" spans="1:30" ht="21" customHeight="1" x14ac:dyDescent="0.2">
      <c r="A2482" s="10">
        <v>2478</v>
      </c>
      <c r="B2482" s="107">
        <v>182762</v>
      </c>
      <c r="C2482" s="104" t="s">
        <v>70</v>
      </c>
      <c r="D2482" s="104">
        <v>3</v>
      </c>
      <c r="E2482" s="14">
        <f>'[1]3-18-01.'!AD12</f>
        <v>0.81200000000000006</v>
      </c>
      <c r="F2482" s="49"/>
      <c r="G2482" s="49"/>
      <c r="H2482" s="12">
        <f>SUM(E2482*100,F2482:G2482)</f>
        <v>81.2</v>
      </c>
      <c r="I2482" s="49"/>
      <c r="J2482" s="106"/>
      <c r="K2482" s="14">
        <f>SUM(I2482:J2482)</f>
        <v>0</v>
      </c>
      <c r="L2482" s="49"/>
      <c r="M2482" s="106"/>
      <c r="N2482" s="106"/>
      <c r="O2482" s="14">
        <f>SUM(L2482:N2482)</f>
        <v>0</v>
      </c>
      <c r="P2482" s="106"/>
      <c r="Q2482" s="106"/>
      <c r="R2482" s="106"/>
      <c r="S2482" s="106"/>
      <c r="T2482" s="14">
        <f>SUM(P2482:S2482)</f>
        <v>0</v>
      </c>
      <c r="U2482" s="49"/>
      <c r="V2482" s="49"/>
      <c r="W2482" s="49"/>
      <c r="X2482" s="49"/>
      <c r="Y2482" s="49"/>
      <c r="Z2482" s="49"/>
      <c r="AA2482" s="14">
        <f>SUM(U2482:Z2482)</f>
        <v>0</v>
      </c>
      <c r="AB2482" s="49"/>
      <c r="AC2482" s="49"/>
      <c r="AD2482" s="87">
        <f>H2482+K2482+O2482+T2482+AA2482+AB2482-AC2482</f>
        <v>81.2</v>
      </c>
    </row>
    <row r="2483" spans="1:30" ht="21" customHeight="1" x14ac:dyDescent="0.2">
      <c r="A2483" s="8">
        <v>2479</v>
      </c>
      <c r="B2483" s="99" t="s">
        <v>2127</v>
      </c>
      <c r="C2483" s="101" t="s">
        <v>68</v>
      </c>
      <c r="D2483" s="156">
        <v>1</v>
      </c>
      <c r="E2483" s="16">
        <v>0.79700000000000004</v>
      </c>
      <c r="F2483" s="48"/>
      <c r="G2483" s="48"/>
      <c r="H2483" s="12">
        <f>SUM(E2483*100,F2483:G2483)</f>
        <v>79.7</v>
      </c>
      <c r="I2483" s="48"/>
      <c r="J2483" s="78"/>
      <c r="K2483" s="13">
        <f>SUM(I2483:J2483)</f>
        <v>0</v>
      </c>
      <c r="L2483" s="48"/>
      <c r="M2483" s="78"/>
      <c r="N2483" s="78"/>
      <c r="O2483" s="13">
        <f>SUM(L2483:N2483)</f>
        <v>0</v>
      </c>
      <c r="P2483" s="78"/>
      <c r="Q2483" s="78"/>
      <c r="R2483" s="78">
        <v>0.5</v>
      </c>
      <c r="S2483" s="78"/>
      <c r="T2483" s="13">
        <f>SUM(P2483:S2483)</f>
        <v>0.5</v>
      </c>
      <c r="U2483" s="48"/>
      <c r="V2483" s="48"/>
      <c r="W2483" s="48"/>
      <c r="X2483" s="48"/>
      <c r="Y2483" s="48">
        <v>1</v>
      </c>
      <c r="Z2483" s="48"/>
      <c r="AA2483" s="13">
        <f>SUM(U2483:Z2483)</f>
        <v>1</v>
      </c>
      <c r="AB2483" s="48"/>
      <c r="AC2483" s="48"/>
      <c r="AD2483" s="86">
        <f>H2483+K2483+O2483+T2483+AA2483+AB2483-AC2483</f>
        <v>81.2</v>
      </c>
    </row>
    <row r="2484" spans="1:30" ht="21" customHeight="1" x14ac:dyDescent="0.2">
      <c r="A2484" s="9">
        <v>2480</v>
      </c>
      <c r="B2484" s="99" t="s">
        <v>2128</v>
      </c>
      <c r="C2484" s="101" t="s">
        <v>68</v>
      </c>
      <c r="D2484" s="101">
        <v>2</v>
      </c>
      <c r="E2484" s="13">
        <v>0.81200000000000006</v>
      </c>
      <c r="F2484" s="48"/>
      <c r="G2484" s="48"/>
      <c r="H2484" s="12">
        <f>SUM(E2484*100,F2484:G2484)</f>
        <v>81.2</v>
      </c>
      <c r="I2484" s="48"/>
      <c r="J2484" s="78"/>
      <c r="K2484" s="13">
        <f>SUM(I2484:J2484)</f>
        <v>0</v>
      </c>
      <c r="L2484" s="48"/>
      <c r="M2484" s="78"/>
      <c r="N2484" s="78"/>
      <c r="O2484" s="13">
        <f>SUM(L2484:N2484)</f>
        <v>0</v>
      </c>
      <c r="P2484" s="78"/>
      <c r="Q2484" s="78"/>
      <c r="R2484" s="78"/>
      <c r="S2484" s="78"/>
      <c r="T2484" s="13">
        <f>SUM(P2484:S2484)</f>
        <v>0</v>
      </c>
      <c r="U2484" s="48"/>
      <c r="V2484" s="48"/>
      <c r="W2484" s="48"/>
      <c r="X2484" s="48"/>
      <c r="Y2484" s="48"/>
      <c r="Z2484" s="48"/>
      <c r="AA2484" s="13">
        <f>SUM(U2484:Z2484)</f>
        <v>0</v>
      </c>
      <c r="AB2484" s="48"/>
      <c r="AC2484" s="48"/>
      <c r="AD2484" s="86">
        <f>H2484+K2484+O2484+T2484+AA2484+AB2484-AC2484</f>
        <v>81.2</v>
      </c>
    </row>
    <row r="2485" spans="1:30" ht="21" customHeight="1" x14ac:dyDescent="0.2">
      <c r="A2485" s="10">
        <v>2481</v>
      </c>
      <c r="B2485" s="100" t="s">
        <v>2129</v>
      </c>
      <c r="C2485" s="101" t="s">
        <v>68</v>
      </c>
      <c r="D2485" s="101">
        <v>2</v>
      </c>
      <c r="E2485" s="13">
        <v>0.81200000000000006</v>
      </c>
      <c r="F2485" s="48"/>
      <c r="G2485" s="48"/>
      <c r="H2485" s="12">
        <f>SUM(E2485*100,F2485:G2485)</f>
        <v>81.2</v>
      </c>
      <c r="I2485" s="48"/>
      <c r="J2485" s="78"/>
      <c r="K2485" s="13">
        <f>SUM(I2485:J2485)</f>
        <v>0</v>
      </c>
      <c r="L2485" s="48"/>
      <c r="M2485" s="78"/>
      <c r="N2485" s="78"/>
      <c r="O2485" s="13">
        <f>SUM(L2485:N2485)</f>
        <v>0</v>
      </c>
      <c r="P2485" s="78"/>
      <c r="Q2485" s="78"/>
      <c r="R2485" s="78"/>
      <c r="S2485" s="78"/>
      <c r="T2485" s="13">
        <f>SUM(P2485:S2485)</f>
        <v>0</v>
      </c>
      <c r="U2485" s="48"/>
      <c r="V2485" s="48"/>
      <c r="W2485" s="48"/>
      <c r="X2485" s="48"/>
      <c r="Y2485" s="48"/>
      <c r="Z2485" s="48"/>
      <c r="AA2485" s="13">
        <f>SUM(U2485:Z2485)</f>
        <v>0</v>
      </c>
      <c r="AB2485" s="48"/>
      <c r="AC2485" s="48"/>
      <c r="AD2485" s="86">
        <f>H2485+K2485+O2485+T2485+AA2485+AB2485-AC2485</f>
        <v>81.2</v>
      </c>
    </row>
    <row r="2486" spans="1:30" ht="21" customHeight="1" x14ac:dyDescent="0.2">
      <c r="A2486" s="8">
        <v>2482</v>
      </c>
      <c r="B2486" s="100" t="s">
        <v>2130</v>
      </c>
      <c r="C2486" s="101" t="s">
        <v>68</v>
      </c>
      <c r="D2486" s="156">
        <v>1</v>
      </c>
      <c r="E2486" s="16">
        <v>0.80700000000000005</v>
      </c>
      <c r="F2486" s="48"/>
      <c r="G2486" s="48"/>
      <c r="H2486" s="12">
        <f>SUM(E2486*100,F2486:G2486)</f>
        <v>80.7</v>
      </c>
      <c r="I2486" s="48"/>
      <c r="J2486" s="78"/>
      <c r="K2486" s="13">
        <f>SUM(I2486:J2486)</f>
        <v>0</v>
      </c>
      <c r="L2486" s="48"/>
      <c r="M2486" s="78"/>
      <c r="N2486" s="78"/>
      <c r="O2486" s="13">
        <f>SUM(L2486:N2486)</f>
        <v>0</v>
      </c>
      <c r="P2486" s="78"/>
      <c r="Q2486" s="78"/>
      <c r="R2486" s="78"/>
      <c r="S2486" s="78"/>
      <c r="T2486" s="13">
        <f>SUM(P2486:S2486)</f>
        <v>0</v>
      </c>
      <c r="U2486" s="48"/>
      <c r="V2486" s="48">
        <v>0.5</v>
      </c>
      <c r="W2486" s="48"/>
      <c r="X2486" s="48"/>
      <c r="Y2486" s="48"/>
      <c r="Z2486" s="48"/>
      <c r="AA2486" s="13">
        <f>SUM(U2486:Z2486)</f>
        <v>0.5</v>
      </c>
      <c r="AB2486" s="48"/>
      <c r="AC2486" s="48"/>
      <c r="AD2486" s="86">
        <f>H2486+K2486+O2486+T2486+AA2486+AB2486-AC2486</f>
        <v>81.2</v>
      </c>
    </row>
    <row r="2487" spans="1:30" ht="21" customHeight="1" x14ac:dyDescent="0.2">
      <c r="A2487" s="9">
        <v>2483</v>
      </c>
      <c r="B2487" s="110" t="s">
        <v>2131</v>
      </c>
      <c r="C2487" s="110" t="s">
        <v>73</v>
      </c>
      <c r="D2487" s="110">
        <v>3</v>
      </c>
      <c r="E2487" s="14">
        <v>0.81188405797101448</v>
      </c>
      <c r="F2487" s="50"/>
      <c r="G2487" s="50"/>
      <c r="H2487" s="12">
        <f>SUM(E2487*100,F2487:G2487)</f>
        <v>81.188405797101453</v>
      </c>
      <c r="I2487" s="50"/>
      <c r="J2487" s="112"/>
      <c r="K2487" s="14">
        <f>SUM(I2487:J2487)</f>
        <v>0</v>
      </c>
      <c r="L2487" s="50"/>
      <c r="M2487" s="112"/>
      <c r="N2487" s="112"/>
      <c r="O2487" s="14">
        <f>SUM(L2487:N2487)</f>
        <v>0</v>
      </c>
      <c r="P2487" s="112"/>
      <c r="Q2487" s="112"/>
      <c r="R2487" s="112"/>
      <c r="S2487" s="112"/>
      <c r="T2487" s="14">
        <f>SUM(P2487:S2487)</f>
        <v>0</v>
      </c>
      <c r="U2487" s="50"/>
      <c r="V2487" s="50"/>
      <c r="W2487" s="50"/>
      <c r="X2487" s="50"/>
      <c r="Y2487" s="50"/>
      <c r="Z2487" s="50"/>
      <c r="AA2487" s="14">
        <f>SUM(U2487:Z2487)</f>
        <v>0</v>
      </c>
      <c r="AB2487" s="50"/>
      <c r="AC2487" s="50"/>
      <c r="AD2487" s="86">
        <f>H2487+K2487+O2487+T2487+AA2487+AB2487-AC2487</f>
        <v>81.188405797101453</v>
      </c>
    </row>
    <row r="2488" spans="1:30" ht="21" customHeight="1" x14ac:dyDescent="0.2">
      <c r="A2488" s="10">
        <v>2484</v>
      </c>
      <c r="B2488" s="114" t="s">
        <v>2132</v>
      </c>
      <c r="C2488" s="92" t="s">
        <v>64</v>
      </c>
      <c r="D2488" s="91">
        <v>3</v>
      </c>
      <c r="E2488" s="12">
        <v>0.81186495176848872</v>
      </c>
      <c r="F2488" s="53"/>
      <c r="G2488" s="46"/>
      <c r="H2488" s="12">
        <f>SUM(E2488*100,F2488:G2488)</f>
        <v>81.186495176848865</v>
      </c>
      <c r="I2488" s="94"/>
      <c r="J2488" s="95"/>
      <c r="K2488" s="12">
        <f>SUM(I2488:J2488)</f>
        <v>0</v>
      </c>
      <c r="L2488" s="95"/>
      <c r="M2488" s="95"/>
      <c r="N2488" s="95"/>
      <c r="O2488" s="12">
        <f>SUM(L2488:N2488)</f>
        <v>0</v>
      </c>
      <c r="P2488" s="95"/>
      <c r="Q2488" s="95"/>
      <c r="R2488" s="95"/>
      <c r="S2488" s="95"/>
      <c r="T2488" s="12">
        <f>SUM(P2488:S2488)</f>
        <v>0</v>
      </c>
      <c r="U2488" s="95"/>
      <c r="V2488" s="94"/>
      <c r="W2488" s="94"/>
      <c r="X2488" s="94"/>
      <c r="Y2488" s="85"/>
      <c r="Z2488" s="85"/>
      <c r="AA2488" s="14">
        <f>SUM(U2488:Z2488)</f>
        <v>0</v>
      </c>
      <c r="AB2488" s="85"/>
      <c r="AC2488" s="85"/>
      <c r="AD2488" s="86">
        <f>H2488+K2488+O2488+T2488+AA2488+AB2488-AC2488</f>
        <v>81.186495176848865</v>
      </c>
    </row>
    <row r="2489" spans="1:30" ht="21" customHeight="1" x14ac:dyDescent="0.2">
      <c r="A2489" s="8">
        <v>2485</v>
      </c>
      <c r="B2489" s="110" t="s">
        <v>2133</v>
      </c>
      <c r="C2489" s="110" t="s">
        <v>73</v>
      </c>
      <c r="D2489" s="110">
        <v>2</v>
      </c>
      <c r="E2489" s="14">
        <v>0.81178321678321674</v>
      </c>
      <c r="F2489" s="50"/>
      <c r="G2489" s="50"/>
      <c r="H2489" s="12">
        <f>SUM(E2489*100,F2489:G2489)</f>
        <v>81.17832167832168</v>
      </c>
      <c r="I2489" s="50"/>
      <c r="J2489" s="112"/>
      <c r="K2489" s="14">
        <f>SUM(I2489:J2489)</f>
        <v>0</v>
      </c>
      <c r="L2489" s="50"/>
      <c r="M2489" s="112"/>
      <c r="N2489" s="112"/>
      <c r="O2489" s="14">
        <f>SUM(L2489:N2489)</f>
        <v>0</v>
      </c>
      <c r="P2489" s="112"/>
      <c r="Q2489" s="112"/>
      <c r="R2489" s="112"/>
      <c r="S2489" s="112"/>
      <c r="T2489" s="14">
        <f>SUM(P2489:S2489)</f>
        <v>0</v>
      </c>
      <c r="U2489" s="50"/>
      <c r="V2489" s="50"/>
      <c r="W2489" s="50"/>
      <c r="X2489" s="50"/>
      <c r="Y2489" s="50"/>
      <c r="Z2489" s="50"/>
      <c r="AA2489" s="14">
        <f>SUM(U2489:Z2489)</f>
        <v>0</v>
      </c>
      <c r="AB2489" s="50"/>
      <c r="AC2489" s="50"/>
      <c r="AD2489" s="86">
        <f>H2489+K2489+O2489+T2489+AA2489+AB2489-AC2489</f>
        <v>81.17832167832168</v>
      </c>
    </row>
    <row r="2490" spans="1:30" ht="21" customHeight="1" x14ac:dyDescent="0.2">
      <c r="A2490" s="9">
        <v>2486</v>
      </c>
      <c r="B2490" s="117">
        <v>194006</v>
      </c>
      <c r="C2490" s="119" t="s">
        <v>78</v>
      </c>
      <c r="D2490" s="119">
        <v>2</v>
      </c>
      <c r="E2490" s="14">
        <v>0.81166666666666665</v>
      </c>
      <c r="F2490" s="51"/>
      <c r="G2490" s="51"/>
      <c r="H2490" s="12">
        <f>SUM(E2490*100,F2490:G2490)</f>
        <v>81.166666666666671</v>
      </c>
      <c r="I2490" s="51"/>
      <c r="J2490" s="121"/>
      <c r="K2490" s="14">
        <f>SUM(I2490:J2490)</f>
        <v>0</v>
      </c>
      <c r="L2490" s="51"/>
      <c r="M2490" s="121"/>
      <c r="N2490" s="121"/>
      <c r="O2490" s="14">
        <f>SUM(L2490:N2490)</f>
        <v>0</v>
      </c>
      <c r="P2490" s="121"/>
      <c r="Q2490" s="200"/>
      <c r="R2490" s="121"/>
      <c r="S2490" s="121"/>
      <c r="T2490" s="14">
        <f>SUM(P2490:S2490)</f>
        <v>0</v>
      </c>
      <c r="U2490" s="51"/>
      <c r="V2490" s="51"/>
      <c r="W2490" s="51"/>
      <c r="X2490" s="51"/>
      <c r="Y2490" s="51"/>
      <c r="Z2490" s="51"/>
      <c r="AA2490" s="14">
        <f>SUM(U2490:Z2490)</f>
        <v>0</v>
      </c>
      <c r="AB2490" s="51"/>
      <c r="AC2490" s="51"/>
      <c r="AD2490" s="86">
        <f>H2490+K2490+O2490+T2490+AA2490+AB2490-AC2490</f>
        <v>81.166666666666671</v>
      </c>
    </row>
    <row r="2491" spans="1:30" ht="21" customHeight="1" x14ac:dyDescent="0.2">
      <c r="A2491" s="10">
        <v>2487</v>
      </c>
      <c r="B2491" s="131" t="s">
        <v>2134</v>
      </c>
      <c r="C2491" s="92" t="s">
        <v>64</v>
      </c>
      <c r="D2491" s="91">
        <v>2</v>
      </c>
      <c r="E2491" s="12">
        <v>0.80648936170212771</v>
      </c>
      <c r="F2491" s="46"/>
      <c r="G2491" s="46"/>
      <c r="H2491" s="12">
        <f>SUM(E2491*100,F2491:G2491)</f>
        <v>80.648936170212764</v>
      </c>
      <c r="I2491" s="94"/>
      <c r="J2491" s="95"/>
      <c r="K2491" s="12">
        <f>SUM(I2491:J2491)</f>
        <v>0</v>
      </c>
      <c r="L2491" s="95"/>
      <c r="M2491" s="95"/>
      <c r="N2491" s="95"/>
      <c r="O2491" s="12">
        <f>SUM(L2491:N2491)</f>
        <v>0</v>
      </c>
      <c r="P2491" s="95"/>
      <c r="Q2491" s="95"/>
      <c r="R2491" s="95"/>
      <c r="S2491" s="95"/>
      <c r="T2491" s="12">
        <f>SUM(P2491:S2491)</f>
        <v>0</v>
      </c>
      <c r="U2491" s="95"/>
      <c r="V2491" s="94"/>
      <c r="W2491" s="94"/>
      <c r="X2491" s="94"/>
      <c r="Y2491" s="85"/>
      <c r="Z2491" s="85">
        <v>0.5</v>
      </c>
      <c r="AA2491" s="14">
        <f>SUM(U2491:Z2491)</f>
        <v>0.5</v>
      </c>
      <c r="AB2491" s="85"/>
      <c r="AC2491" s="85"/>
      <c r="AD2491" s="86">
        <f>H2491+K2491+O2491+T2491+AA2491+AB2491-AC2491</f>
        <v>81.148936170212764</v>
      </c>
    </row>
    <row r="2492" spans="1:30" ht="21" customHeight="1" x14ac:dyDescent="0.2">
      <c r="A2492" s="8">
        <v>2488</v>
      </c>
      <c r="B2492" s="145">
        <v>164336</v>
      </c>
      <c r="C2492" s="92" t="s">
        <v>64</v>
      </c>
      <c r="D2492" s="91">
        <v>5</v>
      </c>
      <c r="E2492" s="12">
        <v>0.81130824372759858</v>
      </c>
      <c r="F2492" s="46"/>
      <c r="G2492" s="46"/>
      <c r="H2492" s="12">
        <f>SUM(E2492*100,F2492:G2492)</f>
        <v>81.130824372759861</v>
      </c>
      <c r="I2492" s="94"/>
      <c r="J2492" s="95"/>
      <c r="K2492" s="12">
        <f>SUM(I2492:J2492)</f>
        <v>0</v>
      </c>
      <c r="L2492" s="95"/>
      <c r="M2492" s="95"/>
      <c r="N2492" s="95"/>
      <c r="O2492" s="12">
        <f>SUM(L2492:N2492)</f>
        <v>0</v>
      </c>
      <c r="P2492" s="95"/>
      <c r="Q2492" s="95"/>
      <c r="R2492" s="95"/>
      <c r="S2492" s="95"/>
      <c r="T2492" s="12">
        <f>SUM(P2492:S2492)</f>
        <v>0</v>
      </c>
      <c r="U2492" s="95"/>
      <c r="V2492" s="94"/>
      <c r="W2492" s="94"/>
      <c r="X2492" s="94"/>
      <c r="Y2492" s="85"/>
      <c r="Z2492" s="85"/>
      <c r="AA2492" s="14">
        <f>SUM(U2492:Z2492)</f>
        <v>0</v>
      </c>
      <c r="AB2492" s="85"/>
      <c r="AC2492" s="85"/>
      <c r="AD2492" s="86">
        <f>H2492+K2492+O2492+T2492+AA2492+AB2492-AC2492</f>
        <v>81.130824372759861</v>
      </c>
    </row>
    <row r="2493" spans="1:30" ht="21" customHeight="1" x14ac:dyDescent="0.2">
      <c r="A2493" s="9">
        <v>2489</v>
      </c>
      <c r="B2493" s="110" t="s">
        <v>1436</v>
      </c>
      <c r="C2493" s="110" t="s">
        <v>73</v>
      </c>
      <c r="D2493" s="110">
        <v>2</v>
      </c>
      <c r="E2493" s="14">
        <v>0.81129370629370634</v>
      </c>
      <c r="F2493" s="50"/>
      <c r="G2493" s="50"/>
      <c r="H2493" s="12">
        <f>SUM(E2493*100,F2493:G2493)</f>
        <v>81.129370629370641</v>
      </c>
      <c r="I2493" s="50"/>
      <c r="J2493" s="112"/>
      <c r="K2493" s="14">
        <f>SUM(I2493:J2493)</f>
        <v>0</v>
      </c>
      <c r="L2493" s="50"/>
      <c r="M2493" s="112"/>
      <c r="N2493" s="112"/>
      <c r="O2493" s="14">
        <f>SUM(L2493:N2493)</f>
        <v>0</v>
      </c>
      <c r="P2493" s="112"/>
      <c r="Q2493" s="112"/>
      <c r="R2493" s="112"/>
      <c r="S2493" s="112"/>
      <c r="T2493" s="14">
        <f>SUM(P2493:S2493)</f>
        <v>0</v>
      </c>
      <c r="U2493" s="50"/>
      <c r="V2493" s="50"/>
      <c r="W2493" s="50"/>
      <c r="X2493" s="50"/>
      <c r="Y2493" s="50"/>
      <c r="Z2493" s="50"/>
      <c r="AA2493" s="14">
        <f>SUM(U2493:Z2493)</f>
        <v>0</v>
      </c>
      <c r="AB2493" s="50"/>
      <c r="AC2493" s="50"/>
      <c r="AD2493" s="86">
        <f>H2493+K2493+O2493+T2493+AA2493+AB2493-AC2493</f>
        <v>81.129370629370641</v>
      </c>
    </row>
    <row r="2494" spans="1:30" ht="21" customHeight="1" x14ac:dyDescent="0.2">
      <c r="A2494" s="10">
        <v>2490</v>
      </c>
      <c r="B2494" s="142" t="s">
        <v>2135</v>
      </c>
      <c r="C2494" s="92" t="s">
        <v>64</v>
      </c>
      <c r="D2494" s="91">
        <v>3</v>
      </c>
      <c r="E2494" s="12">
        <v>0.77609756097560978</v>
      </c>
      <c r="F2494" s="46"/>
      <c r="G2494" s="46"/>
      <c r="H2494" s="12">
        <f>SUM(E2494*100,F2494:G2494)</f>
        <v>77.609756097560975</v>
      </c>
      <c r="I2494" s="53"/>
      <c r="J2494" s="113"/>
      <c r="K2494" s="12">
        <f>SUM(I2494:J2494)</f>
        <v>0</v>
      </c>
      <c r="L2494" s="95"/>
      <c r="M2494" s="95"/>
      <c r="N2494" s="95"/>
      <c r="O2494" s="12">
        <f>SUM(L2494:N2494)</f>
        <v>0</v>
      </c>
      <c r="P2494" s="95"/>
      <c r="Q2494" s="126"/>
      <c r="R2494" s="95">
        <v>0.5</v>
      </c>
      <c r="S2494" s="95"/>
      <c r="T2494" s="12">
        <f>SUM(P2494:S2494)</f>
        <v>0.5</v>
      </c>
      <c r="U2494" s="95">
        <v>1</v>
      </c>
      <c r="V2494" s="94">
        <v>2</v>
      </c>
      <c r="W2494" s="94"/>
      <c r="X2494" s="94"/>
      <c r="Y2494" s="85"/>
      <c r="Z2494" s="85"/>
      <c r="AA2494" s="14">
        <f>SUM(U2494:Z2494)</f>
        <v>3</v>
      </c>
      <c r="AB2494" s="58"/>
      <c r="AC2494" s="58"/>
      <c r="AD2494" s="87">
        <f>H2494+K2494+O2494+T2494+AA2494+AB2494-AC2494</f>
        <v>81.109756097560975</v>
      </c>
    </row>
    <row r="2495" spans="1:30" ht="21" customHeight="1" x14ac:dyDescent="0.2">
      <c r="A2495" s="8">
        <v>2491</v>
      </c>
      <c r="B2495" s="107">
        <v>182782</v>
      </c>
      <c r="C2495" s="104" t="s">
        <v>70</v>
      </c>
      <c r="D2495" s="104">
        <v>3</v>
      </c>
      <c r="E2495" s="14">
        <f>'[1]3-18-02.'!AD11</f>
        <v>0.81099999999999994</v>
      </c>
      <c r="F2495" s="49"/>
      <c r="G2495" s="49"/>
      <c r="H2495" s="12">
        <f>SUM(E2495*100,F2495:G2495)</f>
        <v>81.099999999999994</v>
      </c>
      <c r="I2495" s="49"/>
      <c r="J2495" s="106"/>
      <c r="K2495" s="14">
        <f>SUM(I2495:J2495)</f>
        <v>0</v>
      </c>
      <c r="L2495" s="49"/>
      <c r="M2495" s="106"/>
      <c r="N2495" s="106"/>
      <c r="O2495" s="14">
        <f>SUM(L2495:N2495)</f>
        <v>0</v>
      </c>
      <c r="P2495" s="106"/>
      <c r="Q2495" s="106"/>
      <c r="R2495" s="106"/>
      <c r="S2495" s="106"/>
      <c r="T2495" s="14">
        <f>SUM(P2495:S2495)</f>
        <v>0</v>
      </c>
      <c r="U2495" s="49"/>
      <c r="V2495" s="49"/>
      <c r="W2495" s="49"/>
      <c r="X2495" s="49"/>
      <c r="Y2495" s="49"/>
      <c r="Z2495" s="49"/>
      <c r="AA2495" s="14">
        <f>SUM(U2495:Z2495)</f>
        <v>0</v>
      </c>
      <c r="AB2495" s="49"/>
      <c r="AC2495" s="49"/>
      <c r="AD2495" s="86">
        <f>H2495+K2495+O2495+T2495+AA2495+AB2495-AC2495</f>
        <v>81.099999999999994</v>
      </c>
    </row>
    <row r="2496" spans="1:30" ht="21" customHeight="1" x14ac:dyDescent="0.2">
      <c r="A2496" s="9">
        <v>2492</v>
      </c>
      <c r="B2496" s="107">
        <v>182809</v>
      </c>
      <c r="C2496" s="104" t="s">
        <v>70</v>
      </c>
      <c r="D2496" s="104">
        <v>3</v>
      </c>
      <c r="E2496" s="14">
        <f>'[1]3-18-03.'!AD15</f>
        <v>0.81099999999999994</v>
      </c>
      <c r="F2496" s="49"/>
      <c r="G2496" s="49"/>
      <c r="H2496" s="12">
        <f>SUM(E2496*100,F2496:G2496)</f>
        <v>81.099999999999994</v>
      </c>
      <c r="I2496" s="49"/>
      <c r="J2496" s="106"/>
      <c r="K2496" s="14">
        <f>SUM(I2496:J2496)</f>
        <v>0</v>
      </c>
      <c r="L2496" s="49"/>
      <c r="M2496" s="106"/>
      <c r="N2496" s="106"/>
      <c r="O2496" s="14">
        <f>SUM(L2496:N2496)</f>
        <v>0</v>
      </c>
      <c r="P2496" s="106"/>
      <c r="Q2496" s="106"/>
      <c r="R2496" s="106"/>
      <c r="S2496" s="106"/>
      <c r="T2496" s="14">
        <f>SUM(P2496:S2496)</f>
        <v>0</v>
      </c>
      <c r="U2496" s="49"/>
      <c r="V2496" s="49"/>
      <c r="W2496" s="49"/>
      <c r="X2496" s="49"/>
      <c r="Y2496" s="49"/>
      <c r="Z2496" s="49"/>
      <c r="AA2496" s="14">
        <f>SUM(U2496:Z2496)</f>
        <v>0</v>
      </c>
      <c r="AB2496" s="49"/>
      <c r="AC2496" s="49"/>
      <c r="AD2496" s="86">
        <f>H2496+K2496+O2496+T2496+AA2496+AB2496-AC2496</f>
        <v>81.099999999999994</v>
      </c>
    </row>
    <row r="2497" spans="1:30" ht="21" customHeight="1" x14ac:dyDescent="0.2">
      <c r="A2497" s="10">
        <v>2493</v>
      </c>
      <c r="B2497" s="136" t="s">
        <v>2136</v>
      </c>
      <c r="C2497" s="104" t="s">
        <v>70</v>
      </c>
      <c r="D2497" s="103">
        <v>1</v>
      </c>
      <c r="E2497" s="14">
        <f>H2497/100</f>
        <v>0.81090909090909091</v>
      </c>
      <c r="F2497" s="49"/>
      <c r="G2497" s="49"/>
      <c r="H2497" s="12">
        <v>81.090909090909093</v>
      </c>
      <c r="I2497" s="49"/>
      <c r="J2497" s="106"/>
      <c r="K2497" s="14">
        <f>SUM(I2497:J2497)</f>
        <v>0</v>
      </c>
      <c r="L2497" s="49"/>
      <c r="M2497" s="106"/>
      <c r="N2497" s="106"/>
      <c r="O2497" s="14">
        <f>SUM(L2497:N2497)</f>
        <v>0</v>
      </c>
      <c r="P2497" s="106"/>
      <c r="Q2497" s="106"/>
      <c r="R2497" s="106"/>
      <c r="S2497" s="106"/>
      <c r="T2497" s="14">
        <f>SUM(P2497:S2497)</f>
        <v>0</v>
      </c>
      <c r="U2497" s="49"/>
      <c r="V2497" s="49"/>
      <c r="W2497" s="49"/>
      <c r="X2497" s="49"/>
      <c r="Y2497" s="49"/>
      <c r="Z2497" s="49"/>
      <c r="AA2497" s="14">
        <f>SUM(U2497:Z2497)</f>
        <v>0</v>
      </c>
      <c r="AB2497" s="49"/>
      <c r="AC2497" s="49"/>
      <c r="AD2497" s="87">
        <f>H2497+K2497+O2497+T2497+AA2497+AB2497-AC2497</f>
        <v>81.090909090909093</v>
      </c>
    </row>
    <row r="2498" spans="1:30" ht="21" customHeight="1" x14ac:dyDescent="0.2">
      <c r="A2498" s="8">
        <v>2494</v>
      </c>
      <c r="B2498" s="96" t="s">
        <v>2137</v>
      </c>
      <c r="C2498" s="96" t="s">
        <v>66</v>
      </c>
      <c r="D2498" s="96">
        <v>3</v>
      </c>
      <c r="E2498" s="13">
        <v>0.81084745762711863</v>
      </c>
      <c r="F2498" s="47"/>
      <c r="G2498" s="47"/>
      <c r="H2498" s="12">
        <f>SUM(E2498*100,F2498:G2498)</f>
        <v>81.084745762711862</v>
      </c>
      <c r="I2498" s="47"/>
      <c r="J2498" s="77"/>
      <c r="K2498" s="13">
        <f>SUM(I2498:J2498)</f>
        <v>0</v>
      </c>
      <c r="L2498" s="47"/>
      <c r="M2498" s="77"/>
      <c r="N2498" s="77"/>
      <c r="O2498" s="13">
        <f>SUM(L2498:N2498)</f>
        <v>0</v>
      </c>
      <c r="P2498" s="77"/>
      <c r="Q2498" s="77"/>
      <c r="R2498" s="77"/>
      <c r="S2498" s="77"/>
      <c r="T2498" s="13">
        <f>SUM(P2498:S2498)</f>
        <v>0</v>
      </c>
      <c r="U2498" s="47"/>
      <c r="V2498" s="47"/>
      <c r="W2498" s="47"/>
      <c r="X2498" s="47"/>
      <c r="Y2498" s="47"/>
      <c r="Z2498" s="47"/>
      <c r="AA2498" s="13">
        <f>SUM(U2498:Z2498)</f>
        <v>0</v>
      </c>
      <c r="AB2498" s="47"/>
      <c r="AC2498" s="47"/>
      <c r="AD2498" s="87">
        <f>H2498+K2498+O2498+T2498+AA2498+AB2498-AC2498</f>
        <v>81.084745762711862</v>
      </c>
    </row>
    <row r="2499" spans="1:30" ht="21" customHeight="1" x14ac:dyDescent="0.2">
      <c r="A2499" s="9">
        <v>2495</v>
      </c>
      <c r="B2499" s="144" t="s">
        <v>2138</v>
      </c>
      <c r="C2499" s="92" t="s">
        <v>64</v>
      </c>
      <c r="D2499" s="91">
        <v>4</v>
      </c>
      <c r="E2499" s="12">
        <v>0.80875172731460154</v>
      </c>
      <c r="F2499" s="46"/>
      <c r="G2499" s="46"/>
      <c r="H2499" s="12">
        <f>SUM(E2499*100,F2499:G2499)</f>
        <v>80.875172731460154</v>
      </c>
      <c r="I2499" s="94"/>
      <c r="J2499" s="95"/>
      <c r="K2499" s="12">
        <f>SUM(I2499:J2499)</f>
        <v>0</v>
      </c>
      <c r="L2499" s="95"/>
      <c r="M2499" s="95"/>
      <c r="N2499" s="95"/>
      <c r="O2499" s="12">
        <f>SUM(L2499:N2499)</f>
        <v>0</v>
      </c>
      <c r="P2499" s="95"/>
      <c r="Q2499" s="95"/>
      <c r="R2499" s="95"/>
      <c r="S2499" s="95"/>
      <c r="T2499" s="12">
        <f>SUM(P2499:S2499)</f>
        <v>0</v>
      </c>
      <c r="U2499" s="95"/>
      <c r="V2499" s="94"/>
      <c r="W2499" s="94"/>
      <c r="X2499" s="94"/>
      <c r="Y2499" s="85"/>
      <c r="Z2499" s="85">
        <v>0.2</v>
      </c>
      <c r="AA2499" s="14">
        <f>SUM(U2499:Z2499)</f>
        <v>0.2</v>
      </c>
      <c r="AB2499" s="85"/>
      <c r="AC2499" s="85"/>
      <c r="AD2499" s="87">
        <f>H2499+K2499+O2499+T2499+AA2499+AB2499-AC2499</f>
        <v>81.075172731460157</v>
      </c>
    </row>
    <row r="2500" spans="1:30" ht="21" customHeight="1" x14ac:dyDescent="0.2">
      <c r="A2500" s="10">
        <v>2496</v>
      </c>
      <c r="B2500" s="117">
        <v>184080</v>
      </c>
      <c r="C2500" s="119" t="s">
        <v>78</v>
      </c>
      <c r="D2500" s="119">
        <v>3</v>
      </c>
      <c r="E2500" s="14">
        <v>0.81068181818181817</v>
      </c>
      <c r="F2500" s="51"/>
      <c r="G2500" s="51"/>
      <c r="H2500" s="12">
        <f>SUM(E2500*100,F2500:G2500)</f>
        <v>81.068181818181813</v>
      </c>
      <c r="I2500" s="51"/>
      <c r="J2500" s="121"/>
      <c r="K2500" s="14">
        <f>SUM(I2500:J2500)</f>
        <v>0</v>
      </c>
      <c r="L2500" s="51"/>
      <c r="M2500" s="121"/>
      <c r="N2500" s="121"/>
      <c r="O2500" s="14">
        <f>SUM(L2500:N2500)</f>
        <v>0</v>
      </c>
      <c r="P2500" s="121"/>
      <c r="Q2500" s="121"/>
      <c r="R2500" s="121"/>
      <c r="S2500" s="121"/>
      <c r="T2500" s="14">
        <f>SUM(P2500:S2500)</f>
        <v>0</v>
      </c>
      <c r="U2500" s="51"/>
      <c r="V2500" s="51"/>
      <c r="W2500" s="51"/>
      <c r="X2500" s="51"/>
      <c r="Y2500" s="51"/>
      <c r="Z2500" s="51"/>
      <c r="AA2500" s="14">
        <f>SUM(U2500:Z2500)</f>
        <v>0</v>
      </c>
      <c r="AB2500" s="51"/>
      <c r="AC2500" s="51"/>
      <c r="AD2500" s="86">
        <f>H2500+K2500+O2500+T2500+AA2500+AB2500-AC2500</f>
        <v>81.068181818181813</v>
      </c>
    </row>
    <row r="2501" spans="1:30" ht="21" customHeight="1" x14ac:dyDescent="0.2">
      <c r="A2501" s="8">
        <v>2497</v>
      </c>
      <c r="B2501" s="96" t="s">
        <v>2139</v>
      </c>
      <c r="C2501" s="96" t="s">
        <v>66</v>
      </c>
      <c r="D2501" s="96">
        <v>2</v>
      </c>
      <c r="E2501" s="13">
        <v>0.81066666666666665</v>
      </c>
      <c r="F2501" s="47"/>
      <c r="G2501" s="47"/>
      <c r="H2501" s="12">
        <f>SUM(E2501*100,F2501:G2501)</f>
        <v>81.066666666666663</v>
      </c>
      <c r="I2501" s="47"/>
      <c r="J2501" s="77"/>
      <c r="K2501" s="13">
        <f>SUM(I2501:J2501)</f>
        <v>0</v>
      </c>
      <c r="L2501" s="47"/>
      <c r="M2501" s="77"/>
      <c r="N2501" s="77"/>
      <c r="O2501" s="13">
        <f>SUM(L2501:N2501)</f>
        <v>0</v>
      </c>
      <c r="P2501" s="77"/>
      <c r="Q2501" s="77"/>
      <c r="R2501" s="77"/>
      <c r="S2501" s="77"/>
      <c r="T2501" s="13">
        <f>SUM(P2501:S2501)</f>
        <v>0</v>
      </c>
      <c r="U2501" s="47"/>
      <c r="V2501" s="47"/>
      <c r="W2501" s="47"/>
      <c r="X2501" s="47"/>
      <c r="Y2501" s="47"/>
      <c r="Z2501" s="47"/>
      <c r="AA2501" s="13">
        <f>SUM(U2501:Z2501)</f>
        <v>0</v>
      </c>
      <c r="AB2501" s="47"/>
      <c r="AC2501" s="47"/>
      <c r="AD2501" s="87">
        <f>H2501+K2501+O2501+T2501+AA2501+AB2501-AC2501</f>
        <v>81.066666666666663</v>
      </c>
    </row>
    <row r="2502" spans="1:30" ht="21" customHeight="1" x14ac:dyDescent="0.2">
      <c r="A2502" s="9">
        <v>2498</v>
      </c>
      <c r="B2502" s="96" t="s">
        <v>2140</v>
      </c>
      <c r="C2502" s="96" t="s">
        <v>66</v>
      </c>
      <c r="D2502" s="96">
        <v>4</v>
      </c>
      <c r="E2502" s="13">
        <v>0.81055555555555558</v>
      </c>
      <c r="F2502" s="47"/>
      <c r="G2502" s="47"/>
      <c r="H2502" s="12">
        <f>SUM(E2502*100,F2502:G2502)</f>
        <v>81.055555555555557</v>
      </c>
      <c r="I2502" s="47"/>
      <c r="J2502" s="77"/>
      <c r="K2502" s="13">
        <f>SUM(I2502:J2502)</f>
        <v>0</v>
      </c>
      <c r="L2502" s="47"/>
      <c r="M2502" s="77"/>
      <c r="N2502" s="77"/>
      <c r="O2502" s="13">
        <f>SUM(L2502:N2502)</f>
        <v>0</v>
      </c>
      <c r="P2502" s="77"/>
      <c r="Q2502" s="77"/>
      <c r="R2502" s="77"/>
      <c r="S2502" s="77"/>
      <c r="T2502" s="13">
        <f>SUM(P2502:S2502)</f>
        <v>0</v>
      </c>
      <c r="U2502" s="47"/>
      <c r="V2502" s="47"/>
      <c r="W2502" s="47"/>
      <c r="X2502" s="47"/>
      <c r="Y2502" s="47"/>
      <c r="Z2502" s="47"/>
      <c r="AA2502" s="13">
        <f>SUM(U2502:Z2502)</f>
        <v>0</v>
      </c>
      <c r="AB2502" s="47"/>
      <c r="AC2502" s="47"/>
      <c r="AD2502" s="86">
        <f>H2502+K2502+O2502+T2502+AA2502+AB2502-AC2502</f>
        <v>81.055555555555557</v>
      </c>
    </row>
    <row r="2503" spans="1:30" ht="21" customHeight="1" x14ac:dyDescent="0.2">
      <c r="A2503" s="10">
        <v>2499</v>
      </c>
      <c r="B2503" s="132" t="s">
        <v>2141</v>
      </c>
      <c r="C2503" s="101" t="s">
        <v>68</v>
      </c>
      <c r="D2503" s="101">
        <v>1</v>
      </c>
      <c r="E2503" s="13">
        <v>0.79042857142857137</v>
      </c>
      <c r="F2503" s="48"/>
      <c r="G2503" s="48"/>
      <c r="H2503" s="12">
        <f>SUM(E2503*100,F2503:G2503)</f>
        <v>79.04285714285713</v>
      </c>
      <c r="I2503" s="48"/>
      <c r="J2503" s="78"/>
      <c r="K2503" s="13">
        <f>SUM(I2503:J2503)</f>
        <v>0</v>
      </c>
      <c r="L2503" s="48"/>
      <c r="M2503" s="78"/>
      <c r="N2503" s="78"/>
      <c r="O2503" s="13">
        <f>SUM(L2503:N2503)</f>
        <v>0</v>
      </c>
      <c r="P2503" s="78"/>
      <c r="Q2503" s="78"/>
      <c r="R2503" s="78"/>
      <c r="S2503" s="78"/>
      <c r="T2503" s="13">
        <f>SUM(P2503:S2503)</f>
        <v>0</v>
      </c>
      <c r="U2503" s="48"/>
      <c r="V2503" s="48">
        <v>2</v>
      </c>
      <c r="W2503" s="48"/>
      <c r="X2503" s="48"/>
      <c r="Y2503" s="48"/>
      <c r="Z2503" s="48"/>
      <c r="AA2503" s="13">
        <f>SUM(U2503:Z2503)</f>
        <v>2</v>
      </c>
      <c r="AB2503" s="48"/>
      <c r="AC2503" s="48"/>
      <c r="AD2503" s="87">
        <f>H2503+K2503+O2503+T2503+AA2503+AB2503-AC2503</f>
        <v>81.04285714285713</v>
      </c>
    </row>
    <row r="2504" spans="1:30" ht="21" customHeight="1" x14ac:dyDescent="0.2">
      <c r="A2504" s="8">
        <v>2500</v>
      </c>
      <c r="B2504" s="122" t="s">
        <v>2142</v>
      </c>
      <c r="C2504" s="110" t="s">
        <v>73</v>
      </c>
      <c r="D2504" s="110">
        <v>1</v>
      </c>
      <c r="E2504" s="14">
        <v>0.81034074074074081</v>
      </c>
      <c r="F2504" s="50"/>
      <c r="G2504" s="50"/>
      <c r="H2504" s="12">
        <f>SUM(E2504*100,F2504:G2504)</f>
        <v>81.034074074074084</v>
      </c>
      <c r="I2504" s="50"/>
      <c r="J2504" s="112"/>
      <c r="K2504" s="14">
        <f>SUM(I2504:J2504)</f>
        <v>0</v>
      </c>
      <c r="L2504" s="50"/>
      <c r="M2504" s="112"/>
      <c r="N2504" s="112"/>
      <c r="O2504" s="14">
        <f>SUM(L2504:N2504)</f>
        <v>0</v>
      </c>
      <c r="P2504" s="112"/>
      <c r="Q2504" s="112"/>
      <c r="R2504" s="112"/>
      <c r="S2504" s="112"/>
      <c r="T2504" s="14">
        <f>SUM(P2504:S2504)</f>
        <v>0</v>
      </c>
      <c r="U2504" s="50"/>
      <c r="V2504" s="50"/>
      <c r="W2504" s="50"/>
      <c r="X2504" s="50"/>
      <c r="Y2504" s="50"/>
      <c r="Z2504" s="50"/>
      <c r="AA2504" s="14">
        <f>SUM(U2504:Z2504)</f>
        <v>0</v>
      </c>
      <c r="AB2504" s="50"/>
      <c r="AC2504" s="50"/>
      <c r="AD2504" s="86">
        <f>H2504+K2504+O2504+T2504+AA2504+AB2504-AC2504</f>
        <v>81.034074074074084</v>
      </c>
    </row>
    <row r="2505" spans="1:30" ht="21" customHeight="1" x14ac:dyDescent="0.2">
      <c r="A2505" s="9">
        <v>2501</v>
      </c>
      <c r="B2505" s="96" t="s">
        <v>2143</v>
      </c>
      <c r="C2505" s="96" t="s">
        <v>66</v>
      </c>
      <c r="D2505" s="96">
        <v>2</v>
      </c>
      <c r="E2505" s="13">
        <v>0.81033333333333335</v>
      </c>
      <c r="F2505" s="47"/>
      <c r="G2505" s="47"/>
      <c r="H2505" s="12">
        <f>SUM(E2505*100,F2505:G2505)</f>
        <v>81.033333333333331</v>
      </c>
      <c r="I2505" s="47"/>
      <c r="J2505" s="77"/>
      <c r="K2505" s="13">
        <f>SUM(I2505:J2505)</f>
        <v>0</v>
      </c>
      <c r="L2505" s="47"/>
      <c r="M2505" s="77"/>
      <c r="N2505" s="77"/>
      <c r="O2505" s="13">
        <f>SUM(L2505:N2505)</f>
        <v>0</v>
      </c>
      <c r="P2505" s="77"/>
      <c r="Q2505" s="77"/>
      <c r="R2505" s="77"/>
      <c r="S2505" s="77"/>
      <c r="T2505" s="13">
        <f>SUM(P2505:S2505)</f>
        <v>0</v>
      </c>
      <c r="U2505" s="47"/>
      <c r="V2505" s="47"/>
      <c r="W2505" s="47"/>
      <c r="X2505" s="47"/>
      <c r="Y2505" s="47"/>
      <c r="Z2505" s="47"/>
      <c r="AA2505" s="13">
        <f>SUM(U2505:Z2505)</f>
        <v>0</v>
      </c>
      <c r="AB2505" s="47"/>
      <c r="AC2505" s="47"/>
      <c r="AD2505" s="86">
        <f>H2505+K2505+O2505+T2505+AA2505+AB2505-AC2505</f>
        <v>81.033333333333331</v>
      </c>
    </row>
    <row r="2506" spans="1:30" ht="21" customHeight="1" x14ac:dyDescent="0.2">
      <c r="A2506" s="10">
        <v>2502</v>
      </c>
      <c r="B2506" s="117">
        <v>184009</v>
      </c>
      <c r="C2506" s="119" t="s">
        <v>78</v>
      </c>
      <c r="D2506" s="119">
        <v>3</v>
      </c>
      <c r="E2506" s="14">
        <v>0.81022727272727268</v>
      </c>
      <c r="F2506" s="51"/>
      <c r="G2506" s="51"/>
      <c r="H2506" s="12">
        <f>SUM(E2506*100,F2506:G2506)</f>
        <v>81.022727272727266</v>
      </c>
      <c r="I2506" s="51"/>
      <c r="J2506" s="121"/>
      <c r="K2506" s="14">
        <f>SUM(I2506:J2506)</f>
        <v>0</v>
      </c>
      <c r="L2506" s="51"/>
      <c r="M2506" s="121"/>
      <c r="N2506" s="121"/>
      <c r="O2506" s="14">
        <f>SUM(L2506:N2506)</f>
        <v>0</v>
      </c>
      <c r="P2506" s="121"/>
      <c r="Q2506" s="121"/>
      <c r="R2506" s="121"/>
      <c r="S2506" s="121"/>
      <c r="T2506" s="14">
        <f>SUM(P2506:S2506)</f>
        <v>0</v>
      </c>
      <c r="U2506" s="51"/>
      <c r="V2506" s="51"/>
      <c r="W2506" s="51"/>
      <c r="X2506" s="51"/>
      <c r="Y2506" s="51"/>
      <c r="Z2506" s="51"/>
      <c r="AA2506" s="14">
        <f>SUM(U2506:Z2506)</f>
        <v>0</v>
      </c>
      <c r="AB2506" s="51"/>
      <c r="AC2506" s="51"/>
      <c r="AD2506" s="86">
        <f>H2506+K2506+O2506+T2506+AA2506+AB2506-AC2506</f>
        <v>81.022727272727266</v>
      </c>
    </row>
    <row r="2507" spans="1:30" ht="21" customHeight="1" x14ac:dyDescent="0.2">
      <c r="A2507" s="8">
        <v>2503</v>
      </c>
      <c r="B2507" s="96" t="s">
        <v>2144</v>
      </c>
      <c r="C2507" s="96" t="s">
        <v>66</v>
      </c>
      <c r="D2507" s="96">
        <v>3</v>
      </c>
      <c r="E2507" s="13">
        <v>0.77508474576271191</v>
      </c>
      <c r="F2507" s="47"/>
      <c r="G2507" s="47"/>
      <c r="H2507" s="12">
        <f>SUM(E2507*100,F2507:G2507)</f>
        <v>77.508474576271198</v>
      </c>
      <c r="I2507" s="47"/>
      <c r="J2507" s="77"/>
      <c r="K2507" s="13">
        <f>SUM(I2507:J2507)</f>
        <v>0</v>
      </c>
      <c r="L2507" s="47"/>
      <c r="M2507" s="77"/>
      <c r="N2507" s="77"/>
      <c r="O2507" s="13">
        <f>SUM(L2507:N2507)</f>
        <v>0</v>
      </c>
      <c r="P2507" s="77">
        <v>1</v>
      </c>
      <c r="Q2507" s="98">
        <v>2</v>
      </c>
      <c r="R2507" s="77">
        <v>0.5</v>
      </c>
      <c r="S2507" s="77"/>
      <c r="T2507" s="13">
        <f>SUM(P2507:S2507)</f>
        <v>3.5</v>
      </c>
      <c r="U2507" s="47"/>
      <c r="V2507" s="47"/>
      <c r="W2507" s="47"/>
      <c r="X2507" s="47"/>
      <c r="Y2507" s="47"/>
      <c r="Z2507" s="47"/>
      <c r="AA2507" s="13">
        <f>SUM(U2507:Z2507)</f>
        <v>0</v>
      </c>
      <c r="AB2507" s="47"/>
      <c r="AC2507" s="47"/>
      <c r="AD2507" s="87">
        <f>H2507+K2507+O2507+T2507+AA2507+AB2507-AC2507</f>
        <v>81.008474576271198</v>
      </c>
    </row>
    <row r="2508" spans="1:30" ht="21" customHeight="1" x14ac:dyDescent="0.2">
      <c r="A2508" s="9">
        <v>2504</v>
      </c>
      <c r="B2508" s="107">
        <v>182773</v>
      </c>
      <c r="C2508" s="104" t="s">
        <v>70</v>
      </c>
      <c r="D2508" s="104">
        <v>3</v>
      </c>
      <c r="E2508" s="14">
        <f>'[1]3-18-01.'!AD23</f>
        <v>0.81</v>
      </c>
      <c r="F2508" s="49"/>
      <c r="G2508" s="49"/>
      <c r="H2508" s="12">
        <f>SUM(E2508*100,F2508:G2508)</f>
        <v>81</v>
      </c>
      <c r="I2508" s="49"/>
      <c r="J2508" s="106"/>
      <c r="K2508" s="14">
        <f>SUM(I2508:J2508)</f>
        <v>0</v>
      </c>
      <c r="L2508" s="49"/>
      <c r="M2508" s="106"/>
      <c r="N2508" s="106"/>
      <c r="O2508" s="14">
        <f>SUM(L2508:N2508)</f>
        <v>0</v>
      </c>
      <c r="P2508" s="106"/>
      <c r="Q2508" s="106"/>
      <c r="R2508" s="106"/>
      <c r="S2508" s="106"/>
      <c r="T2508" s="14">
        <f>SUM(P2508:S2508)</f>
        <v>0</v>
      </c>
      <c r="U2508" s="49"/>
      <c r="V2508" s="49"/>
      <c r="W2508" s="49"/>
      <c r="X2508" s="49"/>
      <c r="Y2508" s="49"/>
      <c r="Z2508" s="49"/>
      <c r="AA2508" s="14">
        <f>SUM(U2508:Z2508)</f>
        <v>0</v>
      </c>
      <c r="AB2508" s="49"/>
      <c r="AC2508" s="49"/>
      <c r="AD2508" s="86">
        <f>H2508+K2508+O2508+T2508+AA2508+AB2508-AC2508</f>
        <v>81</v>
      </c>
    </row>
    <row r="2509" spans="1:30" ht="21" customHeight="1" x14ac:dyDescent="0.2">
      <c r="A2509" s="10">
        <v>2505</v>
      </c>
      <c r="B2509" s="109" t="s">
        <v>2145</v>
      </c>
      <c r="C2509" s="110" t="s">
        <v>73</v>
      </c>
      <c r="D2509" s="110">
        <v>4</v>
      </c>
      <c r="E2509" s="14">
        <v>0.81</v>
      </c>
      <c r="F2509" s="50"/>
      <c r="G2509" s="50"/>
      <c r="H2509" s="12">
        <f>SUM(E2509*100,F2509:G2509)</f>
        <v>81</v>
      </c>
      <c r="I2509" s="50"/>
      <c r="J2509" s="112"/>
      <c r="K2509" s="14">
        <f>SUM(I2509:J2509)</f>
        <v>0</v>
      </c>
      <c r="L2509" s="50"/>
      <c r="M2509" s="112"/>
      <c r="N2509" s="112"/>
      <c r="O2509" s="14">
        <f>SUM(L2509:N2509)</f>
        <v>0</v>
      </c>
      <c r="P2509" s="112"/>
      <c r="Q2509" s="112"/>
      <c r="R2509" s="112"/>
      <c r="S2509" s="112"/>
      <c r="T2509" s="14">
        <f>SUM(P2509:S2509)</f>
        <v>0</v>
      </c>
      <c r="U2509" s="50"/>
      <c r="V2509" s="50"/>
      <c r="W2509" s="50"/>
      <c r="X2509" s="50"/>
      <c r="Y2509" s="50"/>
      <c r="Z2509" s="50"/>
      <c r="AA2509" s="14">
        <f>SUM(U2509:Z2509)</f>
        <v>0</v>
      </c>
      <c r="AB2509" s="50"/>
      <c r="AC2509" s="50"/>
      <c r="AD2509" s="86">
        <f>H2509+K2509+O2509+T2509+AA2509+AB2509-AC2509</f>
        <v>81</v>
      </c>
    </row>
    <row r="2510" spans="1:30" ht="21" customHeight="1" x14ac:dyDescent="0.2">
      <c r="A2510" s="8">
        <v>2506</v>
      </c>
      <c r="B2510" s="117">
        <v>184686</v>
      </c>
      <c r="C2510" s="119" t="s">
        <v>78</v>
      </c>
      <c r="D2510" s="119">
        <v>4</v>
      </c>
      <c r="E2510" s="14">
        <v>0.81</v>
      </c>
      <c r="F2510" s="51"/>
      <c r="G2510" s="51"/>
      <c r="H2510" s="12">
        <f>SUM(E2510*100,F2510:G2510)</f>
        <v>81</v>
      </c>
      <c r="I2510" s="51"/>
      <c r="J2510" s="121"/>
      <c r="K2510" s="14">
        <f>SUM(I2510:J2510)</f>
        <v>0</v>
      </c>
      <c r="L2510" s="51"/>
      <c r="M2510" s="121"/>
      <c r="N2510" s="121"/>
      <c r="O2510" s="14">
        <f>SUM(L2510:N2510)</f>
        <v>0</v>
      </c>
      <c r="P2510" s="121"/>
      <c r="Q2510" s="121"/>
      <c r="R2510" s="121"/>
      <c r="S2510" s="121"/>
      <c r="T2510" s="14">
        <f>SUM(P2510:S2510)</f>
        <v>0</v>
      </c>
      <c r="U2510" s="51"/>
      <c r="V2510" s="51"/>
      <c r="W2510" s="51"/>
      <c r="X2510" s="51"/>
      <c r="Y2510" s="51"/>
      <c r="Z2510" s="51"/>
      <c r="AA2510" s="14">
        <f>SUM(U2510:Z2510)</f>
        <v>0</v>
      </c>
      <c r="AB2510" s="51"/>
      <c r="AC2510" s="51"/>
      <c r="AD2510" s="86">
        <f>H2510+K2510+O2510+T2510+AA2510+AB2510-AC2510</f>
        <v>81</v>
      </c>
    </row>
    <row r="2511" spans="1:30" ht="21" customHeight="1" x14ac:dyDescent="0.2">
      <c r="A2511" s="9">
        <v>2507</v>
      </c>
      <c r="B2511" s="129" t="s">
        <v>2146</v>
      </c>
      <c r="C2511" s="101" t="s">
        <v>68</v>
      </c>
      <c r="D2511" s="101">
        <v>2</v>
      </c>
      <c r="E2511" s="13">
        <v>0.81</v>
      </c>
      <c r="F2511" s="48"/>
      <c r="G2511" s="48"/>
      <c r="H2511" s="12">
        <f>SUM(E2511*100,F2511:G2511)</f>
        <v>81</v>
      </c>
      <c r="I2511" s="48"/>
      <c r="J2511" s="78"/>
      <c r="K2511" s="13">
        <f>SUM(I2511:J2511)</f>
        <v>0</v>
      </c>
      <c r="L2511" s="48"/>
      <c r="M2511" s="78"/>
      <c r="N2511" s="78"/>
      <c r="O2511" s="13">
        <f>SUM(L2511:N2511)</f>
        <v>0</v>
      </c>
      <c r="P2511" s="78"/>
      <c r="Q2511" s="78"/>
      <c r="R2511" s="78"/>
      <c r="S2511" s="78"/>
      <c r="T2511" s="13">
        <f>SUM(P2511:S2511)</f>
        <v>0</v>
      </c>
      <c r="U2511" s="48"/>
      <c r="V2511" s="48"/>
      <c r="W2511" s="48"/>
      <c r="X2511" s="48"/>
      <c r="Y2511" s="48"/>
      <c r="Z2511" s="48"/>
      <c r="AA2511" s="13">
        <f>SUM(U2511:Z2511)</f>
        <v>0</v>
      </c>
      <c r="AB2511" s="48"/>
      <c r="AC2511" s="48"/>
      <c r="AD2511" s="86">
        <f>H2511+K2511+O2511+T2511+AA2511+AB2511-AC2511</f>
        <v>81</v>
      </c>
    </row>
    <row r="2512" spans="1:30" ht="21" customHeight="1" x14ac:dyDescent="0.2">
      <c r="A2512" s="10">
        <v>2508</v>
      </c>
      <c r="B2512" s="136" t="s">
        <v>2147</v>
      </c>
      <c r="C2512" s="104" t="s">
        <v>70</v>
      </c>
      <c r="D2512" s="103">
        <v>1</v>
      </c>
      <c r="E2512" s="14">
        <f>H2512/100</f>
        <v>0.80181818181818187</v>
      </c>
      <c r="F2512" s="49"/>
      <c r="G2512" s="49"/>
      <c r="H2512" s="12">
        <v>80.181818181818187</v>
      </c>
      <c r="I2512" s="49"/>
      <c r="J2512" s="106"/>
      <c r="K2512" s="14">
        <f>SUM(I2512:J2512)</f>
        <v>0</v>
      </c>
      <c r="L2512" s="49"/>
      <c r="M2512" s="106"/>
      <c r="N2512" s="106"/>
      <c r="O2512" s="14">
        <f>SUM(L2512:N2512)</f>
        <v>0</v>
      </c>
      <c r="P2512" s="106"/>
      <c r="Q2512" s="106"/>
      <c r="R2512" s="106"/>
      <c r="S2512" s="106"/>
      <c r="T2512" s="14">
        <f>SUM(P2512:S2512)</f>
        <v>0</v>
      </c>
      <c r="U2512" s="49"/>
      <c r="V2512" s="49">
        <v>0.8</v>
      </c>
      <c r="W2512" s="49"/>
      <c r="X2512" s="49"/>
      <c r="Y2512" s="49"/>
      <c r="Z2512" s="49"/>
      <c r="AA2512" s="14">
        <f>SUM(U2512:Z2512)</f>
        <v>0.8</v>
      </c>
      <c r="AB2512" s="49"/>
      <c r="AC2512" s="49"/>
      <c r="AD2512" s="87">
        <f>H2512+K2512+O2512+T2512+AA2512+AB2512-AC2512</f>
        <v>80.981818181818184</v>
      </c>
    </row>
    <row r="2513" spans="1:30" ht="21" customHeight="1" x14ac:dyDescent="0.2">
      <c r="A2513" s="8">
        <v>2509</v>
      </c>
      <c r="B2513" s="145">
        <v>164391</v>
      </c>
      <c r="C2513" s="92" t="s">
        <v>64</v>
      </c>
      <c r="D2513" s="91">
        <v>5</v>
      </c>
      <c r="E2513" s="12">
        <v>0.80978494623655917</v>
      </c>
      <c r="F2513" s="46"/>
      <c r="G2513" s="46"/>
      <c r="H2513" s="12">
        <f>SUM(E2513*100,F2513:G2513)</f>
        <v>80.978494623655919</v>
      </c>
      <c r="I2513" s="53"/>
      <c r="J2513" s="113"/>
      <c r="K2513" s="12">
        <f>SUM(I2513:J2513)</f>
        <v>0</v>
      </c>
      <c r="L2513" s="53"/>
      <c r="M2513" s="113"/>
      <c r="N2513" s="113"/>
      <c r="O2513" s="12">
        <f>SUM(L2513:N2513)</f>
        <v>0</v>
      </c>
      <c r="P2513" s="113"/>
      <c r="Q2513" s="113"/>
      <c r="R2513" s="113"/>
      <c r="S2513" s="113"/>
      <c r="T2513" s="12">
        <f>SUM(P2513:S2513)</f>
        <v>0</v>
      </c>
      <c r="U2513" s="53"/>
      <c r="V2513" s="53"/>
      <c r="W2513" s="53"/>
      <c r="X2513" s="53"/>
      <c r="Y2513" s="58"/>
      <c r="Z2513" s="58"/>
      <c r="AA2513" s="14">
        <f>SUM(U2513:Z2513)</f>
        <v>0</v>
      </c>
      <c r="AB2513" s="58"/>
      <c r="AC2513" s="58"/>
      <c r="AD2513" s="87">
        <f>H2513+K2513+O2513+T2513+AA2513+AB2513-AC2513</f>
        <v>80.978494623655919</v>
      </c>
    </row>
    <row r="2514" spans="1:30" ht="21" customHeight="1" x14ac:dyDescent="0.2">
      <c r="A2514" s="9">
        <v>2510</v>
      </c>
      <c r="B2514" s="110" t="s">
        <v>2148</v>
      </c>
      <c r="C2514" s="110" t="s">
        <v>73</v>
      </c>
      <c r="D2514" s="110">
        <v>4</v>
      </c>
      <c r="E2514" s="14">
        <v>0.8096875</v>
      </c>
      <c r="F2514" s="50"/>
      <c r="G2514" s="50"/>
      <c r="H2514" s="12">
        <f>SUM(E2514*100,F2514:G2514)</f>
        <v>80.96875</v>
      </c>
      <c r="I2514" s="50"/>
      <c r="J2514" s="112"/>
      <c r="K2514" s="14">
        <f>SUM(I2514:J2514)</f>
        <v>0</v>
      </c>
      <c r="L2514" s="50"/>
      <c r="M2514" s="112"/>
      <c r="N2514" s="112"/>
      <c r="O2514" s="14">
        <f>SUM(L2514:N2514)</f>
        <v>0</v>
      </c>
      <c r="P2514" s="112"/>
      <c r="Q2514" s="112"/>
      <c r="R2514" s="112"/>
      <c r="S2514" s="112"/>
      <c r="T2514" s="14">
        <f>SUM(P2514:S2514)</f>
        <v>0</v>
      </c>
      <c r="U2514" s="50"/>
      <c r="V2514" s="50"/>
      <c r="W2514" s="50"/>
      <c r="X2514" s="50"/>
      <c r="Y2514" s="50"/>
      <c r="Z2514" s="50"/>
      <c r="AA2514" s="14">
        <f>SUM(U2514:Z2514)</f>
        <v>0</v>
      </c>
      <c r="AB2514" s="50"/>
      <c r="AC2514" s="50"/>
      <c r="AD2514" s="86">
        <f>H2514+K2514+O2514+T2514+AA2514+AB2514-AC2514</f>
        <v>80.96875</v>
      </c>
    </row>
    <row r="2515" spans="1:30" ht="21" customHeight="1" x14ac:dyDescent="0.2">
      <c r="A2515" s="10">
        <v>2511</v>
      </c>
      <c r="B2515" s="117">
        <v>204287</v>
      </c>
      <c r="C2515" s="119" t="s">
        <v>78</v>
      </c>
      <c r="D2515" s="119">
        <v>1</v>
      </c>
      <c r="E2515" s="14">
        <v>0.8096875</v>
      </c>
      <c r="F2515" s="51"/>
      <c r="G2515" s="51"/>
      <c r="H2515" s="12">
        <f>SUM(E2515*100,F2515:G2515)</f>
        <v>80.96875</v>
      </c>
      <c r="I2515" s="51"/>
      <c r="J2515" s="121"/>
      <c r="K2515" s="14">
        <f>SUM(I2515:J2515)</f>
        <v>0</v>
      </c>
      <c r="L2515" s="51"/>
      <c r="M2515" s="121"/>
      <c r="N2515" s="121"/>
      <c r="O2515" s="14">
        <f>SUM(L2515:N2515)</f>
        <v>0</v>
      </c>
      <c r="P2515" s="121"/>
      <c r="Q2515" s="121"/>
      <c r="R2515" s="121"/>
      <c r="S2515" s="121"/>
      <c r="T2515" s="14">
        <f>SUM(P2515:S2515)</f>
        <v>0</v>
      </c>
      <c r="U2515" s="51"/>
      <c r="V2515" s="51"/>
      <c r="W2515" s="51"/>
      <c r="X2515" s="51"/>
      <c r="Y2515" s="51"/>
      <c r="Z2515" s="51"/>
      <c r="AA2515" s="14">
        <f>SUM(U2515:Z2515)</f>
        <v>0</v>
      </c>
      <c r="AB2515" s="51"/>
      <c r="AC2515" s="51"/>
      <c r="AD2515" s="86">
        <f>H2515+K2515+O2515+T2515+AA2515+AB2515-AC2515</f>
        <v>80.96875</v>
      </c>
    </row>
    <row r="2516" spans="1:30" ht="21" customHeight="1" x14ac:dyDescent="0.2">
      <c r="A2516" s="8">
        <v>2512</v>
      </c>
      <c r="B2516" s="99" t="s">
        <v>2149</v>
      </c>
      <c r="C2516" s="101" t="s">
        <v>68</v>
      </c>
      <c r="D2516" s="101">
        <v>2</v>
      </c>
      <c r="E2516" s="13">
        <v>0.80966666666666665</v>
      </c>
      <c r="F2516" s="48"/>
      <c r="G2516" s="48"/>
      <c r="H2516" s="12">
        <f>SUM(E2516*100,F2516:G2516)</f>
        <v>80.966666666666669</v>
      </c>
      <c r="I2516" s="48"/>
      <c r="J2516" s="78"/>
      <c r="K2516" s="13">
        <f>SUM(I2516:J2516)</f>
        <v>0</v>
      </c>
      <c r="L2516" s="48"/>
      <c r="M2516" s="78"/>
      <c r="N2516" s="78"/>
      <c r="O2516" s="13">
        <f>SUM(L2516:N2516)</f>
        <v>0</v>
      </c>
      <c r="P2516" s="78"/>
      <c r="Q2516" s="78"/>
      <c r="R2516" s="78"/>
      <c r="S2516" s="78"/>
      <c r="T2516" s="13">
        <f>SUM(P2516:S2516)</f>
        <v>0</v>
      </c>
      <c r="U2516" s="48"/>
      <c r="V2516" s="48"/>
      <c r="W2516" s="48"/>
      <c r="X2516" s="48"/>
      <c r="Y2516" s="48"/>
      <c r="Z2516" s="48"/>
      <c r="AA2516" s="13">
        <f>SUM(U2516:Z2516)</f>
        <v>0</v>
      </c>
      <c r="AB2516" s="48"/>
      <c r="AC2516" s="48"/>
      <c r="AD2516" s="86">
        <f>H2516+K2516+O2516+T2516+AA2516+AB2516-AC2516</f>
        <v>80.966666666666669</v>
      </c>
    </row>
    <row r="2517" spans="1:30" ht="21" customHeight="1" x14ac:dyDescent="0.2">
      <c r="A2517" s="9">
        <v>2513</v>
      </c>
      <c r="B2517" s="100" t="s">
        <v>2150</v>
      </c>
      <c r="C2517" s="101" t="s">
        <v>68</v>
      </c>
      <c r="D2517" s="101">
        <v>2</v>
      </c>
      <c r="E2517" s="13">
        <v>0.80966666666666665</v>
      </c>
      <c r="F2517" s="48"/>
      <c r="G2517" s="48"/>
      <c r="H2517" s="12">
        <f>SUM(E2517*100,F2517:G2517)</f>
        <v>80.966666666666669</v>
      </c>
      <c r="I2517" s="48"/>
      <c r="J2517" s="78"/>
      <c r="K2517" s="13">
        <f>SUM(I2517:J2517)</f>
        <v>0</v>
      </c>
      <c r="L2517" s="48"/>
      <c r="M2517" s="78"/>
      <c r="N2517" s="78"/>
      <c r="O2517" s="13">
        <f>SUM(L2517:N2517)</f>
        <v>0</v>
      </c>
      <c r="P2517" s="78"/>
      <c r="Q2517" s="78"/>
      <c r="R2517" s="78"/>
      <c r="S2517" s="78"/>
      <c r="T2517" s="13">
        <f>SUM(P2517:S2517)</f>
        <v>0</v>
      </c>
      <c r="U2517" s="48"/>
      <c r="V2517" s="48"/>
      <c r="W2517" s="48"/>
      <c r="X2517" s="48"/>
      <c r="Y2517" s="48"/>
      <c r="Z2517" s="48"/>
      <c r="AA2517" s="13">
        <f>SUM(U2517:Z2517)</f>
        <v>0</v>
      </c>
      <c r="AB2517" s="48"/>
      <c r="AC2517" s="48"/>
      <c r="AD2517" s="87">
        <f>H2517+K2517+O2517+T2517+AA2517+AB2517-AC2517</f>
        <v>80.966666666666669</v>
      </c>
    </row>
    <row r="2518" spans="1:30" ht="21" customHeight="1" x14ac:dyDescent="0.2">
      <c r="A2518" s="10">
        <v>2514</v>
      </c>
      <c r="B2518" s="90" t="s">
        <v>2151</v>
      </c>
      <c r="C2518" s="92" t="s">
        <v>64</v>
      </c>
      <c r="D2518" s="91">
        <v>2</v>
      </c>
      <c r="E2518" s="12">
        <v>0.80945054945054951</v>
      </c>
      <c r="F2518" s="46"/>
      <c r="G2518" s="46"/>
      <c r="H2518" s="12">
        <f>SUM(E2518*100,F2518:G2518)</f>
        <v>80.945054945054949</v>
      </c>
      <c r="I2518" s="94"/>
      <c r="J2518" s="95"/>
      <c r="K2518" s="12">
        <f>SUM(I2518:J2518)</f>
        <v>0</v>
      </c>
      <c r="L2518" s="95"/>
      <c r="M2518" s="95"/>
      <c r="N2518" s="95"/>
      <c r="O2518" s="12">
        <f>SUM(L2518:N2518)</f>
        <v>0</v>
      </c>
      <c r="P2518" s="95"/>
      <c r="Q2518" s="95"/>
      <c r="R2518" s="95"/>
      <c r="S2518" s="95"/>
      <c r="T2518" s="12">
        <f>SUM(P2518:S2518)</f>
        <v>0</v>
      </c>
      <c r="U2518" s="95"/>
      <c r="V2518" s="94"/>
      <c r="W2518" s="94"/>
      <c r="X2518" s="94"/>
      <c r="Y2518" s="85"/>
      <c r="Z2518" s="85"/>
      <c r="AA2518" s="14">
        <f>SUM(U2518:Z2518)</f>
        <v>0</v>
      </c>
      <c r="AB2518" s="85"/>
      <c r="AC2518" s="85"/>
      <c r="AD2518" s="86">
        <f>H2518+K2518+O2518+T2518+AA2518+AB2518-AC2518</f>
        <v>80.945054945054949</v>
      </c>
    </row>
    <row r="2519" spans="1:30" ht="21" customHeight="1" x14ac:dyDescent="0.2">
      <c r="A2519" s="8">
        <v>2515</v>
      </c>
      <c r="B2519" s="134" t="s">
        <v>2152</v>
      </c>
      <c r="C2519" s="92" t="s">
        <v>64</v>
      </c>
      <c r="D2519" s="92">
        <v>1</v>
      </c>
      <c r="E2519" s="12">
        <v>0.80735999999999997</v>
      </c>
      <c r="F2519" s="53"/>
      <c r="G2519" s="46"/>
      <c r="H2519" s="12">
        <f>SUM(E2519*100,F2519:G2519)</f>
        <v>80.73599999999999</v>
      </c>
      <c r="I2519" s="94"/>
      <c r="J2519" s="95"/>
      <c r="K2519" s="12">
        <f>SUM(I2519:J2519)</f>
        <v>0</v>
      </c>
      <c r="L2519" s="95"/>
      <c r="M2519" s="95"/>
      <c r="N2519" s="95"/>
      <c r="O2519" s="12">
        <f>SUM(L2519:N2519)</f>
        <v>0</v>
      </c>
      <c r="P2519" s="95"/>
      <c r="Q2519" s="95"/>
      <c r="R2519" s="95"/>
      <c r="S2519" s="95"/>
      <c r="T2519" s="12">
        <f>SUM(P2519:S2519)</f>
        <v>0</v>
      </c>
      <c r="U2519" s="95"/>
      <c r="V2519" s="94">
        <v>0.2</v>
      </c>
      <c r="W2519" s="94"/>
      <c r="X2519" s="94"/>
      <c r="Y2519" s="85"/>
      <c r="Z2519" s="85"/>
      <c r="AA2519" s="14">
        <f>SUM(U2519:Z2519)</f>
        <v>0.2</v>
      </c>
      <c r="AB2519" s="85"/>
      <c r="AC2519" s="85"/>
      <c r="AD2519" s="87">
        <f>H2519+K2519+O2519+T2519+AA2519+AB2519-AC2519</f>
        <v>80.935999999999993</v>
      </c>
    </row>
    <row r="2520" spans="1:30" ht="21" customHeight="1" x14ac:dyDescent="0.2">
      <c r="A2520" s="9">
        <v>2516</v>
      </c>
      <c r="B2520" s="110" t="s">
        <v>2153</v>
      </c>
      <c r="C2520" s="110" t="s">
        <v>73</v>
      </c>
      <c r="D2520" s="110">
        <v>1</v>
      </c>
      <c r="E2520" s="14">
        <v>0.80935483870967739</v>
      </c>
      <c r="F2520" s="50"/>
      <c r="G2520" s="50"/>
      <c r="H2520" s="12">
        <f>SUM(E2520*100,F2520:G2520)</f>
        <v>80.935483870967744</v>
      </c>
      <c r="I2520" s="50"/>
      <c r="J2520" s="112"/>
      <c r="K2520" s="14">
        <f>SUM(I2520:J2520)</f>
        <v>0</v>
      </c>
      <c r="L2520" s="50"/>
      <c r="M2520" s="112"/>
      <c r="N2520" s="112"/>
      <c r="O2520" s="14">
        <f>SUM(L2520:N2520)</f>
        <v>0</v>
      </c>
      <c r="P2520" s="112"/>
      <c r="Q2520" s="112"/>
      <c r="R2520" s="112"/>
      <c r="S2520" s="112"/>
      <c r="T2520" s="14">
        <f>SUM(P2520:S2520)</f>
        <v>0</v>
      </c>
      <c r="U2520" s="50"/>
      <c r="V2520" s="50"/>
      <c r="W2520" s="50"/>
      <c r="X2520" s="50"/>
      <c r="Y2520" s="50"/>
      <c r="Z2520" s="50"/>
      <c r="AA2520" s="14">
        <f>SUM(U2520:Z2520)</f>
        <v>0</v>
      </c>
      <c r="AB2520" s="50"/>
      <c r="AC2520" s="50"/>
      <c r="AD2520" s="86">
        <f>H2520+K2520+O2520+T2520+AA2520+AB2520-AC2520</f>
        <v>80.935483870967744</v>
      </c>
    </row>
    <row r="2521" spans="1:30" ht="21" customHeight="1" x14ac:dyDescent="0.2">
      <c r="A2521" s="10">
        <v>2517</v>
      </c>
      <c r="B2521" s="100" t="s">
        <v>2154</v>
      </c>
      <c r="C2521" s="101" t="s">
        <v>68</v>
      </c>
      <c r="D2521" s="101">
        <v>2</v>
      </c>
      <c r="E2521" s="13">
        <v>0.36733333333333335</v>
      </c>
      <c r="F2521" s="48"/>
      <c r="G2521" s="48"/>
      <c r="H2521" s="12">
        <f>SUM(E2521*100,F2521:G2521)</f>
        <v>36.733333333333334</v>
      </c>
      <c r="I2521" s="48"/>
      <c r="J2521" s="78"/>
      <c r="K2521" s="13">
        <f>SUM(I2521:J2521)</f>
        <v>0</v>
      </c>
      <c r="L2521" s="48"/>
      <c r="M2521" s="78"/>
      <c r="N2521" s="78"/>
      <c r="O2521" s="13">
        <f>SUM(L2521:N2521)</f>
        <v>0</v>
      </c>
      <c r="P2521" s="78">
        <v>1</v>
      </c>
      <c r="Q2521" s="78">
        <v>10.199999999999999</v>
      </c>
      <c r="R2521" s="78"/>
      <c r="S2521" s="78"/>
      <c r="T2521" s="13">
        <f>SUM(P2521:S2521)</f>
        <v>11.2</v>
      </c>
      <c r="U2521" s="48">
        <v>16.5</v>
      </c>
      <c r="V2521" s="48">
        <v>15</v>
      </c>
      <c r="W2521" s="48"/>
      <c r="X2521" s="48"/>
      <c r="Y2521" s="48"/>
      <c r="Z2521" s="48"/>
      <c r="AA2521" s="13">
        <f>SUM(U2521:Z2521)</f>
        <v>31.5</v>
      </c>
      <c r="AB2521" s="48">
        <v>1.5</v>
      </c>
      <c r="AC2521" s="48"/>
      <c r="AD2521" s="86">
        <f>H2521+K2521+O2521+T2521+AA2521+AB2521-AC2521</f>
        <v>80.933333333333337</v>
      </c>
    </row>
    <row r="2522" spans="1:30" ht="21" customHeight="1" x14ac:dyDescent="0.2">
      <c r="A2522" s="8">
        <v>2518</v>
      </c>
      <c r="B2522" s="103" t="s">
        <v>2155</v>
      </c>
      <c r="C2522" s="104" t="s">
        <v>70</v>
      </c>
      <c r="D2522" s="103">
        <v>4</v>
      </c>
      <c r="E2522" s="14">
        <f>H2522/100</f>
        <v>0.80928571428571427</v>
      </c>
      <c r="F2522" s="49"/>
      <c r="G2522" s="49"/>
      <c r="H2522" s="12">
        <v>80.928571428571431</v>
      </c>
      <c r="I2522" s="49"/>
      <c r="J2522" s="106"/>
      <c r="K2522" s="14">
        <f>SUM(I2522:J2522)</f>
        <v>0</v>
      </c>
      <c r="L2522" s="49"/>
      <c r="M2522" s="106"/>
      <c r="N2522" s="106"/>
      <c r="O2522" s="14">
        <f>SUM(L2522:N2522)</f>
        <v>0</v>
      </c>
      <c r="P2522" s="106"/>
      <c r="Q2522" s="106"/>
      <c r="R2522" s="106"/>
      <c r="S2522" s="106"/>
      <c r="T2522" s="14">
        <f>SUM(P2522:S2522)</f>
        <v>0</v>
      </c>
      <c r="U2522" s="49"/>
      <c r="V2522" s="49"/>
      <c r="W2522" s="49"/>
      <c r="X2522" s="49"/>
      <c r="Y2522" s="49"/>
      <c r="Z2522" s="49"/>
      <c r="AA2522" s="14">
        <f>SUM(U2522:Z2522)</f>
        <v>0</v>
      </c>
      <c r="AB2522" s="49"/>
      <c r="AC2522" s="49"/>
      <c r="AD2522" s="86">
        <f>H2522+K2522+O2522+T2522+AA2522+AB2522-AC2522</f>
        <v>80.928571428571431</v>
      </c>
    </row>
    <row r="2523" spans="1:30" ht="21" customHeight="1" x14ac:dyDescent="0.2">
      <c r="A2523" s="9">
        <v>2519</v>
      </c>
      <c r="B2523" s="96" t="s">
        <v>2156</v>
      </c>
      <c r="C2523" s="96" t="s">
        <v>66</v>
      </c>
      <c r="D2523" s="96">
        <v>3</v>
      </c>
      <c r="E2523" s="13">
        <v>0.80915254237288137</v>
      </c>
      <c r="F2523" s="47"/>
      <c r="G2523" s="47"/>
      <c r="H2523" s="12">
        <f>SUM(E2523*100,F2523:G2523)</f>
        <v>80.915254237288138</v>
      </c>
      <c r="I2523" s="47"/>
      <c r="J2523" s="77"/>
      <c r="K2523" s="13">
        <f>SUM(I2523:J2523)</f>
        <v>0</v>
      </c>
      <c r="L2523" s="47"/>
      <c r="M2523" s="77"/>
      <c r="N2523" s="77"/>
      <c r="O2523" s="13">
        <f>SUM(L2523:N2523)</f>
        <v>0</v>
      </c>
      <c r="P2523" s="77"/>
      <c r="Q2523" s="77"/>
      <c r="R2523" s="77"/>
      <c r="S2523" s="77"/>
      <c r="T2523" s="13">
        <f>SUM(P2523:S2523)</f>
        <v>0</v>
      </c>
      <c r="U2523" s="47"/>
      <c r="V2523" s="47"/>
      <c r="W2523" s="47"/>
      <c r="X2523" s="47"/>
      <c r="Y2523" s="47"/>
      <c r="Z2523" s="47"/>
      <c r="AA2523" s="13">
        <f>SUM(U2523:Z2523)</f>
        <v>0</v>
      </c>
      <c r="AB2523" s="47"/>
      <c r="AC2523" s="47"/>
      <c r="AD2523" s="87">
        <f>H2523+K2523+O2523+T2523+AA2523+AB2523-AC2523</f>
        <v>80.915254237288138</v>
      </c>
    </row>
    <row r="2524" spans="1:30" ht="21" customHeight="1" x14ac:dyDescent="0.2">
      <c r="A2524" s="10">
        <v>2520</v>
      </c>
      <c r="B2524" s="131" t="s">
        <v>2157</v>
      </c>
      <c r="C2524" s="92" t="s">
        <v>64</v>
      </c>
      <c r="D2524" s="91">
        <v>2</v>
      </c>
      <c r="E2524" s="12">
        <v>0.80914893617021277</v>
      </c>
      <c r="F2524" s="46"/>
      <c r="G2524" s="46"/>
      <c r="H2524" s="12">
        <f>SUM(E2524*100,F2524:G2524)</f>
        <v>80.914893617021278</v>
      </c>
      <c r="I2524" s="94"/>
      <c r="J2524" s="95"/>
      <c r="K2524" s="12">
        <f>SUM(I2524:J2524)</f>
        <v>0</v>
      </c>
      <c r="L2524" s="95"/>
      <c r="M2524" s="95"/>
      <c r="N2524" s="95"/>
      <c r="O2524" s="12">
        <f>SUM(L2524:N2524)</f>
        <v>0</v>
      </c>
      <c r="P2524" s="95"/>
      <c r="Q2524" s="95"/>
      <c r="R2524" s="95"/>
      <c r="S2524" s="95"/>
      <c r="T2524" s="12">
        <f>SUM(P2524:S2524)</f>
        <v>0</v>
      </c>
      <c r="U2524" s="95"/>
      <c r="V2524" s="94"/>
      <c r="W2524" s="94"/>
      <c r="X2524" s="94"/>
      <c r="Y2524" s="85"/>
      <c r="Z2524" s="85"/>
      <c r="AA2524" s="14">
        <f>SUM(U2524:Z2524)</f>
        <v>0</v>
      </c>
      <c r="AB2524" s="85"/>
      <c r="AC2524" s="85"/>
      <c r="AD2524" s="86">
        <f>H2524+K2524+O2524+T2524+AA2524+AB2524-AC2524</f>
        <v>80.914893617021278</v>
      </c>
    </row>
    <row r="2525" spans="1:30" ht="21" customHeight="1" x14ac:dyDescent="0.2">
      <c r="A2525" s="8">
        <v>2521</v>
      </c>
      <c r="B2525" s="117">
        <v>204222</v>
      </c>
      <c r="C2525" s="119" t="s">
        <v>78</v>
      </c>
      <c r="D2525" s="119">
        <v>1</v>
      </c>
      <c r="E2525" s="14">
        <v>0.80906250000000002</v>
      </c>
      <c r="F2525" s="51"/>
      <c r="G2525" s="51"/>
      <c r="H2525" s="12">
        <f>SUM(E2525*100,F2525:G2525)</f>
        <v>80.90625</v>
      </c>
      <c r="I2525" s="51"/>
      <c r="J2525" s="121"/>
      <c r="K2525" s="14">
        <f>SUM(I2525:J2525)</f>
        <v>0</v>
      </c>
      <c r="L2525" s="51"/>
      <c r="M2525" s="121"/>
      <c r="N2525" s="121"/>
      <c r="O2525" s="14">
        <f>SUM(L2525:N2525)</f>
        <v>0</v>
      </c>
      <c r="P2525" s="121"/>
      <c r="Q2525" s="121"/>
      <c r="R2525" s="121"/>
      <c r="S2525" s="121"/>
      <c r="T2525" s="14">
        <f>SUM(P2525:S2525)</f>
        <v>0</v>
      </c>
      <c r="U2525" s="51"/>
      <c r="V2525" s="51"/>
      <c r="W2525" s="51"/>
      <c r="X2525" s="51"/>
      <c r="Y2525" s="51"/>
      <c r="Z2525" s="51"/>
      <c r="AA2525" s="14">
        <f>SUM(U2525:Z2525)</f>
        <v>0</v>
      </c>
      <c r="AB2525" s="51"/>
      <c r="AC2525" s="51"/>
      <c r="AD2525" s="87">
        <f>H2525+K2525+O2525+T2525+AA2525+AB2525-AC2525</f>
        <v>80.90625</v>
      </c>
    </row>
    <row r="2526" spans="1:30" ht="21" customHeight="1" x14ac:dyDescent="0.2">
      <c r="A2526" s="9">
        <v>2522</v>
      </c>
      <c r="B2526" s="136" t="s">
        <v>2158</v>
      </c>
      <c r="C2526" s="104" t="s">
        <v>70</v>
      </c>
      <c r="D2526" s="103">
        <v>1</v>
      </c>
      <c r="E2526" s="14">
        <f>H2526/100</f>
        <v>0.80900000000000005</v>
      </c>
      <c r="F2526" s="49"/>
      <c r="G2526" s="49"/>
      <c r="H2526" s="12">
        <v>80.900000000000006</v>
      </c>
      <c r="I2526" s="49"/>
      <c r="J2526" s="106"/>
      <c r="K2526" s="14">
        <f>SUM(I2526:J2526)</f>
        <v>0</v>
      </c>
      <c r="L2526" s="49"/>
      <c r="M2526" s="106"/>
      <c r="N2526" s="106"/>
      <c r="O2526" s="14">
        <f>SUM(L2526:N2526)</f>
        <v>0</v>
      </c>
      <c r="P2526" s="106"/>
      <c r="Q2526" s="106"/>
      <c r="R2526" s="106"/>
      <c r="S2526" s="106"/>
      <c r="T2526" s="14">
        <f>SUM(P2526:S2526)</f>
        <v>0</v>
      </c>
      <c r="U2526" s="49"/>
      <c r="V2526" s="49"/>
      <c r="W2526" s="49"/>
      <c r="X2526" s="49"/>
      <c r="Y2526" s="49"/>
      <c r="Z2526" s="49"/>
      <c r="AA2526" s="14">
        <f>SUM(U2526:Z2526)</f>
        <v>0</v>
      </c>
      <c r="AB2526" s="49"/>
      <c r="AC2526" s="49"/>
      <c r="AD2526" s="87">
        <f>H2526+K2526+O2526+T2526+AA2526+AB2526-AC2526</f>
        <v>80.900000000000006</v>
      </c>
    </row>
    <row r="2527" spans="1:30" ht="21" customHeight="1" x14ac:dyDescent="0.2">
      <c r="A2527" s="10">
        <v>2523</v>
      </c>
      <c r="B2527" s="100" t="s">
        <v>2159</v>
      </c>
      <c r="C2527" s="101" t="s">
        <v>68</v>
      </c>
      <c r="D2527" s="101">
        <v>2</v>
      </c>
      <c r="E2527" s="13">
        <v>0.80900000000000005</v>
      </c>
      <c r="F2527" s="48"/>
      <c r="G2527" s="48"/>
      <c r="H2527" s="12">
        <f>SUM(E2527*100,F2527:G2527)</f>
        <v>80.900000000000006</v>
      </c>
      <c r="I2527" s="48"/>
      <c r="J2527" s="78"/>
      <c r="K2527" s="13">
        <f>SUM(I2527:J2527)</f>
        <v>0</v>
      </c>
      <c r="L2527" s="48"/>
      <c r="M2527" s="78"/>
      <c r="N2527" s="78"/>
      <c r="O2527" s="13">
        <f>SUM(L2527:N2527)</f>
        <v>0</v>
      </c>
      <c r="P2527" s="78"/>
      <c r="Q2527" s="78"/>
      <c r="R2527" s="78"/>
      <c r="S2527" s="78"/>
      <c r="T2527" s="13">
        <f>SUM(P2527:S2527)</f>
        <v>0</v>
      </c>
      <c r="U2527" s="48"/>
      <c r="V2527" s="48"/>
      <c r="W2527" s="48"/>
      <c r="X2527" s="48"/>
      <c r="Y2527" s="48"/>
      <c r="Z2527" s="48"/>
      <c r="AA2527" s="13">
        <f>SUM(U2527:Z2527)</f>
        <v>0</v>
      </c>
      <c r="AB2527" s="48"/>
      <c r="AC2527" s="48"/>
      <c r="AD2527" s="87">
        <f>H2527+K2527+O2527+T2527+AA2527+AB2527-AC2527</f>
        <v>80.900000000000006</v>
      </c>
    </row>
    <row r="2528" spans="1:30" ht="21" customHeight="1" x14ac:dyDescent="0.2">
      <c r="A2528" s="8">
        <v>2524</v>
      </c>
      <c r="B2528" s="142" t="s">
        <v>2160</v>
      </c>
      <c r="C2528" s="92" t="s">
        <v>64</v>
      </c>
      <c r="D2528" s="91">
        <v>3</v>
      </c>
      <c r="E2528" s="12">
        <v>0.80893292682926832</v>
      </c>
      <c r="F2528" s="46"/>
      <c r="G2528" s="46"/>
      <c r="H2528" s="12">
        <f>SUM(E2528*100,F2528:G2528)</f>
        <v>80.893292682926827</v>
      </c>
      <c r="I2528" s="53"/>
      <c r="J2528" s="113"/>
      <c r="K2528" s="12">
        <f>SUM(I2528:J2528)</f>
        <v>0</v>
      </c>
      <c r="L2528" s="95"/>
      <c r="M2528" s="95"/>
      <c r="N2528" s="95"/>
      <c r="O2528" s="12">
        <f>SUM(L2528:N2528)</f>
        <v>0</v>
      </c>
      <c r="P2528" s="95"/>
      <c r="Q2528" s="95"/>
      <c r="R2528" s="95"/>
      <c r="S2528" s="95"/>
      <c r="T2528" s="12">
        <f>SUM(P2528:S2528)</f>
        <v>0</v>
      </c>
      <c r="U2528" s="95"/>
      <c r="V2528" s="94"/>
      <c r="W2528" s="94"/>
      <c r="X2528" s="94"/>
      <c r="Y2528" s="85"/>
      <c r="Z2528" s="85"/>
      <c r="AA2528" s="14">
        <f>SUM(U2528:Z2528)</f>
        <v>0</v>
      </c>
      <c r="AB2528" s="58"/>
      <c r="AC2528" s="58"/>
      <c r="AD2528" s="87">
        <f>H2528+K2528+O2528+T2528+AA2528+AB2528-AC2528</f>
        <v>80.893292682926827</v>
      </c>
    </row>
    <row r="2529" spans="1:30" ht="21" customHeight="1" x14ac:dyDescent="0.2">
      <c r="A2529" s="9">
        <v>2525</v>
      </c>
      <c r="B2529" s="132" t="s">
        <v>2161</v>
      </c>
      <c r="C2529" s="101" t="s">
        <v>68</v>
      </c>
      <c r="D2529" s="101">
        <v>1</v>
      </c>
      <c r="E2529" s="13">
        <v>0.80892857142857144</v>
      </c>
      <c r="F2529" s="48"/>
      <c r="G2529" s="48"/>
      <c r="H2529" s="12">
        <f>SUM(E2529*100,F2529:G2529)</f>
        <v>80.892857142857139</v>
      </c>
      <c r="I2529" s="48"/>
      <c r="J2529" s="78"/>
      <c r="K2529" s="13">
        <f>SUM(I2529:J2529)</f>
        <v>0</v>
      </c>
      <c r="L2529" s="48"/>
      <c r="M2529" s="78"/>
      <c r="N2529" s="78"/>
      <c r="O2529" s="13">
        <f>SUM(L2529:N2529)</f>
        <v>0</v>
      </c>
      <c r="P2529" s="78"/>
      <c r="Q2529" s="78"/>
      <c r="R2529" s="78"/>
      <c r="S2529" s="78"/>
      <c r="T2529" s="13">
        <f>SUM(P2529:S2529)</f>
        <v>0</v>
      </c>
      <c r="U2529" s="48"/>
      <c r="V2529" s="48"/>
      <c r="W2529" s="48"/>
      <c r="X2529" s="48"/>
      <c r="Y2529" s="48"/>
      <c r="Z2529" s="48"/>
      <c r="AA2529" s="13">
        <f>SUM(U2529:Z2529)</f>
        <v>0</v>
      </c>
      <c r="AB2529" s="48"/>
      <c r="AC2529" s="48"/>
      <c r="AD2529" s="87">
        <f>H2529+K2529+O2529+T2529+AA2529+AB2529-AC2529</f>
        <v>80.892857142857139</v>
      </c>
    </row>
    <row r="2530" spans="1:30" ht="21" customHeight="1" x14ac:dyDescent="0.2">
      <c r="A2530" s="10">
        <v>2526</v>
      </c>
      <c r="B2530" s="96" t="s">
        <v>2162</v>
      </c>
      <c r="C2530" s="96" t="s">
        <v>66</v>
      </c>
      <c r="D2530" s="96">
        <v>4</v>
      </c>
      <c r="E2530" s="13">
        <v>0.80861111111111106</v>
      </c>
      <c r="F2530" s="47"/>
      <c r="G2530" s="47"/>
      <c r="H2530" s="12">
        <f>SUM(E2530*100,F2530:G2530)</f>
        <v>80.8611111111111</v>
      </c>
      <c r="I2530" s="47"/>
      <c r="J2530" s="77"/>
      <c r="K2530" s="13">
        <f>SUM(I2530:J2530)</f>
        <v>0</v>
      </c>
      <c r="L2530" s="47"/>
      <c r="M2530" s="77"/>
      <c r="N2530" s="77"/>
      <c r="O2530" s="13">
        <f>SUM(L2530:N2530)</f>
        <v>0</v>
      </c>
      <c r="P2530" s="77"/>
      <c r="Q2530" s="77"/>
      <c r="R2530" s="77"/>
      <c r="S2530" s="77"/>
      <c r="T2530" s="13">
        <f>SUM(P2530:S2530)</f>
        <v>0</v>
      </c>
      <c r="U2530" s="47"/>
      <c r="V2530" s="47"/>
      <c r="W2530" s="47"/>
      <c r="X2530" s="47"/>
      <c r="Y2530" s="47"/>
      <c r="Z2530" s="47"/>
      <c r="AA2530" s="13">
        <f>SUM(U2530:Z2530)</f>
        <v>0</v>
      </c>
      <c r="AB2530" s="47"/>
      <c r="AC2530" s="47"/>
      <c r="AD2530" s="87">
        <f>H2530+K2530+O2530+T2530+AA2530+AB2530-AC2530</f>
        <v>80.8611111111111</v>
      </c>
    </row>
    <row r="2531" spans="1:30" ht="21" customHeight="1" x14ac:dyDescent="0.2">
      <c r="A2531" s="8">
        <v>2527</v>
      </c>
      <c r="B2531" s="96" t="s">
        <v>2163</v>
      </c>
      <c r="C2531" s="96" t="s">
        <v>66</v>
      </c>
      <c r="D2531" s="96">
        <v>1</v>
      </c>
      <c r="E2531" s="13">
        <v>0.80156249999999996</v>
      </c>
      <c r="F2531" s="47"/>
      <c r="G2531" s="47"/>
      <c r="H2531" s="12">
        <f>SUM(E2531*100,F2531:G2531)</f>
        <v>80.15625</v>
      </c>
      <c r="I2531" s="47"/>
      <c r="J2531" s="77"/>
      <c r="K2531" s="13">
        <f>SUM(I2531:J2531)</f>
        <v>0</v>
      </c>
      <c r="L2531" s="47"/>
      <c r="M2531" s="77"/>
      <c r="N2531" s="77"/>
      <c r="O2531" s="13">
        <f>SUM(L2531:N2531)</f>
        <v>0</v>
      </c>
      <c r="P2531" s="77"/>
      <c r="Q2531" s="77"/>
      <c r="R2531" s="77"/>
      <c r="S2531" s="77"/>
      <c r="T2531" s="13">
        <f>SUM(P2531:S2531)</f>
        <v>0</v>
      </c>
      <c r="U2531" s="47"/>
      <c r="V2531" s="47">
        <v>0.7</v>
      </c>
      <c r="W2531" s="47"/>
      <c r="X2531" s="47"/>
      <c r="Y2531" s="47"/>
      <c r="Z2531" s="47"/>
      <c r="AA2531" s="13">
        <f>SUM(U2531:Z2531)</f>
        <v>0.7</v>
      </c>
      <c r="AB2531" s="47"/>
      <c r="AC2531" s="47"/>
      <c r="AD2531" s="86">
        <f>H2531+K2531+O2531+T2531+AA2531+AB2531-AC2531</f>
        <v>80.856250000000003</v>
      </c>
    </row>
    <row r="2532" spans="1:30" ht="21" customHeight="1" x14ac:dyDescent="0.2">
      <c r="A2532" s="9">
        <v>2528</v>
      </c>
      <c r="B2532" s="123" t="s">
        <v>2164</v>
      </c>
      <c r="C2532" s="101" t="s">
        <v>68</v>
      </c>
      <c r="D2532" s="137">
        <v>4</v>
      </c>
      <c r="E2532" s="13">
        <v>0.80851851851851853</v>
      </c>
      <c r="F2532" s="48"/>
      <c r="G2532" s="48"/>
      <c r="H2532" s="12">
        <f>SUM(E2532*100,F2532:G2532)</f>
        <v>80.851851851851848</v>
      </c>
      <c r="I2532" s="48"/>
      <c r="J2532" s="78"/>
      <c r="K2532" s="13">
        <f>SUM(I2532:J2532)</f>
        <v>0</v>
      </c>
      <c r="L2532" s="48"/>
      <c r="M2532" s="78"/>
      <c r="N2532" s="78"/>
      <c r="O2532" s="13">
        <f>SUM(L2532:N2532)</f>
        <v>0</v>
      </c>
      <c r="P2532" s="78"/>
      <c r="Q2532" s="78"/>
      <c r="R2532" s="78"/>
      <c r="S2532" s="78"/>
      <c r="T2532" s="13">
        <f>SUM(P2532:S2532)</f>
        <v>0</v>
      </c>
      <c r="U2532" s="48"/>
      <c r="V2532" s="48"/>
      <c r="W2532" s="48"/>
      <c r="X2532" s="48"/>
      <c r="Y2532" s="48"/>
      <c r="Z2532" s="48"/>
      <c r="AA2532" s="13">
        <f>SUM(U2532:Z2532)</f>
        <v>0</v>
      </c>
      <c r="AB2532" s="48"/>
      <c r="AC2532" s="48"/>
      <c r="AD2532" s="86">
        <f>H2532+K2532+O2532+T2532+AA2532+AB2532-AC2532</f>
        <v>80.851851851851848</v>
      </c>
    </row>
    <row r="2533" spans="1:30" ht="21" customHeight="1" x14ac:dyDescent="0.2">
      <c r="A2533" s="10">
        <v>2529</v>
      </c>
      <c r="B2533" s="129" t="s">
        <v>2165</v>
      </c>
      <c r="C2533" s="101" t="s">
        <v>68</v>
      </c>
      <c r="D2533" s="101">
        <v>3</v>
      </c>
      <c r="E2533" s="13">
        <v>0.80838709677419351</v>
      </c>
      <c r="F2533" s="48"/>
      <c r="G2533" s="48"/>
      <c r="H2533" s="12">
        <f>SUM(E2533*100,F2533:G2533)</f>
        <v>80.838709677419345</v>
      </c>
      <c r="I2533" s="48"/>
      <c r="J2533" s="78"/>
      <c r="K2533" s="13">
        <f>SUM(I2533:J2533)</f>
        <v>0</v>
      </c>
      <c r="L2533" s="48"/>
      <c r="M2533" s="78"/>
      <c r="N2533" s="78"/>
      <c r="O2533" s="13">
        <f>SUM(L2533:N2533)</f>
        <v>0</v>
      </c>
      <c r="P2533" s="78"/>
      <c r="Q2533" s="78"/>
      <c r="R2533" s="78"/>
      <c r="S2533" s="78"/>
      <c r="T2533" s="13">
        <f>SUM(P2533:S2533)</f>
        <v>0</v>
      </c>
      <c r="U2533" s="48"/>
      <c r="V2533" s="48"/>
      <c r="W2533" s="48"/>
      <c r="X2533" s="48"/>
      <c r="Y2533" s="48"/>
      <c r="Z2533" s="48"/>
      <c r="AA2533" s="13">
        <f>SUM(U2533:Z2533)</f>
        <v>0</v>
      </c>
      <c r="AB2533" s="48"/>
      <c r="AC2533" s="48"/>
      <c r="AD2533" s="86">
        <f>H2533+K2533+O2533+T2533+AA2533+AB2533-AC2533</f>
        <v>80.838709677419345</v>
      </c>
    </row>
    <row r="2534" spans="1:30" ht="21" customHeight="1" x14ac:dyDescent="0.2">
      <c r="A2534" s="8">
        <v>2530</v>
      </c>
      <c r="B2534" s="129" t="s">
        <v>2166</v>
      </c>
      <c r="C2534" s="101" t="s">
        <v>68</v>
      </c>
      <c r="D2534" s="101">
        <v>2</v>
      </c>
      <c r="E2534" s="13">
        <v>0.80833333333333335</v>
      </c>
      <c r="F2534" s="48"/>
      <c r="G2534" s="48"/>
      <c r="H2534" s="12">
        <f>SUM(E2534*100,F2534:G2534)</f>
        <v>80.833333333333329</v>
      </c>
      <c r="I2534" s="48"/>
      <c r="J2534" s="78"/>
      <c r="K2534" s="13">
        <f>SUM(I2534:J2534)</f>
        <v>0</v>
      </c>
      <c r="L2534" s="48"/>
      <c r="M2534" s="78"/>
      <c r="N2534" s="78"/>
      <c r="O2534" s="13">
        <f>SUM(L2534:N2534)</f>
        <v>0</v>
      </c>
      <c r="P2534" s="78"/>
      <c r="Q2534" s="78"/>
      <c r="R2534" s="78"/>
      <c r="S2534" s="78"/>
      <c r="T2534" s="13">
        <f>SUM(P2534:S2534)</f>
        <v>0</v>
      </c>
      <c r="U2534" s="48"/>
      <c r="V2534" s="48"/>
      <c r="W2534" s="48"/>
      <c r="X2534" s="48"/>
      <c r="Y2534" s="48"/>
      <c r="Z2534" s="48"/>
      <c r="AA2534" s="13">
        <f>SUM(U2534:Z2534)</f>
        <v>0</v>
      </c>
      <c r="AB2534" s="48"/>
      <c r="AC2534" s="48"/>
      <c r="AD2534" s="86">
        <f>H2534+K2534+O2534+T2534+AA2534+AB2534-AC2534</f>
        <v>80.833333333333329</v>
      </c>
    </row>
    <row r="2535" spans="1:30" ht="21" customHeight="1" x14ac:dyDescent="0.2">
      <c r="A2535" s="9">
        <v>2531</v>
      </c>
      <c r="B2535" s="117">
        <v>204070</v>
      </c>
      <c r="C2535" s="119" t="s">
        <v>78</v>
      </c>
      <c r="D2535" s="119">
        <v>1</v>
      </c>
      <c r="E2535" s="14">
        <v>0.72031250000000002</v>
      </c>
      <c r="F2535" s="51"/>
      <c r="G2535" s="51"/>
      <c r="H2535" s="12">
        <f>SUM(E2535*100,F2535:G2535)</f>
        <v>72.03125</v>
      </c>
      <c r="I2535" s="51"/>
      <c r="J2535" s="121"/>
      <c r="K2535" s="14">
        <f>SUM(I2535:J2535)</f>
        <v>0</v>
      </c>
      <c r="L2535" s="51"/>
      <c r="M2535" s="121"/>
      <c r="N2535" s="121"/>
      <c r="O2535" s="14">
        <f>SUM(L2535:N2535)</f>
        <v>0</v>
      </c>
      <c r="P2535" s="121"/>
      <c r="Q2535" s="121"/>
      <c r="R2535" s="121"/>
      <c r="S2535" s="121"/>
      <c r="T2535" s="14">
        <f>SUM(P2535:S2535)</f>
        <v>0</v>
      </c>
      <c r="U2535" s="51"/>
      <c r="V2535" s="51">
        <v>8.8000000000000007</v>
      </c>
      <c r="W2535" s="51"/>
      <c r="X2535" s="51"/>
      <c r="Y2535" s="51"/>
      <c r="Z2535" s="51"/>
      <c r="AA2535" s="14">
        <f>SUM(U2535:Z2535)</f>
        <v>8.8000000000000007</v>
      </c>
      <c r="AB2535" s="51"/>
      <c r="AC2535" s="51"/>
      <c r="AD2535" s="86">
        <f>H2535+K2535+O2535+T2535+AA2535+AB2535-AC2535</f>
        <v>80.831249999999997</v>
      </c>
    </row>
    <row r="2536" spans="1:30" ht="21" customHeight="1" x14ac:dyDescent="0.2">
      <c r="A2536" s="10">
        <v>2532</v>
      </c>
      <c r="B2536" s="131">
        <v>164250</v>
      </c>
      <c r="C2536" s="92" t="s">
        <v>64</v>
      </c>
      <c r="D2536" s="91">
        <v>5</v>
      </c>
      <c r="E2536" s="12">
        <v>0.80816754116157041</v>
      </c>
      <c r="F2536" s="54"/>
      <c r="G2536" s="54"/>
      <c r="H2536" s="12">
        <f>SUM(E2536*100,F2536:G2536)</f>
        <v>80.816754116157043</v>
      </c>
      <c r="I2536" s="85"/>
      <c r="J2536" s="126"/>
      <c r="K2536" s="12">
        <f>SUM(I2536:J2536)</f>
        <v>0</v>
      </c>
      <c r="L2536" s="95"/>
      <c r="M2536" s="95"/>
      <c r="N2536" s="95"/>
      <c r="O2536" s="12">
        <f>SUM(L2536:N2536)</f>
        <v>0</v>
      </c>
      <c r="P2536" s="95"/>
      <c r="Q2536" s="95"/>
      <c r="R2536" s="95"/>
      <c r="S2536" s="95"/>
      <c r="T2536" s="12">
        <f>SUM(P2536:S2536)</f>
        <v>0</v>
      </c>
      <c r="U2536" s="95"/>
      <c r="V2536" s="94"/>
      <c r="W2536" s="94"/>
      <c r="X2536" s="94"/>
      <c r="Y2536" s="85"/>
      <c r="Z2536" s="85"/>
      <c r="AA2536" s="14">
        <f>SUM(U2536:Z2536)</f>
        <v>0</v>
      </c>
      <c r="AB2536" s="85"/>
      <c r="AC2536" s="85"/>
      <c r="AD2536" s="86">
        <f>H2536+K2536+O2536+T2536+AA2536+AB2536-AC2536</f>
        <v>80.816754116157043</v>
      </c>
    </row>
    <row r="2537" spans="1:30" ht="21" customHeight="1" x14ac:dyDescent="0.2">
      <c r="A2537" s="8">
        <v>2533</v>
      </c>
      <c r="B2537" s="117">
        <v>204017</v>
      </c>
      <c r="C2537" s="119" t="s">
        <v>78</v>
      </c>
      <c r="D2537" s="119">
        <v>1</v>
      </c>
      <c r="E2537" s="14">
        <v>0.80812499999999998</v>
      </c>
      <c r="F2537" s="51"/>
      <c r="G2537" s="51"/>
      <c r="H2537" s="12">
        <f>SUM(E2537*100,F2537:G2537)</f>
        <v>80.8125</v>
      </c>
      <c r="I2537" s="51"/>
      <c r="J2537" s="121"/>
      <c r="K2537" s="14">
        <f>SUM(I2537:J2537)</f>
        <v>0</v>
      </c>
      <c r="L2537" s="51"/>
      <c r="M2537" s="121"/>
      <c r="N2537" s="121"/>
      <c r="O2537" s="14">
        <f>SUM(L2537:N2537)</f>
        <v>0</v>
      </c>
      <c r="P2537" s="121"/>
      <c r="Q2537" s="121"/>
      <c r="R2537" s="121"/>
      <c r="S2537" s="121"/>
      <c r="T2537" s="14">
        <f>SUM(P2537:S2537)</f>
        <v>0</v>
      </c>
      <c r="U2537" s="51"/>
      <c r="V2537" s="51"/>
      <c r="W2537" s="51"/>
      <c r="X2537" s="51"/>
      <c r="Y2537" s="51"/>
      <c r="Z2537" s="51"/>
      <c r="AA2537" s="14">
        <f>SUM(U2537:Z2537)</f>
        <v>0</v>
      </c>
      <c r="AB2537" s="51"/>
      <c r="AC2537" s="51"/>
      <c r="AD2537" s="86">
        <f>H2537+K2537+O2537+T2537+AA2537+AB2537-AC2537</f>
        <v>80.8125</v>
      </c>
    </row>
    <row r="2538" spans="1:30" ht="21" customHeight="1" x14ac:dyDescent="0.2">
      <c r="A2538" s="9">
        <v>2534</v>
      </c>
      <c r="B2538" s="107">
        <v>182924</v>
      </c>
      <c r="C2538" s="104" t="s">
        <v>70</v>
      </c>
      <c r="D2538" s="104">
        <v>3</v>
      </c>
      <c r="E2538" s="14">
        <f>'[1]3-18-08.'!AD18</f>
        <v>0.80799999999999994</v>
      </c>
      <c r="F2538" s="49"/>
      <c r="G2538" s="49"/>
      <c r="H2538" s="12">
        <f>SUM(E2538*100,F2538:G2538)</f>
        <v>80.8</v>
      </c>
      <c r="I2538" s="49"/>
      <c r="J2538" s="106"/>
      <c r="K2538" s="14">
        <f>SUM(I2538:J2538)</f>
        <v>0</v>
      </c>
      <c r="L2538" s="49"/>
      <c r="M2538" s="106"/>
      <c r="N2538" s="106"/>
      <c r="O2538" s="14">
        <f>SUM(L2538:N2538)</f>
        <v>0</v>
      </c>
      <c r="P2538" s="106"/>
      <c r="Q2538" s="106"/>
      <c r="R2538" s="106"/>
      <c r="S2538" s="106"/>
      <c r="T2538" s="14">
        <f>SUM(P2538:S2538)</f>
        <v>0</v>
      </c>
      <c r="U2538" s="49"/>
      <c r="V2538" s="49"/>
      <c r="W2538" s="49"/>
      <c r="X2538" s="49"/>
      <c r="Y2538" s="49"/>
      <c r="Z2538" s="49"/>
      <c r="AA2538" s="14">
        <f>SUM(U2538:Z2538)</f>
        <v>0</v>
      </c>
      <c r="AB2538" s="49"/>
      <c r="AC2538" s="49"/>
      <c r="AD2538" s="87">
        <f>H2538+K2538+O2538+T2538+AA2538+AB2538-AC2538</f>
        <v>80.8</v>
      </c>
    </row>
    <row r="2539" spans="1:30" ht="21" customHeight="1" x14ac:dyDescent="0.2">
      <c r="A2539" s="10">
        <v>2535</v>
      </c>
      <c r="B2539" s="107" t="s">
        <v>2167</v>
      </c>
      <c r="C2539" s="104" t="s">
        <v>70</v>
      </c>
      <c r="D2539" s="104">
        <v>2</v>
      </c>
      <c r="E2539" s="14">
        <f>H2539/100</f>
        <v>0.807975</v>
      </c>
      <c r="F2539" s="49"/>
      <c r="G2539" s="49"/>
      <c r="H2539" s="9">
        <v>80.797499999999999</v>
      </c>
      <c r="I2539" s="49"/>
      <c r="J2539" s="106"/>
      <c r="K2539" s="14">
        <f>SUM(I2539:J2539)</f>
        <v>0</v>
      </c>
      <c r="L2539" s="49"/>
      <c r="M2539" s="106"/>
      <c r="N2539" s="106"/>
      <c r="O2539" s="14">
        <f>SUM(L2539:N2539)</f>
        <v>0</v>
      </c>
      <c r="P2539" s="106"/>
      <c r="Q2539" s="106"/>
      <c r="R2539" s="106"/>
      <c r="S2539" s="106"/>
      <c r="T2539" s="14">
        <f>SUM(P2539:S2539)</f>
        <v>0</v>
      </c>
      <c r="U2539" s="49"/>
      <c r="V2539" s="49"/>
      <c r="W2539" s="49"/>
      <c r="X2539" s="49"/>
      <c r="Y2539" s="49"/>
      <c r="Z2539" s="49"/>
      <c r="AA2539" s="14">
        <f>SUM(U2539:Z2539)</f>
        <v>0</v>
      </c>
      <c r="AB2539" s="49"/>
      <c r="AC2539" s="49"/>
      <c r="AD2539" s="87">
        <f>H2539+K2539+O2539+T2539+AA2539+AB2539-AC2539</f>
        <v>80.797499999999999</v>
      </c>
    </row>
    <row r="2540" spans="1:30" ht="21" customHeight="1" x14ac:dyDescent="0.2">
      <c r="A2540" s="8">
        <v>2536</v>
      </c>
      <c r="B2540" s="131" t="s">
        <v>2168</v>
      </c>
      <c r="C2540" s="92" t="s">
        <v>64</v>
      </c>
      <c r="D2540" s="91">
        <v>2</v>
      </c>
      <c r="E2540" s="15">
        <v>0.80787234042553191</v>
      </c>
      <c r="F2540" s="52"/>
      <c r="G2540" s="46"/>
      <c r="H2540" s="12">
        <f>SUM(E2540*100,F2540:G2540)</f>
        <v>80.787234042553195</v>
      </c>
      <c r="I2540" s="94"/>
      <c r="J2540" s="95"/>
      <c r="K2540" s="12">
        <f>SUM(I2540:J2540)</f>
        <v>0</v>
      </c>
      <c r="L2540" s="95"/>
      <c r="M2540" s="95"/>
      <c r="N2540" s="95"/>
      <c r="O2540" s="12">
        <f>SUM(L2540:N2540)</f>
        <v>0</v>
      </c>
      <c r="P2540" s="95"/>
      <c r="Q2540" s="95"/>
      <c r="R2540" s="95"/>
      <c r="S2540" s="95"/>
      <c r="T2540" s="12">
        <f>SUM(P2540:S2540)</f>
        <v>0</v>
      </c>
      <c r="U2540" s="95"/>
      <c r="V2540" s="94"/>
      <c r="W2540" s="94"/>
      <c r="X2540" s="94"/>
      <c r="Y2540" s="85"/>
      <c r="Z2540" s="85"/>
      <c r="AA2540" s="14">
        <f>SUM(U2540:Z2540)</f>
        <v>0</v>
      </c>
      <c r="AB2540" s="85"/>
      <c r="AC2540" s="85"/>
      <c r="AD2540" s="86">
        <f>H2540+K2540+O2540+T2540+AA2540+AB2540-AC2540</f>
        <v>80.787234042553195</v>
      </c>
    </row>
    <row r="2541" spans="1:30" ht="21" customHeight="1" x14ac:dyDescent="0.2">
      <c r="A2541" s="9">
        <v>2537</v>
      </c>
      <c r="B2541" s="122" t="s">
        <v>2169</v>
      </c>
      <c r="C2541" s="110" t="s">
        <v>73</v>
      </c>
      <c r="D2541" s="110">
        <v>2</v>
      </c>
      <c r="E2541" s="14">
        <v>0.80781250000000004</v>
      </c>
      <c r="F2541" s="50"/>
      <c r="G2541" s="50"/>
      <c r="H2541" s="12">
        <f>SUM(E2541*100,F2541:G2541)</f>
        <v>80.78125</v>
      </c>
      <c r="I2541" s="50"/>
      <c r="J2541" s="112"/>
      <c r="K2541" s="14">
        <f>SUM(I2541:J2541)</f>
        <v>0</v>
      </c>
      <c r="L2541" s="50"/>
      <c r="M2541" s="112"/>
      <c r="N2541" s="112"/>
      <c r="O2541" s="14">
        <f>SUM(L2541:N2541)</f>
        <v>0</v>
      </c>
      <c r="P2541" s="112"/>
      <c r="Q2541" s="112"/>
      <c r="R2541" s="112"/>
      <c r="S2541" s="112"/>
      <c r="T2541" s="14">
        <f>SUM(P2541:S2541)</f>
        <v>0</v>
      </c>
      <c r="U2541" s="50"/>
      <c r="V2541" s="50"/>
      <c r="W2541" s="50"/>
      <c r="X2541" s="50"/>
      <c r="Y2541" s="50"/>
      <c r="Z2541" s="50"/>
      <c r="AA2541" s="14">
        <f>SUM(U2541:Z2541)</f>
        <v>0</v>
      </c>
      <c r="AB2541" s="50"/>
      <c r="AC2541" s="50"/>
      <c r="AD2541" s="87">
        <f>H2541+K2541+O2541+T2541+AA2541+AB2541-AC2541</f>
        <v>80.78125</v>
      </c>
    </row>
    <row r="2542" spans="1:30" ht="21" customHeight="1" x14ac:dyDescent="0.2">
      <c r="A2542" s="10">
        <v>2538</v>
      </c>
      <c r="B2542" s="132" t="s">
        <v>2170</v>
      </c>
      <c r="C2542" s="101" t="s">
        <v>68</v>
      </c>
      <c r="D2542" s="101">
        <v>1</v>
      </c>
      <c r="E2542" s="13">
        <v>0.80767857142857147</v>
      </c>
      <c r="F2542" s="48"/>
      <c r="G2542" s="48"/>
      <c r="H2542" s="12">
        <f>SUM(E2542*100,F2542:G2542)</f>
        <v>80.767857142857153</v>
      </c>
      <c r="I2542" s="48"/>
      <c r="J2542" s="78"/>
      <c r="K2542" s="13">
        <f>SUM(I2542:J2542)</f>
        <v>0</v>
      </c>
      <c r="L2542" s="48"/>
      <c r="M2542" s="78"/>
      <c r="N2542" s="78"/>
      <c r="O2542" s="13">
        <f>SUM(L2542:N2542)</f>
        <v>0</v>
      </c>
      <c r="P2542" s="78"/>
      <c r="Q2542" s="78"/>
      <c r="R2542" s="78"/>
      <c r="S2542" s="78"/>
      <c r="T2542" s="13">
        <f>SUM(P2542:S2542)</f>
        <v>0</v>
      </c>
      <c r="U2542" s="48"/>
      <c r="V2542" s="48"/>
      <c r="W2542" s="48"/>
      <c r="X2542" s="48"/>
      <c r="Y2542" s="48"/>
      <c r="Z2542" s="48"/>
      <c r="AA2542" s="13">
        <f>SUM(U2542:Z2542)</f>
        <v>0</v>
      </c>
      <c r="AB2542" s="48"/>
      <c r="AC2542" s="48"/>
      <c r="AD2542" s="87">
        <f>H2542+K2542+O2542+T2542+AA2542+AB2542-AC2542</f>
        <v>80.767857142857153</v>
      </c>
    </row>
    <row r="2543" spans="1:30" ht="21" customHeight="1" x14ac:dyDescent="0.2">
      <c r="A2543" s="8">
        <v>2539</v>
      </c>
      <c r="B2543" s="129" t="s">
        <v>2171</v>
      </c>
      <c r="C2543" s="101" t="s">
        <v>68</v>
      </c>
      <c r="D2543" s="101">
        <v>2</v>
      </c>
      <c r="E2543" s="13">
        <v>0.80766666666666664</v>
      </c>
      <c r="F2543" s="48"/>
      <c r="G2543" s="48"/>
      <c r="H2543" s="12">
        <f>SUM(E2543*100,F2543:G2543)</f>
        <v>80.766666666666666</v>
      </c>
      <c r="I2543" s="48"/>
      <c r="J2543" s="78"/>
      <c r="K2543" s="13">
        <f>SUM(I2543:J2543)</f>
        <v>0</v>
      </c>
      <c r="L2543" s="48"/>
      <c r="M2543" s="78"/>
      <c r="N2543" s="78"/>
      <c r="O2543" s="13">
        <f>SUM(L2543:N2543)</f>
        <v>0</v>
      </c>
      <c r="P2543" s="78"/>
      <c r="Q2543" s="78"/>
      <c r="R2543" s="78"/>
      <c r="S2543" s="78"/>
      <c r="T2543" s="13">
        <f>SUM(P2543:S2543)</f>
        <v>0</v>
      </c>
      <c r="U2543" s="48"/>
      <c r="V2543" s="48"/>
      <c r="W2543" s="48"/>
      <c r="X2543" s="48"/>
      <c r="Y2543" s="48"/>
      <c r="Z2543" s="48"/>
      <c r="AA2543" s="13">
        <f>SUM(U2543:Z2543)</f>
        <v>0</v>
      </c>
      <c r="AB2543" s="48"/>
      <c r="AC2543" s="48"/>
      <c r="AD2543" s="86">
        <f>H2543+K2543+O2543+T2543+AA2543+AB2543-AC2543</f>
        <v>80.766666666666666</v>
      </c>
    </row>
    <row r="2544" spans="1:30" ht="21" customHeight="1" x14ac:dyDescent="0.2">
      <c r="A2544" s="9">
        <v>2540</v>
      </c>
      <c r="B2544" s="122" t="s">
        <v>2172</v>
      </c>
      <c r="C2544" s="110" t="s">
        <v>73</v>
      </c>
      <c r="D2544" s="110">
        <v>1</v>
      </c>
      <c r="E2544" s="14">
        <v>0.80759259259259264</v>
      </c>
      <c r="F2544" s="50"/>
      <c r="G2544" s="50"/>
      <c r="H2544" s="12">
        <f>SUM(E2544*100,F2544:G2544)</f>
        <v>80.759259259259267</v>
      </c>
      <c r="I2544" s="50"/>
      <c r="J2544" s="112"/>
      <c r="K2544" s="14">
        <f>SUM(I2544:J2544)</f>
        <v>0</v>
      </c>
      <c r="L2544" s="50"/>
      <c r="M2544" s="112"/>
      <c r="N2544" s="112"/>
      <c r="O2544" s="14">
        <f>SUM(L2544:N2544)</f>
        <v>0</v>
      </c>
      <c r="P2544" s="112"/>
      <c r="Q2544" s="112"/>
      <c r="R2544" s="112"/>
      <c r="S2544" s="112"/>
      <c r="T2544" s="14">
        <f>SUM(P2544:S2544)</f>
        <v>0</v>
      </c>
      <c r="U2544" s="50"/>
      <c r="V2544" s="50"/>
      <c r="W2544" s="50"/>
      <c r="X2544" s="50"/>
      <c r="Y2544" s="50"/>
      <c r="Z2544" s="50"/>
      <c r="AA2544" s="14">
        <f>SUM(U2544:Z2544)</f>
        <v>0</v>
      </c>
      <c r="AB2544" s="50"/>
      <c r="AC2544" s="50"/>
      <c r="AD2544" s="87">
        <f>H2544+K2544+O2544+T2544+AA2544+AB2544-AC2544</f>
        <v>80.759259259259267</v>
      </c>
    </row>
    <row r="2545" spans="1:30" ht="21" customHeight="1" x14ac:dyDescent="0.2">
      <c r="A2545" s="10">
        <v>2541</v>
      </c>
      <c r="B2545" s="123" t="s">
        <v>2173</v>
      </c>
      <c r="C2545" s="101" t="s">
        <v>68</v>
      </c>
      <c r="D2545" s="125">
        <v>3</v>
      </c>
      <c r="E2545" s="13">
        <v>0.80758620689655169</v>
      </c>
      <c r="F2545" s="48"/>
      <c r="G2545" s="48"/>
      <c r="H2545" s="12">
        <f>SUM(E2545*100,F2545:G2545)</f>
        <v>80.758620689655174</v>
      </c>
      <c r="I2545" s="48"/>
      <c r="J2545" s="78"/>
      <c r="K2545" s="13">
        <f>SUM(I2545:J2545)</f>
        <v>0</v>
      </c>
      <c r="L2545" s="48"/>
      <c r="M2545" s="78"/>
      <c r="N2545" s="78"/>
      <c r="O2545" s="13">
        <f>SUM(L2545:N2545)</f>
        <v>0</v>
      </c>
      <c r="P2545" s="78"/>
      <c r="Q2545" s="78"/>
      <c r="R2545" s="78"/>
      <c r="S2545" s="78"/>
      <c r="T2545" s="13">
        <f>SUM(P2545:S2545)</f>
        <v>0</v>
      </c>
      <c r="U2545" s="48"/>
      <c r="V2545" s="48"/>
      <c r="W2545" s="48"/>
      <c r="X2545" s="48"/>
      <c r="Y2545" s="48"/>
      <c r="Z2545" s="48"/>
      <c r="AA2545" s="13">
        <f>SUM(U2545:Z2545)</f>
        <v>0</v>
      </c>
      <c r="AB2545" s="48"/>
      <c r="AC2545" s="48"/>
      <c r="AD2545" s="86">
        <f>H2545+K2545+O2545+T2545+AA2545+AB2545-AC2545</f>
        <v>80.758620689655174</v>
      </c>
    </row>
    <row r="2546" spans="1:30" ht="21" customHeight="1" x14ac:dyDescent="0.2">
      <c r="A2546" s="8">
        <v>2542</v>
      </c>
      <c r="B2546" s="123" t="s">
        <v>2174</v>
      </c>
      <c r="C2546" s="101" t="s">
        <v>68</v>
      </c>
      <c r="D2546" s="125">
        <v>3</v>
      </c>
      <c r="E2546" s="13">
        <v>0.80758620689655169</v>
      </c>
      <c r="F2546" s="48"/>
      <c r="G2546" s="48"/>
      <c r="H2546" s="12">
        <f>SUM(E2546*100,F2546:G2546)</f>
        <v>80.758620689655174</v>
      </c>
      <c r="I2546" s="48"/>
      <c r="J2546" s="78"/>
      <c r="K2546" s="13">
        <f>SUM(I2546:J2546)</f>
        <v>0</v>
      </c>
      <c r="L2546" s="48"/>
      <c r="M2546" s="78"/>
      <c r="N2546" s="78"/>
      <c r="O2546" s="13">
        <f>SUM(L2546:N2546)</f>
        <v>0</v>
      </c>
      <c r="P2546" s="78"/>
      <c r="Q2546" s="78"/>
      <c r="R2546" s="78"/>
      <c r="S2546" s="78"/>
      <c r="T2546" s="13">
        <f>SUM(P2546:S2546)</f>
        <v>0</v>
      </c>
      <c r="U2546" s="48"/>
      <c r="V2546" s="48"/>
      <c r="W2546" s="48"/>
      <c r="X2546" s="48"/>
      <c r="Y2546" s="48"/>
      <c r="Z2546" s="48"/>
      <c r="AA2546" s="13">
        <f>SUM(U2546:Z2546)</f>
        <v>0</v>
      </c>
      <c r="AB2546" s="48"/>
      <c r="AC2546" s="48"/>
      <c r="AD2546" s="86">
        <f>H2546+K2546+O2546+T2546+AA2546+AB2546-AC2546</f>
        <v>80.758620689655174</v>
      </c>
    </row>
    <row r="2547" spans="1:30" ht="21" customHeight="1" x14ac:dyDescent="0.2">
      <c r="A2547" s="9">
        <v>2543</v>
      </c>
      <c r="B2547" s="117">
        <v>204105</v>
      </c>
      <c r="C2547" s="119" t="s">
        <v>78</v>
      </c>
      <c r="D2547" s="119">
        <v>1</v>
      </c>
      <c r="E2547" s="14">
        <v>0.8075</v>
      </c>
      <c r="F2547" s="51"/>
      <c r="G2547" s="51"/>
      <c r="H2547" s="12">
        <f>SUM(E2547*100,F2547:G2547)</f>
        <v>80.75</v>
      </c>
      <c r="I2547" s="51"/>
      <c r="J2547" s="121"/>
      <c r="K2547" s="14">
        <f>SUM(I2547:J2547)</f>
        <v>0</v>
      </c>
      <c r="L2547" s="51"/>
      <c r="M2547" s="121"/>
      <c r="N2547" s="121"/>
      <c r="O2547" s="14">
        <f>SUM(L2547:N2547)</f>
        <v>0</v>
      </c>
      <c r="P2547" s="121"/>
      <c r="Q2547" s="121"/>
      <c r="R2547" s="121"/>
      <c r="S2547" s="121"/>
      <c r="T2547" s="14">
        <f>SUM(P2547:S2547)</f>
        <v>0</v>
      </c>
      <c r="U2547" s="51"/>
      <c r="V2547" s="51"/>
      <c r="W2547" s="51"/>
      <c r="X2547" s="51"/>
      <c r="Y2547" s="51"/>
      <c r="Z2547" s="51"/>
      <c r="AA2547" s="14">
        <f>SUM(U2547:Z2547)</f>
        <v>0</v>
      </c>
      <c r="AB2547" s="51"/>
      <c r="AC2547" s="51"/>
      <c r="AD2547" s="86">
        <f>H2547+K2547+O2547+T2547+AA2547+AB2547-AC2547</f>
        <v>80.75</v>
      </c>
    </row>
    <row r="2548" spans="1:30" ht="21" customHeight="1" x14ac:dyDescent="0.2">
      <c r="A2548" s="10">
        <v>2544</v>
      </c>
      <c r="B2548" s="96" t="s">
        <v>2175</v>
      </c>
      <c r="C2548" s="96" t="s">
        <v>66</v>
      </c>
      <c r="D2548" s="96">
        <v>4</v>
      </c>
      <c r="E2548" s="13">
        <v>0.7544827586206897</v>
      </c>
      <c r="F2548" s="47"/>
      <c r="G2548" s="47"/>
      <c r="H2548" s="12">
        <f>SUM(E2548*100,F2548:G2548)</f>
        <v>75.448275862068968</v>
      </c>
      <c r="I2548" s="47">
        <v>4.5</v>
      </c>
      <c r="J2548" s="77"/>
      <c r="K2548" s="13">
        <f>SUM(I2548:J2548)</f>
        <v>4.5</v>
      </c>
      <c r="L2548" s="47"/>
      <c r="M2548" s="77"/>
      <c r="N2548" s="77"/>
      <c r="O2548" s="13">
        <f>SUM(L2548:N2548)</f>
        <v>0</v>
      </c>
      <c r="P2548" s="77"/>
      <c r="Q2548" s="80"/>
      <c r="R2548" s="77"/>
      <c r="S2548" s="77"/>
      <c r="T2548" s="13">
        <f>SUM(P2548:S2548)</f>
        <v>0</v>
      </c>
      <c r="U2548" s="47"/>
      <c r="V2548" s="47"/>
      <c r="W2548" s="47"/>
      <c r="X2548" s="47"/>
      <c r="Y2548" s="47">
        <v>0.8</v>
      </c>
      <c r="Z2548" s="47"/>
      <c r="AA2548" s="13">
        <f>SUM(U2548:Z2548)</f>
        <v>0.8</v>
      </c>
      <c r="AB2548" s="47"/>
      <c r="AC2548" s="47"/>
      <c r="AD2548" s="86">
        <f>H2548+K2548+O2548+T2548+AA2548+AB2548-AC2548</f>
        <v>80.748275862068965</v>
      </c>
    </row>
    <row r="2549" spans="1:30" ht="21" customHeight="1" x14ac:dyDescent="0.2">
      <c r="A2549" s="8">
        <v>2545</v>
      </c>
      <c r="B2549" s="140" t="s">
        <v>2176</v>
      </c>
      <c r="C2549" s="92" t="s">
        <v>64</v>
      </c>
      <c r="D2549" s="91">
        <v>4</v>
      </c>
      <c r="E2549" s="12">
        <v>0.80728971962616825</v>
      </c>
      <c r="F2549" s="46"/>
      <c r="G2549" s="46"/>
      <c r="H2549" s="12">
        <f>SUM(E2549*100,F2549:G2549)</f>
        <v>80.728971962616825</v>
      </c>
      <c r="I2549" s="94"/>
      <c r="J2549" s="95"/>
      <c r="K2549" s="12">
        <f>SUM(I2549:J2549)</f>
        <v>0</v>
      </c>
      <c r="L2549" s="95"/>
      <c r="M2549" s="95"/>
      <c r="N2549" s="95"/>
      <c r="O2549" s="12">
        <f>SUM(L2549:N2549)</f>
        <v>0</v>
      </c>
      <c r="P2549" s="95"/>
      <c r="Q2549" s="95"/>
      <c r="R2549" s="95"/>
      <c r="S2549" s="95"/>
      <c r="T2549" s="12">
        <f>SUM(P2549:S2549)</f>
        <v>0</v>
      </c>
      <c r="U2549" s="95"/>
      <c r="V2549" s="94"/>
      <c r="W2549" s="94"/>
      <c r="X2549" s="94"/>
      <c r="Y2549" s="85"/>
      <c r="Z2549" s="85"/>
      <c r="AA2549" s="14">
        <f>SUM(U2549:Z2549)</f>
        <v>0</v>
      </c>
      <c r="AB2549" s="85"/>
      <c r="AC2549" s="85"/>
      <c r="AD2549" s="87">
        <f>H2549+K2549+O2549+T2549+AA2549+AB2549-AC2549</f>
        <v>80.728971962616825</v>
      </c>
    </row>
    <row r="2550" spans="1:30" ht="21" customHeight="1" x14ac:dyDescent="0.2">
      <c r="A2550" s="9">
        <v>2546</v>
      </c>
      <c r="B2550" s="136" t="s">
        <v>2177</v>
      </c>
      <c r="C2550" s="104" t="s">
        <v>70</v>
      </c>
      <c r="D2550" s="103">
        <v>1</v>
      </c>
      <c r="E2550" s="14">
        <f>H2550/100</f>
        <v>0.80727272727272736</v>
      </c>
      <c r="F2550" s="49"/>
      <c r="G2550" s="49"/>
      <c r="H2550" s="12">
        <v>80.727272727272734</v>
      </c>
      <c r="I2550" s="49"/>
      <c r="J2550" s="106"/>
      <c r="K2550" s="14">
        <f>SUM(I2550:J2550)</f>
        <v>0</v>
      </c>
      <c r="L2550" s="49"/>
      <c r="M2550" s="106"/>
      <c r="N2550" s="106"/>
      <c r="O2550" s="14">
        <f>SUM(L2550:N2550)</f>
        <v>0</v>
      </c>
      <c r="P2550" s="106"/>
      <c r="Q2550" s="106"/>
      <c r="R2550" s="106"/>
      <c r="S2550" s="106"/>
      <c r="T2550" s="14">
        <f>SUM(P2550:S2550)</f>
        <v>0</v>
      </c>
      <c r="U2550" s="49"/>
      <c r="V2550" s="49"/>
      <c r="W2550" s="49"/>
      <c r="X2550" s="49"/>
      <c r="Y2550" s="49"/>
      <c r="Z2550" s="49"/>
      <c r="AA2550" s="14">
        <f>SUM(U2550:Z2550)</f>
        <v>0</v>
      </c>
      <c r="AB2550" s="49"/>
      <c r="AC2550" s="49"/>
      <c r="AD2550" s="86">
        <f>H2550+K2550+O2550+T2550+AA2550+AB2550-AC2550</f>
        <v>80.727272727272734</v>
      </c>
    </row>
    <row r="2551" spans="1:30" ht="21" customHeight="1" x14ac:dyDescent="0.2">
      <c r="A2551" s="10">
        <v>2547</v>
      </c>
      <c r="B2551" s="122" t="s">
        <v>2178</v>
      </c>
      <c r="C2551" s="110" t="s">
        <v>73</v>
      </c>
      <c r="D2551" s="110">
        <v>2</v>
      </c>
      <c r="E2551" s="14">
        <v>0.80727272727272725</v>
      </c>
      <c r="F2551" s="50"/>
      <c r="G2551" s="50"/>
      <c r="H2551" s="12">
        <f>SUM(E2551*100,F2551:G2551)</f>
        <v>80.72727272727272</v>
      </c>
      <c r="I2551" s="50"/>
      <c r="J2551" s="112"/>
      <c r="K2551" s="14">
        <f>SUM(I2551:J2551)</f>
        <v>0</v>
      </c>
      <c r="L2551" s="50"/>
      <c r="M2551" s="112"/>
      <c r="N2551" s="112"/>
      <c r="O2551" s="14">
        <f>SUM(L2551:N2551)</f>
        <v>0</v>
      </c>
      <c r="P2551" s="112"/>
      <c r="Q2551" s="112"/>
      <c r="R2551" s="112"/>
      <c r="S2551" s="112"/>
      <c r="T2551" s="14">
        <f>SUM(P2551:S2551)</f>
        <v>0</v>
      </c>
      <c r="U2551" s="50"/>
      <c r="V2551" s="50"/>
      <c r="W2551" s="50"/>
      <c r="X2551" s="50"/>
      <c r="Y2551" s="50"/>
      <c r="Z2551" s="50"/>
      <c r="AA2551" s="14">
        <f>SUM(U2551:Z2551)</f>
        <v>0</v>
      </c>
      <c r="AB2551" s="50"/>
      <c r="AC2551" s="50"/>
      <c r="AD2551" s="87">
        <f>H2551+K2551+O2551+T2551+AA2551+AB2551-AC2551</f>
        <v>80.72727272727272</v>
      </c>
    </row>
    <row r="2552" spans="1:30" ht="21" customHeight="1" x14ac:dyDescent="0.2">
      <c r="A2552" s="8">
        <v>2548</v>
      </c>
      <c r="B2552" s="122" t="s">
        <v>2179</v>
      </c>
      <c r="C2552" s="110" t="s">
        <v>73</v>
      </c>
      <c r="D2552" s="110">
        <v>3</v>
      </c>
      <c r="E2552" s="14">
        <v>0.80722222222222217</v>
      </c>
      <c r="F2552" s="50"/>
      <c r="G2552" s="50"/>
      <c r="H2552" s="12">
        <f>SUM(E2552*100,F2552:G2552)</f>
        <v>80.722222222222214</v>
      </c>
      <c r="I2552" s="50"/>
      <c r="J2552" s="112"/>
      <c r="K2552" s="14">
        <f>SUM(I2552:J2552)</f>
        <v>0</v>
      </c>
      <c r="L2552" s="50"/>
      <c r="M2552" s="112"/>
      <c r="N2552" s="112"/>
      <c r="O2552" s="14">
        <f>SUM(L2552:N2552)</f>
        <v>0</v>
      </c>
      <c r="P2552" s="112"/>
      <c r="Q2552" s="112"/>
      <c r="R2552" s="112"/>
      <c r="S2552" s="112"/>
      <c r="T2552" s="14">
        <f>SUM(P2552:S2552)</f>
        <v>0</v>
      </c>
      <c r="U2552" s="50"/>
      <c r="V2552" s="50"/>
      <c r="W2552" s="50"/>
      <c r="X2552" s="50"/>
      <c r="Y2552" s="50"/>
      <c r="Z2552" s="50"/>
      <c r="AA2552" s="14">
        <f>SUM(U2552:Z2552)</f>
        <v>0</v>
      </c>
      <c r="AB2552" s="50"/>
      <c r="AC2552" s="50"/>
      <c r="AD2552" s="86">
        <f>H2552+K2552+O2552+T2552+AA2552+AB2552-AC2552</f>
        <v>80.722222222222214</v>
      </c>
    </row>
    <row r="2553" spans="1:30" ht="21" customHeight="1" x14ac:dyDescent="0.2">
      <c r="A2553" s="9">
        <v>2549</v>
      </c>
      <c r="B2553" s="132" t="s">
        <v>2180</v>
      </c>
      <c r="C2553" s="101" t="s">
        <v>68</v>
      </c>
      <c r="D2553" s="101">
        <v>1</v>
      </c>
      <c r="E2553" s="13">
        <v>0.80714285714285716</v>
      </c>
      <c r="F2553" s="48"/>
      <c r="G2553" s="48"/>
      <c r="H2553" s="12">
        <f>SUM(E2553*100,F2553:G2553)</f>
        <v>80.714285714285722</v>
      </c>
      <c r="I2553" s="48"/>
      <c r="J2553" s="78"/>
      <c r="K2553" s="13">
        <f>SUM(I2553:J2553)</f>
        <v>0</v>
      </c>
      <c r="L2553" s="48"/>
      <c r="M2553" s="78"/>
      <c r="N2553" s="78"/>
      <c r="O2553" s="13">
        <f>SUM(L2553:N2553)</f>
        <v>0</v>
      </c>
      <c r="P2553" s="78"/>
      <c r="Q2553" s="78"/>
      <c r="R2553" s="78"/>
      <c r="S2553" s="78"/>
      <c r="T2553" s="13">
        <f>SUM(P2553:S2553)</f>
        <v>0</v>
      </c>
      <c r="U2553" s="48"/>
      <c r="V2553" s="48"/>
      <c r="W2553" s="48"/>
      <c r="X2553" s="48"/>
      <c r="Y2553" s="48"/>
      <c r="Z2553" s="48"/>
      <c r="AA2553" s="13">
        <f>SUM(U2553:Z2553)</f>
        <v>0</v>
      </c>
      <c r="AB2553" s="48"/>
      <c r="AC2553" s="48"/>
      <c r="AD2553" s="86">
        <f>H2553+K2553+O2553+T2553+AA2553+AB2553-AC2553</f>
        <v>80.714285714285722</v>
      </c>
    </row>
    <row r="2554" spans="1:30" ht="21" customHeight="1" x14ac:dyDescent="0.2">
      <c r="A2554" s="10">
        <v>2550</v>
      </c>
      <c r="B2554" s="103" t="s">
        <v>2181</v>
      </c>
      <c r="C2554" s="104" t="s">
        <v>70</v>
      </c>
      <c r="D2554" s="103">
        <v>4</v>
      </c>
      <c r="E2554" s="14">
        <f>H2554/100</f>
        <v>0.80714285714285705</v>
      </c>
      <c r="F2554" s="49"/>
      <c r="G2554" s="49"/>
      <c r="H2554" s="12">
        <v>80.714285714285708</v>
      </c>
      <c r="I2554" s="49"/>
      <c r="J2554" s="106"/>
      <c r="K2554" s="14">
        <f>SUM(I2554:J2554)</f>
        <v>0</v>
      </c>
      <c r="L2554" s="49"/>
      <c r="M2554" s="106"/>
      <c r="N2554" s="106"/>
      <c r="O2554" s="14">
        <f>SUM(L2554:N2554)</f>
        <v>0</v>
      </c>
      <c r="P2554" s="106"/>
      <c r="Q2554" s="106"/>
      <c r="R2554" s="106"/>
      <c r="S2554" s="106"/>
      <c r="T2554" s="14">
        <f>SUM(P2554:S2554)</f>
        <v>0</v>
      </c>
      <c r="U2554" s="49"/>
      <c r="V2554" s="49"/>
      <c r="W2554" s="49"/>
      <c r="X2554" s="49"/>
      <c r="Y2554" s="49"/>
      <c r="Z2554" s="49"/>
      <c r="AA2554" s="14">
        <f>SUM(U2554:Z2554)</f>
        <v>0</v>
      </c>
      <c r="AB2554" s="49"/>
      <c r="AC2554" s="49"/>
      <c r="AD2554" s="86">
        <f>H2554+K2554+O2554+T2554+AA2554+AB2554-AC2554</f>
        <v>80.714285714285708</v>
      </c>
    </row>
    <row r="2555" spans="1:30" ht="21" customHeight="1" x14ac:dyDescent="0.2">
      <c r="A2555" s="8">
        <v>2551</v>
      </c>
      <c r="B2555" s="129" t="s">
        <v>2182</v>
      </c>
      <c r="C2555" s="101" t="s">
        <v>68</v>
      </c>
      <c r="D2555" s="101">
        <v>3</v>
      </c>
      <c r="E2555" s="13">
        <v>0.80709677419354842</v>
      </c>
      <c r="F2555" s="48"/>
      <c r="G2555" s="48"/>
      <c r="H2555" s="12">
        <f>SUM(E2555*100,F2555:G2555)</f>
        <v>80.709677419354847</v>
      </c>
      <c r="I2555" s="48"/>
      <c r="J2555" s="78"/>
      <c r="K2555" s="13">
        <f>SUM(I2555:J2555)</f>
        <v>0</v>
      </c>
      <c r="L2555" s="48"/>
      <c r="M2555" s="78"/>
      <c r="N2555" s="78"/>
      <c r="O2555" s="13">
        <f>SUM(L2555:N2555)</f>
        <v>0</v>
      </c>
      <c r="P2555" s="78"/>
      <c r="Q2555" s="78"/>
      <c r="R2555" s="78"/>
      <c r="S2555" s="78"/>
      <c r="T2555" s="13">
        <f>SUM(P2555:S2555)</f>
        <v>0</v>
      </c>
      <c r="U2555" s="48"/>
      <c r="V2555" s="48"/>
      <c r="W2555" s="48"/>
      <c r="X2555" s="48"/>
      <c r="Y2555" s="48"/>
      <c r="Z2555" s="48"/>
      <c r="AA2555" s="13">
        <f>SUM(U2555:Z2555)</f>
        <v>0</v>
      </c>
      <c r="AB2555" s="48"/>
      <c r="AC2555" s="48"/>
      <c r="AD2555" s="86">
        <f>H2555+K2555+O2555+T2555+AA2555+AB2555-AC2555</f>
        <v>80.709677419354847</v>
      </c>
    </row>
    <row r="2556" spans="1:30" ht="21" customHeight="1" x14ac:dyDescent="0.2">
      <c r="A2556" s="9">
        <v>2552</v>
      </c>
      <c r="B2556" s="136" t="s">
        <v>2183</v>
      </c>
      <c r="C2556" s="104" t="s">
        <v>70</v>
      </c>
      <c r="D2556" s="103">
        <v>1</v>
      </c>
      <c r="E2556" s="14">
        <f>H2556/100</f>
        <v>0.79909090909090907</v>
      </c>
      <c r="F2556" s="49"/>
      <c r="G2556" s="49"/>
      <c r="H2556" s="12">
        <v>79.909090909090907</v>
      </c>
      <c r="I2556" s="49"/>
      <c r="J2556" s="106"/>
      <c r="K2556" s="14">
        <f>SUM(I2556:J2556)</f>
        <v>0</v>
      </c>
      <c r="L2556" s="49"/>
      <c r="M2556" s="106"/>
      <c r="N2556" s="106"/>
      <c r="O2556" s="14">
        <f>SUM(L2556:N2556)</f>
        <v>0</v>
      </c>
      <c r="P2556" s="106"/>
      <c r="Q2556" s="106"/>
      <c r="R2556" s="106"/>
      <c r="S2556" s="106"/>
      <c r="T2556" s="14">
        <f>SUM(P2556:S2556)</f>
        <v>0</v>
      </c>
      <c r="U2556" s="49"/>
      <c r="V2556" s="49">
        <v>0.8</v>
      </c>
      <c r="W2556" s="49"/>
      <c r="X2556" s="49"/>
      <c r="Y2556" s="49"/>
      <c r="Z2556" s="49"/>
      <c r="AA2556" s="14">
        <f>SUM(U2556:Z2556)</f>
        <v>0.8</v>
      </c>
      <c r="AB2556" s="49"/>
      <c r="AC2556" s="49"/>
      <c r="AD2556" s="86">
        <f>H2556+K2556+O2556+T2556+AA2556+AB2556-AC2556</f>
        <v>80.709090909090904</v>
      </c>
    </row>
    <row r="2557" spans="1:30" ht="21" customHeight="1" x14ac:dyDescent="0.2">
      <c r="A2557" s="10">
        <v>2553</v>
      </c>
      <c r="B2557" s="107">
        <v>182769</v>
      </c>
      <c r="C2557" s="104" t="s">
        <v>70</v>
      </c>
      <c r="D2557" s="104">
        <v>3</v>
      </c>
      <c r="E2557" s="14">
        <f>'[1]3-18-01.'!AD20</f>
        <v>0.80700000000000005</v>
      </c>
      <c r="F2557" s="49"/>
      <c r="G2557" s="49"/>
      <c r="H2557" s="12">
        <f>SUM(E2557*100,F2557:G2557)</f>
        <v>80.7</v>
      </c>
      <c r="I2557" s="49"/>
      <c r="J2557" s="106"/>
      <c r="K2557" s="14">
        <f>SUM(I2557:J2557)</f>
        <v>0</v>
      </c>
      <c r="L2557" s="49"/>
      <c r="M2557" s="106"/>
      <c r="N2557" s="106"/>
      <c r="O2557" s="14">
        <f>SUM(L2557:N2557)</f>
        <v>0</v>
      </c>
      <c r="P2557" s="106"/>
      <c r="Q2557" s="106"/>
      <c r="R2557" s="106"/>
      <c r="S2557" s="106"/>
      <c r="T2557" s="14">
        <f>SUM(P2557:S2557)</f>
        <v>0</v>
      </c>
      <c r="U2557" s="49"/>
      <c r="V2557" s="49"/>
      <c r="W2557" s="49"/>
      <c r="X2557" s="49"/>
      <c r="Y2557" s="49"/>
      <c r="Z2557" s="49"/>
      <c r="AA2557" s="14">
        <f>SUM(U2557:Z2557)</f>
        <v>0</v>
      </c>
      <c r="AB2557" s="49"/>
      <c r="AC2557" s="49"/>
      <c r="AD2557" s="87">
        <f>H2557+K2557+O2557+T2557+AA2557+AB2557-AC2557</f>
        <v>80.7</v>
      </c>
    </row>
    <row r="2558" spans="1:30" ht="21" customHeight="1" x14ac:dyDescent="0.2">
      <c r="A2558" s="8">
        <v>2554</v>
      </c>
      <c r="B2558" s="110" t="s">
        <v>2184</v>
      </c>
      <c r="C2558" s="110" t="s">
        <v>73</v>
      </c>
      <c r="D2558" s="110">
        <v>3</v>
      </c>
      <c r="E2558" s="14">
        <v>0.8068115942028985</v>
      </c>
      <c r="F2558" s="50"/>
      <c r="G2558" s="50"/>
      <c r="H2558" s="12">
        <f>SUM(E2558*100,F2558:G2558)</f>
        <v>80.681159420289845</v>
      </c>
      <c r="I2558" s="50"/>
      <c r="J2558" s="112"/>
      <c r="K2558" s="14">
        <f>SUM(I2558:J2558)</f>
        <v>0</v>
      </c>
      <c r="L2558" s="50"/>
      <c r="M2558" s="112"/>
      <c r="N2558" s="112"/>
      <c r="O2558" s="14">
        <f>SUM(L2558:N2558)</f>
        <v>0</v>
      </c>
      <c r="P2558" s="112"/>
      <c r="Q2558" s="112"/>
      <c r="R2558" s="112"/>
      <c r="S2558" s="112"/>
      <c r="T2558" s="14">
        <f>SUM(P2558:S2558)</f>
        <v>0</v>
      </c>
      <c r="U2558" s="50"/>
      <c r="V2558" s="50"/>
      <c r="W2558" s="50"/>
      <c r="X2558" s="50"/>
      <c r="Y2558" s="50"/>
      <c r="Z2558" s="50"/>
      <c r="AA2558" s="14">
        <f>SUM(U2558:Z2558)</f>
        <v>0</v>
      </c>
      <c r="AB2558" s="50"/>
      <c r="AC2558" s="50"/>
      <c r="AD2558" s="86">
        <f>H2558+K2558+O2558+T2558+AA2558+AB2558-AC2558</f>
        <v>80.681159420289845</v>
      </c>
    </row>
    <row r="2559" spans="1:30" ht="21" customHeight="1" x14ac:dyDescent="0.2">
      <c r="A2559" s="9">
        <v>2555</v>
      </c>
      <c r="B2559" s="110" t="s">
        <v>2185</v>
      </c>
      <c r="C2559" s="110" t="s">
        <v>73</v>
      </c>
      <c r="D2559" s="110">
        <v>3</v>
      </c>
      <c r="E2559" s="14">
        <v>0.75666666666666671</v>
      </c>
      <c r="F2559" s="50"/>
      <c r="G2559" s="50"/>
      <c r="H2559" s="12">
        <f>SUM(E2559*100,F2559:G2559)</f>
        <v>75.666666666666671</v>
      </c>
      <c r="I2559" s="50"/>
      <c r="J2559" s="112"/>
      <c r="K2559" s="14">
        <f>SUM(I2559:J2559)</f>
        <v>0</v>
      </c>
      <c r="L2559" s="50"/>
      <c r="M2559" s="112"/>
      <c r="N2559" s="112"/>
      <c r="O2559" s="14">
        <f>SUM(L2559:N2559)</f>
        <v>0</v>
      </c>
      <c r="P2559" s="112"/>
      <c r="Q2559" s="112">
        <v>5</v>
      </c>
      <c r="R2559" s="112"/>
      <c r="S2559" s="112"/>
      <c r="T2559" s="14">
        <f>SUM(P2559:S2559)</f>
        <v>5</v>
      </c>
      <c r="U2559" s="50"/>
      <c r="V2559" s="50"/>
      <c r="W2559" s="50"/>
      <c r="X2559" s="50"/>
      <c r="Y2559" s="50"/>
      <c r="Z2559" s="50"/>
      <c r="AA2559" s="14">
        <f>SUM(U2559:Z2559)</f>
        <v>0</v>
      </c>
      <c r="AB2559" s="50"/>
      <c r="AC2559" s="50"/>
      <c r="AD2559" s="87">
        <f>H2559+K2559+O2559+T2559+AA2559+AB2559-AC2559</f>
        <v>80.666666666666671</v>
      </c>
    </row>
    <row r="2560" spans="1:30" ht="21" customHeight="1" x14ac:dyDescent="0.2">
      <c r="A2560" s="10">
        <v>2556</v>
      </c>
      <c r="B2560" s="122" t="s">
        <v>2186</v>
      </c>
      <c r="C2560" s="110" t="s">
        <v>73</v>
      </c>
      <c r="D2560" s="110">
        <v>3</v>
      </c>
      <c r="E2560" s="14">
        <v>0.80666666666666664</v>
      </c>
      <c r="F2560" s="50"/>
      <c r="G2560" s="50"/>
      <c r="H2560" s="12">
        <f>SUM(E2560*100,F2560:G2560)</f>
        <v>80.666666666666657</v>
      </c>
      <c r="I2560" s="50"/>
      <c r="J2560" s="112"/>
      <c r="K2560" s="14">
        <f>SUM(I2560:J2560)</f>
        <v>0</v>
      </c>
      <c r="L2560" s="50"/>
      <c r="M2560" s="112"/>
      <c r="N2560" s="112"/>
      <c r="O2560" s="14">
        <f>SUM(L2560:N2560)</f>
        <v>0</v>
      </c>
      <c r="P2560" s="112"/>
      <c r="Q2560" s="112"/>
      <c r="R2560" s="112"/>
      <c r="S2560" s="112"/>
      <c r="T2560" s="14">
        <f>SUM(P2560:S2560)</f>
        <v>0</v>
      </c>
      <c r="U2560" s="50"/>
      <c r="V2560" s="50"/>
      <c r="W2560" s="50"/>
      <c r="X2560" s="50"/>
      <c r="Y2560" s="50"/>
      <c r="Z2560" s="50"/>
      <c r="AA2560" s="14">
        <f>SUM(U2560:Z2560)</f>
        <v>0</v>
      </c>
      <c r="AB2560" s="50"/>
      <c r="AC2560" s="50"/>
      <c r="AD2560" s="86">
        <f>H2560+K2560+O2560+T2560+AA2560+AB2560-AC2560</f>
        <v>80.666666666666657</v>
      </c>
    </row>
    <row r="2561" spans="1:30" ht="21" customHeight="1" x14ac:dyDescent="0.2">
      <c r="A2561" s="8">
        <v>2557</v>
      </c>
      <c r="B2561" s="125" t="s">
        <v>2187</v>
      </c>
      <c r="C2561" s="101" t="s">
        <v>68</v>
      </c>
      <c r="D2561" s="101">
        <v>4</v>
      </c>
      <c r="E2561" s="13">
        <v>0.80666666666666664</v>
      </c>
      <c r="F2561" s="48"/>
      <c r="G2561" s="48"/>
      <c r="H2561" s="12">
        <f>SUM(E2561*100,F2561:G2561)</f>
        <v>80.666666666666657</v>
      </c>
      <c r="I2561" s="48"/>
      <c r="J2561" s="78"/>
      <c r="K2561" s="13">
        <f>SUM(I2561:J2561)</f>
        <v>0</v>
      </c>
      <c r="L2561" s="48"/>
      <c r="M2561" s="78"/>
      <c r="N2561" s="78"/>
      <c r="O2561" s="13">
        <f>SUM(L2561:N2561)</f>
        <v>0</v>
      </c>
      <c r="P2561" s="78"/>
      <c r="Q2561" s="78"/>
      <c r="R2561" s="78"/>
      <c r="S2561" s="78"/>
      <c r="T2561" s="13">
        <f>SUM(P2561:S2561)</f>
        <v>0</v>
      </c>
      <c r="U2561" s="48"/>
      <c r="V2561" s="48"/>
      <c r="W2561" s="48"/>
      <c r="X2561" s="48"/>
      <c r="Y2561" s="48"/>
      <c r="Z2561" s="48"/>
      <c r="AA2561" s="13">
        <f>SUM(U2561:Z2561)</f>
        <v>0</v>
      </c>
      <c r="AB2561" s="48"/>
      <c r="AC2561" s="48"/>
      <c r="AD2561" s="87">
        <f>H2561+K2561+O2561+T2561+AA2561+AB2561-AC2561</f>
        <v>80.666666666666657</v>
      </c>
    </row>
    <row r="2562" spans="1:30" ht="21" customHeight="1" x14ac:dyDescent="0.2">
      <c r="A2562" s="9">
        <v>2558</v>
      </c>
      <c r="B2562" s="122" t="s">
        <v>2188</v>
      </c>
      <c r="C2562" s="110" t="s">
        <v>73</v>
      </c>
      <c r="D2562" s="110">
        <v>1</v>
      </c>
      <c r="E2562" s="14">
        <v>0.79642857142857137</v>
      </c>
      <c r="F2562" s="50"/>
      <c r="G2562" s="50">
        <v>1</v>
      </c>
      <c r="H2562" s="12">
        <f>SUM(E2562*100,F2562:G2562)</f>
        <v>80.642857142857139</v>
      </c>
      <c r="I2562" s="50"/>
      <c r="J2562" s="112"/>
      <c r="K2562" s="14">
        <f>SUM(I2562:J2562)</f>
        <v>0</v>
      </c>
      <c r="L2562" s="50"/>
      <c r="M2562" s="112"/>
      <c r="N2562" s="112"/>
      <c r="O2562" s="14">
        <f>SUM(L2562:N2562)</f>
        <v>0</v>
      </c>
      <c r="P2562" s="112"/>
      <c r="Q2562" s="112"/>
      <c r="R2562" s="112"/>
      <c r="S2562" s="112"/>
      <c r="T2562" s="14">
        <f>SUM(P2562:S2562)</f>
        <v>0</v>
      </c>
      <c r="U2562" s="50"/>
      <c r="V2562" s="50"/>
      <c r="W2562" s="50"/>
      <c r="X2562" s="50"/>
      <c r="Y2562" s="50"/>
      <c r="Z2562" s="50"/>
      <c r="AA2562" s="14">
        <f>SUM(U2562:Z2562)</f>
        <v>0</v>
      </c>
      <c r="AB2562" s="50"/>
      <c r="AC2562" s="50"/>
      <c r="AD2562" s="86">
        <f>H2562+K2562+O2562+T2562+AA2562+AB2562-AC2562</f>
        <v>80.642857142857139</v>
      </c>
    </row>
    <row r="2563" spans="1:30" ht="21" customHeight="1" x14ac:dyDescent="0.2">
      <c r="A2563" s="10">
        <v>2559</v>
      </c>
      <c r="B2563" s="96" t="s">
        <v>2189</v>
      </c>
      <c r="C2563" s="96" t="s">
        <v>66</v>
      </c>
      <c r="D2563" s="96">
        <v>2</v>
      </c>
      <c r="E2563" s="13">
        <v>0.80633333333333335</v>
      </c>
      <c r="F2563" s="47"/>
      <c r="G2563" s="47"/>
      <c r="H2563" s="12">
        <f>SUM(E2563*100,F2563:G2563)</f>
        <v>80.63333333333334</v>
      </c>
      <c r="I2563" s="47"/>
      <c r="J2563" s="77"/>
      <c r="K2563" s="13">
        <f>SUM(I2563:J2563)</f>
        <v>0</v>
      </c>
      <c r="L2563" s="47"/>
      <c r="M2563" s="77"/>
      <c r="N2563" s="77"/>
      <c r="O2563" s="13">
        <f>SUM(L2563:N2563)</f>
        <v>0</v>
      </c>
      <c r="P2563" s="77"/>
      <c r="Q2563" s="77"/>
      <c r="R2563" s="77"/>
      <c r="S2563" s="77"/>
      <c r="T2563" s="13">
        <f>SUM(P2563:S2563)</f>
        <v>0</v>
      </c>
      <c r="U2563" s="47"/>
      <c r="V2563" s="47"/>
      <c r="W2563" s="47"/>
      <c r="X2563" s="47"/>
      <c r="Y2563" s="47"/>
      <c r="Z2563" s="47"/>
      <c r="AA2563" s="13">
        <f>SUM(U2563:Z2563)</f>
        <v>0</v>
      </c>
      <c r="AB2563" s="47"/>
      <c r="AC2563" s="47"/>
      <c r="AD2563" s="87">
        <f>H2563+K2563+O2563+T2563+AA2563+AB2563-AC2563</f>
        <v>80.63333333333334</v>
      </c>
    </row>
    <row r="2564" spans="1:30" ht="21" customHeight="1" x14ac:dyDescent="0.2">
      <c r="A2564" s="8">
        <v>2560</v>
      </c>
      <c r="B2564" s="90" t="s">
        <v>2190</v>
      </c>
      <c r="C2564" s="92" t="s">
        <v>64</v>
      </c>
      <c r="D2564" s="92">
        <v>2</v>
      </c>
      <c r="E2564" s="12">
        <v>0.80612903225806454</v>
      </c>
      <c r="F2564" s="53"/>
      <c r="G2564" s="46"/>
      <c r="H2564" s="12">
        <f>SUM(E2564*100,F2564:G2564)</f>
        <v>80.612903225806448</v>
      </c>
      <c r="I2564" s="94"/>
      <c r="J2564" s="95"/>
      <c r="K2564" s="12">
        <f>SUM(I2564:J2564)</f>
        <v>0</v>
      </c>
      <c r="L2564" s="95"/>
      <c r="M2564" s="95"/>
      <c r="N2564" s="95"/>
      <c r="O2564" s="12">
        <f>SUM(L2564:N2564)</f>
        <v>0</v>
      </c>
      <c r="P2564" s="95"/>
      <c r="Q2564" s="95"/>
      <c r="R2564" s="95"/>
      <c r="S2564" s="95"/>
      <c r="T2564" s="12">
        <f>SUM(P2564:S2564)</f>
        <v>0</v>
      </c>
      <c r="U2564" s="95"/>
      <c r="V2564" s="94"/>
      <c r="W2564" s="94"/>
      <c r="X2564" s="94"/>
      <c r="Y2564" s="85"/>
      <c r="Z2564" s="85"/>
      <c r="AA2564" s="14">
        <f>SUM(U2564:Z2564)</f>
        <v>0</v>
      </c>
      <c r="AB2564" s="85"/>
      <c r="AC2564" s="85"/>
      <c r="AD2564" s="87">
        <f>H2564+K2564+O2564+T2564+AA2564+AB2564-AC2564</f>
        <v>80.612903225806448</v>
      </c>
    </row>
    <row r="2565" spans="1:30" ht="21" customHeight="1" x14ac:dyDescent="0.2">
      <c r="A2565" s="9">
        <v>2561</v>
      </c>
      <c r="B2565" s="96" t="s">
        <v>2191</v>
      </c>
      <c r="C2565" s="96" t="s">
        <v>66</v>
      </c>
      <c r="D2565" s="96">
        <v>4</v>
      </c>
      <c r="E2565" s="13">
        <v>0.80611111111111111</v>
      </c>
      <c r="F2565" s="47"/>
      <c r="G2565" s="47"/>
      <c r="H2565" s="12">
        <f>SUM(E2565*100,F2565:G2565)</f>
        <v>80.611111111111114</v>
      </c>
      <c r="I2565" s="47"/>
      <c r="J2565" s="77"/>
      <c r="K2565" s="13">
        <f>SUM(I2565:J2565)</f>
        <v>0</v>
      </c>
      <c r="L2565" s="47"/>
      <c r="M2565" s="77"/>
      <c r="N2565" s="77"/>
      <c r="O2565" s="13">
        <f>SUM(L2565:N2565)</f>
        <v>0</v>
      </c>
      <c r="P2565" s="77"/>
      <c r="Q2565" s="77"/>
      <c r="R2565" s="77"/>
      <c r="S2565" s="77"/>
      <c r="T2565" s="13">
        <f>SUM(P2565:S2565)</f>
        <v>0</v>
      </c>
      <c r="U2565" s="47"/>
      <c r="V2565" s="47"/>
      <c r="W2565" s="47"/>
      <c r="X2565" s="47"/>
      <c r="Y2565" s="47"/>
      <c r="Z2565" s="47"/>
      <c r="AA2565" s="13">
        <f>SUM(U2565:Z2565)</f>
        <v>0</v>
      </c>
      <c r="AB2565" s="47"/>
      <c r="AC2565" s="47"/>
      <c r="AD2565" s="87">
        <f>H2565+K2565+O2565+T2565+AA2565+AB2565-AC2565</f>
        <v>80.611111111111114</v>
      </c>
    </row>
    <row r="2566" spans="1:30" ht="21" customHeight="1" x14ac:dyDescent="0.2">
      <c r="A2566" s="10">
        <v>2562</v>
      </c>
      <c r="B2566" s="122" t="s">
        <v>2192</v>
      </c>
      <c r="C2566" s="110" t="s">
        <v>73</v>
      </c>
      <c r="D2566" s="110">
        <v>1</v>
      </c>
      <c r="E2566" s="14">
        <v>0.80107407407407416</v>
      </c>
      <c r="F2566" s="50"/>
      <c r="G2566" s="50"/>
      <c r="H2566" s="12">
        <f>SUM(E2566*100,F2566:G2566)</f>
        <v>80.107407407407422</v>
      </c>
      <c r="I2566" s="50"/>
      <c r="J2566" s="112"/>
      <c r="K2566" s="14">
        <f>SUM(I2566:J2566)</f>
        <v>0</v>
      </c>
      <c r="L2566" s="50"/>
      <c r="M2566" s="112"/>
      <c r="N2566" s="112"/>
      <c r="O2566" s="14">
        <f>SUM(L2566:N2566)</f>
        <v>0</v>
      </c>
      <c r="P2566" s="112"/>
      <c r="Q2566" s="112"/>
      <c r="R2566" s="112"/>
      <c r="S2566" s="112"/>
      <c r="T2566" s="14">
        <f>SUM(P2566:S2566)</f>
        <v>0</v>
      </c>
      <c r="U2566" s="50"/>
      <c r="V2566" s="50">
        <v>0.5</v>
      </c>
      <c r="W2566" s="50"/>
      <c r="X2566" s="50"/>
      <c r="Y2566" s="50"/>
      <c r="Z2566" s="50"/>
      <c r="AA2566" s="14">
        <f>SUM(U2566:Z2566)</f>
        <v>0.5</v>
      </c>
      <c r="AB2566" s="50"/>
      <c r="AC2566" s="50"/>
      <c r="AD2566" s="86">
        <f>H2566+K2566+O2566+T2566+AA2566+AB2566-AC2566</f>
        <v>80.607407407407422</v>
      </c>
    </row>
    <row r="2567" spans="1:30" ht="21" customHeight="1" x14ac:dyDescent="0.2">
      <c r="A2567" s="8">
        <v>2563</v>
      </c>
      <c r="B2567" s="100" t="s">
        <v>2193</v>
      </c>
      <c r="C2567" s="101" t="s">
        <v>68</v>
      </c>
      <c r="D2567" s="156">
        <v>1</v>
      </c>
      <c r="E2567" s="16">
        <v>0.80600000000000005</v>
      </c>
      <c r="F2567" s="48"/>
      <c r="G2567" s="48"/>
      <c r="H2567" s="12">
        <f>SUM(E2567*100,F2567:G2567)</f>
        <v>80.600000000000009</v>
      </c>
      <c r="I2567" s="48"/>
      <c r="J2567" s="78"/>
      <c r="K2567" s="13">
        <f>SUM(I2567:J2567)</f>
        <v>0</v>
      </c>
      <c r="L2567" s="48"/>
      <c r="M2567" s="78"/>
      <c r="N2567" s="78"/>
      <c r="O2567" s="13">
        <f>SUM(L2567:N2567)</f>
        <v>0</v>
      </c>
      <c r="P2567" s="78"/>
      <c r="Q2567" s="78"/>
      <c r="R2567" s="78"/>
      <c r="S2567" s="78"/>
      <c r="T2567" s="13">
        <f>SUM(P2567:S2567)</f>
        <v>0</v>
      </c>
      <c r="U2567" s="48"/>
      <c r="V2567" s="48"/>
      <c r="W2567" s="48"/>
      <c r="X2567" s="48"/>
      <c r="Y2567" s="48"/>
      <c r="Z2567" s="48"/>
      <c r="AA2567" s="13">
        <f>SUM(U2567:Z2567)</f>
        <v>0</v>
      </c>
      <c r="AB2567" s="48"/>
      <c r="AC2567" s="48"/>
      <c r="AD2567" s="86">
        <f>H2567+K2567+O2567+T2567+AA2567+AB2567-AC2567</f>
        <v>80.600000000000009</v>
      </c>
    </row>
    <row r="2568" spans="1:30" ht="21" customHeight="1" x14ac:dyDescent="0.2">
      <c r="A2568" s="9">
        <v>2564</v>
      </c>
      <c r="B2568" s="100" t="s">
        <v>2194</v>
      </c>
      <c r="C2568" s="101" t="s">
        <v>68</v>
      </c>
      <c r="D2568" s="101">
        <v>2</v>
      </c>
      <c r="E2568" s="13">
        <v>0.80600000000000005</v>
      </c>
      <c r="F2568" s="48"/>
      <c r="G2568" s="48"/>
      <c r="H2568" s="12">
        <f>SUM(E2568*100,F2568:G2568)</f>
        <v>80.600000000000009</v>
      </c>
      <c r="I2568" s="48"/>
      <c r="J2568" s="78"/>
      <c r="K2568" s="13">
        <f>SUM(I2568:J2568)</f>
        <v>0</v>
      </c>
      <c r="L2568" s="48"/>
      <c r="M2568" s="78"/>
      <c r="N2568" s="78"/>
      <c r="O2568" s="13">
        <f>SUM(L2568:N2568)</f>
        <v>0</v>
      </c>
      <c r="P2568" s="78"/>
      <c r="Q2568" s="78"/>
      <c r="R2568" s="78"/>
      <c r="S2568" s="78"/>
      <c r="T2568" s="13">
        <f>SUM(P2568:S2568)</f>
        <v>0</v>
      </c>
      <c r="U2568" s="48"/>
      <c r="V2568" s="48"/>
      <c r="W2568" s="48"/>
      <c r="X2568" s="48"/>
      <c r="Y2568" s="48"/>
      <c r="Z2568" s="48"/>
      <c r="AA2568" s="13">
        <f>SUM(U2568:Z2568)</f>
        <v>0</v>
      </c>
      <c r="AB2568" s="48"/>
      <c r="AC2568" s="48"/>
      <c r="AD2568" s="86">
        <f>H2568+K2568+O2568+T2568+AA2568+AB2568-AC2568</f>
        <v>80.600000000000009</v>
      </c>
    </row>
    <row r="2569" spans="1:30" ht="21" customHeight="1" x14ac:dyDescent="0.2">
      <c r="A2569" s="10">
        <v>2565</v>
      </c>
      <c r="B2569" s="129" t="s">
        <v>2195</v>
      </c>
      <c r="C2569" s="101" t="s">
        <v>68</v>
      </c>
      <c r="D2569" s="101">
        <v>2</v>
      </c>
      <c r="E2569" s="13">
        <v>0.80600000000000005</v>
      </c>
      <c r="F2569" s="48"/>
      <c r="G2569" s="48"/>
      <c r="H2569" s="12">
        <f>SUM(E2569*100,F2569:G2569)</f>
        <v>80.600000000000009</v>
      </c>
      <c r="I2569" s="48"/>
      <c r="J2569" s="78"/>
      <c r="K2569" s="13">
        <f>SUM(I2569:J2569)</f>
        <v>0</v>
      </c>
      <c r="L2569" s="48"/>
      <c r="M2569" s="78"/>
      <c r="N2569" s="78"/>
      <c r="O2569" s="13">
        <f>SUM(L2569:N2569)</f>
        <v>0</v>
      </c>
      <c r="P2569" s="78"/>
      <c r="Q2569" s="78"/>
      <c r="R2569" s="78"/>
      <c r="S2569" s="78"/>
      <c r="T2569" s="13">
        <f>SUM(P2569:S2569)</f>
        <v>0</v>
      </c>
      <c r="U2569" s="48"/>
      <c r="V2569" s="48"/>
      <c r="W2569" s="48"/>
      <c r="X2569" s="48"/>
      <c r="Y2569" s="48"/>
      <c r="Z2569" s="48"/>
      <c r="AA2569" s="13">
        <f>SUM(U2569:Z2569)</f>
        <v>0</v>
      </c>
      <c r="AB2569" s="48"/>
      <c r="AC2569" s="48"/>
      <c r="AD2569" s="86">
        <f>H2569+K2569+O2569+T2569+AA2569+AB2569-AC2569</f>
        <v>80.600000000000009</v>
      </c>
    </row>
    <row r="2570" spans="1:30" ht="21" customHeight="1" x14ac:dyDescent="0.2">
      <c r="A2570" s="8">
        <v>2566</v>
      </c>
      <c r="B2570" s="107">
        <v>182022</v>
      </c>
      <c r="C2570" s="104" t="s">
        <v>70</v>
      </c>
      <c r="D2570" s="104">
        <v>3</v>
      </c>
      <c r="E2570" s="14">
        <f>'[1]3-18-07.'!AD19</f>
        <v>0.80599999999999994</v>
      </c>
      <c r="F2570" s="49"/>
      <c r="G2570" s="49"/>
      <c r="H2570" s="12">
        <f>SUM(E2570*100,F2570:G2570)</f>
        <v>80.599999999999994</v>
      </c>
      <c r="I2570" s="49"/>
      <c r="J2570" s="106"/>
      <c r="K2570" s="14">
        <f>SUM(I2570:J2570)</f>
        <v>0</v>
      </c>
      <c r="L2570" s="49"/>
      <c r="M2570" s="106"/>
      <c r="N2570" s="106"/>
      <c r="O2570" s="14">
        <f>SUM(L2570:N2570)</f>
        <v>0</v>
      </c>
      <c r="P2570" s="106"/>
      <c r="Q2570" s="106"/>
      <c r="R2570" s="106"/>
      <c r="S2570" s="106"/>
      <c r="T2570" s="14">
        <f>SUM(P2570:S2570)</f>
        <v>0</v>
      </c>
      <c r="U2570" s="49"/>
      <c r="V2570" s="49"/>
      <c r="W2570" s="49"/>
      <c r="X2570" s="49"/>
      <c r="Y2570" s="49"/>
      <c r="Z2570" s="49"/>
      <c r="AA2570" s="14">
        <f>SUM(U2570:Z2570)</f>
        <v>0</v>
      </c>
      <c r="AB2570" s="49"/>
      <c r="AC2570" s="49"/>
      <c r="AD2570" s="87">
        <f>H2570+K2570+O2570+T2570+AA2570+AB2570-AC2570</f>
        <v>80.599999999999994</v>
      </c>
    </row>
    <row r="2571" spans="1:30" ht="21" customHeight="1" x14ac:dyDescent="0.2">
      <c r="A2571" s="9">
        <v>2567</v>
      </c>
      <c r="B2571" s="110" t="s">
        <v>2196</v>
      </c>
      <c r="C2571" s="110" t="s">
        <v>73</v>
      </c>
      <c r="D2571" s="110">
        <v>4</v>
      </c>
      <c r="E2571" s="14">
        <v>0.80593749999999997</v>
      </c>
      <c r="F2571" s="50"/>
      <c r="G2571" s="50"/>
      <c r="H2571" s="12">
        <f>SUM(E2571*100,F2571:G2571)</f>
        <v>80.59375</v>
      </c>
      <c r="I2571" s="50"/>
      <c r="J2571" s="112"/>
      <c r="K2571" s="14">
        <f>SUM(I2571:J2571)</f>
        <v>0</v>
      </c>
      <c r="L2571" s="50"/>
      <c r="M2571" s="112"/>
      <c r="N2571" s="112"/>
      <c r="O2571" s="14">
        <f>SUM(L2571:N2571)</f>
        <v>0</v>
      </c>
      <c r="P2571" s="112"/>
      <c r="Q2571" s="112"/>
      <c r="R2571" s="112"/>
      <c r="S2571" s="112"/>
      <c r="T2571" s="14">
        <f>SUM(P2571:S2571)</f>
        <v>0</v>
      </c>
      <c r="U2571" s="50"/>
      <c r="V2571" s="50"/>
      <c r="W2571" s="50"/>
      <c r="X2571" s="50"/>
      <c r="Y2571" s="50"/>
      <c r="Z2571" s="50"/>
      <c r="AA2571" s="14">
        <f>SUM(U2571:Z2571)</f>
        <v>0</v>
      </c>
      <c r="AB2571" s="50"/>
      <c r="AC2571" s="50"/>
      <c r="AD2571" s="87">
        <f>H2571+K2571+O2571+T2571+AA2571+AB2571-AC2571</f>
        <v>80.59375</v>
      </c>
    </row>
    <row r="2572" spans="1:30" ht="21" customHeight="1" x14ac:dyDescent="0.2">
      <c r="A2572" s="10">
        <v>2568</v>
      </c>
      <c r="B2572" s="110" t="s">
        <v>2197</v>
      </c>
      <c r="C2572" s="110" t="s">
        <v>73</v>
      </c>
      <c r="D2572" s="110">
        <v>2</v>
      </c>
      <c r="E2572" s="14">
        <v>0.80573426573426576</v>
      </c>
      <c r="F2572" s="50"/>
      <c r="G2572" s="50"/>
      <c r="H2572" s="12">
        <f>SUM(E2572*100,F2572:G2572)</f>
        <v>80.573426573426573</v>
      </c>
      <c r="I2572" s="50"/>
      <c r="J2572" s="112"/>
      <c r="K2572" s="14">
        <f>SUM(I2572:J2572)</f>
        <v>0</v>
      </c>
      <c r="L2572" s="50"/>
      <c r="M2572" s="112"/>
      <c r="N2572" s="112"/>
      <c r="O2572" s="14">
        <f>SUM(L2572:N2572)</f>
        <v>0</v>
      </c>
      <c r="P2572" s="112"/>
      <c r="Q2572" s="112"/>
      <c r="R2572" s="112"/>
      <c r="S2572" s="112"/>
      <c r="T2572" s="14">
        <f>SUM(P2572:S2572)</f>
        <v>0</v>
      </c>
      <c r="U2572" s="50"/>
      <c r="V2572" s="50"/>
      <c r="W2572" s="50"/>
      <c r="X2572" s="50"/>
      <c r="Y2572" s="50"/>
      <c r="Z2572" s="50"/>
      <c r="AA2572" s="14">
        <f>SUM(U2572:Z2572)</f>
        <v>0</v>
      </c>
      <c r="AB2572" s="50"/>
      <c r="AC2572" s="50"/>
      <c r="AD2572" s="86">
        <f>H2572+K2572+O2572+T2572+AA2572+AB2572-AC2572</f>
        <v>80.573426573426573</v>
      </c>
    </row>
    <row r="2573" spans="1:30" ht="21" customHeight="1" x14ac:dyDescent="0.2">
      <c r="A2573" s="8">
        <v>2569</v>
      </c>
      <c r="B2573" s="103" t="s">
        <v>2198</v>
      </c>
      <c r="C2573" s="104" t="s">
        <v>70</v>
      </c>
      <c r="D2573" s="103">
        <v>4</v>
      </c>
      <c r="E2573" s="14">
        <f>H2573/100</f>
        <v>0.80571428571428572</v>
      </c>
      <c r="F2573" s="49"/>
      <c r="G2573" s="49"/>
      <c r="H2573" s="12">
        <v>80.571428571428569</v>
      </c>
      <c r="I2573" s="49"/>
      <c r="J2573" s="106"/>
      <c r="K2573" s="14">
        <f>SUM(I2573:J2573)</f>
        <v>0</v>
      </c>
      <c r="L2573" s="49"/>
      <c r="M2573" s="106"/>
      <c r="N2573" s="106"/>
      <c r="O2573" s="14">
        <f>SUM(L2573:N2573)</f>
        <v>0</v>
      </c>
      <c r="P2573" s="106"/>
      <c r="Q2573" s="106"/>
      <c r="R2573" s="106"/>
      <c r="S2573" s="106"/>
      <c r="T2573" s="14">
        <f>SUM(P2573:S2573)</f>
        <v>0</v>
      </c>
      <c r="U2573" s="49"/>
      <c r="V2573" s="49"/>
      <c r="W2573" s="49"/>
      <c r="X2573" s="49"/>
      <c r="Y2573" s="49"/>
      <c r="Z2573" s="49"/>
      <c r="AA2573" s="14">
        <f>SUM(U2573:Z2573)</f>
        <v>0</v>
      </c>
      <c r="AB2573" s="49"/>
      <c r="AC2573" s="49"/>
      <c r="AD2573" s="86">
        <f>H2573+K2573+O2573+T2573+AA2573+AB2573-AC2573</f>
        <v>80.571428571428569</v>
      </c>
    </row>
    <row r="2574" spans="1:30" ht="21" customHeight="1" x14ac:dyDescent="0.2">
      <c r="A2574" s="9">
        <v>2570</v>
      </c>
      <c r="B2574" s="100" t="s">
        <v>2199</v>
      </c>
      <c r="C2574" s="101" t="s">
        <v>68</v>
      </c>
      <c r="D2574" s="99">
        <v>1</v>
      </c>
      <c r="E2574" s="13">
        <v>0.80548387096774199</v>
      </c>
      <c r="F2574" s="48"/>
      <c r="G2574" s="48"/>
      <c r="H2574" s="12">
        <f>SUM(E2574*100,F2574:G2574)</f>
        <v>80.548387096774192</v>
      </c>
      <c r="I2574" s="48"/>
      <c r="J2574" s="78"/>
      <c r="K2574" s="13">
        <f>SUM(I2574:J2574)</f>
        <v>0</v>
      </c>
      <c r="L2574" s="48"/>
      <c r="M2574" s="78"/>
      <c r="N2574" s="78"/>
      <c r="O2574" s="13">
        <f>SUM(L2574:N2574)</f>
        <v>0</v>
      </c>
      <c r="P2574" s="78"/>
      <c r="Q2574" s="78"/>
      <c r="R2574" s="78"/>
      <c r="S2574" s="78"/>
      <c r="T2574" s="13">
        <f>SUM(P2574:S2574)</f>
        <v>0</v>
      </c>
      <c r="U2574" s="48"/>
      <c r="V2574" s="48"/>
      <c r="W2574" s="48"/>
      <c r="X2574" s="48"/>
      <c r="Y2574" s="48"/>
      <c r="Z2574" s="48"/>
      <c r="AA2574" s="13">
        <f>SUM(U2574:Z2574)</f>
        <v>0</v>
      </c>
      <c r="AB2574" s="48"/>
      <c r="AC2574" s="48"/>
      <c r="AD2574" s="86">
        <f>H2574+K2574+O2574+T2574+AA2574+AB2574-AC2574</f>
        <v>80.548387096774192</v>
      </c>
    </row>
    <row r="2575" spans="1:30" ht="21" customHeight="1" x14ac:dyDescent="0.2">
      <c r="A2575" s="10">
        <v>2571</v>
      </c>
      <c r="B2575" s="129" t="s">
        <v>2200</v>
      </c>
      <c r="C2575" s="101" t="s">
        <v>68</v>
      </c>
      <c r="D2575" s="101">
        <v>3</v>
      </c>
      <c r="E2575" s="13">
        <v>0.80548387096774199</v>
      </c>
      <c r="F2575" s="48"/>
      <c r="G2575" s="48"/>
      <c r="H2575" s="12">
        <f>SUM(E2575*100,F2575:G2575)</f>
        <v>80.548387096774192</v>
      </c>
      <c r="I2575" s="48"/>
      <c r="J2575" s="78"/>
      <c r="K2575" s="13">
        <f>SUM(I2575:J2575)</f>
        <v>0</v>
      </c>
      <c r="L2575" s="48"/>
      <c r="M2575" s="78"/>
      <c r="N2575" s="78"/>
      <c r="O2575" s="13">
        <f>SUM(L2575:N2575)</f>
        <v>0</v>
      </c>
      <c r="P2575" s="78"/>
      <c r="Q2575" s="78"/>
      <c r="R2575" s="78"/>
      <c r="S2575" s="78"/>
      <c r="T2575" s="13">
        <f>SUM(P2575:S2575)</f>
        <v>0</v>
      </c>
      <c r="U2575" s="48"/>
      <c r="V2575" s="48"/>
      <c r="W2575" s="48"/>
      <c r="X2575" s="48"/>
      <c r="Y2575" s="48"/>
      <c r="Z2575" s="48"/>
      <c r="AA2575" s="13">
        <f>SUM(U2575:Z2575)</f>
        <v>0</v>
      </c>
      <c r="AB2575" s="48"/>
      <c r="AC2575" s="48"/>
      <c r="AD2575" s="86">
        <f>H2575+K2575+O2575+T2575+AA2575+AB2575-AC2575</f>
        <v>80.548387096774192</v>
      </c>
    </row>
    <row r="2576" spans="1:30" ht="21" customHeight="1" x14ac:dyDescent="0.2">
      <c r="A2576" s="8">
        <v>2572</v>
      </c>
      <c r="B2576" s="136" t="s">
        <v>2201</v>
      </c>
      <c r="C2576" s="104" t="s">
        <v>70</v>
      </c>
      <c r="D2576" s="103">
        <v>1</v>
      </c>
      <c r="E2576" s="14">
        <f>H2576/100</f>
        <v>0.80545454545454542</v>
      </c>
      <c r="F2576" s="49"/>
      <c r="G2576" s="49"/>
      <c r="H2576" s="12">
        <v>80.545454545454547</v>
      </c>
      <c r="I2576" s="49"/>
      <c r="J2576" s="106"/>
      <c r="K2576" s="14">
        <f>SUM(I2576:J2576)</f>
        <v>0</v>
      </c>
      <c r="L2576" s="49"/>
      <c r="M2576" s="106"/>
      <c r="N2576" s="106"/>
      <c r="O2576" s="14">
        <f>SUM(L2576:N2576)</f>
        <v>0</v>
      </c>
      <c r="P2576" s="106"/>
      <c r="Q2576" s="106"/>
      <c r="R2576" s="106"/>
      <c r="S2576" s="106"/>
      <c r="T2576" s="14">
        <f>SUM(P2576:S2576)</f>
        <v>0</v>
      </c>
      <c r="U2576" s="49"/>
      <c r="V2576" s="49"/>
      <c r="W2576" s="49"/>
      <c r="X2576" s="49"/>
      <c r="Y2576" s="49"/>
      <c r="Z2576" s="49"/>
      <c r="AA2576" s="14">
        <f>SUM(U2576:Z2576)</f>
        <v>0</v>
      </c>
      <c r="AB2576" s="49"/>
      <c r="AC2576" s="49"/>
      <c r="AD2576" s="86">
        <f>H2576+K2576+O2576+T2576+AA2576+AB2576-AC2576</f>
        <v>80.545454545454547</v>
      </c>
    </row>
    <row r="2577" spans="1:30" ht="21" customHeight="1" x14ac:dyDescent="0.2">
      <c r="A2577" s="9">
        <v>2573</v>
      </c>
      <c r="B2577" s="103" t="s">
        <v>2202</v>
      </c>
      <c r="C2577" s="104" t="s">
        <v>70</v>
      </c>
      <c r="D2577" s="103">
        <v>4</v>
      </c>
      <c r="E2577" s="14">
        <f>H2577/100</f>
        <v>0.80540000000000012</v>
      </c>
      <c r="F2577" s="49"/>
      <c r="G2577" s="49"/>
      <c r="H2577" s="12">
        <v>80.540000000000006</v>
      </c>
      <c r="I2577" s="49"/>
      <c r="J2577" s="106"/>
      <c r="K2577" s="14">
        <f>SUM(I2577:J2577)</f>
        <v>0</v>
      </c>
      <c r="L2577" s="49"/>
      <c r="M2577" s="106"/>
      <c r="N2577" s="106"/>
      <c r="O2577" s="14">
        <f>SUM(L2577:N2577)</f>
        <v>0</v>
      </c>
      <c r="P2577" s="106"/>
      <c r="Q2577" s="106"/>
      <c r="R2577" s="106"/>
      <c r="S2577" s="106"/>
      <c r="T2577" s="14">
        <f>SUM(P2577:S2577)</f>
        <v>0</v>
      </c>
      <c r="U2577" s="49"/>
      <c r="V2577" s="49"/>
      <c r="W2577" s="49"/>
      <c r="X2577" s="49"/>
      <c r="Y2577" s="49"/>
      <c r="Z2577" s="49"/>
      <c r="AA2577" s="14">
        <f>SUM(U2577:Z2577)</f>
        <v>0</v>
      </c>
      <c r="AB2577" s="49"/>
      <c r="AC2577" s="49"/>
      <c r="AD2577" s="87">
        <f>H2577+K2577+O2577+T2577+AA2577+AB2577-AC2577</f>
        <v>80.540000000000006</v>
      </c>
    </row>
    <row r="2578" spans="1:30" ht="21" customHeight="1" x14ac:dyDescent="0.2">
      <c r="A2578" s="10">
        <v>2574</v>
      </c>
      <c r="B2578" s="110" t="s">
        <v>2203</v>
      </c>
      <c r="C2578" s="110" t="s">
        <v>73</v>
      </c>
      <c r="D2578" s="110">
        <v>3</v>
      </c>
      <c r="E2578" s="14">
        <v>0.80536231884057974</v>
      </c>
      <c r="F2578" s="50"/>
      <c r="G2578" s="50"/>
      <c r="H2578" s="12">
        <f>SUM(E2578*100,F2578:G2578)</f>
        <v>80.536231884057969</v>
      </c>
      <c r="I2578" s="50"/>
      <c r="J2578" s="112"/>
      <c r="K2578" s="14">
        <f>SUM(I2578:J2578)</f>
        <v>0</v>
      </c>
      <c r="L2578" s="50"/>
      <c r="M2578" s="112"/>
      <c r="N2578" s="112"/>
      <c r="O2578" s="14">
        <f>SUM(L2578:N2578)</f>
        <v>0</v>
      </c>
      <c r="P2578" s="112"/>
      <c r="Q2578" s="112"/>
      <c r="R2578" s="112"/>
      <c r="S2578" s="112"/>
      <c r="T2578" s="14">
        <f>SUM(P2578:S2578)</f>
        <v>0</v>
      </c>
      <c r="U2578" s="50"/>
      <c r="V2578" s="50"/>
      <c r="W2578" s="50"/>
      <c r="X2578" s="50"/>
      <c r="Y2578" s="50"/>
      <c r="Z2578" s="50"/>
      <c r="AA2578" s="14">
        <f>SUM(U2578:Z2578)</f>
        <v>0</v>
      </c>
      <c r="AB2578" s="50"/>
      <c r="AC2578" s="50"/>
      <c r="AD2578" s="87">
        <f>H2578+K2578+O2578+T2578+AA2578+AB2578-AC2578</f>
        <v>80.536231884057969</v>
      </c>
    </row>
    <row r="2579" spans="1:30" ht="21" customHeight="1" x14ac:dyDescent="0.2">
      <c r="A2579" s="8">
        <v>2575</v>
      </c>
      <c r="B2579" s="114" t="s">
        <v>2204</v>
      </c>
      <c r="C2579" s="92" t="s">
        <v>64</v>
      </c>
      <c r="D2579" s="91">
        <v>3</v>
      </c>
      <c r="E2579" s="12">
        <v>0.80527331189710616</v>
      </c>
      <c r="F2579" s="46"/>
      <c r="G2579" s="46"/>
      <c r="H2579" s="12">
        <f>SUM(E2579*100,F2579:G2579)</f>
        <v>80.527331189710623</v>
      </c>
      <c r="I2579" s="53"/>
      <c r="J2579" s="113"/>
      <c r="K2579" s="12">
        <f>SUM(I2579:J2579)</f>
        <v>0</v>
      </c>
      <c r="L2579" s="53"/>
      <c r="M2579" s="113"/>
      <c r="N2579" s="113"/>
      <c r="O2579" s="12">
        <f>SUM(L2579:N2579)</f>
        <v>0</v>
      </c>
      <c r="P2579" s="113"/>
      <c r="Q2579" s="113"/>
      <c r="R2579" s="113"/>
      <c r="S2579" s="113"/>
      <c r="T2579" s="12">
        <f>SUM(P2579:S2579)</f>
        <v>0</v>
      </c>
      <c r="U2579" s="53"/>
      <c r="V2579" s="53"/>
      <c r="W2579" s="53"/>
      <c r="X2579" s="53"/>
      <c r="Y2579" s="58"/>
      <c r="Z2579" s="58"/>
      <c r="AA2579" s="14">
        <f>SUM(U2579:Z2579)</f>
        <v>0</v>
      </c>
      <c r="AB2579" s="58"/>
      <c r="AC2579" s="58"/>
      <c r="AD2579" s="87">
        <f>H2579+K2579+O2579+T2579+AA2579+AB2579-AC2579</f>
        <v>80.527331189710623</v>
      </c>
    </row>
    <row r="2580" spans="1:30" ht="21" customHeight="1" x14ac:dyDescent="0.2">
      <c r="A2580" s="9">
        <v>2576</v>
      </c>
      <c r="B2580" s="107">
        <v>182758</v>
      </c>
      <c r="C2580" s="104" t="s">
        <v>70</v>
      </c>
      <c r="D2580" s="104">
        <v>3</v>
      </c>
      <c r="E2580" s="14">
        <f>'[1]3-18-01.'!AD7</f>
        <v>0.80500000000000005</v>
      </c>
      <c r="F2580" s="49"/>
      <c r="G2580" s="49"/>
      <c r="H2580" s="12">
        <f>SUM(E2580*100,F2580:G2580)</f>
        <v>80.5</v>
      </c>
      <c r="I2580" s="49"/>
      <c r="J2580" s="106"/>
      <c r="K2580" s="14">
        <f>SUM(I2580:J2580)</f>
        <v>0</v>
      </c>
      <c r="L2580" s="49"/>
      <c r="M2580" s="106"/>
      <c r="N2580" s="106"/>
      <c r="O2580" s="14">
        <f>SUM(L2580:N2580)</f>
        <v>0</v>
      </c>
      <c r="P2580" s="106"/>
      <c r="Q2580" s="106"/>
      <c r="R2580" s="106"/>
      <c r="S2580" s="106"/>
      <c r="T2580" s="14">
        <f>SUM(P2580:S2580)</f>
        <v>0</v>
      </c>
      <c r="U2580" s="49"/>
      <c r="V2580" s="49"/>
      <c r="W2580" s="49"/>
      <c r="X2580" s="49"/>
      <c r="Y2580" s="49"/>
      <c r="Z2580" s="49"/>
      <c r="AA2580" s="14">
        <f>SUM(U2580:Z2580)</f>
        <v>0</v>
      </c>
      <c r="AB2580" s="49"/>
      <c r="AC2580" s="49"/>
      <c r="AD2580" s="87">
        <f>H2580+K2580+O2580+T2580+AA2580+AB2580-AC2580</f>
        <v>80.5</v>
      </c>
    </row>
    <row r="2581" spans="1:30" ht="21" customHeight="1" x14ac:dyDescent="0.2">
      <c r="A2581" s="10">
        <v>2577</v>
      </c>
      <c r="B2581" s="96" t="s">
        <v>2205</v>
      </c>
      <c r="C2581" s="96" t="s">
        <v>66</v>
      </c>
      <c r="D2581" s="96">
        <v>1</v>
      </c>
      <c r="E2581" s="13">
        <v>0.80281250000000004</v>
      </c>
      <c r="F2581" s="47"/>
      <c r="G2581" s="47"/>
      <c r="H2581" s="12">
        <f>SUM(E2581*100,F2581:G2581)</f>
        <v>80.28125</v>
      </c>
      <c r="I2581" s="47"/>
      <c r="J2581" s="77"/>
      <c r="K2581" s="13">
        <f>SUM(I2581:J2581)</f>
        <v>0</v>
      </c>
      <c r="L2581" s="47"/>
      <c r="M2581" s="77"/>
      <c r="N2581" s="77"/>
      <c r="O2581" s="13">
        <f>SUM(L2581:N2581)</f>
        <v>0</v>
      </c>
      <c r="P2581" s="77"/>
      <c r="Q2581" s="77"/>
      <c r="R2581" s="77"/>
      <c r="S2581" s="77"/>
      <c r="T2581" s="13">
        <f>SUM(P2581:S2581)</f>
        <v>0</v>
      </c>
      <c r="U2581" s="47"/>
      <c r="V2581" s="47">
        <v>0.2</v>
      </c>
      <c r="W2581" s="47"/>
      <c r="X2581" s="47"/>
      <c r="Y2581" s="47"/>
      <c r="Z2581" s="47"/>
      <c r="AA2581" s="13">
        <f>SUM(U2581:Z2581)</f>
        <v>0.2</v>
      </c>
      <c r="AB2581" s="47"/>
      <c r="AC2581" s="47"/>
      <c r="AD2581" s="86">
        <f>H2581+K2581+O2581+T2581+AA2581+AB2581-AC2581</f>
        <v>80.481250000000003</v>
      </c>
    </row>
    <row r="2582" spans="1:30" ht="21" customHeight="1" x14ac:dyDescent="0.2">
      <c r="A2582" s="8">
        <v>2578</v>
      </c>
      <c r="B2582" s="96" t="s">
        <v>2206</v>
      </c>
      <c r="C2582" s="96" t="s">
        <v>66</v>
      </c>
      <c r="D2582" s="96">
        <v>2</v>
      </c>
      <c r="E2582" s="13">
        <v>0.80466666666666664</v>
      </c>
      <c r="F2582" s="47"/>
      <c r="G2582" s="47"/>
      <c r="H2582" s="12">
        <f>SUM(E2582*100,F2582:G2582)</f>
        <v>80.466666666666669</v>
      </c>
      <c r="I2582" s="47"/>
      <c r="J2582" s="77"/>
      <c r="K2582" s="13">
        <f>SUM(I2582:J2582)</f>
        <v>0</v>
      </c>
      <c r="L2582" s="47"/>
      <c r="M2582" s="77"/>
      <c r="N2582" s="77"/>
      <c r="O2582" s="13">
        <f>SUM(L2582:N2582)</f>
        <v>0</v>
      </c>
      <c r="P2582" s="77"/>
      <c r="Q2582" s="77"/>
      <c r="R2582" s="77"/>
      <c r="S2582" s="77"/>
      <c r="T2582" s="13">
        <f>SUM(P2582:S2582)</f>
        <v>0</v>
      </c>
      <c r="U2582" s="47"/>
      <c r="V2582" s="47"/>
      <c r="W2582" s="47"/>
      <c r="X2582" s="47"/>
      <c r="Y2582" s="47"/>
      <c r="Z2582" s="47"/>
      <c r="AA2582" s="13">
        <f>SUM(U2582:Z2582)</f>
        <v>0</v>
      </c>
      <c r="AB2582" s="47"/>
      <c r="AC2582" s="47"/>
      <c r="AD2582" s="87">
        <f>H2582+K2582+O2582+T2582+AA2582+AB2582-AC2582</f>
        <v>80.466666666666669</v>
      </c>
    </row>
    <row r="2583" spans="1:30" ht="21" customHeight="1" x14ac:dyDescent="0.2">
      <c r="A2583" s="9">
        <v>2579</v>
      </c>
      <c r="B2583" s="96" t="s">
        <v>2207</v>
      </c>
      <c r="C2583" s="96" t="s">
        <v>66</v>
      </c>
      <c r="D2583" s="96">
        <v>1</v>
      </c>
      <c r="E2583" s="13">
        <v>0.76749999999999996</v>
      </c>
      <c r="F2583" s="47"/>
      <c r="G2583" s="47"/>
      <c r="H2583" s="12">
        <f>SUM(E2583*100,F2583:G2583)</f>
        <v>76.75</v>
      </c>
      <c r="I2583" s="47"/>
      <c r="J2583" s="77"/>
      <c r="K2583" s="13">
        <f>SUM(I2583:J2583)</f>
        <v>0</v>
      </c>
      <c r="L2583" s="47"/>
      <c r="M2583" s="77"/>
      <c r="N2583" s="77"/>
      <c r="O2583" s="13">
        <f>SUM(L2583:N2583)</f>
        <v>0</v>
      </c>
      <c r="P2583" s="77"/>
      <c r="Q2583" s="77"/>
      <c r="R2583" s="77"/>
      <c r="S2583" s="77"/>
      <c r="T2583" s="13">
        <f>SUM(P2583:S2583)</f>
        <v>0</v>
      </c>
      <c r="U2583" s="47">
        <v>1.5</v>
      </c>
      <c r="V2583" s="47"/>
      <c r="W2583" s="47"/>
      <c r="X2583" s="47"/>
      <c r="Y2583" s="47">
        <v>2.2000000000000002</v>
      </c>
      <c r="Z2583" s="47"/>
      <c r="AA2583" s="13">
        <f>SUM(U2583:Z2583)</f>
        <v>3.7</v>
      </c>
      <c r="AB2583" s="47"/>
      <c r="AC2583" s="47"/>
      <c r="AD2583" s="87">
        <f>H2583+K2583+O2583+T2583+AA2583+AB2583-AC2583</f>
        <v>80.45</v>
      </c>
    </row>
    <row r="2584" spans="1:30" ht="21" customHeight="1" x14ac:dyDescent="0.2">
      <c r="A2584" s="10">
        <v>2580</v>
      </c>
      <c r="B2584" s="100" t="s">
        <v>2208</v>
      </c>
      <c r="C2584" s="101" t="s">
        <v>68</v>
      </c>
      <c r="D2584" s="99">
        <v>1</v>
      </c>
      <c r="E2584" s="13">
        <v>0.72741935483870968</v>
      </c>
      <c r="F2584" s="48"/>
      <c r="G2584" s="48"/>
      <c r="H2584" s="12">
        <f>SUM(E2584*100,F2584:G2584)</f>
        <v>72.741935483870961</v>
      </c>
      <c r="I2584" s="48"/>
      <c r="J2584" s="78"/>
      <c r="K2584" s="13">
        <f>SUM(I2584:J2584)</f>
        <v>0</v>
      </c>
      <c r="L2584" s="48"/>
      <c r="M2584" s="78"/>
      <c r="N2584" s="78"/>
      <c r="O2584" s="13">
        <f>SUM(L2584:N2584)</f>
        <v>0</v>
      </c>
      <c r="P2584" s="78"/>
      <c r="Q2584" s="78"/>
      <c r="R2584" s="78"/>
      <c r="S2584" s="78"/>
      <c r="T2584" s="13">
        <f>SUM(P2584:S2584)</f>
        <v>0</v>
      </c>
      <c r="U2584" s="48"/>
      <c r="V2584" s="48">
        <v>7.7</v>
      </c>
      <c r="W2584" s="48"/>
      <c r="X2584" s="48"/>
      <c r="Y2584" s="48"/>
      <c r="Z2584" s="48"/>
      <c r="AA2584" s="13">
        <f>SUM(U2584:Z2584)</f>
        <v>7.7</v>
      </c>
      <c r="AB2584" s="48"/>
      <c r="AC2584" s="48"/>
      <c r="AD2584" s="87">
        <f>H2584+K2584+O2584+T2584+AA2584+AB2584-AC2584</f>
        <v>80.441935483870964</v>
      </c>
    </row>
    <row r="2585" spans="1:30" ht="21" customHeight="1" x14ac:dyDescent="0.2">
      <c r="A2585" s="8">
        <v>2581</v>
      </c>
      <c r="B2585" s="110" t="s">
        <v>2209</v>
      </c>
      <c r="C2585" s="110" t="s">
        <v>73</v>
      </c>
      <c r="D2585" s="110">
        <v>1</v>
      </c>
      <c r="E2585" s="14">
        <v>0.78935483870967738</v>
      </c>
      <c r="F2585" s="50"/>
      <c r="G2585" s="50"/>
      <c r="H2585" s="12">
        <f>SUM(E2585*100,F2585:G2585)</f>
        <v>78.935483870967744</v>
      </c>
      <c r="I2585" s="50"/>
      <c r="J2585" s="112"/>
      <c r="K2585" s="14">
        <f>SUM(I2585:J2585)</f>
        <v>0</v>
      </c>
      <c r="L2585" s="50"/>
      <c r="M2585" s="112"/>
      <c r="N2585" s="112"/>
      <c r="O2585" s="14">
        <f>SUM(L2585:N2585)</f>
        <v>0</v>
      </c>
      <c r="P2585" s="112"/>
      <c r="Q2585" s="112"/>
      <c r="R2585" s="112"/>
      <c r="S2585" s="112"/>
      <c r="T2585" s="14">
        <f>SUM(P2585:S2585)</f>
        <v>0</v>
      </c>
      <c r="U2585" s="50"/>
      <c r="V2585" s="50"/>
      <c r="W2585" s="50"/>
      <c r="X2585" s="50"/>
      <c r="Y2585" s="50">
        <v>1</v>
      </c>
      <c r="Z2585" s="50">
        <v>0.5</v>
      </c>
      <c r="AA2585" s="14">
        <f>SUM(U2585:Z2585)</f>
        <v>1.5</v>
      </c>
      <c r="AB2585" s="50"/>
      <c r="AC2585" s="50"/>
      <c r="AD2585" s="87">
        <f>H2585+K2585+O2585+T2585+AA2585+AB2585-AC2585</f>
        <v>80.435483870967744</v>
      </c>
    </row>
    <row r="2586" spans="1:30" ht="21" customHeight="1" x14ac:dyDescent="0.2">
      <c r="A2586" s="9">
        <v>2582</v>
      </c>
      <c r="B2586" s="96" t="s">
        <v>2210</v>
      </c>
      <c r="C2586" s="96" t="s">
        <v>66</v>
      </c>
      <c r="D2586" s="96">
        <v>2</v>
      </c>
      <c r="E2586" s="13">
        <v>0.80433333333333334</v>
      </c>
      <c r="F2586" s="47"/>
      <c r="G2586" s="47"/>
      <c r="H2586" s="12">
        <f>SUM(E2586*100,F2586:G2586)</f>
        <v>80.433333333333337</v>
      </c>
      <c r="I2586" s="47"/>
      <c r="J2586" s="77"/>
      <c r="K2586" s="13">
        <f>SUM(I2586:J2586)</f>
        <v>0</v>
      </c>
      <c r="L2586" s="47"/>
      <c r="M2586" s="77"/>
      <c r="N2586" s="77"/>
      <c r="O2586" s="13">
        <f>SUM(L2586:N2586)</f>
        <v>0</v>
      </c>
      <c r="P2586" s="77"/>
      <c r="Q2586" s="77"/>
      <c r="R2586" s="77"/>
      <c r="S2586" s="77"/>
      <c r="T2586" s="13">
        <f>SUM(P2586:S2586)</f>
        <v>0</v>
      </c>
      <c r="U2586" s="47"/>
      <c r="V2586" s="47"/>
      <c r="W2586" s="47"/>
      <c r="X2586" s="47"/>
      <c r="Y2586" s="47"/>
      <c r="Z2586" s="47"/>
      <c r="AA2586" s="13">
        <f>SUM(U2586:Z2586)</f>
        <v>0</v>
      </c>
      <c r="AB2586" s="47"/>
      <c r="AC2586" s="47"/>
      <c r="AD2586" s="86">
        <f>H2586+K2586+O2586+T2586+AA2586+AB2586-AC2586</f>
        <v>80.433333333333337</v>
      </c>
    </row>
    <row r="2587" spans="1:30" ht="21" customHeight="1" x14ac:dyDescent="0.2">
      <c r="A2587" s="10">
        <v>2583</v>
      </c>
      <c r="B2587" s="100" t="s">
        <v>2211</v>
      </c>
      <c r="C2587" s="101" t="s">
        <v>68</v>
      </c>
      <c r="D2587" s="156">
        <v>1</v>
      </c>
      <c r="E2587" s="16">
        <v>0.77933333333333332</v>
      </c>
      <c r="F2587" s="48"/>
      <c r="G2587" s="48"/>
      <c r="H2587" s="12">
        <f>SUM(E2587*100,F2587:G2587)</f>
        <v>77.933333333333337</v>
      </c>
      <c r="I2587" s="48"/>
      <c r="J2587" s="78"/>
      <c r="K2587" s="13">
        <f>SUM(I2587:J2587)</f>
        <v>0</v>
      </c>
      <c r="L2587" s="48"/>
      <c r="M2587" s="78"/>
      <c r="N2587" s="78"/>
      <c r="O2587" s="13">
        <f>SUM(L2587:N2587)</f>
        <v>0</v>
      </c>
      <c r="P2587" s="78"/>
      <c r="Q2587" s="78">
        <v>1</v>
      </c>
      <c r="R2587" s="78"/>
      <c r="S2587" s="78"/>
      <c r="T2587" s="13">
        <f>SUM(P2587:S2587)</f>
        <v>1</v>
      </c>
      <c r="U2587" s="48"/>
      <c r="V2587" s="48"/>
      <c r="W2587" s="48">
        <v>1.5</v>
      </c>
      <c r="X2587" s="48"/>
      <c r="Y2587" s="48"/>
      <c r="Z2587" s="48"/>
      <c r="AA2587" s="13">
        <f>SUM(U2587:Z2587)</f>
        <v>1.5</v>
      </c>
      <c r="AB2587" s="48"/>
      <c r="AC2587" s="48"/>
      <c r="AD2587" s="87">
        <f>H2587+K2587+O2587+T2587+AA2587+AB2587-AC2587</f>
        <v>80.433333333333337</v>
      </c>
    </row>
    <row r="2588" spans="1:30" ht="21" customHeight="1" x14ac:dyDescent="0.2">
      <c r="A2588" s="8">
        <v>2584</v>
      </c>
      <c r="B2588" s="100" t="s">
        <v>2212</v>
      </c>
      <c r="C2588" s="101" t="s">
        <v>68</v>
      </c>
      <c r="D2588" s="156">
        <v>1</v>
      </c>
      <c r="E2588" s="16">
        <v>0.80433333333333334</v>
      </c>
      <c r="F2588" s="48"/>
      <c r="G2588" s="48"/>
      <c r="H2588" s="12">
        <f>SUM(E2588*100,F2588:G2588)</f>
        <v>80.433333333333337</v>
      </c>
      <c r="I2588" s="48"/>
      <c r="J2588" s="78"/>
      <c r="K2588" s="13">
        <f>SUM(I2588:J2588)</f>
        <v>0</v>
      </c>
      <c r="L2588" s="48"/>
      <c r="M2588" s="78"/>
      <c r="N2588" s="78"/>
      <c r="O2588" s="13">
        <f>SUM(L2588:N2588)</f>
        <v>0</v>
      </c>
      <c r="P2588" s="78"/>
      <c r="Q2588" s="78"/>
      <c r="R2588" s="78"/>
      <c r="S2588" s="78"/>
      <c r="T2588" s="13">
        <f>SUM(P2588:S2588)</f>
        <v>0</v>
      </c>
      <c r="U2588" s="48"/>
      <c r="V2588" s="48"/>
      <c r="W2588" s="48"/>
      <c r="X2588" s="48"/>
      <c r="Y2588" s="48"/>
      <c r="Z2588" s="48"/>
      <c r="AA2588" s="13">
        <f>SUM(U2588:Z2588)</f>
        <v>0</v>
      </c>
      <c r="AB2588" s="48"/>
      <c r="AC2588" s="48"/>
      <c r="AD2588" s="86">
        <f>H2588+K2588+O2588+T2588+AA2588+AB2588-AC2588</f>
        <v>80.433333333333337</v>
      </c>
    </row>
    <row r="2589" spans="1:30" ht="21" customHeight="1" x14ac:dyDescent="0.2">
      <c r="A2589" s="9">
        <v>2585</v>
      </c>
      <c r="B2589" s="100" t="s">
        <v>2213</v>
      </c>
      <c r="C2589" s="101" t="s">
        <v>68</v>
      </c>
      <c r="D2589" s="156">
        <v>1</v>
      </c>
      <c r="E2589" s="16">
        <v>0.78433333333333333</v>
      </c>
      <c r="F2589" s="48"/>
      <c r="G2589" s="48"/>
      <c r="H2589" s="12">
        <f>SUM(E2589*100,F2589:G2589)</f>
        <v>78.433333333333337</v>
      </c>
      <c r="I2589" s="48"/>
      <c r="J2589" s="78"/>
      <c r="K2589" s="13">
        <f>SUM(I2589:J2589)</f>
        <v>0</v>
      </c>
      <c r="L2589" s="48"/>
      <c r="M2589" s="78"/>
      <c r="N2589" s="78"/>
      <c r="O2589" s="13">
        <f>SUM(L2589:N2589)</f>
        <v>0</v>
      </c>
      <c r="P2589" s="78"/>
      <c r="Q2589" s="78"/>
      <c r="R2589" s="78"/>
      <c r="S2589" s="78"/>
      <c r="T2589" s="13">
        <f>SUM(P2589:S2589)</f>
        <v>0</v>
      </c>
      <c r="U2589" s="48"/>
      <c r="V2589" s="48">
        <v>2</v>
      </c>
      <c r="W2589" s="48"/>
      <c r="X2589" s="48"/>
      <c r="Y2589" s="48"/>
      <c r="Z2589" s="48"/>
      <c r="AA2589" s="13">
        <f>SUM(U2589:Z2589)</f>
        <v>2</v>
      </c>
      <c r="AB2589" s="48"/>
      <c r="AC2589" s="48"/>
      <c r="AD2589" s="86">
        <f>H2589+K2589+O2589+T2589+AA2589+AB2589-AC2589</f>
        <v>80.433333333333337</v>
      </c>
    </row>
    <row r="2590" spans="1:30" ht="21" customHeight="1" x14ac:dyDescent="0.2">
      <c r="A2590" s="10">
        <v>2586</v>
      </c>
      <c r="B2590" s="110" t="s">
        <v>2214</v>
      </c>
      <c r="C2590" s="110" t="s">
        <v>73</v>
      </c>
      <c r="D2590" s="110">
        <v>1</v>
      </c>
      <c r="E2590" s="14">
        <v>0.80428666666666659</v>
      </c>
      <c r="F2590" s="50"/>
      <c r="G2590" s="50"/>
      <c r="H2590" s="12">
        <f>SUM(E2590*100,F2590:G2590)</f>
        <v>80.428666666666658</v>
      </c>
      <c r="I2590" s="50"/>
      <c r="J2590" s="112"/>
      <c r="K2590" s="14">
        <f>SUM(I2590:J2590)</f>
        <v>0</v>
      </c>
      <c r="L2590" s="50"/>
      <c r="M2590" s="112"/>
      <c r="N2590" s="112"/>
      <c r="O2590" s="14">
        <f>SUM(L2590:N2590)</f>
        <v>0</v>
      </c>
      <c r="P2590" s="112"/>
      <c r="Q2590" s="112"/>
      <c r="R2590" s="112"/>
      <c r="S2590" s="112"/>
      <c r="T2590" s="14">
        <f>SUM(P2590:S2590)</f>
        <v>0</v>
      </c>
      <c r="U2590" s="50"/>
      <c r="V2590" s="50"/>
      <c r="W2590" s="50"/>
      <c r="X2590" s="50"/>
      <c r="Y2590" s="50"/>
      <c r="Z2590" s="50"/>
      <c r="AA2590" s="14">
        <f>SUM(U2590:Z2590)</f>
        <v>0</v>
      </c>
      <c r="AB2590" s="50"/>
      <c r="AC2590" s="50"/>
      <c r="AD2590" s="86">
        <f>H2590+K2590+O2590+T2590+AA2590+AB2590-AC2590</f>
        <v>80.428666666666658</v>
      </c>
    </row>
    <row r="2591" spans="1:30" ht="21" customHeight="1" x14ac:dyDescent="0.2">
      <c r="A2591" s="8">
        <v>2587</v>
      </c>
      <c r="B2591" s="96" t="s">
        <v>2215</v>
      </c>
      <c r="C2591" s="96" t="s">
        <v>66</v>
      </c>
      <c r="D2591" s="96">
        <v>1</v>
      </c>
      <c r="E2591" s="13">
        <v>0.79625000000000001</v>
      </c>
      <c r="F2591" s="47"/>
      <c r="G2591" s="47"/>
      <c r="H2591" s="12">
        <f>SUM(E2591*100,F2591:G2591)</f>
        <v>79.625</v>
      </c>
      <c r="I2591" s="47"/>
      <c r="J2591" s="77"/>
      <c r="K2591" s="13">
        <f>SUM(I2591:J2591)</f>
        <v>0</v>
      </c>
      <c r="L2591" s="47"/>
      <c r="M2591" s="77"/>
      <c r="N2591" s="77"/>
      <c r="O2591" s="13">
        <f>SUM(L2591:N2591)</f>
        <v>0</v>
      </c>
      <c r="P2591" s="77"/>
      <c r="Q2591" s="77"/>
      <c r="R2591" s="77"/>
      <c r="S2591" s="77"/>
      <c r="T2591" s="13">
        <f>SUM(P2591:S2591)</f>
        <v>0</v>
      </c>
      <c r="U2591" s="47"/>
      <c r="V2591" s="47"/>
      <c r="W2591" s="47"/>
      <c r="X2591" s="47"/>
      <c r="Y2591" s="47">
        <v>0.8</v>
      </c>
      <c r="Z2591" s="47"/>
      <c r="AA2591" s="13">
        <f>SUM(U2591:Z2591)</f>
        <v>0.8</v>
      </c>
      <c r="AB2591" s="47"/>
      <c r="AC2591" s="47"/>
      <c r="AD2591" s="86">
        <f>H2591+K2591+O2591+T2591+AA2591+AB2591-AC2591</f>
        <v>80.424999999999997</v>
      </c>
    </row>
    <row r="2592" spans="1:30" ht="21" customHeight="1" x14ac:dyDescent="0.2">
      <c r="A2592" s="9">
        <v>2588</v>
      </c>
      <c r="B2592" s="122" t="s">
        <v>2216</v>
      </c>
      <c r="C2592" s="110" t="s">
        <v>73</v>
      </c>
      <c r="D2592" s="110">
        <v>3</v>
      </c>
      <c r="E2592" s="14">
        <v>0.8041666666666667</v>
      </c>
      <c r="F2592" s="50"/>
      <c r="G2592" s="50"/>
      <c r="H2592" s="12">
        <f>SUM(E2592*100,F2592:G2592)</f>
        <v>80.416666666666671</v>
      </c>
      <c r="I2592" s="50"/>
      <c r="J2592" s="112"/>
      <c r="K2592" s="14">
        <f>SUM(I2592:J2592)</f>
        <v>0</v>
      </c>
      <c r="L2592" s="50"/>
      <c r="M2592" s="112"/>
      <c r="N2592" s="112"/>
      <c r="O2592" s="14">
        <f>SUM(L2592:N2592)</f>
        <v>0</v>
      </c>
      <c r="P2592" s="112"/>
      <c r="Q2592" s="112"/>
      <c r="R2592" s="112"/>
      <c r="S2592" s="112"/>
      <c r="T2592" s="14">
        <f>SUM(P2592:S2592)</f>
        <v>0</v>
      </c>
      <c r="U2592" s="50"/>
      <c r="V2592" s="50"/>
      <c r="W2592" s="50"/>
      <c r="X2592" s="50"/>
      <c r="Y2592" s="50"/>
      <c r="Z2592" s="50"/>
      <c r="AA2592" s="14">
        <f>SUM(U2592:Z2592)</f>
        <v>0</v>
      </c>
      <c r="AB2592" s="50"/>
      <c r="AC2592" s="50"/>
      <c r="AD2592" s="87">
        <f>H2592+K2592+O2592+T2592+AA2592+AB2592-AC2592</f>
        <v>80.416666666666671</v>
      </c>
    </row>
    <row r="2593" spans="1:30" ht="21" customHeight="1" x14ac:dyDescent="0.2">
      <c r="A2593" s="10">
        <v>2589</v>
      </c>
      <c r="B2593" s="122" t="s">
        <v>2217</v>
      </c>
      <c r="C2593" s="110" t="s">
        <v>73</v>
      </c>
      <c r="D2593" s="110">
        <v>3</v>
      </c>
      <c r="E2593" s="14">
        <v>0.8041666666666667</v>
      </c>
      <c r="F2593" s="50"/>
      <c r="G2593" s="50"/>
      <c r="H2593" s="12">
        <f>SUM(E2593*100,F2593:G2593)</f>
        <v>80.416666666666671</v>
      </c>
      <c r="I2593" s="50"/>
      <c r="J2593" s="112"/>
      <c r="K2593" s="14">
        <f>SUM(I2593:J2593)</f>
        <v>0</v>
      </c>
      <c r="L2593" s="50"/>
      <c r="M2593" s="112"/>
      <c r="N2593" s="112"/>
      <c r="O2593" s="14">
        <f>SUM(L2593:N2593)</f>
        <v>0</v>
      </c>
      <c r="P2593" s="112"/>
      <c r="Q2593" s="112"/>
      <c r="R2593" s="112"/>
      <c r="S2593" s="112"/>
      <c r="T2593" s="14">
        <f>SUM(P2593:S2593)</f>
        <v>0</v>
      </c>
      <c r="U2593" s="50"/>
      <c r="V2593" s="50"/>
      <c r="W2593" s="50"/>
      <c r="X2593" s="50"/>
      <c r="Y2593" s="50"/>
      <c r="Z2593" s="50"/>
      <c r="AA2593" s="14">
        <f>SUM(U2593:Z2593)</f>
        <v>0</v>
      </c>
      <c r="AB2593" s="50"/>
      <c r="AC2593" s="50"/>
      <c r="AD2593" s="86">
        <f>H2593+K2593+O2593+T2593+AA2593+AB2593-AC2593</f>
        <v>80.416666666666671</v>
      </c>
    </row>
    <row r="2594" spans="1:30" ht="21" customHeight="1" x14ac:dyDescent="0.2">
      <c r="A2594" s="8">
        <v>2590</v>
      </c>
      <c r="B2594" s="107" t="s">
        <v>2218</v>
      </c>
      <c r="C2594" s="104" t="s">
        <v>70</v>
      </c>
      <c r="D2594" s="104">
        <v>2</v>
      </c>
      <c r="E2594" s="14">
        <f>H2594/100</f>
        <v>0.80409166666666676</v>
      </c>
      <c r="F2594" s="49"/>
      <c r="G2594" s="49"/>
      <c r="H2594" s="12">
        <v>80.409166666666678</v>
      </c>
      <c r="I2594" s="49"/>
      <c r="J2594" s="106"/>
      <c r="K2594" s="14">
        <f>SUM(I2594:J2594)</f>
        <v>0</v>
      </c>
      <c r="L2594" s="49"/>
      <c r="M2594" s="106"/>
      <c r="N2594" s="106"/>
      <c r="O2594" s="14">
        <f>SUM(L2594:N2594)</f>
        <v>0</v>
      </c>
      <c r="P2594" s="106"/>
      <c r="Q2594" s="106"/>
      <c r="R2594" s="106"/>
      <c r="S2594" s="106"/>
      <c r="T2594" s="14">
        <f>SUM(P2594:S2594)</f>
        <v>0</v>
      </c>
      <c r="U2594" s="49"/>
      <c r="V2594" s="49"/>
      <c r="W2594" s="49"/>
      <c r="X2594" s="49"/>
      <c r="Y2594" s="49"/>
      <c r="Z2594" s="49"/>
      <c r="AA2594" s="14">
        <f>SUM(U2594:Z2594)</f>
        <v>0</v>
      </c>
      <c r="AB2594" s="49"/>
      <c r="AC2594" s="49"/>
      <c r="AD2594" s="86">
        <f>H2594+K2594+O2594+T2594+AA2594+AB2594-AC2594</f>
        <v>80.409166666666678</v>
      </c>
    </row>
    <row r="2595" spans="1:30" ht="21" customHeight="1" x14ac:dyDescent="0.2">
      <c r="A2595" s="9">
        <v>2591</v>
      </c>
      <c r="B2595" s="107">
        <v>182904</v>
      </c>
      <c r="C2595" s="104" t="s">
        <v>70</v>
      </c>
      <c r="D2595" s="104">
        <v>3</v>
      </c>
      <c r="E2595" s="14">
        <f>'[1]3-18-07.'!AD23</f>
        <v>0.80400000000000005</v>
      </c>
      <c r="F2595" s="49"/>
      <c r="G2595" s="49"/>
      <c r="H2595" s="12">
        <f>SUM(E2595*100,F2595:G2595)</f>
        <v>80.400000000000006</v>
      </c>
      <c r="I2595" s="49"/>
      <c r="J2595" s="106"/>
      <c r="K2595" s="14">
        <f>SUM(I2595:J2595)</f>
        <v>0</v>
      </c>
      <c r="L2595" s="49"/>
      <c r="M2595" s="106"/>
      <c r="N2595" s="106"/>
      <c r="O2595" s="14">
        <f>SUM(L2595:N2595)</f>
        <v>0</v>
      </c>
      <c r="P2595" s="106"/>
      <c r="Q2595" s="106"/>
      <c r="R2595" s="106"/>
      <c r="S2595" s="106"/>
      <c r="T2595" s="14">
        <f>SUM(P2595:S2595)</f>
        <v>0</v>
      </c>
      <c r="U2595" s="49"/>
      <c r="V2595" s="49"/>
      <c r="W2595" s="49"/>
      <c r="X2595" s="49"/>
      <c r="Y2595" s="49"/>
      <c r="Z2595" s="49"/>
      <c r="AA2595" s="14">
        <f>SUM(U2595:Z2595)</f>
        <v>0</v>
      </c>
      <c r="AB2595" s="49"/>
      <c r="AC2595" s="49"/>
      <c r="AD2595" s="86">
        <f>H2595+K2595+O2595+T2595+AA2595+AB2595-AC2595</f>
        <v>80.400000000000006</v>
      </c>
    </row>
    <row r="2596" spans="1:30" ht="21" customHeight="1" x14ac:dyDescent="0.2">
      <c r="A2596" s="10">
        <v>2592</v>
      </c>
      <c r="B2596" s="99" t="s">
        <v>2219</v>
      </c>
      <c r="C2596" s="101" t="s">
        <v>68</v>
      </c>
      <c r="D2596" s="156">
        <v>1</v>
      </c>
      <c r="E2596" s="16">
        <v>0.80400000000000005</v>
      </c>
      <c r="F2596" s="48"/>
      <c r="G2596" s="48"/>
      <c r="H2596" s="12">
        <f>SUM(E2596*100,F2596:G2596)</f>
        <v>80.400000000000006</v>
      </c>
      <c r="I2596" s="48"/>
      <c r="J2596" s="78"/>
      <c r="K2596" s="13">
        <f>SUM(I2596:J2596)</f>
        <v>0</v>
      </c>
      <c r="L2596" s="48"/>
      <c r="M2596" s="78"/>
      <c r="N2596" s="78"/>
      <c r="O2596" s="13">
        <f>SUM(L2596:N2596)</f>
        <v>0</v>
      </c>
      <c r="P2596" s="78"/>
      <c r="Q2596" s="78"/>
      <c r="R2596" s="78"/>
      <c r="S2596" s="78"/>
      <c r="T2596" s="13">
        <f>SUM(P2596:S2596)</f>
        <v>0</v>
      </c>
      <c r="U2596" s="48"/>
      <c r="V2596" s="48"/>
      <c r="W2596" s="48"/>
      <c r="X2596" s="48"/>
      <c r="Y2596" s="48"/>
      <c r="Z2596" s="48"/>
      <c r="AA2596" s="13">
        <f>SUM(U2596:Z2596)</f>
        <v>0</v>
      </c>
      <c r="AB2596" s="48"/>
      <c r="AC2596" s="48"/>
      <c r="AD2596" s="86">
        <f>H2596+K2596+O2596+T2596+AA2596+AB2596-AC2596</f>
        <v>80.400000000000006</v>
      </c>
    </row>
    <row r="2597" spans="1:30" ht="21" customHeight="1" x14ac:dyDescent="0.2">
      <c r="A2597" s="8">
        <v>2593</v>
      </c>
      <c r="B2597" s="117">
        <v>194792</v>
      </c>
      <c r="C2597" s="119" t="s">
        <v>78</v>
      </c>
      <c r="D2597" s="119">
        <v>2</v>
      </c>
      <c r="E2597" s="14">
        <v>0.76395833333333329</v>
      </c>
      <c r="F2597" s="51"/>
      <c r="G2597" s="51"/>
      <c r="H2597" s="12">
        <f>SUM(E2597*100,F2597:G2597)</f>
        <v>76.395833333333329</v>
      </c>
      <c r="I2597" s="51"/>
      <c r="J2597" s="121"/>
      <c r="K2597" s="14">
        <f>SUM(I2597:J2597)</f>
        <v>0</v>
      </c>
      <c r="L2597" s="51"/>
      <c r="M2597" s="121"/>
      <c r="N2597" s="121"/>
      <c r="O2597" s="14">
        <f>SUM(L2597:N2597)</f>
        <v>0</v>
      </c>
      <c r="P2597" s="121"/>
      <c r="Q2597" s="139"/>
      <c r="R2597" s="121">
        <v>4</v>
      </c>
      <c r="S2597" s="121"/>
      <c r="T2597" s="14">
        <f>SUM(P2597:S2597)</f>
        <v>4</v>
      </c>
      <c r="U2597" s="51"/>
      <c r="V2597" s="51"/>
      <c r="W2597" s="51"/>
      <c r="X2597" s="51"/>
      <c r="Y2597" s="51"/>
      <c r="Z2597" s="51"/>
      <c r="AA2597" s="14">
        <f>SUM(U2597:Z2597)</f>
        <v>0</v>
      </c>
      <c r="AB2597" s="51"/>
      <c r="AC2597" s="51"/>
      <c r="AD2597" s="87">
        <f>H2597+K2597+O2597+T2597+AA2597+AB2597-AC2597</f>
        <v>80.395833333333329</v>
      </c>
    </row>
    <row r="2598" spans="1:30" ht="21" customHeight="1" x14ac:dyDescent="0.2">
      <c r="A2598" s="9">
        <v>2594</v>
      </c>
      <c r="B2598" s="122" t="s">
        <v>2220</v>
      </c>
      <c r="C2598" s="110" t="s">
        <v>73</v>
      </c>
      <c r="D2598" s="110">
        <v>1</v>
      </c>
      <c r="E2598" s="14">
        <v>0.79392857142857143</v>
      </c>
      <c r="F2598" s="50"/>
      <c r="G2598" s="50">
        <v>1</v>
      </c>
      <c r="H2598" s="12">
        <f>SUM(E2598*100,F2598:G2598)</f>
        <v>80.392857142857139</v>
      </c>
      <c r="I2598" s="50"/>
      <c r="J2598" s="112"/>
      <c r="K2598" s="14">
        <f>SUM(I2598:J2598)</f>
        <v>0</v>
      </c>
      <c r="L2598" s="50"/>
      <c r="M2598" s="112"/>
      <c r="N2598" s="112"/>
      <c r="O2598" s="14">
        <f>SUM(L2598:N2598)</f>
        <v>0</v>
      </c>
      <c r="P2598" s="112"/>
      <c r="Q2598" s="112"/>
      <c r="R2598" s="112"/>
      <c r="S2598" s="112"/>
      <c r="T2598" s="14">
        <f>SUM(P2598:S2598)</f>
        <v>0</v>
      </c>
      <c r="U2598" s="50"/>
      <c r="V2598" s="50"/>
      <c r="W2598" s="50"/>
      <c r="X2598" s="50"/>
      <c r="Y2598" s="50"/>
      <c r="Z2598" s="50"/>
      <c r="AA2598" s="14">
        <f>SUM(U2598:Z2598)</f>
        <v>0</v>
      </c>
      <c r="AB2598" s="50"/>
      <c r="AC2598" s="50"/>
      <c r="AD2598" s="87">
        <f>H2598+K2598+O2598+T2598+AA2598+AB2598-AC2598</f>
        <v>80.392857142857139</v>
      </c>
    </row>
    <row r="2599" spans="1:30" ht="21" customHeight="1" x14ac:dyDescent="0.2">
      <c r="A2599" s="10">
        <v>2595</v>
      </c>
      <c r="B2599" s="117">
        <v>194132</v>
      </c>
      <c r="C2599" s="119" t="s">
        <v>78</v>
      </c>
      <c r="D2599" s="119">
        <v>2</v>
      </c>
      <c r="E2599" s="14">
        <v>0.80374999999999996</v>
      </c>
      <c r="F2599" s="51"/>
      <c r="G2599" s="51"/>
      <c r="H2599" s="12">
        <f>SUM(E2599*100,F2599:G2599)</f>
        <v>80.375</v>
      </c>
      <c r="I2599" s="51"/>
      <c r="J2599" s="121"/>
      <c r="K2599" s="14">
        <f>SUM(I2599:J2599)</f>
        <v>0</v>
      </c>
      <c r="L2599" s="51"/>
      <c r="M2599" s="121"/>
      <c r="N2599" s="121"/>
      <c r="O2599" s="14">
        <f>SUM(L2599:N2599)</f>
        <v>0</v>
      </c>
      <c r="P2599" s="121"/>
      <c r="Q2599" s="121"/>
      <c r="R2599" s="121"/>
      <c r="S2599" s="121"/>
      <c r="T2599" s="14">
        <f>SUM(P2599:S2599)</f>
        <v>0</v>
      </c>
      <c r="U2599" s="51"/>
      <c r="V2599" s="51"/>
      <c r="W2599" s="51"/>
      <c r="X2599" s="51"/>
      <c r="Y2599" s="51"/>
      <c r="Z2599" s="51"/>
      <c r="AA2599" s="14">
        <f>SUM(U2599:Z2599)</f>
        <v>0</v>
      </c>
      <c r="AB2599" s="51"/>
      <c r="AC2599" s="51"/>
      <c r="AD2599" s="86">
        <f>H2599+K2599+O2599+T2599+AA2599+AB2599-AC2599</f>
        <v>80.375</v>
      </c>
    </row>
    <row r="2600" spans="1:30" ht="21" customHeight="1" x14ac:dyDescent="0.2">
      <c r="A2600" s="8">
        <v>2596</v>
      </c>
      <c r="B2600" s="142" t="s">
        <v>2221</v>
      </c>
      <c r="C2600" s="92" t="s">
        <v>64</v>
      </c>
      <c r="D2600" s="91">
        <v>3</v>
      </c>
      <c r="E2600" s="12">
        <v>0.80373475609756095</v>
      </c>
      <c r="F2600" s="46"/>
      <c r="G2600" s="46"/>
      <c r="H2600" s="12">
        <f>SUM(E2600*100,F2600:G2600)</f>
        <v>80.373475609756099</v>
      </c>
      <c r="I2600" s="94"/>
      <c r="J2600" s="95"/>
      <c r="K2600" s="12">
        <f>SUM(I2600:J2600)</f>
        <v>0</v>
      </c>
      <c r="L2600" s="95"/>
      <c r="M2600" s="95"/>
      <c r="N2600" s="95"/>
      <c r="O2600" s="12">
        <f>SUM(L2600:N2600)</f>
        <v>0</v>
      </c>
      <c r="P2600" s="95"/>
      <c r="Q2600" s="95"/>
      <c r="R2600" s="95"/>
      <c r="S2600" s="95"/>
      <c r="T2600" s="12">
        <f>SUM(P2600:S2600)</f>
        <v>0</v>
      </c>
      <c r="U2600" s="95"/>
      <c r="V2600" s="94"/>
      <c r="W2600" s="94"/>
      <c r="X2600" s="94"/>
      <c r="Y2600" s="85"/>
      <c r="Z2600" s="85"/>
      <c r="AA2600" s="14">
        <f>SUM(U2600:Z2600)</f>
        <v>0</v>
      </c>
      <c r="AB2600" s="85"/>
      <c r="AC2600" s="85"/>
      <c r="AD2600" s="86">
        <f>H2600+K2600+O2600+T2600+AA2600+AB2600-AC2600</f>
        <v>80.373475609756099</v>
      </c>
    </row>
    <row r="2601" spans="1:30" ht="21" customHeight="1" x14ac:dyDescent="0.2">
      <c r="A2601" s="9">
        <v>2597</v>
      </c>
      <c r="B2601" s="99" t="s">
        <v>2222</v>
      </c>
      <c r="C2601" s="101" t="s">
        <v>68</v>
      </c>
      <c r="D2601" s="156">
        <v>1</v>
      </c>
      <c r="E2601" s="16">
        <v>0.80366666666666664</v>
      </c>
      <c r="F2601" s="48"/>
      <c r="G2601" s="48"/>
      <c r="H2601" s="12">
        <f>SUM(E2601*100,F2601:G2601)</f>
        <v>80.36666666666666</v>
      </c>
      <c r="I2601" s="48"/>
      <c r="J2601" s="78"/>
      <c r="K2601" s="13">
        <f>SUM(I2601:J2601)</f>
        <v>0</v>
      </c>
      <c r="L2601" s="48"/>
      <c r="M2601" s="78"/>
      <c r="N2601" s="78"/>
      <c r="O2601" s="13">
        <f>SUM(L2601:N2601)</f>
        <v>0</v>
      </c>
      <c r="P2601" s="78"/>
      <c r="Q2601" s="78"/>
      <c r="R2601" s="78"/>
      <c r="S2601" s="78"/>
      <c r="T2601" s="13">
        <f>SUM(P2601:S2601)</f>
        <v>0</v>
      </c>
      <c r="U2601" s="48"/>
      <c r="V2601" s="48"/>
      <c r="W2601" s="48"/>
      <c r="X2601" s="48"/>
      <c r="Y2601" s="48"/>
      <c r="Z2601" s="48"/>
      <c r="AA2601" s="13">
        <f>SUM(U2601:Z2601)</f>
        <v>0</v>
      </c>
      <c r="AB2601" s="48"/>
      <c r="AC2601" s="48"/>
      <c r="AD2601" s="86">
        <f>H2601+K2601+O2601+T2601+AA2601+AB2601-AC2601</f>
        <v>80.36666666666666</v>
      </c>
    </row>
    <row r="2602" spans="1:30" ht="21" customHeight="1" x14ac:dyDescent="0.2">
      <c r="A2602" s="10">
        <v>2598</v>
      </c>
      <c r="B2602" s="129" t="s">
        <v>2223</v>
      </c>
      <c r="C2602" s="101" t="s">
        <v>68</v>
      </c>
      <c r="D2602" s="101">
        <v>2</v>
      </c>
      <c r="E2602" s="13">
        <v>0.80366666666666664</v>
      </c>
      <c r="F2602" s="48"/>
      <c r="G2602" s="48"/>
      <c r="H2602" s="12">
        <f>SUM(E2602*100,F2602:G2602)</f>
        <v>80.36666666666666</v>
      </c>
      <c r="I2602" s="48"/>
      <c r="J2602" s="78"/>
      <c r="K2602" s="13">
        <f>SUM(I2602:J2602)</f>
        <v>0</v>
      </c>
      <c r="L2602" s="48"/>
      <c r="M2602" s="78"/>
      <c r="N2602" s="78"/>
      <c r="O2602" s="13">
        <f>SUM(L2602:N2602)</f>
        <v>0</v>
      </c>
      <c r="P2602" s="78"/>
      <c r="Q2602" s="78"/>
      <c r="R2602" s="78"/>
      <c r="S2602" s="78"/>
      <c r="T2602" s="13">
        <f>SUM(P2602:S2602)</f>
        <v>0</v>
      </c>
      <c r="U2602" s="48"/>
      <c r="V2602" s="48"/>
      <c r="W2602" s="48"/>
      <c r="X2602" s="48"/>
      <c r="Y2602" s="48"/>
      <c r="Z2602" s="48"/>
      <c r="AA2602" s="13">
        <f>SUM(U2602:Z2602)</f>
        <v>0</v>
      </c>
      <c r="AB2602" s="48"/>
      <c r="AC2602" s="48"/>
      <c r="AD2602" s="86">
        <f>H2602+K2602+O2602+T2602+AA2602+AB2602-AC2602</f>
        <v>80.36666666666666</v>
      </c>
    </row>
    <row r="2603" spans="1:30" ht="21" customHeight="1" x14ac:dyDescent="0.2">
      <c r="A2603" s="8">
        <v>2599</v>
      </c>
      <c r="B2603" s="122" t="s">
        <v>2224</v>
      </c>
      <c r="C2603" s="110" t="s">
        <v>73</v>
      </c>
      <c r="D2603" s="110">
        <v>4</v>
      </c>
      <c r="E2603" s="14">
        <v>0.80363235294117641</v>
      </c>
      <c r="F2603" s="50"/>
      <c r="G2603" s="50"/>
      <c r="H2603" s="12">
        <f>SUM(E2603*100,F2603:G2603)</f>
        <v>80.363235294117644</v>
      </c>
      <c r="I2603" s="50"/>
      <c r="J2603" s="112"/>
      <c r="K2603" s="14">
        <f>SUM(I2603:J2603)</f>
        <v>0</v>
      </c>
      <c r="L2603" s="50"/>
      <c r="M2603" s="112"/>
      <c r="N2603" s="112"/>
      <c r="O2603" s="14">
        <f>SUM(L2603:N2603)</f>
        <v>0</v>
      </c>
      <c r="P2603" s="112"/>
      <c r="Q2603" s="112"/>
      <c r="R2603" s="112"/>
      <c r="S2603" s="112"/>
      <c r="T2603" s="14">
        <f>SUM(P2603:S2603)</f>
        <v>0</v>
      </c>
      <c r="U2603" s="50"/>
      <c r="V2603" s="50"/>
      <c r="W2603" s="50"/>
      <c r="X2603" s="50"/>
      <c r="Y2603" s="50"/>
      <c r="Z2603" s="50"/>
      <c r="AA2603" s="14">
        <f>SUM(U2603:Z2603)</f>
        <v>0</v>
      </c>
      <c r="AB2603" s="50"/>
      <c r="AC2603" s="50"/>
      <c r="AD2603" s="86">
        <f>H2603+K2603+O2603+T2603+AA2603+AB2603-AC2603</f>
        <v>80.363235294117644</v>
      </c>
    </row>
    <row r="2604" spans="1:30" ht="21" customHeight="1" x14ac:dyDescent="0.2">
      <c r="A2604" s="9">
        <v>2600</v>
      </c>
      <c r="B2604" s="117">
        <v>174179</v>
      </c>
      <c r="C2604" s="119" t="s">
        <v>78</v>
      </c>
      <c r="D2604" s="119">
        <v>4</v>
      </c>
      <c r="E2604" s="14">
        <v>0.80358974358974355</v>
      </c>
      <c r="F2604" s="51"/>
      <c r="G2604" s="51"/>
      <c r="H2604" s="12">
        <f>SUM(E2604*100,F2604:G2604)</f>
        <v>80.358974358974351</v>
      </c>
      <c r="I2604" s="51"/>
      <c r="J2604" s="121"/>
      <c r="K2604" s="14">
        <f>SUM(I2604:J2604)</f>
        <v>0</v>
      </c>
      <c r="L2604" s="51"/>
      <c r="M2604" s="121"/>
      <c r="N2604" s="121"/>
      <c r="O2604" s="14">
        <f>SUM(L2604:N2604)</f>
        <v>0</v>
      </c>
      <c r="P2604" s="121"/>
      <c r="Q2604" s="121"/>
      <c r="R2604" s="121"/>
      <c r="S2604" s="121"/>
      <c r="T2604" s="14">
        <f>SUM(P2604:S2604)</f>
        <v>0</v>
      </c>
      <c r="U2604" s="51"/>
      <c r="V2604" s="51"/>
      <c r="W2604" s="51"/>
      <c r="X2604" s="51"/>
      <c r="Y2604" s="51"/>
      <c r="Z2604" s="51"/>
      <c r="AA2604" s="14">
        <f>SUM(U2604:Z2604)</f>
        <v>0</v>
      </c>
      <c r="AB2604" s="51"/>
      <c r="AC2604" s="51"/>
      <c r="AD2604" s="86">
        <f>H2604+K2604+O2604+T2604+AA2604+AB2604-AC2604</f>
        <v>80.358974358974351</v>
      </c>
    </row>
    <row r="2605" spans="1:30" ht="21" customHeight="1" x14ac:dyDescent="0.2">
      <c r="A2605" s="10">
        <v>2601</v>
      </c>
      <c r="B2605" s="110" t="s">
        <v>2225</v>
      </c>
      <c r="C2605" s="110" t="s">
        <v>73</v>
      </c>
      <c r="D2605" s="110">
        <v>1</v>
      </c>
      <c r="E2605" s="14">
        <v>0.78354838709677421</v>
      </c>
      <c r="F2605" s="50"/>
      <c r="G2605" s="50">
        <v>1</v>
      </c>
      <c r="H2605" s="12">
        <f>SUM(E2605*100,F2605:G2605)</f>
        <v>79.354838709677423</v>
      </c>
      <c r="I2605" s="50"/>
      <c r="J2605" s="112"/>
      <c r="K2605" s="14">
        <f>SUM(I2605:J2605)</f>
        <v>0</v>
      </c>
      <c r="L2605" s="50"/>
      <c r="M2605" s="112"/>
      <c r="N2605" s="112"/>
      <c r="O2605" s="14">
        <f>SUM(L2605:N2605)</f>
        <v>0</v>
      </c>
      <c r="P2605" s="112"/>
      <c r="Q2605" s="112"/>
      <c r="R2605" s="112"/>
      <c r="S2605" s="112"/>
      <c r="T2605" s="14">
        <f>SUM(P2605:S2605)</f>
        <v>0</v>
      </c>
      <c r="U2605" s="50">
        <v>1</v>
      </c>
      <c r="V2605" s="50"/>
      <c r="W2605" s="50"/>
      <c r="X2605" s="50"/>
      <c r="Y2605" s="50"/>
      <c r="Z2605" s="50"/>
      <c r="AA2605" s="14">
        <f>SUM(U2605:Z2605)</f>
        <v>1</v>
      </c>
      <c r="AB2605" s="50"/>
      <c r="AC2605" s="50"/>
      <c r="AD2605" s="87">
        <f>H2605+K2605+O2605+T2605+AA2605+AB2605-AC2605</f>
        <v>80.354838709677423</v>
      </c>
    </row>
    <row r="2606" spans="1:30" ht="21" customHeight="1" x14ac:dyDescent="0.2">
      <c r="A2606" s="8">
        <v>2602</v>
      </c>
      <c r="B2606" s="122" t="s">
        <v>2226</v>
      </c>
      <c r="C2606" s="110" t="s">
        <v>73</v>
      </c>
      <c r="D2606" s="110">
        <v>3</v>
      </c>
      <c r="E2606" s="14">
        <v>0.80343750000000003</v>
      </c>
      <c r="F2606" s="50"/>
      <c r="G2606" s="50"/>
      <c r="H2606" s="12">
        <f>SUM(E2606*100,F2606:G2606)</f>
        <v>80.34375</v>
      </c>
      <c r="I2606" s="50"/>
      <c r="J2606" s="112"/>
      <c r="K2606" s="14">
        <f>SUM(I2606:J2606)</f>
        <v>0</v>
      </c>
      <c r="L2606" s="50"/>
      <c r="M2606" s="112"/>
      <c r="N2606" s="112"/>
      <c r="O2606" s="14">
        <f>SUM(L2606:N2606)</f>
        <v>0</v>
      </c>
      <c r="P2606" s="112"/>
      <c r="Q2606" s="112"/>
      <c r="R2606" s="112"/>
      <c r="S2606" s="112"/>
      <c r="T2606" s="14">
        <f>SUM(P2606:S2606)</f>
        <v>0</v>
      </c>
      <c r="U2606" s="50"/>
      <c r="V2606" s="50"/>
      <c r="W2606" s="50"/>
      <c r="X2606" s="50"/>
      <c r="Y2606" s="50"/>
      <c r="Z2606" s="50"/>
      <c r="AA2606" s="14">
        <f>SUM(U2606:Z2606)</f>
        <v>0</v>
      </c>
      <c r="AB2606" s="50"/>
      <c r="AC2606" s="50"/>
      <c r="AD2606" s="86">
        <f>H2606+K2606+O2606+T2606+AA2606+AB2606-AC2606</f>
        <v>80.34375</v>
      </c>
    </row>
    <row r="2607" spans="1:30" ht="21" customHeight="1" x14ac:dyDescent="0.2">
      <c r="A2607" s="9">
        <v>2603</v>
      </c>
      <c r="B2607" s="117">
        <v>184108</v>
      </c>
      <c r="C2607" s="119" t="s">
        <v>78</v>
      </c>
      <c r="D2607" s="119">
        <v>3</v>
      </c>
      <c r="E2607" s="14">
        <v>0.80340909090909096</v>
      </c>
      <c r="F2607" s="51"/>
      <c r="G2607" s="51"/>
      <c r="H2607" s="12">
        <f>SUM(E2607*100,F2607:G2607)</f>
        <v>80.340909090909093</v>
      </c>
      <c r="I2607" s="51"/>
      <c r="J2607" s="121"/>
      <c r="K2607" s="14">
        <f>SUM(I2607:J2607)</f>
        <v>0</v>
      </c>
      <c r="L2607" s="51"/>
      <c r="M2607" s="121"/>
      <c r="N2607" s="121"/>
      <c r="O2607" s="14">
        <f>SUM(L2607:N2607)</f>
        <v>0</v>
      </c>
      <c r="P2607" s="121"/>
      <c r="Q2607" s="121"/>
      <c r="R2607" s="121"/>
      <c r="S2607" s="121"/>
      <c r="T2607" s="14">
        <f>SUM(P2607:S2607)</f>
        <v>0</v>
      </c>
      <c r="U2607" s="51"/>
      <c r="V2607" s="51"/>
      <c r="W2607" s="51"/>
      <c r="X2607" s="51"/>
      <c r="Y2607" s="51"/>
      <c r="Z2607" s="51"/>
      <c r="AA2607" s="14">
        <f>SUM(U2607:Z2607)</f>
        <v>0</v>
      </c>
      <c r="AB2607" s="51"/>
      <c r="AC2607" s="51"/>
      <c r="AD2607" s="86">
        <f>H2607+K2607+O2607+T2607+AA2607+AB2607-AC2607</f>
        <v>80.340909090909093</v>
      </c>
    </row>
    <row r="2608" spans="1:30" ht="21" customHeight="1" x14ac:dyDescent="0.2">
      <c r="A2608" s="10">
        <v>2604</v>
      </c>
      <c r="B2608" s="131" t="s">
        <v>2227</v>
      </c>
      <c r="C2608" s="92" t="s">
        <v>64</v>
      </c>
      <c r="D2608" s="92">
        <v>2</v>
      </c>
      <c r="E2608" s="12">
        <v>0.80340425531914894</v>
      </c>
      <c r="F2608" s="46"/>
      <c r="G2608" s="46"/>
      <c r="H2608" s="12">
        <f>SUM(E2608*100,F2608:G2608)</f>
        <v>80.340425531914889</v>
      </c>
      <c r="I2608" s="94"/>
      <c r="J2608" s="95"/>
      <c r="K2608" s="12">
        <f>SUM(I2608:J2608)</f>
        <v>0</v>
      </c>
      <c r="L2608" s="95"/>
      <c r="M2608" s="95"/>
      <c r="N2608" s="95"/>
      <c r="O2608" s="12">
        <f>SUM(L2608:N2608)</f>
        <v>0</v>
      </c>
      <c r="P2608" s="95"/>
      <c r="Q2608" s="95"/>
      <c r="R2608" s="95"/>
      <c r="S2608" s="95"/>
      <c r="T2608" s="12">
        <f>SUM(P2608:S2608)</f>
        <v>0</v>
      </c>
      <c r="U2608" s="95"/>
      <c r="V2608" s="94"/>
      <c r="W2608" s="94"/>
      <c r="X2608" s="94"/>
      <c r="Y2608" s="85"/>
      <c r="Z2608" s="85"/>
      <c r="AA2608" s="14">
        <f>SUM(U2608:Z2608)</f>
        <v>0</v>
      </c>
      <c r="AB2608" s="85"/>
      <c r="AC2608" s="85"/>
      <c r="AD2608" s="86">
        <f>H2608+K2608+O2608+T2608+AA2608+AB2608-AC2608</f>
        <v>80.340425531914889</v>
      </c>
    </row>
    <row r="2609" spans="1:30" ht="21" customHeight="1" x14ac:dyDescent="0.2">
      <c r="A2609" s="8">
        <v>2605</v>
      </c>
      <c r="B2609" s="96" t="s">
        <v>2228</v>
      </c>
      <c r="C2609" s="96" t="s">
        <v>66</v>
      </c>
      <c r="D2609" s="96">
        <v>2</v>
      </c>
      <c r="E2609" s="13">
        <v>0.65333333333333332</v>
      </c>
      <c r="F2609" s="47"/>
      <c r="G2609" s="47"/>
      <c r="H2609" s="12">
        <f>SUM(E2609*100,F2609:G2609)</f>
        <v>65.333333333333329</v>
      </c>
      <c r="I2609" s="47"/>
      <c r="J2609" s="77"/>
      <c r="K2609" s="13">
        <f>SUM(I2609:J2609)</f>
        <v>0</v>
      </c>
      <c r="L2609" s="47"/>
      <c r="M2609" s="77"/>
      <c r="N2609" s="77"/>
      <c r="O2609" s="13">
        <f>SUM(L2609:N2609)</f>
        <v>0</v>
      </c>
      <c r="P2609" s="77"/>
      <c r="Q2609" s="80"/>
      <c r="R2609" s="77"/>
      <c r="S2609" s="77"/>
      <c r="T2609" s="13">
        <f>SUM(P2609:S2609)</f>
        <v>0</v>
      </c>
      <c r="U2609" s="47">
        <v>15</v>
      </c>
      <c r="V2609" s="47"/>
      <c r="W2609" s="47"/>
      <c r="X2609" s="47"/>
      <c r="Y2609" s="47"/>
      <c r="Z2609" s="47"/>
      <c r="AA2609" s="13">
        <f>SUM(U2609:Z2609)</f>
        <v>15</v>
      </c>
      <c r="AB2609" s="47"/>
      <c r="AC2609" s="47"/>
      <c r="AD2609" s="86">
        <f>H2609+K2609+O2609+T2609+AA2609+AB2609-AC2609</f>
        <v>80.333333333333329</v>
      </c>
    </row>
    <row r="2610" spans="1:30" ht="21" customHeight="1" x14ac:dyDescent="0.2">
      <c r="A2610" s="9">
        <v>2606</v>
      </c>
      <c r="B2610" s="122" t="s">
        <v>2229</v>
      </c>
      <c r="C2610" s="110" t="s">
        <v>73</v>
      </c>
      <c r="D2610" s="110">
        <v>1</v>
      </c>
      <c r="E2610" s="14">
        <v>0.80331111111111109</v>
      </c>
      <c r="F2610" s="50"/>
      <c r="G2610" s="50"/>
      <c r="H2610" s="12">
        <f>SUM(E2610*100,F2610:G2610)</f>
        <v>80.331111111111113</v>
      </c>
      <c r="I2610" s="50"/>
      <c r="J2610" s="112"/>
      <c r="K2610" s="14">
        <f>SUM(I2610:J2610)</f>
        <v>0</v>
      </c>
      <c r="L2610" s="50"/>
      <c r="M2610" s="112"/>
      <c r="N2610" s="112"/>
      <c r="O2610" s="14">
        <f>SUM(L2610:N2610)</f>
        <v>0</v>
      </c>
      <c r="P2610" s="112"/>
      <c r="Q2610" s="112"/>
      <c r="R2610" s="112"/>
      <c r="S2610" s="112"/>
      <c r="T2610" s="14">
        <f>SUM(P2610:S2610)</f>
        <v>0</v>
      </c>
      <c r="U2610" s="50"/>
      <c r="V2610" s="50"/>
      <c r="W2610" s="50"/>
      <c r="X2610" s="50"/>
      <c r="Y2610" s="50"/>
      <c r="Z2610" s="50"/>
      <c r="AA2610" s="14">
        <f>SUM(U2610:Z2610)</f>
        <v>0</v>
      </c>
      <c r="AB2610" s="50"/>
      <c r="AC2610" s="50"/>
      <c r="AD2610" s="86">
        <f>H2610+K2610+O2610+T2610+AA2610+AB2610-AC2610</f>
        <v>80.331111111111113</v>
      </c>
    </row>
    <row r="2611" spans="1:30" ht="21" customHeight="1" x14ac:dyDescent="0.2">
      <c r="A2611" s="10">
        <v>2607</v>
      </c>
      <c r="B2611" s="107" t="s">
        <v>2230</v>
      </c>
      <c r="C2611" s="104" t="s">
        <v>70</v>
      </c>
      <c r="D2611" s="104">
        <v>2</v>
      </c>
      <c r="E2611" s="14">
        <f>H2611/100</f>
        <v>0.80319999999999991</v>
      </c>
      <c r="F2611" s="49"/>
      <c r="G2611" s="49"/>
      <c r="H2611" s="12">
        <v>80.319999999999993</v>
      </c>
      <c r="I2611" s="49"/>
      <c r="J2611" s="106"/>
      <c r="K2611" s="14">
        <f>SUM(I2611:J2611)</f>
        <v>0</v>
      </c>
      <c r="L2611" s="49"/>
      <c r="M2611" s="106"/>
      <c r="N2611" s="106"/>
      <c r="O2611" s="14">
        <f>SUM(L2611:N2611)</f>
        <v>0</v>
      </c>
      <c r="P2611" s="106"/>
      <c r="Q2611" s="106"/>
      <c r="R2611" s="106"/>
      <c r="S2611" s="106"/>
      <c r="T2611" s="14">
        <f>SUM(P2611:S2611)</f>
        <v>0</v>
      </c>
      <c r="U2611" s="49"/>
      <c r="V2611" s="49"/>
      <c r="W2611" s="49"/>
      <c r="X2611" s="49"/>
      <c r="Y2611" s="49"/>
      <c r="Z2611" s="49"/>
      <c r="AA2611" s="14">
        <f>SUM(U2611:Z2611)</f>
        <v>0</v>
      </c>
      <c r="AB2611" s="49"/>
      <c r="AC2611" s="49"/>
      <c r="AD2611" s="86">
        <f>H2611+K2611+O2611+T2611+AA2611+AB2611-AC2611</f>
        <v>80.319999999999993</v>
      </c>
    </row>
    <row r="2612" spans="1:30" ht="21" customHeight="1" x14ac:dyDescent="0.2">
      <c r="A2612" s="8">
        <v>2608</v>
      </c>
      <c r="B2612" s="117">
        <v>194147</v>
      </c>
      <c r="C2612" s="119" t="s">
        <v>78</v>
      </c>
      <c r="D2612" s="119">
        <v>2</v>
      </c>
      <c r="E2612" s="14">
        <v>0.80312499999999998</v>
      </c>
      <c r="F2612" s="51"/>
      <c r="G2612" s="51"/>
      <c r="H2612" s="12">
        <f>SUM(E2612*100,F2612:G2612)</f>
        <v>80.3125</v>
      </c>
      <c r="I2612" s="51"/>
      <c r="J2612" s="121"/>
      <c r="K2612" s="14">
        <f>SUM(I2612:J2612)</f>
        <v>0</v>
      </c>
      <c r="L2612" s="51"/>
      <c r="M2612" s="121"/>
      <c r="N2612" s="121"/>
      <c r="O2612" s="14">
        <f>SUM(L2612:N2612)</f>
        <v>0</v>
      </c>
      <c r="P2612" s="121"/>
      <c r="Q2612" s="121"/>
      <c r="R2612" s="121"/>
      <c r="S2612" s="121"/>
      <c r="T2612" s="14">
        <f>SUM(P2612:S2612)</f>
        <v>0</v>
      </c>
      <c r="U2612" s="51"/>
      <c r="V2612" s="51"/>
      <c r="W2612" s="51"/>
      <c r="X2612" s="51"/>
      <c r="Y2612" s="51"/>
      <c r="Z2612" s="51"/>
      <c r="AA2612" s="14">
        <f>SUM(U2612:Z2612)</f>
        <v>0</v>
      </c>
      <c r="AB2612" s="51"/>
      <c r="AC2612" s="51"/>
      <c r="AD2612" s="86">
        <f>H2612+K2612+O2612+T2612+AA2612+AB2612-AC2612</f>
        <v>80.3125</v>
      </c>
    </row>
    <row r="2613" spans="1:30" ht="21" customHeight="1" x14ac:dyDescent="0.2">
      <c r="A2613" s="9">
        <v>2609</v>
      </c>
      <c r="B2613" s="122" t="s">
        <v>2231</v>
      </c>
      <c r="C2613" s="110" t="s">
        <v>73</v>
      </c>
      <c r="D2613" s="110">
        <v>1</v>
      </c>
      <c r="E2613" s="14">
        <v>0.80302222222222219</v>
      </c>
      <c r="F2613" s="50"/>
      <c r="G2613" s="50"/>
      <c r="H2613" s="12">
        <f>SUM(E2613*100,F2613:G2613)</f>
        <v>80.302222222222213</v>
      </c>
      <c r="I2613" s="50"/>
      <c r="J2613" s="112"/>
      <c r="K2613" s="14">
        <f>SUM(I2613:J2613)</f>
        <v>0</v>
      </c>
      <c r="L2613" s="50"/>
      <c r="M2613" s="112"/>
      <c r="N2613" s="112"/>
      <c r="O2613" s="14">
        <f>SUM(L2613:N2613)</f>
        <v>0</v>
      </c>
      <c r="P2613" s="112"/>
      <c r="Q2613" s="112"/>
      <c r="R2613" s="112"/>
      <c r="S2613" s="112"/>
      <c r="T2613" s="14">
        <f>SUM(P2613:S2613)</f>
        <v>0</v>
      </c>
      <c r="U2613" s="50"/>
      <c r="V2613" s="50"/>
      <c r="W2613" s="50"/>
      <c r="X2613" s="50"/>
      <c r="Y2613" s="50"/>
      <c r="Z2613" s="50"/>
      <c r="AA2613" s="14">
        <f>SUM(U2613:Z2613)</f>
        <v>0</v>
      </c>
      <c r="AB2613" s="50"/>
      <c r="AC2613" s="50"/>
      <c r="AD2613" s="87">
        <f>H2613+K2613+O2613+T2613+AA2613+AB2613-AC2613</f>
        <v>80.302222222222213</v>
      </c>
    </row>
    <row r="2614" spans="1:30" ht="21" customHeight="1" x14ac:dyDescent="0.2">
      <c r="A2614" s="10">
        <v>2610</v>
      </c>
      <c r="B2614" s="107">
        <v>182884</v>
      </c>
      <c r="C2614" s="104" t="s">
        <v>70</v>
      </c>
      <c r="D2614" s="104">
        <v>3</v>
      </c>
      <c r="E2614" s="14">
        <f>'[1]3-18-06.'!AD5</f>
        <v>0.80299999999999994</v>
      </c>
      <c r="F2614" s="49"/>
      <c r="G2614" s="49"/>
      <c r="H2614" s="12">
        <f>SUM(E2614*100,F2614:G2614)</f>
        <v>80.3</v>
      </c>
      <c r="I2614" s="49"/>
      <c r="J2614" s="106"/>
      <c r="K2614" s="14">
        <f>SUM(I2614:J2614)</f>
        <v>0</v>
      </c>
      <c r="L2614" s="49"/>
      <c r="M2614" s="106"/>
      <c r="N2614" s="106"/>
      <c r="O2614" s="14">
        <f>SUM(L2614:N2614)</f>
        <v>0</v>
      </c>
      <c r="P2614" s="106"/>
      <c r="Q2614" s="106"/>
      <c r="R2614" s="106"/>
      <c r="S2614" s="106"/>
      <c r="T2614" s="14">
        <f>SUM(P2614:S2614)</f>
        <v>0</v>
      </c>
      <c r="U2614" s="49"/>
      <c r="V2614" s="49"/>
      <c r="W2614" s="49"/>
      <c r="X2614" s="49"/>
      <c r="Y2614" s="49"/>
      <c r="Z2614" s="49"/>
      <c r="AA2614" s="14">
        <f>SUM(U2614:Z2614)</f>
        <v>0</v>
      </c>
      <c r="AB2614" s="49"/>
      <c r="AC2614" s="49"/>
      <c r="AD2614" s="86">
        <f>H2614+K2614+O2614+T2614+AA2614+AB2614-AC2614</f>
        <v>80.3</v>
      </c>
    </row>
    <row r="2615" spans="1:30" ht="21" customHeight="1" x14ac:dyDescent="0.2">
      <c r="A2615" s="8">
        <v>2611</v>
      </c>
      <c r="B2615" s="107">
        <v>182912</v>
      </c>
      <c r="C2615" s="104" t="s">
        <v>70</v>
      </c>
      <c r="D2615" s="104">
        <v>3</v>
      </c>
      <c r="E2615" s="14">
        <f>'[1]3-18-08.'!AD7</f>
        <v>0.79299999999999993</v>
      </c>
      <c r="F2615" s="49"/>
      <c r="G2615" s="49"/>
      <c r="H2615" s="12">
        <f>SUM(E2615*100,F2615:G2615)</f>
        <v>79.3</v>
      </c>
      <c r="I2615" s="49"/>
      <c r="J2615" s="106"/>
      <c r="K2615" s="14">
        <f>SUM(I2615:J2615)</f>
        <v>0</v>
      </c>
      <c r="L2615" s="49"/>
      <c r="M2615" s="106"/>
      <c r="N2615" s="106"/>
      <c r="O2615" s="14">
        <f>SUM(L2615:N2615)</f>
        <v>0</v>
      </c>
      <c r="P2615" s="106"/>
      <c r="Q2615" s="106"/>
      <c r="R2615" s="106"/>
      <c r="S2615" s="106"/>
      <c r="T2615" s="14">
        <f>SUM(P2615:S2615)</f>
        <v>0</v>
      </c>
      <c r="U2615" s="49">
        <v>1</v>
      </c>
      <c r="V2615" s="49"/>
      <c r="W2615" s="49"/>
      <c r="X2615" s="49"/>
      <c r="Y2615" s="49"/>
      <c r="Z2615" s="49"/>
      <c r="AA2615" s="14">
        <f>SUM(U2615:Z2615)</f>
        <v>1</v>
      </c>
      <c r="AB2615" s="49"/>
      <c r="AC2615" s="49"/>
      <c r="AD2615" s="86">
        <f>H2615+K2615+O2615+T2615+AA2615+AB2615-AC2615</f>
        <v>80.3</v>
      </c>
    </row>
    <row r="2616" spans="1:30" ht="21" customHeight="1" x14ac:dyDescent="0.2">
      <c r="A2616" s="9">
        <v>2612</v>
      </c>
      <c r="B2616" s="117">
        <v>184041</v>
      </c>
      <c r="C2616" s="119" t="s">
        <v>78</v>
      </c>
      <c r="D2616" s="119">
        <v>3</v>
      </c>
      <c r="E2616" s="14">
        <v>0.80295454545454548</v>
      </c>
      <c r="F2616" s="51"/>
      <c r="G2616" s="51"/>
      <c r="H2616" s="12">
        <f>SUM(E2616*100,F2616:G2616)</f>
        <v>80.295454545454547</v>
      </c>
      <c r="I2616" s="51"/>
      <c r="J2616" s="121"/>
      <c r="K2616" s="14">
        <f>SUM(I2616:J2616)</f>
        <v>0</v>
      </c>
      <c r="L2616" s="51"/>
      <c r="M2616" s="121"/>
      <c r="N2616" s="121"/>
      <c r="O2616" s="14">
        <f>SUM(L2616:N2616)</f>
        <v>0</v>
      </c>
      <c r="P2616" s="121"/>
      <c r="Q2616" s="121"/>
      <c r="R2616" s="121"/>
      <c r="S2616" s="121"/>
      <c r="T2616" s="14">
        <f>SUM(P2616:S2616)</f>
        <v>0</v>
      </c>
      <c r="U2616" s="51"/>
      <c r="V2616" s="51"/>
      <c r="W2616" s="51"/>
      <c r="X2616" s="51"/>
      <c r="Y2616" s="51"/>
      <c r="Z2616" s="51"/>
      <c r="AA2616" s="14">
        <f>SUM(U2616:Z2616)</f>
        <v>0</v>
      </c>
      <c r="AB2616" s="51"/>
      <c r="AC2616" s="51"/>
      <c r="AD2616" s="86">
        <f>H2616+K2616+O2616+T2616+AA2616+AB2616-AC2616</f>
        <v>80.295454545454547</v>
      </c>
    </row>
    <row r="2617" spans="1:30" ht="21" customHeight="1" x14ac:dyDescent="0.2">
      <c r="A2617" s="10">
        <v>2613</v>
      </c>
      <c r="B2617" s="99" t="s">
        <v>2232</v>
      </c>
      <c r="C2617" s="101" t="s">
        <v>68</v>
      </c>
      <c r="D2617" s="99">
        <v>1</v>
      </c>
      <c r="E2617" s="13">
        <v>0.80290322580645157</v>
      </c>
      <c r="F2617" s="48"/>
      <c r="G2617" s="48"/>
      <c r="H2617" s="12">
        <f>SUM(E2617*100,F2617:G2617)</f>
        <v>80.290322580645153</v>
      </c>
      <c r="I2617" s="48"/>
      <c r="J2617" s="78"/>
      <c r="K2617" s="13">
        <f>SUM(I2617:J2617)</f>
        <v>0</v>
      </c>
      <c r="L2617" s="48"/>
      <c r="M2617" s="78"/>
      <c r="N2617" s="78"/>
      <c r="O2617" s="13">
        <f>SUM(L2617:N2617)</f>
        <v>0</v>
      </c>
      <c r="P2617" s="78"/>
      <c r="Q2617" s="78"/>
      <c r="R2617" s="78"/>
      <c r="S2617" s="78"/>
      <c r="T2617" s="13">
        <f>SUM(P2617:S2617)</f>
        <v>0</v>
      </c>
      <c r="U2617" s="48"/>
      <c r="V2617" s="48"/>
      <c r="W2617" s="48"/>
      <c r="X2617" s="48"/>
      <c r="Y2617" s="48"/>
      <c r="Z2617" s="48"/>
      <c r="AA2617" s="13">
        <f>SUM(U2617:Z2617)</f>
        <v>0</v>
      </c>
      <c r="AB2617" s="48"/>
      <c r="AC2617" s="48"/>
      <c r="AD2617" s="86">
        <f>H2617+K2617+O2617+T2617+AA2617+AB2617-AC2617</f>
        <v>80.290322580645153</v>
      </c>
    </row>
    <row r="2618" spans="1:30" ht="21" customHeight="1" x14ac:dyDescent="0.2">
      <c r="A2618" s="8">
        <v>2614</v>
      </c>
      <c r="B2618" s="110" t="s">
        <v>2233</v>
      </c>
      <c r="C2618" s="110" t="s">
        <v>73</v>
      </c>
      <c r="D2618" s="110">
        <v>4</v>
      </c>
      <c r="E2618" s="14">
        <v>0.80281250000000004</v>
      </c>
      <c r="F2618" s="50"/>
      <c r="G2618" s="50"/>
      <c r="H2618" s="12">
        <f>SUM(E2618*100,F2618:G2618)</f>
        <v>80.28125</v>
      </c>
      <c r="I2618" s="50"/>
      <c r="J2618" s="112"/>
      <c r="K2618" s="14">
        <f>SUM(I2618:J2618)</f>
        <v>0</v>
      </c>
      <c r="L2618" s="50"/>
      <c r="M2618" s="112"/>
      <c r="N2618" s="112"/>
      <c r="O2618" s="14">
        <f>SUM(L2618:N2618)</f>
        <v>0</v>
      </c>
      <c r="P2618" s="112"/>
      <c r="Q2618" s="112"/>
      <c r="R2618" s="112"/>
      <c r="S2618" s="112"/>
      <c r="T2618" s="14">
        <f>SUM(P2618:S2618)</f>
        <v>0</v>
      </c>
      <c r="U2618" s="50"/>
      <c r="V2618" s="50"/>
      <c r="W2618" s="50"/>
      <c r="X2618" s="50"/>
      <c r="Y2618" s="50"/>
      <c r="Z2618" s="50"/>
      <c r="AA2618" s="14">
        <f>SUM(U2618:Z2618)</f>
        <v>0</v>
      </c>
      <c r="AB2618" s="50"/>
      <c r="AC2618" s="50"/>
      <c r="AD2618" s="87">
        <f>H2618+K2618+O2618+T2618+AA2618+AB2618-AC2618</f>
        <v>80.28125</v>
      </c>
    </row>
    <row r="2619" spans="1:30" ht="21" customHeight="1" x14ac:dyDescent="0.2">
      <c r="A2619" s="9">
        <v>2615</v>
      </c>
      <c r="B2619" s="117">
        <v>184029</v>
      </c>
      <c r="C2619" s="119" t="s">
        <v>78</v>
      </c>
      <c r="D2619" s="119">
        <v>3</v>
      </c>
      <c r="E2619" s="14">
        <v>0.80272727272727273</v>
      </c>
      <c r="F2619" s="51"/>
      <c r="G2619" s="51"/>
      <c r="H2619" s="12">
        <f>SUM(E2619*100,F2619:G2619)</f>
        <v>80.27272727272728</v>
      </c>
      <c r="I2619" s="51"/>
      <c r="J2619" s="121"/>
      <c r="K2619" s="14">
        <f>SUM(I2619:J2619)</f>
        <v>0</v>
      </c>
      <c r="L2619" s="51"/>
      <c r="M2619" s="121"/>
      <c r="N2619" s="121"/>
      <c r="O2619" s="14">
        <f>SUM(L2619:N2619)</f>
        <v>0</v>
      </c>
      <c r="P2619" s="121"/>
      <c r="Q2619" s="121"/>
      <c r="R2619" s="121"/>
      <c r="S2619" s="121"/>
      <c r="T2619" s="14">
        <f>SUM(P2619:S2619)</f>
        <v>0</v>
      </c>
      <c r="U2619" s="51"/>
      <c r="V2619" s="51"/>
      <c r="W2619" s="51"/>
      <c r="X2619" s="51"/>
      <c r="Y2619" s="51"/>
      <c r="Z2619" s="51"/>
      <c r="AA2619" s="14">
        <f>SUM(U2619:Z2619)</f>
        <v>0</v>
      </c>
      <c r="AB2619" s="51"/>
      <c r="AC2619" s="51"/>
      <c r="AD2619" s="87">
        <f>H2619+K2619+O2619+T2619+AA2619+AB2619-AC2619</f>
        <v>80.27272727272728</v>
      </c>
    </row>
    <row r="2620" spans="1:30" ht="21" customHeight="1" x14ac:dyDescent="0.2">
      <c r="A2620" s="10">
        <v>2616</v>
      </c>
      <c r="B2620" s="117">
        <v>184022</v>
      </c>
      <c r="C2620" s="119" t="s">
        <v>78</v>
      </c>
      <c r="D2620" s="119">
        <v>3</v>
      </c>
      <c r="E2620" s="14">
        <v>0.80272727272727273</v>
      </c>
      <c r="F2620" s="51"/>
      <c r="G2620" s="51"/>
      <c r="H2620" s="12">
        <f>SUM(E2620*100,F2620:G2620)</f>
        <v>80.27272727272728</v>
      </c>
      <c r="I2620" s="51"/>
      <c r="J2620" s="121"/>
      <c r="K2620" s="14">
        <f>SUM(I2620:J2620)</f>
        <v>0</v>
      </c>
      <c r="L2620" s="51"/>
      <c r="M2620" s="121"/>
      <c r="N2620" s="121"/>
      <c r="O2620" s="14">
        <f>SUM(L2620:N2620)</f>
        <v>0</v>
      </c>
      <c r="P2620" s="121"/>
      <c r="Q2620" s="121"/>
      <c r="R2620" s="121"/>
      <c r="S2620" s="121"/>
      <c r="T2620" s="14">
        <f>SUM(P2620:S2620)</f>
        <v>0</v>
      </c>
      <c r="U2620" s="51"/>
      <c r="V2620" s="51"/>
      <c r="W2620" s="51"/>
      <c r="X2620" s="51"/>
      <c r="Y2620" s="51"/>
      <c r="Z2620" s="51"/>
      <c r="AA2620" s="14">
        <f>SUM(U2620:Z2620)</f>
        <v>0</v>
      </c>
      <c r="AB2620" s="51"/>
      <c r="AC2620" s="51"/>
      <c r="AD2620" s="87">
        <f>H2620+K2620+O2620+T2620+AA2620+AB2620-AC2620</f>
        <v>80.27272727272728</v>
      </c>
    </row>
    <row r="2621" spans="1:30" ht="21" customHeight="1" x14ac:dyDescent="0.2">
      <c r="A2621" s="8">
        <v>2617</v>
      </c>
      <c r="B2621" s="122" t="s">
        <v>2234</v>
      </c>
      <c r="C2621" s="110" t="s">
        <v>73</v>
      </c>
      <c r="D2621" s="110">
        <v>1</v>
      </c>
      <c r="E2621" s="14">
        <v>0.80271851851851861</v>
      </c>
      <c r="F2621" s="50"/>
      <c r="G2621" s="50"/>
      <c r="H2621" s="12">
        <f>SUM(E2621*100,F2621:G2621)</f>
        <v>80.271851851851864</v>
      </c>
      <c r="I2621" s="50"/>
      <c r="J2621" s="112"/>
      <c r="K2621" s="14">
        <f>SUM(I2621:J2621)</f>
        <v>0</v>
      </c>
      <c r="L2621" s="50"/>
      <c r="M2621" s="112"/>
      <c r="N2621" s="112"/>
      <c r="O2621" s="14">
        <f>SUM(L2621:N2621)</f>
        <v>0</v>
      </c>
      <c r="P2621" s="112"/>
      <c r="Q2621" s="112"/>
      <c r="R2621" s="112"/>
      <c r="S2621" s="112"/>
      <c r="T2621" s="14">
        <f>SUM(P2621:S2621)</f>
        <v>0</v>
      </c>
      <c r="U2621" s="50"/>
      <c r="V2621" s="50"/>
      <c r="W2621" s="50"/>
      <c r="X2621" s="50"/>
      <c r="Y2621" s="50"/>
      <c r="Z2621" s="50"/>
      <c r="AA2621" s="14">
        <f>SUM(U2621:Z2621)</f>
        <v>0</v>
      </c>
      <c r="AB2621" s="50"/>
      <c r="AC2621" s="50"/>
      <c r="AD2621" s="86">
        <f>H2621+K2621+O2621+T2621+AA2621+AB2621-AC2621</f>
        <v>80.271851851851864</v>
      </c>
    </row>
    <row r="2622" spans="1:30" ht="21" customHeight="1" x14ac:dyDescent="0.2">
      <c r="A2622" s="9">
        <v>2618</v>
      </c>
      <c r="B2622" s="96" t="s">
        <v>2235</v>
      </c>
      <c r="C2622" s="96" t="s">
        <v>66</v>
      </c>
      <c r="D2622" s="96">
        <v>3</v>
      </c>
      <c r="E2622" s="13">
        <v>0.65271186440677964</v>
      </c>
      <c r="F2622" s="47"/>
      <c r="G2622" s="47"/>
      <c r="H2622" s="12">
        <f>SUM(E2622*100,F2622:G2622)</f>
        <v>65.271186440677965</v>
      </c>
      <c r="I2622" s="47"/>
      <c r="J2622" s="77"/>
      <c r="K2622" s="13">
        <f>SUM(I2622:J2622)</f>
        <v>0</v>
      </c>
      <c r="L2622" s="47"/>
      <c r="M2622" s="77"/>
      <c r="N2622" s="77"/>
      <c r="O2622" s="13">
        <f>SUM(L2622:N2622)</f>
        <v>0</v>
      </c>
      <c r="P2622" s="77"/>
      <c r="Q2622" s="77"/>
      <c r="R2622" s="77"/>
      <c r="S2622" s="77"/>
      <c r="T2622" s="13">
        <f>SUM(P2622:S2622)</f>
        <v>0</v>
      </c>
      <c r="U2622" s="47">
        <v>15</v>
      </c>
      <c r="V2622" s="47"/>
      <c r="W2622" s="47"/>
      <c r="X2622" s="47"/>
      <c r="Y2622" s="47"/>
      <c r="Z2622" s="47"/>
      <c r="AA2622" s="13">
        <f>SUM(U2622:Z2622)</f>
        <v>15</v>
      </c>
      <c r="AB2622" s="47"/>
      <c r="AC2622" s="47"/>
      <c r="AD2622" s="86">
        <f>H2622+K2622+O2622+T2622+AA2622+AB2622-AC2622</f>
        <v>80.271186440677965</v>
      </c>
    </row>
    <row r="2623" spans="1:30" ht="21" customHeight="1" x14ac:dyDescent="0.2">
      <c r="A2623" s="10">
        <v>2619</v>
      </c>
      <c r="B2623" s="96" t="s">
        <v>2236</v>
      </c>
      <c r="C2623" s="96" t="s">
        <v>66</v>
      </c>
      <c r="D2623" s="96">
        <v>3</v>
      </c>
      <c r="E2623" s="13">
        <v>0.80271186440677966</v>
      </c>
      <c r="F2623" s="47"/>
      <c r="G2623" s="47"/>
      <c r="H2623" s="12">
        <f>SUM(E2623*100,F2623:G2623)</f>
        <v>80.271186440677965</v>
      </c>
      <c r="I2623" s="47"/>
      <c r="J2623" s="77"/>
      <c r="K2623" s="13">
        <f>SUM(I2623:J2623)</f>
        <v>0</v>
      </c>
      <c r="L2623" s="47"/>
      <c r="M2623" s="77"/>
      <c r="N2623" s="77"/>
      <c r="O2623" s="13">
        <f>SUM(L2623:N2623)</f>
        <v>0</v>
      </c>
      <c r="P2623" s="77"/>
      <c r="Q2623" s="77"/>
      <c r="R2623" s="77"/>
      <c r="S2623" s="77"/>
      <c r="T2623" s="13">
        <f>SUM(P2623:S2623)</f>
        <v>0</v>
      </c>
      <c r="U2623" s="47"/>
      <c r="V2623" s="47"/>
      <c r="W2623" s="47"/>
      <c r="X2623" s="47"/>
      <c r="Y2623" s="47"/>
      <c r="Z2623" s="47"/>
      <c r="AA2623" s="13">
        <f>SUM(U2623:Z2623)</f>
        <v>0</v>
      </c>
      <c r="AB2623" s="47"/>
      <c r="AC2623" s="47"/>
      <c r="AD2623" s="86">
        <f>H2623+K2623+O2623+T2623+AA2623+AB2623-AC2623</f>
        <v>80.271186440677965</v>
      </c>
    </row>
    <row r="2624" spans="1:30" ht="21" customHeight="1" x14ac:dyDescent="0.2">
      <c r="A2624" s="8">
        <v>2620</v>
      </c>
      <c r="B2624" s="129" t="s">
        <v>2237</v>
      </c>
      <c r="C2624" s="101" t="s">
        <v>68</v>
      </c>
      <c r="D2624" s="101">
        <v>2</v>
      </c>
      <c r="E2624" s="13">
        <v>0.80266666666666664</v>
      </c>
      <c r="F2624" s="48"/>
      <c r="G2624" s="48"/>
      <c r="H2624" s="12">
        <f>SUM(E2624*100,F2624:G2624)</f>
        <v>80.266666666666666</v>
      </c>
      <c r="I2624" s="48"/>
      <c r="J2624" s="78"/>
      <c r="K2624" s="13">
        <f>SUM(I2624:J2624)</f>
        <v>0</v>
      </c>
      <c r="L2624" s="48"/>
      <c r="M2624" s="78"/>
      <c r="N2624" s="78"/>
      <c r="O2624" s="13">
        <f>SUM(L2624:N2624)</f>
        <v>0</v>
      </c>
      <c r="P2624" s="78"/>
      <c r="Q2624" s="78"/>
      <c r="R2624" s="78"/>
      <c r="S2624" s="78"/>
      <c r="T2624" s="13">
        <f>SUM(P2624:S2624)</f>
        <v>0</v>
      </c>
      <c r="U2624" s="48"/>
      <c r="V2624" s="48"/>
      <c r="W2624" s="48"/>
      <c r="X2624" s="48"/>
      <c r="Y2624" s="48"/>
      <c r="Z2624" s="48"/>
      <c r="AA2624" s="13">
        <f>SUM(U2624:Z2624)</f>
        <v>0</v>
      </c>
      <c r="AB2624" s="48"/>
      <c r="AC2624" s="48"/>
      <c r="AD2624" s="86">
        <f>H2624+K2624+O2624+T2624+AA2624+AB2624-AC2624</f>
        <v>80.266666666666666</v>
      </c>
    </row>
    <row r="2625" spans="1:30" ht="21" customHeight="1" x14ac:dyDescent="0.2">
      <c r="A2625" s="9">
        <v>2621</v>
      </c>
      <c r="B2625" s="134" t="s">
        <v>2238</v>
      </c>
      <c r="C2625" s="92" t="s">
        <v>64</v>
      </c>
      <c r="D2625" s="91">
        <v>1</v>
      </c>
      <c r="E2625" s="12">
        <v>0.80259310344827584</v>
      </c>
      <c r="F2625" s="46"/>
      <c r="G2625" s="46"/>
      <c r="H2625" s="12">
        <f>SUM(E2625*100,F2625:G2625)</f>
        <v>80.259310344827583</v>
      </c>
      <c r="I2625" s="46"/>
      <c r="J2625" s="91"/>
      <c r="K2625" s="12">
        <f>SUM(I2625:J2625)</f>
        <v>0</v>
      </c>
      <c r="L2625" s="46"/>
      <c r="M2625" s="91"/>
      <c r="N2625" s="91"/>
      <c r="O2625" s="12">
        <f>SUM(L2625:N2625)</f>
        <v>0</v>
      </c>
      <c r="P2625" s="91"/>
      <c r="Q2625" s="91"/>
      <c r="R2625" s="91"/>
      <c r="S2625" s="91"/>
      <c r="T2625" s="12">
        <f>SUM(P2625:S2625)</f>
        <v>0</v>
      </c>
      <c r="U2625" s="46"/>
      <c r="V2625" s="46"/>
      <c r="W2625" s="46"/>
      <c r="X2625" s="46"/>
      <c r="Y2625" s="54"/>
      <c r="Z2625" s="54"/>
      <c r="AA2625" s="14">
        <f>SUM(U2625:Z2625)</f>
        <v>0</v>
      </c>
      <c r="AB2625" s="54"/>
      <c r="AC2625" s="54"/>
      <c r="AD2625" s="86">
        <f>H2625+K2625+O2625+T2625+AA2625+AB2625-AC2625</f>
        <v>80.259310344827583</v>
      </c>
    </row>
    <row r="2626" spans="1:30" ht="21" customHeight="1" x14ac:dyDescent="0.2">
      <c r="A2626" s="10">
        <v>2622</v>
      </c>
      <c r="B2626" s="110" t="s">
        <v>2239</v>
      </c>
      <c r="C2626" s="110" t="s">
        <v>73</v>
      </c>
      <c r="D2626" s="110">
        <v>4</v>
      </c>
      <c r="E2626" s="14">
        <v>0.80249999999999999</v>
      </c>
      <c r="F2626" s="50"/>
      <c r="G2626" s="50"/>
      <c r="H2626" s="12">
        <f>SUM(E2626*100,F2626:G2626)</f>
        <v>80.25</v>
      </c>
      <c r="I2626" s="50"/>
      <c r="J2626" s="112"/>
      <c r="K2626" s="14">
        <f>SUM(I2626:J2626)</f>
        <v>0</v>
      </c>
      <c r="L2626" s="50"/>
      <c r="M2626" s="112"/>
      <c r="N2626" s="112"/>
      <c r="O2626" s="14">
        <f>SUM(L2626:N2626)</f>
        <v>0</v>
      </c>
      <c r="P2626" s="112"/>
      <c r="Q2626" s="112"/>
      <c r="R2626" s="112"/>
      <c r="S2626" s="112"/>
      <c r="T2626" s="14">
        <f>SUM(P2626:S2626)</f>
        <v>0</v>
      </c>
      <c r="U2626" s="50"/>
      <c r="V2626" s="50"/>
      <c r="W2626" s="50"/>
      <c r="X2626" s="50"/>
      <c r="Y2626" s="50"/>
      <c r="Z2626" s="50"/>
      <c r="AA2626" s="14">
        <f>SUM(U2626:Z2626)</f>
        <v>0</v>
      </c>
      <c r="AB2626" s="50"/>
      <c r="AC2626" s="50"/>
      <c r="AD2626" s="86">
        <f>H2626+K2626+O2626+T2626+AA2626+AB2626-AC2626</f>
        <v>80.25</v>
      </c>
    </row>
    <row r="2627" spans="1:30" ht="21" customHeight="1" x14ac:dyDescent="0.2">
      <c r="A2627" s="8">
        <v>2623</v>
      </c>
      <c r="B2627" s="117">
        <v>204031</v>
      </c>
      <c r="C2627" s="119" t="s">
        <v>78</v>
      </c>
      <c r="D2627" s="119">
        <v>1</v>
      </c>
      <c r="E2627" s="14">
        <v>0.80249999999999999</v>
      </c>
      <c r="F2627" s="51"/>
      <c r="G2627" s="51"/>
      <c r="H2627" s="12">
        <f>SUM(E2627*100,F2627:G2627)</f>
        <v>80.25</v>
      </c>
      <c r="I2627" s="51"/>
      <c r="J2627" s="121"/>
      <c r="K2627" s="14">
        <f>SUM(I2627:J2627)</f>
        <v>0</v>
      </c>
      <c r="L2627" s="51"/>
      <c r="M2627" s="121"/>
      <c r="N2627" s="121"/>
      <c r="O2627" s="14">
        <f>SUM(L2627:N2627)</f>
        <v>0</v>
      </c>
      <c r="P2627" s="121"/>
      <c r="Q2627" s="121"/>
      <c r="R2627" s="121"/>
      <c r="S2627" s="121"/>
      <c r="T2627" s="14">
        <f>SUM(P2627:S2627)</f>
        <v>0</v>
      </c>
      <c r="U2627" s="51"/>
      <c r="V2627" s="51"/>
      <c r="W2627" s="51"/>
      <c r="X2627" s="51"/>
      <c r="Y2627" s="51"/>
      <c r="Z2627" s="51"/>
      <c r="AA2627" s="14">
        <f>SUM(U2627:Z2627)</f>
        <v>0</v>
      </c>
      <c r="AB2627" s="51"/>
      <c r="AC2627" s="51"/>
      <c r="AD2627" s="87">
        <f>H2627+K2627+O2627+T2627+AA2627+AB2627-AC2627</f>
        <v>80.25</v>
      </c>
    </row>
    <row r="2628" spans="1:30" ht="21" customHeight="1" x14ac:dyDescent="0.2">
      <c r="A2628" s="9">
        <v>2624</v>
      </c>
      <c r="B2628" s="117">
        <v>184004</v>
      </c>
      <c r="C2628" s="119" t="s">
        <v>78</v>
      </c>
      <c r="D2628" s="119">
        <v>3</v>
      </c>
      <c r="E2628" s="14">
        <v>0.77749999999999997</v>
      </c>
      <c r="F2628" s="51"/>
      <c r="G2628" s="51"/>
      <c r="H2628" s="12">
        <f>SUM(E2628*100,F2628:G2628)</f>
        <v>77.75</v>
      </c>
      <c r="I2628" s="51"/>
      <c r="J2628" s="121"/>
      <c r="K2628" s="14">
        <f>SUM(I2628:J2628)</f>
        <v>0</v>
      </c>
      <c r="L2628" s="51"/>
      <c r="M2628" s="121"/>
      <c r="N2628" s="121"/>
      <c r="O2628" s="14">
        <f>SUM(L2628:N2628)</f>
        <v>0</v>
      </c>
      <c r="P2628" s="121"/>
      <c r="Q2628" s="121"/>
      <c r="R2628" s="121"/>
      <c r="S2628" s="121"/>
      <c r="T2628" s="14">
        <f>SUM(P2628:S2628)</f>
        <v>0</v>
      </c>
      <c r="U2628" s="51"/>
      <c r="V2628" s="51">
        <v>0.5</v>
      </c>
      <c r="W2628" s="51"/>
      <c r="X2628" s="51"/>
      <c r="Y2628" s="51"/>
      <c r="Z2628" s="51">
        <v>0</v>
      </c>
      <c r="AA2628" s="14">
        <f>SUM(U2628:Z2628)</f>
        <v>0.5</v>
      </c>
      <c r="AB2628" s="51">
        <v>2</v>
      </c>
      <c r="AC2628" s="51"/>
      <c r="AD2628" s="87">
        <f>H2628+K2628+O2628+T2628+AA2628+AB2628-AC2628</f>
        <v>80.25</v>
      </c>
    </row>
    <row r="2629" spans="1:30" ht="21" customHeight="1" x14ac:dyDescent="0.2">
      <c r="A2629" s="10">
        <v>2625</v>
      </c>
      <c r="B2629" s="107" t="s">
        <v>2240</v>
      </c>
      <c r="C2629" s="104" t="s">
        <v>70</v>
      </c>
      <c r="D2629" s="104">
        <v>2</v>
      </c>
      <c r="E2629" s="14">
        <f>H2629/100</f>
        <v>0.80245833333333338</v>
      </c>
      <c r="F2629" s="49"/>
      <c r="G2629" s="49"/>
      <c r="H2629" s="9">
        <v>80.245833333333337</v>
      </c>
      <c r="I2629" s="49"/>
      <c r="J2629" s="106"/>
      <c r="K2629" s="14">
        <f>SUM(I2629:J2629)</f>
        <v>0</v>
      </c>
      <c r="L2629" s="49"/>
      <c r="M2629" s="106"/>
      <c r="N2629" s="106"/>
      <c r="O2629" s="14">
        <f>SUM(L2629:N2629)</f>
        <v>0</v>
      </c>
      <c r="P2629" s="106"/>
      <c r="Q2629" s="106"/>
      <c r="R2629" s="106"/>
      <c r="S2629" s="106"/>
      <c r="T2629" s="14">
        <f>SUM(P2629:S2629)</f>
        <v>0</v>
      </c>
      <c r="U2629" s="49"/>
      <c r="V2629" s="49"/>
      <c r="W2629" s="49"/>
      <c r="X2629" s="49"/>
      <c r="Y2629" s="49"/>
      <c r="Z2629" s="49"/>
      <c r="AA2629" s="14">
        <f>SUM(U2629:Z2629)</f>
        <v>0</v>
      </c>
      <c r="AB2629" s="49"/>
      <c r="AC2629" s="49"/>
      <c r="AD2629" s="87">
        <f>H2629+K2629+O2629+T2629+AA2629+AB2629-AC2629</f>
        <v>80.245833333333337</v>
      </c>
    </row>
    <row r="2630" spans="1:30" ht="21" customHeight="1" x14ac:dyDescent="0.2">
      <c r="A2630" s="8">
        <v>2626</v>
      </c>
      <c r="B2630" s="117">
        <v>194157</v>
      </c>
      <c r="C2630" s="119" t="s">
        <v>78</v>
      </c>
      <c r="D2630" s="119">
        <v>2</v>
      </c>
      <c r="E2630" s="14">
        <v>0.80229166666666663</v>
      </c>
      <c r="F2630" s="51"/>
      <c r="G2630" s="51"/>
      <c r="H2630" s="12">
        <f>SUM(E2630*100,F2630:G2630)</f>
        <v>80.229166666666657</v>
      </c>
      <c r="I2630" s="51"/>
      <c r="J2630" s="121"/>
      <c r="K2630" s="14">
        <f>SUM(I2630:J2630)</f>
        <v>0</v>
      </c>
      <c r="L2630" s="51"/>
      <c r="M2630" s="121"/>
      <c r="N2630" s="121"/>
      <c r="O2630" s="14">
        <f>SUM(L2630:N2630)</f>
        <v>0</v>
      </c>
      <c r="P2630" s="121"/>
      <c r="Q2630" s="121"/>
      <c r="R2630" s="121"/>
      <c r="S2630" s="121"/>
      <c r="T2630" s="14">
        <f>SUM(P2630:S2630)</f>
        <v>0</v>
      </c>
      <c r="U2630" s="51"/>
      <c r="V2630" s="51"/>
      <c r="W2630" s="51"/>
      <c r="X2630" s="51"/>
      <c r="Y2630" s="51"/>
      <c r="Z2630" s="51"/>
      <c r="AA2630" s="14">
        <f>SUM(U2630:Z2630)</f>
        <v>0</v>
      </c>
      <c r="AB2630" s="51"/>
      <c r="AC2630" s="51"/>
      <c r="AD2630" s="86">
        <f>H2630+K2630+O2630+T2630+AA2630+AB2630-AC2630</f>
        <v>80.229166666666657</v>
      </c>
    </row>
    <row r="2631" spans="1:30" ht="21" customHeight="1" x14ac:dyDescent="0.2">
      <c r="A2631" s="9">
        <v>2627</v>
      </c>
      <c r="B2631" s="96" t="s">
        <v>2241</v>
      </c>
      <c r="C2631" s="96" t="s">
        <v>66</v>
      </c>
      <c r="D2631" s="96">
        <v>2</v>
      </c>
      <c r="E2631" s="13">
        <v>0.79200000000000004</v>
      </c>
      <c r="F2631" s="47"/>
      <c r="G2631" s="47"/>
      <c r="H2631" s="12">
        <f>SUM(E2631*100,F2631:G2631)</f>
        <v>79.2</v>
      </c>
      <c r="I2631" s="47"/>
      <c r="J2631" s="77"/>
      <c r="K2631" s="13">
        <f>SUM(I2631:J2631)</f>
        <v>0</v>
      </c>
      <c r="L2631" s="47"/>
      <c r="M2631" s="77"/>
      <c r="N2631" s="77"/>
      <c r="O2631" s="13">
        <f>SUM(L2631:N2631)</f>
        <v>0</v>
      </c>
      <c r="P2631" s="77"/>
      <c r="Q2631" s="77"/>
      <c r="R2631" s="77"/>
      <c r="S2631" s="77"/>
      <c r="T2631" s="13">
        <f>SUM(P2631:S2631)</f>
        <v>0</v>
      </c>
      <c r="U2631" s="47"/>
      <c r="V2631" s="47"/>
      <c r="W2631" s="47"/>
      <c r="X2631" s="47"/>
      <c r="Y2631" s="47">
        <v>1</v>
      </c>
      <c r="Z2631" s="47"/>
      <c r="AA2631" s="13">
        <f>SUM(U2631:Z2631)</f>
        <v>1</v>
      </c>
      <c r="AB2631" s="47"/>
      <c r="AC2631" s="47"/>
      <c r="AD2631" s="86">
        <f>H2631+K2631+O2631+T2631+AA2631+AB2631-AC2631</f>
        <v>80.2</v>
      </c>
    </row>
    <row r="2632" spans="1:30" ht="21" customHeight="1" x14ac:dyDescent="0.2">
      <c r="A2632" s="10">
        <v>2628</v>
      </c>
      <c r="B2632" s="100" t="s">
        <v>2242</v>
      </c>
      <c r="C2632" s="101" t="s">
        <v>68</v>
      </c>
      <c r="D2632" s="156">
        <v>1</v>
      </c>
      <c r="E2632" s="16">
        <v>0.80200000000000005</v>
      </c>
      <c r="F2632" s="48"/>
      <c r="G2632" s="48"/>
      <c r="H2632" s="12">
        <f>SUM(E2632*100,F2632:G2632)</f>
        <v>80.2</v>
      </c>
      <c r="I2632" s="48"/>
      <c r="J2632" s="78"/>
      <c r="K2632" s="13">
        <f>SUM(I2632:J2632)</f>
        <v>0</v>
      </c>
      <c r="L2632" s="48"/>
      <c r="M2632" s="78"/>
      <c r="N2632" s="78"/>
      <c r="O2632" s="13">
        <f>SUM(L2632:N2632)</f>
        <v>0</v>
      </c>
      <c r="P2632" s="78"/>
      <c r="Q2632" s="78"/>
      <c r="R2632" s="78"/>
      <c r="S2632" s="78"/>
      <c r="T2632" s="13">
        <f>SUM(P2632:S2632)</f>
        <v>0</v>
      </c>
      <c r="U2632" s="48"/>
      <c r="V2632" s="48"/>
      <c r="W2632" s="48"/>
      <c r="X2632" s="48"/>
      <c r="Y2632" s="48"/>
      <c r="Z2632" s="48"/>
      <c r="AA2632" s="13">
        <f>SUM(U2632:Z2632)</f>
        <v>0</v>
      </c>
      <c r="AB2632" s="48"/>
      <c r="AC2632" s="48"/>
      <c r="AD2632" s="86">
        <f>H2632+K2632+O2632+T2632+AA2632+AB2632-AC2632</f>
        <v>80.2</v>
      </c>
    </row>
    <row r="2633" spans="1:30" ht="21" customHeight="1" x14ac:dyDescent="0.2">
      <c r="A2633" s="8">
        <v>2629</v>
      </c>
      <c r="B2633" s="125" t="s">
        <v>2243</v>
      </c>
      <c r="C2633" s="101" t="s">
        <v>68</v>
      </c>
      <c r="D2633" s="101">
        <v>4</v>
      </c>
      <c r="E2633" s="13">
        <v>0.80200000000000005</v>
      </c>
      <c r="F2633" s="48"/>
      <c r="G2633" s="48"/>
      <c r="H2633" s="12">
        <f>SUM(E2633*100,F2633:G2633)</f>
        <v>80.2</v>
      </c>
      <c r="I2633" s="48"/>
      <c r="J2633" s="78"/>
      <c r="K2633" s="13">
        <f>SUM(I2633:J2633)</f>
        <v>0</v>
      </c>
      <c r="L2633" s="48"/>
      <c r="M2633" s="78"/>
      <c r="N2633" s="78"/>
      <c r="O2633" s="13">
        <f>SUM(L2633:N2633)</f>
        <v>0</v>
      </c>
      <c r="P2633" s="78"/>
      <c r="Q2633" s="78"/>
      <c r="R2633" s="78"/>
      <c r="S2633" s="78"/>
      <c r="T2633" s="13">
        <f>SUM(P2633:S2633)</f>
        <v>0</v>
      </c>
      <c r="U2633" s="48"/>
      <c r="V2633" s="48"/>
      <c r="W2633" s="48"/>
      <c r="X2633" s="48"/>
      <c r="Y2633" s="48"/>
      <c r="Z2633" s="48"/>
      <c r="AA2633" s="13">
        <f>SUM(U2633:Z2633)</f>
        <v>0</v>
      </c>
      <c r="AB2633" s="48"/>
      <c r="AC2633" s="48"/>
      <c r="AD2633" s="86">
        <f>H2633+K2633+O2633+T2633+AA2633+AB2633-AC2633</f>
        <v>80.2</v>
      </c>
    </row>
    <row r="2634" spans="1:30" ht="21" customHeight="1" x14ac:dyDescent="0.2">
      <c r="A2634" s="9">
        <v>2630</v>
      </c>
      <c r="B2634" s="140" t="s">
        <v>2244</v>
      </c>
      <c r="C2634" s="92" t="s">
        <v>64</v>
      </c>
      <c r="D2634" s="91">
        <v>4</v>
      </c>
      <c r="E2634" s="12">
        <v>0.80198598130841126</v>
      </c>
      <c r="F2634" s="54"/>
      <c r="G2634" s="54"/>
      <c r="H2634" s="12">
        <f>SUM(E2634*100,F2634:G2634)</f>
        <v>80.19859813084112</v>
      </c>
      <c r="I2634" s="85"/>
      <c r="J2634" s="126"/>
      <c r="K2634" s="12">
        <f>SUM(I2634:J2634)</f>
        <v>0</v>
      </c>
      <c r="L2634" s="126"/>
      <c r="M2634" s="126"/>
      <c r="N2634" s="126"/>
      <c r="O2634" s="12">
        <f>SUM(L2634:N2634)</f>
        <v>0</v>
      </c>
      <c r="P2634" s="126"/>
      <c r="Q2634" s="126"/>
      <c r="R2634" s="126"/>
      <c r="S2634" s="126"/>
      <c r="T2634" s="12">
        <f>SUM(P2634:S2634)</f>
        <v>0</v>
      </c>
      <c r="U2634" s="126"/>
      <c r="V2634" s="85"/>
      <c r="W2634" s="85"/>
      <c r="X2634" s="85"/>
      <c r="Y2634" s="85"/>
      <c r="Z2634" s="85"/>
      <c r="AA2634" s="14">
        <f>SUM(U2634:Z2634)</f>
        <v>0</v>
      </c>
      <c r="AB2634" s="85"/>
      <c r="AC2634" s="85"/>
      <c r="AD2634" s="86">
        <f>H2634+K2634+O2634+T2634+AA2634+AB2634-AC2634</f>
        <v>80.19859813084112</v>
      </c>
    </row>
    <row r="2635" spans="1:30" ht="21" customHeight="1" x14ac:dyDescent="0.2">
      <c r="A2635" s="10">
        <v>2631</v>
      </c>
      <c r="B2635" s="117">
        <v>174123</v>
      </c>
      <c r="C2635" s="119" t="s">
        <v>78</v>
      </c>
      <c r="D2635" s="119">
        <v>4</v>
      </c>
      <c r="E2635" s="14">
        <v>0.80179487179487174</v>
      </c>
      <c r="F2635" s="51"/>
      <c r="G2635" s="51"/>
      <c r="H2635" s="12">
        <f>SUM(E2635*100,F2635:G2635)</f>
        <v>80.179487179487168</v>
      </c>
      <c r="I2635" s="51"/>
      <c r="J2635" s="121"/>
      <c r="K2635" s="14">
        <f>SUM(I2635:J2635)</f>
        <v>0</v>
      </c>
      <c r="L2635" s="51"/>
      <c r="M2635" s="121"/>
      <c r="N2635" s="121"/>
      <c r="O2635" s="14">
        <f>SUM(L2635:N2635)</f>
        <v>0</v>
      </c>
      <c r="P2635" s="121"/>
      <c r="Q2635" s="121"/>
      <c r="R2635" s="121"/>
      <c r="S2635" s="121"/>
      <c r="T2635" s="14">
        <f>SUM(P2635:S2635)</f>
        <v>0</v>
      </c>
      <c r="U2635" s="51"/>
      <c r="V2635" s="51"/>
      <c r="W2635" s="51"/>
      <c r="X2635" s="51"/>
      <c r="Y2635" s="51"/>
      <c r="Z2635" s="51"/>
      <c r="AA2635" s="14">
        <f>SUM(U2635:Z2635)</f>
        <v>0</v>
      </c>
      <c r="AB2635" s="51"/>
      <c r="AC2635" s="51"/>
      <c r="AD2635" s="87">
        <f>H2635+K2635+O2635+T2635+AA2635+AB2635-AC2635</f>
        <v>80.179487179487168</v>
      </c>
    </row>
    <row r="2636" spans="1:30" ht="21" customHeight="1" x14ac:dyDescent="0.2">
      <c r="A2636" s="8">
        <v>2632</v>
      </c>
      <c r="B2636" s="122" t="s">
        <v>2245</v>
      </c>
      <c r="C2636" s="110" t="s">
        <v>73</v>
      </c>
      <c r="D2636" s="110">
        <v>1</v>
      </c>
      <c r="E2636" s="14">
        <v>0.79178571428571431</v>
      </c>
      <c r="F2636" s="50"/>
      <c r="G2636" s="50">
        <v>1</v>
      </c>
      <c r="H2636" s="12">
        <f>SUM(E2636*100,F2636:G2636)</f>
        <v>80.178571428571431</v>
      </c>
      <c r="I2636" s="50"/>
      <c r="J2636" s="112"/>
      <c r="K2636" s="14">
        <f>SUM(I2636:J2636)</f>
        <v>0</v>
      </c>
      <c r="L2636" s="50"/>
      <c r="M2636" s="112"/>
      <c r="N2636" s="112"/>
      <c r="O2636" s="14">
        <f>SUM(L2636:N2636)</f>
        <v>0</v>
      </c>
      <c r="P2636" s="112"/>
      <c r="Q2636" s="112"/>
      <c r="R2636" s="112"/>
      <c r="S2636" s="112"/>
      <c r="T2636" s="14">
        <f>SUM(P2636:S2636)</f>
        <v>0</v>
      </c>
      <c r="U2636" s="50"/>
      <c r="V2636" s="50"/>
      <c r="W2636" s="50"/>
      <c r="X2636" s="50"/>
      <c r="Y2636" s="50"/>
      <c r="Z2636" s="50"/>
      <c r="AA2636" s="14">
        <f>SUM(U2636:Z2636)</f>
        <v>0</v>
      </c>
      <c r="AB2636" s="50"/>
      <c r="AC2636" s="50"/>
      <c r="AD2636" s="86">
        <f>H2636+K2636+O2636+T2636+AA2636+AB2636-AC2636</f>
        <v>80.178571428571431</v>
      </c>
    </row>
    <row r="2637" spans="1:30" ht="21" customHeight="1" x14ac:dyDescent="0.2">
      <c r="A2637" s="9">
        <v>2633</v>
      </c>
      <c r="B2637" s="131">
        <v>164306</v>
      </c>
      <c r="C2637" s="92" t="s">
        <v>64</v>
      </c>
      <c r="D2637" s="91">
        <v>5</v>
      </c>
      <c r="E2637" s="12">
        <v>0.80173837524877878</v>
      </c>
      <c r="F2637" s="54"/>
      <c r="G2637" s="54"/>
      <c r="H2637" s="12">
        <f>SUM(E2637*100,F2637:G2637)</f>
        <v>80.173837524877882</v>
      </c>
      <c r="I2637" s="85"/>
      <c r="J2637" s="126"/>
      <c r="K2637" s="12">
        <f>SUM(I2637:J2637)</f>
        <v>0</v>
      </c>
      <c r="L2637" s="95"/>
      <c r="M2637" s="95"/>
      <c r="N2637" s="95"/>
      <c r="O2637" s="12">
        <f>SUM(L2637:N2637)</f>
        <v>0</v>
      </c>
      <c r="P2637" s="95"/>
      <c r="Q2637" s="95"/>
      <c r="R2637" s="95"/>
      <c r="S2637" s="95"/>
      <c r="T2637" s="12">
        <f>SUM(P2637:S2637)</f>
        <v>0</v>
      </c>
      <c r="U2637" s="95"/>
      <c r="V2637" s="94"/>
      <c r="W2637" s="94"/>
      <c r="X2637" s="94"/>
      <c r="Y2637" s="85"/>
      <c r="Z2637" s="85"/>
      <c r="AA2637" s="14">
        <f>SUM(U2637:Z2637)</f>
        <v>0</v>
      </c>
      <c r="AB2637" s="85"/>
      <c r="AC2637" s="85"/>
      <c r="AD2637" s="86">
        <f>H2637+K2637+O2637+T2637+AA2637+AB2637-AC2637</f>
        <v>80.173837524877882</v>
      </c>
    </row>
    <row r="2638" spans="1:30" ht="21" customHeight="1" x14ac:dyDescent="0.2">
      <c r="A2638" s="10">
        <v>2634</v>
      </c>
      <c r="B2638" s="122" t="s">
        <v>2246</v>
      </c>
      <c r="C2638" s="110" t="s">
        <v>73</v>
      </c>
      <c r="D2638" s="110">
        <v>3</v>
      </c>
      <c r="E2638" s="14">
        <v>0.80166666666666664</v>
      </c>
      <c r="F2638" s="50"/>
      <c r="G2638" s="50"/>
      <c r="H2638" s="12">
        <f>SUM(E2638*100,F2638:G2638)</f>
        <v>80.166666666666657</v>
      </c>
      <c r="I2638" s="50"/>
      <c r="J2638" s="112"/>
      <c r="K2638" s="14">
        <f>SUM(I2638:J2638)</f>
        <v>0</v>
      </c>
      <c r="L2638" s="50"/>
      <c r="M2638" s="112"/>
      <c r="N2638" s="112"/>
      <c r="O2638" s="14">
        <f>SUM(L2638:N2638)</f>
        <v>0</v>
      </c>
      <c r="P2638" s="112"/>
      <c r="Q2638" s="112"/>
      <c r="R2638" s="112"/>
      <c r="S2638" s="112"/>
      <c r="T2638" s="14">
        <f>SUM(P2638:S2638)</f>
        <v>0</v>
      </c>
      <c r="U2638" s="50"/>
      <c r="V2638" s="50"/>
      <c r="W2638" s="50"/>
      <c r="X2638" s="50"/>
      <c r="Y2638" s="50"/>
      <c r="Z2638" s="50"/>
      <c r="AA2638" s="14">
        <f>SUM(U2638:Z2638)</f>
        <v>0</v>
      </c>
      <c r="AB2638" s="50"/>
      <c r="AC2638" s="50"/>
      <c r="AD2638" s="86">
        <f>H2638+K2638+O2638+T2638+AA2638+AB2638-AC2638</f>
        <v>80.166666666666657</v>
      </c>
    </row>
    <row r="2639" spans="1:30" ht="21" customHeight="1" x14ac:dyDescent="0.2">
      <c r="A2639" s="8">
        <v>2635</v>
      </c>
      <c r="B2639" s="129" t="s">
        <v>2247</v>
      </c>
      <c r="C2639" s="101" t="s">
        <v>68</v>
      </c>
      <c r="D2639" s="101">
        <v>2</v>
      </c>
      <c r="E2639" s="13">
        <v>0.80166666666666664</v>
      </c>
      <c r="F2639" s="48"/>
      <c r="G2639" s="48"/>
      <c r="H2639" s="12">
        <f>SUM(E2639*100,F2639:G2639)</f>
        <v>80.166666666666657</v>
      </c>
      <c r="I2639" s="48"/>
      <c r="J2639" s="78"/>
      <c r="K2639" s="13">
        <f>SUM(I2639:J2639)</f>
        <v>0</v>
      </c>
      <c r="L2639" s="48"/>
      <c r="M2639" s="78"/>
      <c r="N2639" s="78"/>
      <c r="O2639" s="13">
        <f>SUM(L2639:N2639)</f>
        <v>0</v>
      </c>
      <c r="P2639" s="78"/>
      <c r="Q2639" s="78"/>
      <c r="R2639" s="78"/>
      <c r="S2639" s="78"/>
      <c r="T2639" s="13">
        <f>SUM(P2639:S2639)</f>
        <v>0</v>
      </c>
      <c r="U2639" s="48"/>
      <c r="V2639" s="48"/>
      <c r="W2639" s="48"/>
      <c r="X2639" s="48"/>
      <c r="Y2639" s="48"/>
      <c r="Z2639" s="48"/>
      <c r="AA2639" s="13">
        <f>SUM(U2639:Z2639)</f>
        <v>0</v>
      </c>
      <c r="AB2639" s="48"/>
      <c r="AC2639" s="48"/>
      <c r="AD2639" s="86">
        <f>H2639+K2639+O2639+T2639+AA2639+AB2639-AC2639</f>
        <v>80.166666666666657</v>
      </c>
    </row>
    <row r="2640" spans="1:30" ht="21" customHeight="1" x14ac:dyDescent="0.2">
      <c r="A2640" s="9">
        <v>2636</v>
      </c>
      <c r="B2640" s="136" t="s">
        <v>2248</v>
      </c>
      <c r="C2640" s="104" t="s">
        <v>70</v>
      </c>
      <c r="D2640" s="103">
        <v>1</v>
      </c>
      <c r="E2640" s="14">
        <f>H2640/100</f>
        <v>0.79363636363636358</v>
      </c>
      <c r="F2640" s="49"/>
      <c r="G2640" s="49"/>
      <c r="H2640" s="12">
        <v>79.36363636363636</v>
      </c>
      <c r="I2640" s="49"/>
      <c r="J2640" s="106"/>
      <c r="K2640" s="14">
        <f>SUM(I2640:J2640)</f>
        <v>0</v>
      </c>
      <c r="L2640" s="49"/>
      <c r="M2640" s="106"/>
      <c r="N2640" s="106"/>
      <c r="O2640" s="14">
        <f>SUM(L2640:N2640)</f>
        <v>0</v>
      </c>
      <c r="P2640" s="106"/>
      <c r="Q2640" s="106"/>
      <c r="R2640" s="106"/>
      <c r="S2640" s="106"/>
      <c r="T2640" s="14">
        <f>SUM(P2640:S2640)</f>
        <v>0</v>
      </c>
      <c r="U2640" s="49"/>
      <c r="V2640" s="49">
        <v>0.8</v>
      </c>
      <c r="W2640" s="49"/>
      <c r="X2640" s="49"/>
      <c r="Y2640" s="49"/>
      <c r="Z2640" s="49"/>
      <c r="AA2640" s="14">
        <f>SUM(U2640:Z2640)</f>
        <v>0.8</v>
      </c>
      <c r="AB2640" s="49"/>
      <c r="AC2640" s="49"/>
      <c r="AD2640" s="87">
        <f>H2640+K2640+O2640+T2640+AA2640+AB2640-AC2640</f>
        <v>80.163636363636357</v>
      </c>
    </row>
    <row r="2641" spans="1:30" ht="21" customHeight="1" x14ac:dyDescent="0.2">
      <c r="A2641" s="10">
        <v>2637</v>
      </c>
      <c r="B2641" s="134" t="s">
        <v>2249</v>
      </c>
      <c r="C2641" s="92" t="s">
        <v>64</v>
      </c>
      <c r="D2641" s="91">
        <v>1</v>
      </c>
      <c r="E2641" s="12">
        <v>0.79960000000000009</v>
      </c>
      <c r="F2641" s="46"/>
      <c r="G2641" s="46"/>
      <c r="H2641" s="12">
        <f>SUM(E2641*100,F2641:G2641)</f>
        <v>79.960000000000008</v>
      </c>
      <c r="I2641" s="94"/>
      <c r="J2641" s="95"/>
      <c r="K2641" s="12">
        <f>SUM(I2641:J2641)</f>
        <v>0</v>
      </c>
      <c r="L2641" s="95"/>
      <c r="M2641" s="95"/>
      <c r="N2641" s="95"/>
      <c r="O2641" s="12">
        <f>SUM(L2641:N2641)</f>
        <v>0</v>
      </c>
      <c r="P2641" s="95"/>
      <c r="Q2641" s="95"/>
      <c r="R2641" s="95"/>
      <c r="S2641" s="95"/>
      <c r="T2641" s="12">
        <f>SUM(P2641:S2641)</f>
        <v>0</v>
      </c>
      <c r="U2641" s="95"/>
      <c r="V2641" s="94">
        <v>0.2</v>
      </c>
      <c r="W2641" s="94"/>
      <c r="X2641" s="94"/>
      <c r="Y2641" s="85"/>
      <c r="Z2641" s="85"/>
      <c r="AA2641" s="14">
        <f>SUM(U2641:Z2641)</f>
        <v>0.2</v>
      </c>
      <c r="AB2641" s="85"/>
      <c r="AC2641" s="85"/>
      <c r="AD2641" s="87">
        <f>H2641+K2641+O2641+T2641+AA2641+AB2641-AC2641</f>
        <v>80.160000000000011</v>
      </c>
    </row>
    <row r="2642" spans="1:30" ht="21" customHeight="1" x14ac:dyDescent="0.2">
      <c r="A2642" s="8">
        <v>2638</v>
      </c>
      <c r="B2642" s="103" t="s">
        <v>2250</v>
      </c>
      <c r="C2642" s="104" t="s">
        <v>70</v>
      </c>
      <c r="D2642" s="103">
        <v>4</v>
      </c>
      <c r="E2642" s="14">
        <f>H2642/100</f>
        <v>0.80153846153846164</v>
      </c>
      <c r="F2642" s="49"/>
      <c r="G2642" s="49"/>
      <c r="H2642" s="12">
        <v>80.15384615384616</v>
      </c>
      <c r="I2642" s="49"/>
      <c r="J2642" s="106"/>
      <c r="K2642" s="14">
        <f>SUM(I2642:J2642)</f>
        <v>0</v>
      </c>
      <c r="L2642" s="49"/>
      <c r="M2642" s="106"/>
      <c r="N2642" s="106"/>
      <c r="O2642" s="14">
        <f>SUM(L2642:N2642)</f>
        <v>0</v>
      </c>
      <c r="P2642" s="106"/>
      <c r="Q2642" s="106"/>
      <c r="R2642" s="106"/>
      <c r="S2642" s="106"/>
      <c r="T2642" s="14">
        <f>SUM(P2642:S2642)</f>
        <v>0</v>
      </c>
      <c r="U2642" s="49"/>
      <c r="V2642" s="49"/>
      <c r="W2642" s="49"/>
      <c r="X2642" s="49"/>
      <c r="Y2642" s="49"/>
      <c r="Z2642" s="49"/>
      <c r="AA2642" s="14">
        <f>SUM(U2642:Z2642)</f>
        <v>0</v>
      </c>
      <c r="AB2642" s="49"/>
      <c r="AC2642" s="49"/>
      <c r="AD2642" s="87">
        <f>H2642+K2642+O2642+T2642+AA2642+AB2642-AC2642</f>
        <v>80.15384615384616</v>
      </c>
    </row>
    <row r="2643" spans="1:30" ht="21" customHeight="1" x14ac:dyDescent="0.2">
      <c r="A2643" s="9">
        <v>2639</v>
      </c>
      <c r="B2643" s="103" t="s">
        <v>2251</v>
      </c>
      <c r="C2643" s="104" t="s">
        <v>70</v>
      </c>
      <c r="D2643" s="103">
        <v>4</v>
      </c>
      <c r="E2643" s="14">
        <f>H2643/100</f>
        <v>0.80142857142857138</v>
      </c>
      <c r="F2643" s="49"/>
      <c r="G2643" s="49"/>
      <c r="H2643" s="12">
        <v>80.142857142857139</v>
      </c>
      <c r="I2643" s="49"/>
      <c r="J2643" s="106"/>
      <c r="K2643" s="14">
        <f>SUM(I2643:J2643)</f>
        <v>0</v>
      </c>
      <c r="L2643" s="49"/>
      <c r="M2643" s="106"/>
      <c r="N2643" s="106"/>
      <c r="O2643" s="14">
        <f>SUM(L2643:N2643)</f>
        <v>0</v>
      </c>
      <c r="P2643" s="106"/>
      <c r="Q2643" s="106"/>
      <c r="R2643" s="106"/>
      <c r="S2643" s="106"/>
      <c r="T2643" s="14">
        <f>SUM(P2643:S2643)</f>
        <v>0</v>
      </c>
      <c r="U2643" s="49"/>
      <c r="V2643" s="49"/>
      <c r="W2643" s="49"/>
      <c r="X2643" s="49"/>
      <c r="Y2643" s="49"/>
      <c r="Z2643" s="49"/>
      <c r="AA2643" s="14">
        <f>SUM(U2643:Z2643)</f>
        <v>0</v>
      </c>
      <c r="AB2643" s="49"/>
      <c r="AC2643" s="49"/>
      <c r="AD2643" s="86">
        <f>H2643+K2643+O2643+T2643+AA2643+AB2643-AC2643</f>
        <v>80.142857142857139</v>
      </c>
    </row>
    <row r="2644" spans="1:30" ht="21" customHeight="1" x14ac:dyDescent="0.2">
      <c r="A2644" s="10">
        <v>2640</v>
      </c>
      <c r="B2644" s="123" t="s">
        <v>2252</v>
      </c>
      <c r="C2644" s="101" t="s">
        <v>68</v>
      </c>
      <c r="D2644" s="125">
        <v>3</v>
      </c>
      <c r="E2644" s="13">
        <v>0.80137931034482757</v>
      </c>
      <c r="F2644" s="48"/>
      <c r="G2644" s="48"/>
      <c r="H2644" s="12">
        <f>SUM(E2644*100,F2644:G2644)</f>
        <v>80.137931034482762</v>
      </c>
      <c r="I2644" s="48"/>
      <c r="J2644" s="78"/>
      <c r="K2644" s="13">
        <f>SUM(I2644:J2644)</f>
        <v>0</v>
      </c>
      <c r="L2644" s="48"/>
      <c r="M2644" s="78"/>
      <c r="N2644" s="78"/>
      <c r="O2644" s="13">
        <f>SUM(L2644:N2644)</f>
        <v>0</v>
      </c>
      <c r="P2644" s="78"/>
      <c r="Q2644" s="78"/>
      <c r="R2644" s="78"/>
      <c r="S2644" s="78"/>
      <c r="T2644" s="13">
        <f>SUM(P2644:S2644)</f>
        <v>0</v>
      </c>
      <c r="U2644" s="48"/>
      <c r="V2644" s="48"/>
      <c r="W2644" s="48"/>
      <c r="X2644" s="48"/>
      <c r="Y2644" s="48"/>
      <c r="Z2644" s="48"/>
      <c r="AA2644" s="13">
        <f>SUM(U2644:Z2644)</f>
        <v>0</v>
      </c>
      <c r="AB2644" s="48"/>
      <c r="AC2644" s="48"/>
      <c r="AD2644" s="87">
        <f>H2644+K2644+O2644+T2644+AA2644+AB2644-AC2644</f>
        <v>80.137931034482762</v>
      </c>
    </row>
    <row r="2645" spans="1:30" ht="21" customHeight="1" x14ac:dyDescent="0.2">
      <c r="A2645" s="8">
        <v>2641</v>
      </c>
      <c r="B2645" s="100" t="s">
        <v>2253</v>
      </c>
      <c r="C2645" s="101" t="s">
        <v>68</v>
      </c>
      <c r="D2645" s="101">
        <v>2</v>
      </c>
      <c r="E2645" s="13">
        <v>0.80133333333333334</v>
      </c>
      <c r="F2645" s="48"/>
      <c r="G2645" s="48"/>
      <c r="H2645" s="12">
        <f>SUM(E2645*100,F2645:G2645)</f>
        <v>80.13333333333334</v>
      </c>
      <c r="I2645" s="48"/>
      <c r="J2645" s="78"/>
      <c r="K2645" s="13">
        <f>SUM(I2645:J2645)</f>
        <v>0</v>
      </c>
      <c r="L2645" s="48"/>
      <c r="M2645" s="78"/>
      <c r="N2645" s="78"/>
      <c r="O2645" s="13">
        <f>SUM(L2645:N2645)</f>
        <v>0</v>
      </c>
      <c r="P2645" s="78"/>
      <c r="Q2645" s="78"/>
      <c r="R2645" s="78"/>
      <c r="S2645" s="78"/>
      <c r="T2645" s="13">
        <f>SUM(P2645:S2645)</f>
        <v>0</v>
      </c>
      <c r="U2645" s="48"/>
      <c r="V2645" s="48"/>
      <c r="W2645" s="48"/>
      <c r="X2645" s="48"/>
      <c r="Y2645" s="48"/>
      <c r="Z2645" s="48"/>
      <c r="AA2645" s="13">
        <f>SUM(U2645:Z2645)</f>
        <v>0</v>
      </c>
      <c r="AB2645" s="48"/>
      <c r="AC2645" s="48"/>
      <c r="AD2645" s="86">
        <f>H2645+K2645+O2645+T2645+AA2645+AB2645-AC2645</f>
        <v>80.13333333333334</v>
      </c>
    </row>
    <row r="2646" spans="1:30" ht="21" customHeight="1" x14ac:dyDescent="0.2">
      <c r="A2646" s="9">
        <v>2642</v>
      </c>
      <c r="B2646" s="129" t="s">
        <v>2254</v>
      </c>
      <c r="C2646" s="101" t="s">
        <v>68</v>
      </c>
      <c r="D2646" s="101">
        <v>2</v>
      </c>
      <c r="E2646" s="13">
        <v>0.80133333333333334</v>
      </c>
      <c r="F2646" s="48"/>
      <c r="G2646" s="48"/>
      <c r="H2646" s="12">
        <f>SUM(E2646*100,F2646:G2646)</f>
        <v>80.13333333333334</v>
      </c>
      <c r="I2646" s="48"/>
      <c r="J2646" s="78"/>
      <c r="K2646" s="13">
        <f>SUM(I2646:J2646)</f>
        <v>0</v>
      </c>
      <c r="L2646" s="48"/>
      <c r="M2646" s="78"/>
      <c r="N2646" s="78"/>
      <c r="O2646" s="13">
        <f>SUM(L2646:N2646)</f>
        <v>0</v>
      </c>
      <c r="P2646" s="78"/>
      <c r="Q2646" s="78"/>
      <c r="R2646" s="78"/>
      <c r="S2646" s="78"/>
      <c r="T2646" s="13">
        <f>SUM(P2646:S2646)</f>
        <v>0</v>
      </c>
      <c r="U2646" s="48"/>
      <c r="V2646" s="48"/>
      <c r="W2646" s="48"/>
      <c r="X2646" s="48"/>
      <c r="Y2646" s="48"/>
      <c r="Z2646" s="48"/>
      <c r="AA2646" s="13">
        <f>SUM(U2646:Z2646)</f>
        <v>0</v>
      </c>
      <c r="AB2646" s="48"/>
      <c r="AC2646" s="48"/>
      <c r="AD2646" s="86">
        <f>H2646+K2646+O2646+T2646+AA2646+AB2646-AC2646</f>
        <v>80.13333333333334</v>
      </c>
    </row>
    <row r="2647" spans="1:30" ht="21" customHeight="1" x14ac:dyDescent="0.2">
      <c r="A2647" s="10">
        <v>2643</v>
      </c>
      <c r="B2647" s="107" t="s">
        <v>2255</v>
      </c>
      <c r="C2647" s="104" t="s">
        <v>70</v>
      </c>
      <c r="D2647" s="104">
        <v>2</v>
      </c>
      <c r="E2647" s="14">
        <f>H2647/100</f>
        <v>0.80119166666666652</v>
      </c>
      <c r="F2647" s="49"/>
      <c r="G2647" s="49"/>
      <c r="H2647" s="12">
        <v>80.119166666666658</v>
      </c>
      <c r="I2647" s="49"/>
      <c r="J2647" s="106"/>
      <c r="K2647" s="14">
        <f>SUM(I2647:J2647)</f>
        <v>0</v>
      </c>
      <c r="L2647" s="49"/>
      <c r="M2647" s="106"/>
      <c r="N2647" s="106"/>
      <c r="O2647" s="14">
        <f>SUM(L2647:N2647)</f>
        <v>0</v>
      </c>
      <c r="P2647" s="106"/>
      <c r="Q2647" s="106"/>
      <c r="R2647" s="106"/>
      <c r="S2647" s="106"/>
      <c r="T2647" s="14">
        <f>SUM(P2647:S2647)</f>
        <v>0</v>
      </c>
      <c r="U2647" s="49"/>
      <c r="V2647" s="49"/>
      <c r="W2647" s="49"/>
      <c r="X2647" s="49"/>
      <c r="Y2647" s="49"/>
      <c r="Z2647" s="49"/>
      <c r="AA2647" s="14">
        <f>SUM(U2647:Z2647)</f>
        <v>0</v>
      </c>
      <c r="AB2647" s="49"/>
      <c r="AC2647" s="49"/>
      <c r="AD2647" s="87">
        <f>H2647+K2647+O2647+T2647+AA2647+AB2647-AC2647</f>
        <v>80.119166666666658</v>
      </c>
    </row>
    <row r="2648" spans="1:30" ht="21" customHeight="1" x14ac:dyDescent="0.2">
      <c r="A2648" s="8">
        <v>2644</v>
      </c>
      <c r="B2648" s="100" t="s">
        <v>2256</v>
      </c>
      <c r="C2648" s="101" t="s">
        <v>68</v>
      </c>
      <c r="D2648" s="156">
        <v>1</v>
      </c>
      <c r="E2648" s="16">
        <v>0.80100000000000005</v>
      </c>
      <c r="F2648" s="48"/>
      <c r="G2648" s="48"/>
      <c r="H2648" s="12">
        <f>SUM(E2648*100,F2648:G2648)</f>
        <v>80.100000000000009</v>
      </c>
      <c r="I2648" s="48"/>
      <c r="J2648" s="78"/>
      <c r="K2648" s="13">
        <f>SUM(I2648:J2648)</f>
        <v>0</v>
      </c>
      <c r="L2648" s="48"/>
      <c r="M2648" s="78"/>
      <c r="N2648" s="78"/>
      <c r="O2648" s="13">
        <f>SUM(L2648:N2648)</f>
        <v>0</v>
      </c>
      <c r="P2648" s="78"/>
      <c r="Q2648" s="78"/>
      <c r="R2648" s="78"/>
      <c r="S2648" s="78"/>
      <c r="T2648" s="13">
        <f>SUM(P2648:S2648)</f>
        <v>0</v>
      </c>
      <c r="U2648" s="48"/>
      <c r="V2648" s="48"/>
      <c r="W2648" s="48"/>
      <c r="X2648" s="48"/>
      <c r="Y2648" s="48"/>
      <c r="Z2648" s="48"/>
      <c r="AA2648" s="13">
        <f>SUM(U2648:Z2648)</f>
        <v>0</v>
      </c>
      <c r="AB2648" s="48"/>
      <c r="AC2648" s="48"/>
      <c r="AD2648" s="86">
        <f>H2648+K2648+O2648+T2648+AA2648+AB2648-AC2648</f>
        <v>80.100000000000009</v>
      </c>
    </row>
    <row r="2649" spans="1:30" ht="21" customHeight="1" x14ac:dyDescent="0.2">
      <c r="A2649" s="9">
        <v>2645</v>
      </c>
      <c r="B2649" s="134" t="s">
        <v>2257</v>
      </c>
      <c r="C2649" s="92" t="s">
        <v>64</v>
      </c>
      <c r="D2649" s="92">
        <v>1</v>
      </c>
      <c r="E2649" s="12">
        <v>0.80100000000000005</v>
      </c>
      <c r="F2649" s="46"/>
      <c r="G2649" s="46"/>
      <c r="H2649" s="12">
        <f>SUM(E2649*100,F2649:G2649)</f>
        <v>80.100000000000009</v>
      </c>
      <c r="I2649" s="94"/>
      <c r="J2649" s="95"/>
      <c r="K2649" s="12">
        <f>SUM(I2649:J2649)</f>
        <v>0</v>
      </c>
      <c r="L2649" s="95"/>
      <c r="M2649" s="95"/>
      <c r="N2649" s="95"/>
      <c r="O2649" s="12">
        <f>SUM(L2649:N2649)</f>
        <v>0</v>
      </c>
      <c r="P2649" s="95"/>
      <c r="Q2649" s="95"/>
      <c r="R2649" s="95"/>
      <c r="S2649" s="95"/>
      <c r="T2649" s="12">
        <f>SUM(P2649:S2649)</f>
        <v>0</v>
      </c>
      <c r="U2649" s="95"/>
      <c r="V2649" s="94"/>
      <c r="W2649" s="94"/>
      <c r="X2649" s="94"/>
      <c r="Y2649" s="85"/>
      <c r="Z2649" s="85"/>
      <c r="AA2649" s="14">
        <f>SUM(U2649:Z2649)</f>
        <v>0</v>
      </c>
      <c r="AB2649" s="85"/>
      <c r="AC2649" s="85"/>
      <c r="AD2649" s="87">
        <f>H2649+K2649+O2649+T2649+AA2649+AB2649-AC2649</f>
        <v>80.100000000000009</v>
      </c>
    </row>
    <row r="2650" spans="1:30" ht="21" customHeight="1" x14ac:dyDescent="0.2">
      <c r="A2650" s="10">
        <v>2646</v>
      </c>
      <c r="B2650" s="134" t="s">
        <v>2258</v>
      </c>
      <c r="C2650" s="92" t="s">
        <v>64</v>
      </c>
      <c r="D2650" s="92">
        <v>1</v>
      </c>
      <c r="E2650" s="12">
        <v>0.80100000000000005</v>
      </c>
      <c r="F2650" s="46"/>
      <c r="G2650" s="46"/>
      <c r="H2650" s="12">
        <f>SUM(E2650*100,F2650:G2650)</f>
        <v>80.100000000000009</v>
      </c>
      <c r="I2650" s="94"/>
      <c r="J2650" s="95"/>
      <c r="K2650" s="12">
        <f>SUM(I2650:J2650)</f>
        <v>0</v>
      </c>
      <c r="L2650" s="95"/>
      <c r="M2650" s="95"/>
      <c r="N2650" s="95"/>
      <c r="O2650" s="12">
        <f>SUM(L2650:N2650)</f>
        <v>0</v>
      </c>
      <c r="P2650" s="95"/>
      <c r="Q2650" s="95"/>
      <c r="R2650" s="95"/>
      <c r="S2650" s="95"/>
      <c r="T2650" s="12">
        <f>SUM(P2650:S2650)</f>
        <v>0</v>
      </c>
      <c r="U2650" s="95"/>
      <c r="V2650" s="94"/>
      <c r="W2650" s="94"/>
      <c r="X2650" s="94"/>
      <c r="Y2650" s="85"/>
      <c r="Z2650" s="85"/>
      <c r="AA2650" s="14">
        <f>SUM(U2650:Z2650)</f>
        <v>0</v>
      </c>
      <c r="AB2650" s="85"/>
      <c r="AC2650" s="85"/>
      <c r="AD2650" s="87">
        <f>H2650+K2650+O2650+T2650+AA2650+AB2650-AC2650</f>
        <v>80.100000000000009</v>
      </c>
    </row>
    <row r="2651" spans="1:30" ht="21" customHeight="1" x14ac:dyDescent="0.2">
      <c r="A2651" s="8">
        <v>2647</v>
      </c>
      <c r="B2651" s="146" t="s">
        <v>2259</v>
      </c>
      <c r="C2651" s="101" t="s">
        <v>68</v>
      </c>
      <c r="D2651" s="101">
        <v>3</v>
      </c>
      <c r="E2651" s="13">
        <v>0.80096774193548392</v>
      </c>
      <c r="F2651" s="48"/>
      <c r="G2651" s="48"/>
      <c r="H2651" s="12">
        <f>SUM(E2651*100,F2651:G2651)</f>
        <v>80.096774193548399</v>
      </c>
      <c r="I2651" s="48"/>
      <c r="J2651" s="78"/>
      <c r="K2651" s="13">
        <f>SUM(I2651:J2651)</f>
        <v>0</v>
      </c>
      <c r="L2651" s="48"/>
      <c r="M2651" s="78"/>
      <c r="N2651" s="78"/>
      <c r="O2651" s="13">
        <f>SUM(L2651:N2651)</f>
        <v>0</v>
      </c>
      <c r="P2651" s="78"/>
      <c r="Q2651" s="78"/>
      <c r="R2651" s="78"/>
      <c r="S2651" s="78"/>
      <c r="T2651" s="13">
        <f>SUM(P2651:S2651)</f>
        <v>0</v>
      </c>
      <c r="U2651" s="48"/>
      <c r="V2651" s="48"/>
      <c r="W2651" s="48"/>
      <c r="X2651" s="48"/>
      <c r="Y2651" s="48"/>
      <c r="Z2651" s="48"/>
      <c r="AA2651" s="13">
        <f>SUM(U2651:Z2651)</f>
        <v>0</v>
      </c>
      <c r="AB2651" s="48"/>
      <c r="AC2651" s="48"/>
      <c r="AD2651" s="86">
        <f>H2651+K2651+O2651+T2651+AA2651+AB2651-AC2651</f>
        <v>80.096774193548399</v>
      </c>
    </row>
    <row r="2652" spans="1:30" ht="21" customHeight="1" x14ac:dyDescent="0.2">
      <c r="A2652" s="9">
        <v>2648</v>
      </c>
      <c r="B2652" s="103" t="s">
        <v>2260</v>
      </c>
      <c r="C2652" s="104" t="s">
        <v>70</v>
      </c>
      <c r="D2652" s="103">
        <v>4</v>
      </c>
      <c r="E2652" s="14">
        <f>H2652/100</f>
        <v>0.80076923076923079</v>
      </c>
      <c r="F2652" s="49"/>
      <c r="G2652" s="49"/>
      <c r="H2652" s="12">
        <v>80.07692307692308</v>
      </c>
      <c r="I2652" s="49"/>
      <c r="J2652" s="106"/>
      <c r="K2652" s="14">
        <f>SUM(I2652:J2652)</f>
        <v>0</v>
      </c>
      <c r="L2652" s="49"/>
      <c r="M2652" s="106"/>
      <c r="N2652" s="106"/>
      <c r="O2652" s="14">
        <f>SUM(L2652:N2652)</f>
        <v>0</v>
      </c>
      <c r="P2652" s="106"/>
      <c r="Q2652" s="106"/>
      <c r="R2652" s="106"/>
      <c r="S2652" s="106"/>
      <c r="T2652" s="14">
        <f>SUM(P2652:S2652)</f>
        <v>0</v>
      </c>
      <c r="U2652" s="49"/>
      <c r="V2652" s="49"/>
      <c r="W2652" s="49"/>
      <c r="X2652" s="49"/>
      <c r="Y2652" s="49"/>
      <c r="Z2652" s="49"/>
      <c r="AA2652" s="14">
        <f>SUM(U2652:Z2652)</f>
        <v>0</v>
      </c>
      <c r="AB2652" s="49"/>
      <c r="AC2652" s="49"/>
      <c r="AD2652" s="87">
        <f>H2652+K2652+O2652+T2652+AA2652+AB2652-AC2652</f>
        <v>80.07692307692308</v>
      </c>
    </row>
    <row r="2653" spans="1:30" ht="21" customHeight="1" x14ac:dyDescent="0.2">
      <c r="A2653" s="10">
        <v>2649</v>
      </c>
      <c r="B2653" s="132" t="s">
        <v>2261</v>
      </c>
      <c r="C2653" s="101" t="s">
        <v>68</v>
      </c>
      <c r="D2653" s="101">
        <v>1</v>
      </c>
      <c r="E2653" s="13">
        <v>0.79571428571428571</v>
      </c>
      <c r="F2653" s="48"/>
      <c r="G2653" s="48"/>
      <c r="H2653" s="12">
        <f>SUM(E2653*100,F2653:G2653)</f>
        <v>79.571428571428569</v>
      </c>
      <c r="I2653" s="48"/>
      <c r="J2653" s="78"/>
      <c r="K2653" s="13">
        <f>SUM(I2653:J2653)</f>
        <v>0</v>
      </c>
      <c r="L2653" s="48"/>
      <c r="M2653" s="78"/>
      <c r="N2653" s="78"/>
      <c r="O2653" s="13">
        <f>SUM(L2653:N2653)</f>
        <v>0</v>
      </c>
      <c r="P2653" s="78"/>
      <c r="Q2653" s="78"/>
      <c r="R2653" s="78"/>
      <c r="S2653" s="78"/>
      <c r="T2653" s="13">
        <f>SUM(P2653:S2653)</f>
        <v>0</v>
      </c>
      <c r="U2653" s="48"/>
      <c r="V2653" s="48">
        <v>0.5</v>
      </c>
      <c r="W2653" s="48"/>
      <c r="X2653" s="48"/>
      <c r="Y2653" s="48"/>
      <c r="Z2653" s="48"/>
      <c r="AA2653" s="13">
        <f>SUM(U2653:Z2653)</f>
        <v>0.5</v>
      </c>
      <c r="AB2653" s="48"/>
      <c r="AC2653" s="48"/>
      <c r="AD2653" s="87">
        <f>H2653+K2653+O2653+T2653+AA2653+AB2653-AC2653</f>
        <v>80.071428571428569</v>
      </c>
    </row>
    <row r="2654" spans="1:30" ht="21" customHeight="1" x14ac:dyDescent="0.2">
      <c r="A2654" s="8">
        <v>2650</v>
      </c>
      <c r="B2654" s="96" t="s">
        <v>2262</v>
      </c>
      <c r="C2654" s="96" t="s">
        <v>66</v>
      </c>
      <c r="D2654" s="96">
        <v>2</v>
      </c>
      <c r="E2654" s="13">
        <v>0.80066666666666664</v>
      </c>
      <c r="F2654" s="47"/>
      <c r="G2654" s="47"/>
      <c r="H2654" s="12">
        <f>SUM(E2654*100,F2654:G2654)</f>
        <v>80.066666666666663</v>
      </c>
      <c r="I2654" s="47"/>
      <c r="J2654" s="77"/>
      <c r="K2654" s="13">
        <f>SUM(I2654:J2654)</f>
        <v>0</v>
      </c>
      <c r="L2654" s="47"/>
      <c r="M2654" s="77"/>
      <c r="N2654" s="77"/>
      <c r="O2654" s="13">
        <f>SUM(L2654:N2654)</f>
        <v>0</v>
      </c>
      <c r="P2654" s="77"/>
      <c r="Q2654" s="77"/>
      <c r="R2654" s="77"/>
      <c r="S2654" s="77"/>
      <c r="T2654" s="13">
        <f>SUM(P2654:S2654)</f>
        <v>0</v>
      </c>
      <c r="U2654" s="47"/>
      <c r="V2654" s="47"/>
      <c r="W2654" s="47"/>
      <c r="X2654" s="47"/>
      <c r="Y2654" s="47"/>
      <c r="Z2654" s="47"/>
      <c r="AA2654" s="13">
        <f>SUM(U2654:Z2654)</f>
        <v>0</v>
      </c>
      <c r="AB2654" s="47"/>
      <c r="AC2654" s="47"/>
      <c r="AD2654" s="86">
        <f>H2654+K2654+O2654+T2654+AA2654+AB2654-AC2654</f>
        <v>80.066666666666663</v>
      </c>
    </row>
    <row r="2655" spans="1:30" ht="21" customHeight="1" x14ac:dyDescent="0.2">
      <c r="A2655" s="9">
        <v>2651</v>
      </c>
      <c r="B2655" s="108" t="s">
        <v>2263</v>
      </c>
      <c r="C2655" s="110" t="s">
        <v>73</v>
      </c>
      <c r="D2655" s="110">
        <v>4</v>
      </c>
      <c r="E2655" s="14">
        <v>0.80062500000000003</v>
      </c>
      <c r="F2655" s="50"/>
      <c r="G2655" s="50"/>
      <c r="H2655" s="12">
        <f>SUM(E2655*100,F2655:G2655)</f>
        <v>80.0625</v>
      </c>
      <c r="I2655" s="50"/>
      <c r="J2655" s="112"/>
      <c r="K2655" s="14">
        <f>SUM(I2655:J2655)</f>
        <v>0</v>
      </c>
      <c r="L2655" s="50"/>
      <c r="M2655" s="112"/>
      <c r="N2655" s="112"/>
      <c r="O2655" s="14">
        <f>SUM(L2655:N2655)</f>
        <v>0</v>
      </c>
      <c r="P2655" s="112"/>
      <c r="Q2655" s="112"/>
      <c r="R2655" s="112"/>
      <c r="S2655" s="112"/>
      <c r="T2655" s="14">
        <f>SUM(P2655:S2655)</f>
        <v>0</v>
      </c>
      <c r="U2655" s="50"/>
      <c r="V2655" s="50"/>
      <c r="W2655" s="50"/>
      <c r="X2655" s="50"/>
      <c r="Y2655" s="50"/>
      <c r="Z2655" s="50"/>
      <c r="AA2655" s="14">
        <f>SUM(U2655:Z2655)</f>
        <v>0</v>
      </c>
      <c r="AB2655" s="50"/>
      <c r="AC2655" s="50"/>
      <c r="AD2655" s="86">
        <f>H2655+K2655+O2655+T2655+AA2655+AB2655-AC2655</f>
        <v>80.0625</v>
      </c>
    </row>
    <row r="2656" spans="1:30" ht="21" customHeight="1" x14ac:dyDescent="0.2">
      <c r="A2656" s="10">
        <v>2652</v>
      </c>
      <c r="B2656" s="100" t="s">
        <v>2264</v>
      </c>
      <c r="C2656" s="101" t="s">
        <v>68</v>
      </c>
      <c r="D2656" s="156">
        <v>1</v>
      </c>
      <c r="E2656" s="16">
        <v>0.78533333333333333</v>
      </c>
      <c r="F2656" s="48"/>
      <c r="G2656" s="48"/>
      <c r="H2656" s="12">
        <f>SUM(E2656*100,F2656:G2656)</f>
        <v>78.533333333333331</v>
      </c>
      <c r="I2656" s="48"/>
      <c r="J2656" s="78"/>
      <c r="K2656" s="13">
        <f>SUM(I2656:J2656)</f>
        <v>0</v>
      </c>
      <c r="L2656" s="48"/>
      <c r="M2656" s="78"/>
      <c r="N2656" s="78"/>
      <c r="O2656" s="13">
        <f>SUM(L2656:N2656)</f>
        <v>0</v>
      </c>
      <c r="P2656" s="78"/>
      <c r="Q2656" s="78"/>
      <c r="R2656" s="78"/>
      <c r="S2656" s="78"/>
      <c r="T2656" s="13">
        <f>SUM(P2656:S2656)</f>
        <v>0</v>
      </c>
      <c r="U2656" s="48"/>
      <c r="V2656" s="48"/>
      <c r="W2656" s="48">
        <v>1.5</v>
      </c>
      <c r="X2656" s="48"/>
      <c r="Y2656" s="48"/>
      <c r="Z2656" s="48"/>
      <c r="AA2656" s="13">
        <f>SUM(U2656:Z2656)</f>
        <v>1.5</v>
      </c>
      <c r="AB2656" s="48"/>
      <c r="AC2656" s="48"/>
      <c r="AD2656" s="86">
        <f>H2656+K2656+O2656+T2656+AA2656+AB2656-AC2656</f>
        <v>80.033333333333331</v>
      </c>
    </row>
    <row r="2657" spans="1:30" ht="21" customHeight="1" x14ac:dyDescent="0.2">
      <c r="A2657" s="8">
        <v>2653</v>
      </c>
      <c r="B2657" s="99" t="s">
        <v>2265</v>
      </c>
      <c r="C2657" s="101" t="s">
        <v>68</v>
      </c>
      <c r="D2657" s="101">
        <v>2</v>
      </c>
      <c r="E2657" s="13">
        <v>0.80033333333333334</v>
      </c>
      <c r="F2657" s="48"/>
      <c r="G2657" s="48"/>
      <c r="H2657" s="12">
        <f>SUM(E2657*100,F2657:G2657)</f>
        <v>80.033333333333331</v>
      </c>
      <c r="I2657" s="48"/>
      <c r="J2657" s="78"/>
      <c r="K2657" s="13">
        <f>SUM(I2657:J2657)</f>
        <v>0</v>
      </c>
      <c r="L2657" s="48"/>
      <c r="M2657" s="78"/>
      <c r="N2657" s="78"/>
      <c r="O2657" s="13">
        <f>SUM(L2657:N2657)</f>
        <v>0</v>
      </c>
      <c r="P2657" s="78"/>
      <c r="Q2657" s="78"/>
      <c r="R2657" s="78"/>
      <c r="S2657" s="78"/>
      <c r="T2657" s="13">
        <f>SUM(P2657:S2657)</f>
        <v>0</v>
      </c>
      <c r="U2657" s="48"/>
      <c r="V2657" s="48"/>
      <c r="W2657" s="48"/>
      <c r="X2657" s="48"/>
      <c r="Y2657" s="48"/>
      <c r="Z2657" s="48"/>
      <c r="AA2657" s="13">
        <f>SUM(U2657:Z2657)</f>
        <v>0</v>
      </c>
      <c r="AB2657" s="48"/>
      <c r="AC2657" s="48"/>
      <c r="AD2657" s="86">
        <f>H2657+K2657+O2657+T2657+AA2657+AB2657-AC2657</f>
        <v>80.033333333333331</v>
      </c>
    </row>
    <row r="2658" spans="1:30" ht="21" customHeight="1" x14ac:dyDescent="0.2">
      <c r="A2658" s="9">
        <v>2654</v>
      </c>
      <c r="B2658" s="110" t="s">
        <v>2266</v>
      </c>
      <c r="C2658" s="110" t="s">
        <v>73</v>
      </c>
      <c r="D2658" s="110">
        <v>1</v>
      </c>
      <c r="E2658" s="14">
        <v>0.80032258064516126</v>
      </c>
      <c r="F2658" s="50"/>
      <c r="G2658" s="50"/>
      <c r="H2658" s="12">
        <f>SUM(E2658*100,F2658:G2658)</f>
        <v>80.032258064516128</v>
      </c>
      <c r="I2658" s="50"/>
      <c r="J2658" s="112"/>
      <c r="K2658" s="14">
        <f>SUM(I2658:J2658)</f>
        <v>0</v>
      </c>
      <c r="L2658" s="50"/>
      <c r="M2658" s="112"/>
      <c r="N2658" s="112"/>
      <c r="O2658" s="14">
        <f>SUM(L2658:N2658)</f>
        <v>0</v>
      </c>
      <c r="P2658" s="112"/>
      <c r="Q2658" s="112"/>
      <c r="R2658" s="112"/>
      <c r="S2658" s="112"/>
      <c r="T2658" s="14">
        <f>SUM(P2658:S2658)</f>
        <v>0</v>
      </c>
      <c r="U2658" s="50"/>
      <c r="V2658" s="50"/>
      <c r="W2658" s="50"/>
      <c r="X2658" s="50"/>
      <c r="Y2658" s="50"/>
      <c r="Z2658" s="50"/>
      <c r="AA2658" s="14">
        <f>SUM(U2658:Z2658)</f>
        <v>0</v>
      </c>
      <c r="AB2658" s="50"/>
      <c r="AC2658" s="50"/>
      <c r="AD2658" s="86">
        <f>H2658+K2658+O2658+T2658+AA2658+AB2658-AC2658</f>
        <v>80.032258064516128</v>
      </c>
    </row>
    <row r="2659" spans="1:30" ht="21" customHeight="1" x14ac:dyDescent="0.2">
      <c r="A2659" s="10">
        <v>2655</v>
      </c>
      <c r="B2659" s="117">
        <v>204053</v>
      </c>
      <c r="C2659" s="119" t="s">
        <v>78</v>
      </c>
      <c r="D2659" s="119">
        <v>1</v>
      </c>
      <c r="E2659" s="14">
        <v>0.79031249999999997</v>
      </c>
      <c r="F2659" s="51"/>
      <c r="G2659" s="51"/>
      <c r="H2659" s="12">
        <f>SUM(E2659*100,F2659:G2659)</f>
        <v>79.03125</v>
      </c>
      <c r="I2659" s="51"/>
      <c r="J2659" s="121"/>
      <c r="K2659" s="14">
        <f>SUM(I2659:J2659)</f>
        <v>0</v>
      </c>
      <c r="L2659" s="51"/>
      <c r="M2659" s="121"/>
      <c r="N2659" s="121"/>
      <c r="O2659" s="14">
        <f>SUM(L2659:N2659)</f>
        <v>0</v>
      </c>
      <c r="P2659" s="121"/>
      <c r="Q2659" s="121"/>
      <c r="R2659" s="121"/>
      <c r="S2659" s="121"/>
      <c r="T2659" s="14">
        <f>SUM(P2659:S2659)</f>
        <v>0</v>
      </c>
      <c r="U2659" s="51"/>
      <c r="V2659" s="51"/>
      <c r="W2659" s="51"/>
      <c r="X2659" s="51"/>
      <c r="Y2659" s="51">
        <v>1</v>
      </c>
      <c r="Z2659" s="51"/>
      <c r="AA2659" s="14">
        <f>SUM(U2659:Z2659)</f>
        <v>1</v>
      </c>
      <c r="AB2659" s="51"/>
      <c r="AC2659" s="51"/>
      <c r="AD2659" s="87">
        <f>H2659+K2659+O2659+T2659+AA2659+AB2659-AC2659</f>
        <v>80.03125</v>
      </c>
    </row>
    <row r="2660" spans="1:30" ht="21" customHeight="1" x14ac:dyDescent="0.2">
      <c r="A2660" s="8">
        <v>2656</v>
      </c>
      <c r="B2660" s="117">
        <v>194021</v>
      </c>
      <c r="C2660" s="119" t="s">
        <v>78</v>
      </c>
      <c r="D2660" s="119">
        <v>2</v>
      </c>
      <c r="E2660" s="14">
        <v>0.8002083333333333</v>
      </c>
      <c r="F2660" s="51"/>
      <c r="G2660" s="51"/>
      <c r="H2660" s="12">
        <f>SUM(E2660*100,F2660:G2660)</f>
        <v>80.020833333333329</v>
      </c>
      <c r="I2660" s="51"/>
      <c r="J2660" s="121"/>
      <c r="K2660" s="14">
        <f>SUM(I2660:J2660)</f>
        <v>0</v>
      </c>
      <c r="L2660" s="51"/>
      <c r="M2660" s="121"/>
      <c r="N2660" s="121"/>
      <c r="O2660" s="14">
        <f>SUM(L2660:N2660)</f>
        <v>0</v>
      </c>
      <c r="P2660" s="121"/>
      <c r="Q2660" s="121"/>
      <c r="R2660" s="121"/>
      <c r="S2660" s="121"/>
      <c r="T2660" s="14">
        <f>SUM(P2660:S2660)</f>
        <v>0</v>
      </c>
      <c r="U2660" s="51"/>
      <c r="V2660" s="51"/>
      <c r="W2660" s="51"/>
      <c r="X2660" s="51"/>
      <c r="Y2660" s="51"/>
      <c r="Z2660" s="51"/>
      <c r="AA2660" s="14">
        <f>SUM(U2660:Z2660)</f>
        <v>0</v>
      </c>
      <c r="AB2660" s="51"/>
      <c r="AC2660" s="51"/>
      <c r="AD2660" s="87">
        <f>H2660+K2660+O2660+T2660+AA2660+AB2660-AC2660</f>
        <v>80.020833333333329</v>
      </c>
    </row>
    <row r="2661" spans="1:30" ht="21" customHeight="1" x14ac:dyDescent="0.2">
      <c r="A2661" s="9">
        <v>2657</v>
      </c>
      <c r="B2661" s="117">
        <v>204067</v>
      </c>
      <c r="C2661" s="119" t="s">
        <v>78</v>
      </c>
      <c r="D2661" s="119">
        <v>1</v>
      </c>
      <c r="E2661" s="14">
        <v>0.77218750000000003</v>
      </c>
      <c r="F2661" s="51"/>
      <c r="G2661" s="51"/>
      <c r="H2661" s="12">
        <f>SUM(E2661*100,F2661:G2661)</f>
        <v>77.21875</v>
      </c>
      <c r="I2661" s="51"/>
      <c r="J2661" s="121"/>
      <c r="K2661" s="14">
        <f>SUM(I2661:J2661)</f>
        <v>0</v>
      </c>
      <c r="L2661" s="51"/>
      <c r="M2661" s="121"/>
      <c r="N2661" s="121"/>
      <c r="O2661" s="14">
        <f>SUM(L2661:N2661)</f>
        <v>0</v>
      </c>
      <c r="P2661" s="121"/>
      <c r="Q2661" s="121"/>
      <c r="R2661" s="121"/>
      <c r="S2661" s="121"/>
      <c r="T2661" s="14">
        <f>SUM(P2661:S2661)</f>
        <v>0</v>
      </c>
      <c r="U2661" s="51"/>
      <c r="V2661" s="51">
        <v>2.8</v>
      </c>
      <c r="W2661" s="51"/>
      <c r="X2661" s="51"/>
      <c r="Y2661" s="51"/>
      <c r="Z2661" s="51"/>
      <c r="AA2661" s="14">
        <f>SUM(U2661:Z2661)</f>
        <v>2.8</v>
      </c>
      <c r="AB2661" s="51"/>
      <c r="AC2661" s="51"/>
      <c r="AD2661" s="86">
        <f>H2661+K2661+O2661+T2661+AA2661+AB2661-AC2661</f>
        <v>80.018749999999997</v>
      </c>
    </row>
    <row r="2662" spans="1:30" ht="21" customHeight="1" x14ac:dyDescent="0.2">
      <c r="A2662" s="10">
        <v>2658</v>
      </c>
      <c r="B2662" s="122" t="s">
        <v>2267</v>
      </c>
      <c r="C2662" s="110" t="s">
        <v>73</v>
      </c>
      <c r="D2662" s="110">
        <v>1</v>
      </c>
      <c r="E2662" s="14">
        <v>0.80011111111111122</v>
      </c>
      <c r="F2662" s="50"/>
      <c r="G2662" s="50"/>
      <c r="H2662" s="12">
        <f>SUM(E2662*100,F2662:G2662)</f>
        <v>80.01111111111112</v>
      </c>
      <c r="I2662" s="50"/>
      <c r="J2662" s="112"/>
      <c r="K2662" s="14">
        <f>SUM(I2662:J2662)</f>
        <v>0</v>
      </c>
      <c r="L2662" s="50"/>
      <c r="M2662" s="112"/>
      <c r="N2662" s="112"/>
      <c r="O2662" s="14">
        <f>SUM(L2662:N2662)</f>
        <v>0</v>
      </c>
      <c r="P2662" s="112"/>
      <c r="Q2662" s="112"/>
      <c r="R2662" s="112"/>
      <c r="S2662" s="112"/>
      <c r="T2662" s="14">
        <f>SUM(P2662:S2662)</f>
        <v>0</v>
      </c>
      <c r="U2662" s="50"/>
      <c r="V2662" s="50"/>
      <c r="W2662" s="50"/>
      <c r="X2662" s="50"/>
      <c r="Y2662" s="50"/>
      <c r="Z2662" s="50"/>
      <c r="AA2662" s="14">
        <f>SUM(U2662:Z2662)</f>
        <v>0</v>
      </c>
      <c r="AB2662" s="50"/>
      <c r="AC2662" s="50"/>
      <c r="AD2662" s="86">
        <f>H2662+K2662+O2662+T2662+AA2662+AB2662-AC2662</f>
        <v>80.01111111111112</v>
      </c>
    </row>
    <row r="2663" spans="1:30" ht="21" customHeight="1" x14ac:dyDescent="0.2">
      <c r="A2663" s="8">
        <v>2659</v>
      </c>
      <c r="B2663" s="96" t="s">
        <v>2268</v>
      </c>
      <c r="C2663" s="96" t="s">
        <v>66</v>
      </c>
      <c r="D2663" s="96">
        <v>3</v>
      </c>
      <c r="E2663" s="13">
        <v>0.8</v>
      </c>
      <c r="F2663" s="47"/>
      <c r="G2663" s="47"/>
      <c r="H2663" s="12">
        <f>SUM(E2663*100,F2663:G2663)</f>
        <v>80</v>
      </c>
      <c r="I2663" s="47"/>
      <c r="J2663" s="77"/>
      <c r="K2663" s="13">
        <f>SUM(I2663:J2663)</f>
        <v>0</v>
      </c>
      <c r="L2663" s="47"/>
      <c r="M2663" s="77"/>
      <c r="N2663" s="77"/>
      <c r="O2663" s="13">
        <f>SUM(L2663:N2663)</f>
        <v>0</v>
      </c>
      <c r="P2663" s="77"/>
      <c r="Q2663" s="77"/>
      <c r="R2663" s="77"/>
      <c r="S2663" s="77"/>
      <c r="T2663" s="13">
        <f>SUM(P2663:S2663)</f>
        <v>0</v>
      </c>
      <c r="U2663" s="47"/>
      <c r="V2663" s="47"/>
      <c r="W2663" s="47"/>
      <c r="X2663" s="47"/>
      <c r="Y2663" s="47"/>
      <c r="Z2663" s="47"/>
      <c r="AA2663" s="13">
        <f>SUM(U2663:Z2663)</f>
        <v>0</v>
      </c>
      <c r="AB2663" s="47"/>
      <c r="AC2663" s="47"/>
      <c r="AD2663" s="86">
        <f>H2663+K2663+O2663+T2663+AA2663+AB2663-AC2663</f>
        <v>80</v>
      </c>
    </row>
    <row r="2664" spans="1:30" ht="21" customHeight="1" x14ac:dyDescent="0.2">
      <c r="A2664" s="9">
        <v>2660</v>
      </c>
      <c r="B2664" s="96" t="s">
        <v>2269</v>
      </c>
      <c r="C2664" s="96" t="s">
        <v>66</v>
      </c>
      <c r="D2664" s="96">
        <v>2</v>
      </c>
      <c r="E2664" s="13">
        <v>0.8</v>
      </c>
      <c r="F2664" s="47"/>
      <c r="G2664" s="47"/>
      <c r="H2664" s="12">
        <f>SUM(E2664*100,F2664:G2664)</f>
        <v>80</v>
      </c>
      <c r="I2664" s="47"/>
      <c r="J2664" s="77"/>
      <c r="K2664" s="13">
        <f>SUM(I2664:J2664)</f>
        <v>0</v>
      </c>
      <c r="L2664" s="47"/>
      <c r="M2664" s="77"/>
      <c r="N2664" s="77"/>
      <c r="O2664" s="13">
        <f>SUM(L2664:N2664)</f>
        <v>0</v>
      </c>
      <c r="P2664" s="77"/>
      <c r="Q2664" s="77"/>
      <c r="R2664" s="77"/>
      <c r="S2664" s="77"/>
      <c r="T2664" s="13">
        <f>SUM(P2664:S2664)</f>
        <v>0</v>
      </c>
      <c r="U2664" s="47"/>
      <c r="V2664" s="47"/>
      <c r="W2664" s="47"/>
      <c r="X2664" s="47"/>
      <c r="Y2664" s="47"/>
      <c r="Z2664" s="47"/>
      <c r="AA2664" s="13">
        <f>SUM(U2664:Z2664)</f>
        <v>0</v>
      </c>
      <c r="AB2664" s="47"/>
      <c r="AC2664" s="47"/>
      <c r="AD2664" s="87">
        <f>H2664+K2664+O2664+T2664+AA2664+AB2664-AC2664</f>
        <v>80</v>
      </c>
    </row>
    <row r="2665" spans="1:30" ht="21" customHeight="1" x14ac:dyDescent="0.2">
      <c r="A2665" s="10">
        <v>2661</v>
      </c>
      <c r="B2665" s="117">
        <v>194133</v>
      </c>
      <c r="C2665" s="119" t="s">
        <v>78</v>
      </c>
      <c r="D2665" s="119">
        <v>2</v>
      </c>
      <c r="E2665" s="14">
        <v>0.79979166666666668</v>
      </c>
      <c r="F2665" s="51"/>
      <c r="G2665" s="51"/>
      <c r="H2665" s="12">
        <f>SUM(E2665*100,F2665:G2665)</f>
        <v>79.979166666666671</v>
      </c>
      <c r="I2665" s="51"/>
      <c r="J2665" s="121"/>
      <c r="K2665" s="14">
        <f>SUM(I2665:J2665)</f>
        <v>0</v>
      </c>
      <c r="L2665" s="51"/>
      <c r="M2665" s="121"/>
      <c r="N2665" s="121"/>
      <c r="O2665" s="14">
        <f>SUM(L2665:N2665)</f>
        <v>0</v>
      </c>
      <c r="P2665" s="121"/>
      <c r="Q2665" s="121"/>
      <c r="R2665" s="121"/>
      <c r="S2665" s="121"/>
      <c r="T2665" s="14">
        <f>SUM(P2665:S2665)</f>
        <v>0</v>
      </c>
      <c r="U2665" s="51"/>
      <c r="V2665" s="51"/>
      <c r="W2665" s="51"/>
      <c r="X2665" s="51"/>
      <c r="Y2665" s="51"/>
      <c r="Z2665" s="51"/>
      <c r="AA2665" s="14">
        <f>SUM(U2665:Z2665)</f>
        <v>0</v>
      </c>
      <c r="AB2665" s="51"/>
      <c r="AC2665" s="51"/>
      <c r="AD2665" s="86">
        <f>H2665+K2665+O2665+T2665+AA2665+AB2665-AC2665</f>
        <v>79.979166666666671</v>
      </c>
    </row>
    <row r="2666" spans="1:30" ht="21" customHeight="1" x14ac:dyDescent="0.2">
      <c r="A2666" s="8">
        <v>2662</v>
      </c>
      <c r="B2666" s="122" t="s">
        <v>2270</v>
      </c>
      <c r="C2666" s="110" t="s">
        <v>73</v>
      </c>
      <c r="D2666" s="110">
        <v>1</v>
      </c>
      <c r="E2666" s="14">
        <v>0.79977777777777781</v>
      </c>
      <c r="F2666" s="50"/>
      <c r="G2666" s="50"/>
      <c r="H2666" s="12">
        <f>SUM(E2666*100,F2666:G2666)</f>
        <v>79.977777777777774</v>
      </c>
      <c r="I2666" s="50"/>
      <c r="J2666" s="112"/>
      <c r="K2666" s="14">
        <f>SUM(I2666:J2666)</f>
        <v>0</v>
      </c>
      <c r="L2666" s="50"/>
      <c r="M2666" s="112"/>
      <c r="N2666" s="112"/>
      <c r="O2666" s="14">
        <f>SUM(L2666:N2666)</f>
        <v>0</v>
      </c>
      <c r="P2666" s="112"/>
      <c r="Q2666" s="112"/>
      <c r="R2666" s="112"/>
      <c r="S2666" s="112"/>
      <c r="T2666" s="14">
        <f>SUM(P2666:S2666)</f>
        <v>0</v>
      </c>
      <c r="U2666" s="50"/>
      <c r="V2666" s="50"/>
      <c r="W2666" s="50"/>
      <c r="X2666" s="50"/>
      <c r="Y2666" s="50"/>
      <c r="Z2666" s="50"/>
      <c r="AA2666" s="14">
        <f>SUM(U2666:Z2666)</f>
        <v>0</v>
      </c>
      <c r="AB2666" s="50"/>
      <c r="AC2666" s="50"/>
      <c r="AD2666" s="86">
        <f>H2666+K2666+O2666+T2666+AA2666+AB2666-AC2666</f>
        <v>79.977777777777774</v>
      </c>
    </row>
    <row r="2667" spans="1:30" ht="21" customHeight="1" x14ac:dyDescent="0.2">
      <c r="A2667" s="9">
        <v>2663</v>
      </c>
      <c r="B2667" s="122" t="s">
        <v>2271</v>
      </c>
      <c r="C2667" s="110" t="s">
        <v>73</v>
      </c>
      <c r="D2667" s="110">
        <v>1</v>
      </c>
      <c r="E2667" s="14">
        <v>0.79975555555555566</v>
      </c>
      <c r="F2667" s="50"/>
      <c r="G2667" s="50"/>
      <c r="H2667" s="12">
        <f>SUM(E2667*100,F2667:G2667)</f>
        <v>79.975555555555573</v>
      </c>
      <c r="I2667" s="50"/>
      <c r="J2667" s="112"/>
      <c r="K2667" s="14">
        <f>SUM(I2667:J2667)</f>
        <v>0</v>
      </c>
      <c r="L2667" s="50"/>
      <c r="M2667" s="112"/>
      <c r="N2667" s="112"/>
      <c r="O2667" s="14">
        <f>SUM(L2667:N2667)</f>
        <v>0</v>
      </c>
      <c r="P2667" s="112"/>
      <c r="Q2667" s="112"/>
      <c r="R2667" s="112"/>
      <c r="S2667" s="112"/>
      <c r="T2667" s="14">
        <f>SUM(P2667:S2667)</f>
        <v>0</v>
      </c>
      <c r="U2667" s="50"/>
      <c r="V2667" s="50"/>
      <c r="W2667" s="50"/>
      <c r="X2667" s="50"/>
      <c r="Y2667" s="50"/>
      <c r="Z2667" s="50"/>
      <c r="AA2667" s="14">
        <f>SUM(U2667:Z2667)</f>
        <v>0</v>
      </c>
      <c r="AB2667" s="50"/>
      <c r="AC2667" s="50"/>
      <c r="AD2667" s="86">
        <f>H2667+K2667+O2667+T2667+AA2667+AB2667-AC2667</f>
        <v>79.975555555555573</v>
      </c>
    </row>
    <row r="2668" spans="1:30" ht="21" customHeight="1" x14ac:dyDescent="0.2">
      <c r="A2668" s="10">
        <v>2664</v>
      </c>
      <c r="B2668" s="129" t="s">
        <v>2272</v>
      </c>
      <c r="C2668" s="101" t="s">
        <v>68</v>
      </c>
      <c r="D2668" s="101">
        <v>3</v>
      </c>
      <c r="E2668" s="13">
        <v>0.79967741935483871</v>
      </c>
      <c r="F2668" s="48"/>
      <c r="G2668" s="48"/>
      <c r="H2668" s="12">
        <f>SUM(E2668*100,F2668:G2668)</f>
        <v>79.967741935483872</v>
      </c>
      <c r="I2668" s="48"/>
      <c r="J2668" s="78"/>
      <c r="K2668" s="13">
        <f>SUM(I2668:J2668)</f>
        <v>0</v>
      </c>
      <c r="L2668" s="48"/>
      <c r="M2668" s="78"/>
      <c r="N2668" s="78"/>
      <c r="O2668" s="13">
        <f>SUM(L2668:N2668)</f>
        <v>0</v>
      </c>
      <c r="P2668" s="78"/>
      <c r="Q2668" s="78"/>
      <c r="R2668" s="78"/>
      <c r="S2668" s="78"/>
      <c r="T2668" s="13">
        <f>SUM(P2668:S2668)</f>
        <v>0</v>
      </c>
      <c r="U2668" s="48"/>
      <c r="V2668" s="48"/>
      <c r="W2668" s="48"/>
      <c r="X2668" s="48"/>
      <c r="Y2668" s="48"/>
      <c r="Z2668" s="48"/>
      <c r="AA2668" s="13">
        <f>SUM(U2668:Z2668)</f>
        <v>0</v>
      </c>
      <c r="AB2668" s="48"/>
      <c r="AC2668" s="48"/>
      <c r="AD2668" s="87">
        <f>H2668+K2668+O2668+T2668+AA2668+AB2668-AC2668</f>
        <v>79.967741935483872</v>
      </c>
    </row>
    <row r="2669" spans="1:30" ht="21" customHeight="1" x14ac:dyDescent="0.2">
      <c r="A2669" s="8">
        <v>2665</v>
      </c>
      <c r="B2669" s="117">
        <v>174024</v>
      </c>
      <c r="C2669" s="119" t="s">
        <v>78</v>
      </c>
      <c r="D2669" s="119">
        <v>4</v>
      </c>
      <c r="E2669" s="14">
        <v>0.79948717948717951</v>
      </c>
      <c r="F2669" s="51"/>
      <c r="G2669" s="51"/>
      <c r="H2669" s="12">
        <f>SUM(E2669*100,F2669:G2669)</f>
        <v>79.948717948717956</v>
      </c>
      <c r="I2669" s="51"/>
      <c r="J2669" s="121"/>
      <c r="K2669" s="14">
        <f>SUM(I2669:J2669)</f>
        <v>0</v>
      </c>
      <c r="L2669" s="51"/>
      <c r="M2669" s="121"/>
      <c r="N2669" s="121"/>
      <c r="O2669" s="14">
        <f>SUM(L2669:N2669)</f>
        <v>0</v>
      </c>
      <c r="P2669" s="121"/>
      <c r="Q2669" s="121"/>
      <c r="R2669" s="121"/>
      <c r="S2669" s="121"/>
      <c r="T2669" s="14">
        <f>SUM(P2669:S2669)</f>
        <v>0</v>
      </c>
      <c r="U2669" s="51"/>
      <c r="V2669" s="51"/>
      <c r="W2669" s="51"/>
      <c r="X2669" s="51"/>
      <c r="Y2669" s="51"/>
      <c r="Z2669" s="51"/>
      <c r="AA2669" s="14">
        <f>SUM(U2669:Z2669)</f>
        <v>0</v>
      </c>
      <c r="AB2669" s="51"/>
      <c r="AC2669" s="51"/>
      <c r="AD2669" s="86">
        <f>H2669+K2669+O2669+T2669+AA2669+AB2669-AC2669</f>
        <v>79.948717948717956</v>
      </c>
    </row>
    <row r="2670" spans="1:30" ht="21" customHeight="1" x14ac:dyDescent="0.2">
      <c r="A2670" s="9">
        <v>2666</v>
      </c>
      <c r="B2670" s="117">
        <v>194096</v>
      </c>
      <c r="C2670" s="119" t="s">
        <v>78</v>
      </c>
      <c r="D2670" s="119">
        <v>2</v>
      </c>
      <c r="E2670" s="14">
        <v>0.79541666666666666</v>
      </c>
      <c r="F2670" s="51"/>
      <c r="G2670" s="51"/>
      <c r="H2670" s="12">
        <f>SUM(E2670*100,F2670:G2670)</f>
        <v>79.541666666666671</v>
      </c>
      <c r="I2670" s="51"/>
      <c r="J2670" s="121"/>
      <c r="K2670" s="14">
        <f>SUM(I2670:J2670)</f>
        <v>0</v>
      </c>
      <c r="L2670" s="51"/>
      <c r="M2670" s="121"/>
      <c r="N2670" s="121"/>
      <c r="O2670" s="14">
        <f>SUM(L2670:N2670)</f>
        <v>0</v>
      </c>
      <c r="P2670" s="121"/>
      <c r="Q2670" s="121"/>
      <c r="R2670" s="121"/>
      <c r="S2670" s="121"/>
      <c r="T2670" s="14">
        <f>SUM(P2670:S2670)</f>
        <v>0</v>
      </c>
      <c r="U2670" s="51"/>
      <c r="V2670" s="51">
        <v>0.4</v>
      </c>
      <c r="W2670" s="51"/>
      <c r="X2670" s="51"/>
      <c r="Y2670" s="51"/>
      <c r="Z2670" s="51"/>
      <c r="AA2670" s="14">
        <f>SUM(U2670:Z2670)</f>
        <v>0.4</v>
      </c>
      <c r="AB2670" s="51"/>
      <c r="AC2670" s="51"/>
      <c r="AD2670" s="86">
        <f>H2670+K2670+O2670+T2670+AA2670+AB2670-AC2670</f>
        <v>79.941666666666677</v>
      </c>
    </row>
    <row r="2671" spans="1:30" ht="21" customHeight="1" x14ac:dyDescent="0.2">
      <c r="A2671" s="10">
        <v>2667</v>
      </c>
      <c r="B2671" s="110" t="s">
        <v>2273</v>
      </c>
      <c r="C2671" s="110" t="s">
        <v>73</v>
      </c>
      <c r="D2671" s="110">
        <v>1</v>
      </c>
      <c r="E2671" s="14">
        <v>0.76935483870967747</v>
      </c>
      <c r="F2671" s="50"/>
      <c r="G2671" s="50"/>
      <c r="H2671" s="12">
        <f>SUM(E2671*100,F2671:G2671)</f>
        <v>76.935483870967744</v>
      </c>
      <c r="I2671" s="50"/>
      <c r="J2671" s="112"/>
      <c r="K2671" s="14">
        <f>SUM(I2671:J2671)</f>
        <v>0</v>
      </c>
      <c r="L2671" s="50"/>
      <c r="M2671" s="112"/>
      <c r="N2671" s="112"/>
      <c r="O2671" s="14">
        <f>SUM(L2671:N2671)</f>
        <v>0</v>
      </c>
      <c r="P2671" s="112"/>
      <c r="Q2671" s="112"/>
      <c r="R2671" s="112"/>
      <c r="S2671" s="112"/>
      <c r="T2671" s="14">
        <f>SUM(P2671:S2671)</f>
        <v>0</v>
      </c>
      <c r="U2671" s="50"/>
      <c r="V2671" s="50">
        <v>0.5</v>
      </c>
      <c r="W2671" s="50"/>
      <c r="X2671" s="50"/>
      <c r="Y2671" s="50">
        <v>2.5</v>
      </c>
      <c r="Z2671" s="50"/>
      <c r="AA2671" s="14">
        <f>SUM(U2671:Z2671)</f>
        <v>3</v>
      </c>
      <c r="AB2671" s="50"/>
      <c r="AC2671" s="50"/>
      <c r="AD2671" s="86">
        <f>H2671+K2671+O2671+T2671+AA2671+AB2671-AC2671</f>
        <v>79.935483870967744</v>
      </c>
    </row>
    <row r="2672" spans="1:30" ht="21" customHeight="1" x14ac:dyDescent="0.2">
      <c r="A2672" s="8">
        <v>2668</v>
      </c>
      <c r="B2672" s="96" t="s">
        <v>2274</v>
      </c>
      <c r="C2672" s="96" t="s">
        <v>66</v>
      </c>
      <c r="D2672" s="96">
        <v>1</v>
      </c>
      <c r="E2672" s="13">
        <v>0.79933333333333334</v>
      </c>
      <c r="F2672" s="47"/>
      <c r="G2672" s="47"/>
      <c r="H2672" s="12">
        <f>SUM(E2672*100,F2672:G2672)</f>
        <v>79.933333333333337</v>
      </c>
      <c r="I2672" s="47"/>
      <c r="J2672" s="77"/>
      <c r="K2672" s="13">
        <f>SUM(I2672:J2672)</f>
        <v>0</v>
      </c>
      <c r="L2672" s="47"/>
      <c r="M2672" s="77"/>
      <c r="N2672" s="77"/>
      <c r="O2672" s="13">
        <f>SUM(L2672:N2672)</f>
        <v>0</v>
      </c>
      <c r="P2672" s="77"/>
      <c r="Q2672" s="77"/>
      <c r="R2672" s="77"/>
      <c r="S2672" s="77"/>
      <c r="T2672" s="13">
        <f>SUM(P2672:S2672)</f>
        <v>0</v>
      </c>
      <c r="U2672" s="47"/>
      <c r="V2672" s="47"/>
      <c r="W2672" s="47"/>
      <c r="X2672" s="47"/>
      <c r="Y2672" s="47"/>
      <c r="Z2672" s="47"/>
      <c r="AA2672" s="13">
        <f>SUM(U2672:Z2672)</f>
        <v>0</v>
      </c>
      <c r="AB2672" s="47"/>
      <c r="AC2672" s="47"/>
      <c r="AD2672" s="87">
        <f>H2672+K2672+O2672+T2672+AA2672+AB2672-AC2672</f>
        <v>79.933333333333337</v>
      </c>
    </row>
    <row r="2673" spans="1:30" ht="21" customHeight="1" x14ac:dyDescent="0.2">
      <c r="A2673" s="9">
        <v>2669</v>
      </c>
      <c r="B2673" s="110" t="s">
        <v>2275</v>
      </c>
      <c r="C2673" s="110" t="s">
        <v>73</v>
      </c>
      <c r="D2673" s="110">
        <v>1</v>
      </c>
      <c r="E2673" s="14">
        <v>0.79419354838709677</v>
      </c>
      <c r="F2673" s="50"/>
      <c r="G2673" s="50"/>
      <c r="H2673" s="12">
        <f>SUM(E2673*100,F2673:G2673)</f>
        <v>79.41935483870968</v>
      </c>
      <c r="I2673" s="50"/>
      <c r="J2673" s="112"/>
      <c r="K2673" s="14">
        <f>SUM(I2673:J2673)</f>
        <v>0</v>
      </c>
      <c r="L2673" s="50"/>
      <c r="M2673" s="112"/>
      <c r="N2673" s="112"/>
      <c r="O2673" s="14">
        <f>SUM(L2673:N2673)</f>
        <v>0</v>
      </c>
      <c r="P2673" s="112"/>
      <c r="Q2673" s="112"/>
      <c r="R2673" s="112"/>
      <c r="S2673" s="112"/>
      <c r="T2673" s="14">
        <f>SUM(P2673:S2673)</f>
        <v>0</v>
      </c>
      <c r="U2673" s="50"/>
      <c r="V2673" s="50">
        <v>0.5</v>
      </c>
      <c r="W2673" s="50"/>
      <c r="X2673" s="50"/>
      <c r="Y2673" s="50"/>
      <c r="Z2673" s="50"/>
      <c r="AA2673" s="14">
        <f>SUM(U2673:Z2673)</f>
        <v>0.5</v>
      </c>
      <c r="AB2673" s="50"/>
      <c r="AC2673" s="50"/>
      <c r="AD2673" s="87">
        <f>H2673+K2673+O2673+T2673+AA2673+AB2673-AC2673</f>
        <v>79.91935483870968</v>
      </c>
    </row>
    <row r="2674" spans="1:30" ht="21" customHeight="1" x14ac:dyDescent="0.2">
      <c r="A2674" s="10">
        <v>2670</v>
      </c>
      <c r="B2674" s="136" t="s">
        <v>2276</v>
      </c>
      <c r="C2674" s="104" t="s">
        <v>70</v>
      </c>
      <c r="D2674" s="103">
        <v>1</v>
      </c>
      <c r="E2674" s="14">
        <f>H2674/100</f>
        <v>0.79909090909090907</v>
      </c>
      <c r="F2674" s="49"/>
      <c r="G2674" s="49"/>
      <c r="H2674" s="12">
        <v>79.909090909090907</v>
      </c>
      <c r="I2674" s="49"/>
      <c r="J2674" s="106"/>
      <c r="K2674" s="14">
        <f>SUM(I2674:J2674)</f>
        <v>0</v>
      </c>
      <c r="L2674" s="49"/>
      <c r="M2674" s="106"/>
      <c r="N2674" s="106"/>
      <c r="O2674" s="14">
        <f>SUM(L2674:N2674)</f>
        <v>0</v>
      </c>
      <c r="P2674" s="106"/>
      <c r="Q2674" s="106"/>
      <c r="R2674" s="106"/>
      <c r="S2674" s="106"/>
      <c r="T2674" s="14">
        <f>SUM(P2674:S2674)</f>
        <v>0</v>
      </c>
      <c r="U2674" s="49"/>
      <c r="V2674" s="49"/>
      <c r="W2674" s="49"/>
      <c r="X2674" s="49"/>
      <c r="Y2674" s="49"/>
      <c r="Z2674" s="49"/>
      <c r="AA2674" s="14">
        <f>SUM(U2674:Z2674)</f>
        <v>0</v>
      </c>
      <c r="AB2674" s="49"/>
      <c r="AC2674" s="49"/>
      <c r="AD2674" s="87">
        <f>H2674+K2674+O2674+T2674+AA2674+AB2674-AC2674</f>
        <v>79.909090909090907</v>
      </c>
    </row>
    <row r="2675" spans="1:30" ht="21" customHeight="1" x14ac:dyDescent="0.2">
      <c r="A2675" s="8">
        <v>2671</v>
      </c>
      <c r="B2675" s="122" t="s">
        <v>2277</v>
      </c>
      <c r="C2675" s="110" t="s">
        <v>73</v>
      </c>
      <c r="D2675" s="110">
        <v>2</v>
      </c>
      <c r="E2675" s="14">
        <v>0.79909090909090907</v>
      </c>
      <c r="F2675" s="50"/>
      <c r="G2675" s="50"/>
      <c r="H2675" s="12">
        <f>SUM(E2675*100,F2675:G2675)</f>
        <v>79.909090909090907</v>
      </c>
      <c r="I2675" s="50"/>
      <c r="J2675" s="112"/>
      <c r="K2675" s="14">
        <f>SUM(I2675:J2675)</f>
        <v>0</v>
      </c>
      <c r="L2675" s="50"/>
      <c r="M2675" s="112"/>
      <c r="N2675" s="112"/>
      <c r="O2675" s="14">
        <f>SUM(L2675:N2675)</f>
        <v>0</v>
      </c>
      <c r="P2675" s="112"/>
      <c r="Q2675" s="112"/>
      <c r="R2675" s="112"/>
      <c r="S2675" s="112"/>
      <c r="T2675" s="14">
        <f>SUM(P2675:S2675)</f>
        <v>0</v>
      </c>
      <c r="U2675" s="50"/>
      <c r="V2675" s="50"/>
      <c r="W2675" s="50"/>
      <c r="X2675" s="50"/>
      <c r="Y2675" s="50"/>
      <c r="Z2675" s="50"/>
      <c r="AA2675" s="14">
        <f>SUM(U2675:Z2675)</f>
        <v>0</v>
      </c>
      <c r="AB2675" s="50"/>
      <c r="AC2675" s="50"/>
      <c r="AD2675" s="86">
        <f>H2675+K2675+O2675+T2675+AA2675+AB2675-AC2675</f>
        <v>79.909090909090907</v>
      </c>
    </row>
    <row r="2676" spans="1:30" ht="21" customHeight="1" x14ac:dyDescent="0.2">
      <c r="A2676" s="9">
        <v>2672</v>
      </c>
      <c r="B2676" s="99" t="s">
        <v>2278</v>
      </c>
      <c r="C2676" s="101" t="s">
        <v>68</v>
      </c>
      <c r="D2676" s="101">
        <v>4</v>
      </c>
      <c r="E2676" s="13">
        <v>0.79900000000000004</v>
      </c>
      <c r="F2676" s="48"/>
      <c r="G2676" s="48"/>
      <c r="H2676" s="12">
        <f>SUM(E2676*100,F2676:G2676)</f>
        <v>79.900000000000006</v>
      </c>
      <c r="I2676" s="48"/>
      <c r="J2676" s="78"/>
      <c r="K2676" s="13">
        <f>SUM(I2676:J2676)</f>
        <v>0</v>
      </c>
      <c r="L2676" s="48"/>
      <c r="M2676" s="78"/>
      <c r="N2676" s="78"/>
      <c r="O2676" s="13">
        <f>SUM(L2676:N2676)</f>
        <v>0</v>
      </c>
      <c r="P2676" s="78"/>
      <c r="Q2676" s="78"/>
      <c r="R2676" s="78"/>
      <c r="S2676" s="78"/>
      <c r="T2676" s="13">
        <f>SUM(P2676:S2676)</f>
        <v>0</v>
      </c>
      <c r="U2676" s="48"/>
      <c r="V2676" s="48"/>
      <c r="W2676" s="48"/>
      <c r="X2676" s="48"/>
      <c r="Y2676" s="48"/>
      <c r="Z2676" s="48"/>
      <c r="AA2676" s="13">
        <f>SUM(U2676:Z2676)</f>
        <v>0</v>
      </c>
      <c r="AB2676" s="48"/>
      <c r="AC2676" s="48"/>
      <c r="AD2676" s="86">
        <f>H2676+K2676+O2676+T2676+AA2676+AB2676-AC2676</f>
        <v>79.900000000000006</v>
      </c>
    </row>
    <row r="2677" spans="1:30" ht="21" customHeight="1" x14ac:dyDescent="0.2">
      <c r="A2677" s="10">
        <v>2673</v>
      </c>
      <c r="B2677" s="99" t="s">
        <v>2279</v>
      </c>
      <c r="C2677" s="101" t="s">
        <v>68</v>
      </c>
      <c r="D2677" s="101">
        <v>2</v>
      </c>
      <c r="E2677" s="13">
        <v>0.76700000000000002</v>
      </c>
      <c r="F2677" s="48"/>
      <c r="G2677" s="48"/>
      <c r="H2677" s="12">
        <f>SUM(E2677*100,F2677:G2677)</f>
        <v>76.7</v>
      </c>
      <c r="I2677" s="48"/>
      <c r="J2677" s="78"/>
      <c r="K2677" s="13">
        <f>SUM(I2677:J2677)</f>
        <v>0</v>
      </c>
      <c r="L2677" s="48"/>
      <c r="M2677" s="78"/>
      <c r="N2677" s="78"/>
      <c r="O2677" s="13">
        <f>SUM(L2677:N2677)</f>
        <v>0</v>
      </c>
      <c r="P2677" s="78"/>
      <c r="Q2677" s="78"/>
      <c r="R2677" s="78"/>
      <c r="S2677" s="78"/>
      <c r="T2677" s="13">
        <f>SUM(P2677:S2677)</f>
        <v>0</v>
      </c>
      <c r="U2677" s="48">
        <v>1</v>
      </c>
      <c r="V2677" s="48">
        <v>2.2000000000000002</v>
      </c>
      <c r="W2677" s="48"/>
      <c r="X2677" s="48"/>
      <c r="Y2677" s="48"/>
      <c r="Z2677" s="48"/>
      <c r="AA2677" s="13">
        <f>SUM(U2677:Z2677)</f>
        <v>3.2</v>
      </c>
      <c r="AB2677" s="48"/>
      <c r="AC2677" s="48"/>
      <c r="AD2677" s="86">
        <f>H2677+K2677+O2677+T2677+AA2677+AB2677-AC2677</f>
        <v>79.900000000000006</v>
      </c>
    </row>
    <row r="2678" spans="1:30" ht="21" customHeight="1" x14ac:dyDescent="0.2">
      <c r="A2678" s="8">
        <v>2674</v>
      </c>
      <c r="B2678" s="132" t="s">
        <v>2280</v>
      </c>
      <c r="C2678" s="101" t="s">
        <v>68</v>
      </c>
      <c r="D2678" s="101">
        <v>1</v>
      </c>
      <c r="E2678" s="13">
        <v>0.79892857142857143</v>
      </c>
      <c r="F2678" s="48"/>
      <c r="G2678" s="48"/>
      <c r="H2678" s="12">
        <f>SUM(E2678*100,F2678:G2678)</f>
        <v>79.892857142857139</v>
      </c>
      <c r="I2678" s="48"/>
      <c r="J2678" s="78"/>
      <c r="K2678" s="13">
        <f>SUM(I2678:J2678)</f>
        <v>0</v>
      </c>
      <c r="L2678" s="48"/>
      <c r="M2678" s="78"/>
      <c r="N2678" s="78"/>
      <c r="O2678" s="13">
        <f>SUM(L2678:N2678)</f>
        <v>0</v>
      </c>
      <c r="P2678" s="78"/>
      <c r="Q2678" s="78"/>
      <c r="R2678" s="78"/>
      <c r="S2678" s="78"/>
      <c r="T2678" s="13">
        <f>SUM(P2678:S2678)</f>
        <v>0</v>
      </c>
      <c r="U2678" s="48"/>
      <c r="V2678" s="48"/>
      <c r="W2678" s="48"/>
      <c r="X2678" s="48"/>
      <c r="Y2678" s="48"/>
      <c r="Z2678" s="48"/>
      <c r="AA2678" s="13">
        <f>SUM(U2678:Z2678)</f>
        <v>0</v>
      </c>
      <c r="AB2678" s="48"/>
      <c r="AC2678" s="48"/>
      <c r="AD2678" s="86">
        <f>H2678+K2678+O2678+T2678+AA2678+AB2678-AC2678</f>
        <v>79.892857142857139</v>
      </c>
    </row>
    <row r="2679" spans="1:30" ht="21" customHeight="1" x14ac:dyDescent="0.2">
      <c r="A2679" s="9">
        <v>2675</v>
      </c>
      <c r="B2679" s="117">
        <v>174261</v>
      </c>
      <c r="C2679" s="119" t="s">
        <v>78</v>
      </c>
      <c r="D2679" s="119">
        <v>4</v>
      </c>
      <c r="E2679" s="14">
        <v>0.66589743589743589</v>
      </c>
      <c r="F2679" s="51"/>
      <c r="G2679" s="51"/>
      <c r="H2679" s="12">
        <f>SUM(E2679*100,F2679:G2679)</f>
        <v>66.589743589743591</v>
      </c>
      <c r="I2679" s="51"/>
      <c r="J2679" s="121"/>
      <c r="K2679" s="14">
        <f>SUM(I2679:J2679)</f>
        <v>0</v>
      </c>
      <c r="L2679" s="51"/>
      <c r="M2679" s="121"/>
      <c r="N2679" s="121"/>
      <c r="O2679" s="14">
        <f>SUM(L2679:N2679)</f>
        <v>0</v>
      </c>
      <c r="P2679" s="121"/>
      <c r="Q2679" s="121"/>
      <c r="R2679" s="121"/>
      <c r="S2679" s="121"/>
      <c r="T2679" s="14">
        <f>SUM(P2679:S2679)</f>
        <v>0</v>
      </c>
      <c r="U2679" s="51">
        <v>2</v>
      </c>
      <c r="V2679" s="51">
        <v>0.2</v>
      </c>
      <c r="W2679" s="51">
        <v>11.1</v>
      </c>
      <c r="X2679" s="51"/>
      <c r="Y2679" s="51"/>
      <c r="Z2679" s="51">
        <v>0</v>
      </c>
      <c r="AA2679" s="14">
        <f>SUM(U2679:Z2679)</f>
        <v>13.3</v>
      </c>
      <c r="AB2679" s="51"/>
      <c r="AC2679" s="51"/>
      <c r="AD2679" s="86">
        <f>H2679+K2679+O2679+T2679+AA2679+AB2679-AC2679</f>
        <v>79.889743589743588</v>
      </c>
    </row>
    <row r="2680" spans="1:30" ht="21" customHeight="1" x14ac:dyDescent="0.2">
      <c r="A2680" s="10">
        <v>2676</v>
      </c>
      <c r="B2680" s="110" t="s">
        <v>2281</v>
      </c>
      <c r="C2680" s="110" t="s">
        <v>73</v>
      </c>
      <c r="D2680" s="110">
        <v>1</v>
      </c>
      <c r="E2680" s="14">
        <v>0.77580645161290318</v>
      </c>
      <c r="F2680" s="50"/>
      <c r="G2680" s="50"/>
      <c r="H2680" s="12">
        <f>SUM(E2680*100,F2680:G2680)</f>
        <v>77.58064516129032</v>
      </c>
      <c r="I2680" s="50"/>
      <c r="J2680" s="112"/>
      <c r="K2680" s="14">
        <f>SUM(I2680:J2680)</f>
        <v>0</v>
      </c>
      <c r="L2680" s="50"/>
      <c r="M2680" s="112"/>
      <c r="N2680" s="112"/>
      <c r="O2680" s="14">
        <f>SUM(L2680:N2680)</f>
        <v>0</v>
      </c>
      <c r="P2680" s="112"/>
      <c r="Q2680" s="112"/>
      <c r="R2680" s="112"/>
      <c r="S2680" s="112"/>
      <c r="T2680" s="14">
        <f>SUM(P2680:S2680)</f>
        <v>0</v>
      </c>
      <c r="U2680" s="50"/>
      <c r="V2680" s="50"/>
      <c r="W2680" s="50"/>
      <c r="X2680" s="50">
        <v>0.8</v>
      </c>
      <c r="Y2680" s="50">
        <v>1</v>
      </c>
      <c r="Z2680" s="50">
        <v>0.5</v>
      </c>
      <c r="AA2680" s="14">
        <f>SUM(U2680:Z2680)</f>
        <v>2.2999999999999998</v>
      </c>
      <c r="AB2680" s="50"/>
      <c r="AC2680" s="50"/>
      <c r="AD2680" s="87">
        <f>H2680+K2680+O2680+T2680+AA2680+AB2680-AC2680</f>
        <v>79.880645161290317</v>
      </c>
    </row>
    <row r="2681" spans="1:30" ht="21" customHeight="1" x14ac:dyDescent="0.2">
      <c r="A2681" s="8">
        <v>2677</v>
      </c>
      <c r="B2681" s="117">
        <v>204225</v>
      </c>
      <c r="C2681" s="119" t="s">
        <v>78</v>
      </c>
      <c r="D2681" s="119">
        <v>1</v>
      </c>
      <c r="E2681" s="14">
        <v>0.79874999999999996</v>
      </c>
      <c r="F2681" s="51"/>
      <c r="G2681" s="51"/>
      <c r="H2681" s="12">
        <f>SUM(E2681*100,F2681:G2681)</f>
        <v>79.875</v>
      </c>
      <c r="I2681" s="51"/>
      <c r="J2681" s="121"/>
      <c r="K2681" s="14">
        <f>SUM(I2681:J2681)</f>
        <v>0</v>
      </c>
      <c r="L2681" s="51"/>
      <c r="M2681" s="121"/>
      <c r="N2681" s="121"/>
      <c r="O2681" s="14">
        <f>SUM(L2681:N2681)</f>
        <v>0</v>
      </c>
      <c r="P2681" s="121"/>
      <c r="Q2681" s="121"/>
      <c r="R2681" s="121"/>
      <c r="S2681" s="121"/>
      <c r="T2681" s="14">
        <f>SUM(P2681:S2681)</f>
        <v>0</v>
      </c>
      <c r="U2681" s="51"/>
      <c r="V2681" s="51"/>
      <c r="W2681" s="51"/>
      <c r="X2681" s="51"/>
      <c r="Y2681" s="51"/>
      <c r="Z2681" s="51"/>
      <c r="AA2681" s="14">
        <f>SUM(U2681:Z2681)</f>
        <v>0</v>
      </c>
      <c r="AB2681" s="51"/>
      <c r="AC2681" s="51"/>
      <c r="AD2681" s="87">
        <f>H2681+K2681+O2681+T2681+AA2681+AB2681-AC2681</f>
        <v>79.875</v>
      </c>
    </row>
    <row r="2682" spans="1:30" ht="21" customHeight="1" x14ac:dyDescent="0.2">
      <c r="A2682" s="9">
        <v>2678</v>
      </c>
      <c r="B2682" s="117">
        <v>194253</v>
      </c>
      <c r="C2682" s="119" t="s">
        <v>78</v>
      </c>
      <c r="D2682" s="119">
        <v>2</v>
      </c>
      <c r="E2682" s="14">
        <v>0.79874999999999996</v>
      </c>
      <c r="F2682" s="51"/>
      <c r="G2682" s="51"/>
      <c r="H2682" s="12">
        <f>SUM(E2682*100,F2682:G2682)</f>
        <v>79.875</v>
      </c>
      <c r="I2682" s="51"/>
      <c r="J2682" s="121"/>
      <c r="K2682" s="14">
        <f>SUM(I2682:J2682)</f>
        <v>0</v>
      </c>
      <c r="L2682" s="51"/>
      <c r="M2682" s="121"/>
      <c r="N2682" s="121"/>
      <c r="O2682" s="14">
        <f>SUM(L2682:N2682)</f>
        <v>0</v>
      </c>
      <c r="P2682" s="121"/>
      <c r="Q2682" s="121"/>
      <c r="R2682" s="121"/>
      <c r="S2682" s="121"/>
      <c r="T2682" s="14">
        <f>SUM(P2682:S2682)</f>
        <v>0</v>
      </c>
      <c r="U2682" s="51"/>
      <c r="V2682" s="51"/>
      <c r="W2682" s="51"/>
      <c r="X2682" s="51"/>
      <c r="Y2682" s="51"/>
      <c r="Z2682" s="51"/>
      <c r="AA2682" s="14">
        <f>SUM(U2682:Z2682)</f>
        <v>0</v>
      </c>
      <c r="AB2682" s="51"/>
      <c r="AC2682" s="51"/>
      <c r="AD2682" s="87">
        <f>H2682+K2682+O2682+T2682+AA2682+AB2682-AC2682</f>
        <v>79.875</v>
      </c>
    </row>
    <row r="2683" spans="1:30" ht="21" customHeight="1" x14ac:dyDescent="0.2">
      <c r="A2683" s="10">
        <v>2679</v>
      </c>
      <c r="B2683" s="122" t="s">
        <v>2282</v>
      </c>
      <c r="C2683" s="110" t="s">
        <v>73</v>
      </c>
      <c r="D2683" s="110">
        <v>1</v>
      </c>
      <c r="E2683" s="14">
        <v>0.79863703703703692</v>
      </c>
      <c r="F2683" s="50"/>
      <c r="G2683" s="50"/>
      <c r="H2683" s="12">
        <f>SUM(E2683*100,F2683:G2683)</f>
        <v>79.863703703703692</v>
      </c>
      <c r="I2683" s="50"/>
      <c r="J2683" s="112"/>
      <c r="K2683" s="14">
        <f>SUM(I2683:J2683)</f>
        <v>0</v>
      </c>
      <c r="L2683" s="50"/>
      <c r="M2683" s="112"/>
      <c r="N2683" s="112"/>
      <c r="O2683" s="14">
        <f>SUM(L2683:N2683)</f>
        <v>0</v>
      </c>
      <c r="P2683" s="112"/>
      <c r="Q2683" s="112"/>
      <c r="R2683" s="112"/>
      <c r="S2683" s="112"/>
      <c r="T2683" s="14">
        <f>SUM(P2683:S2683)</f>
        <v>0</v>
      </c>
      <c r="U2683" s="50"/>
      <c r="V2683" s="50"/>
      <c r="W2683" s="50"/>
      <c r="X2683" s="50"/>
      <c r="Y2683" s="50"/>
      <c r="Z2683" s="50"/>
      <c r="AA2683" s="14">
        <f>SUM(U2683:Z2683)</f>
        <v>0</v>
      </c>
      <c r="AB2683" s="50"/>
      <c r="AC2683" s="50"/>
      <c r="AD2683" s="86">
        <f>H2683+K2683+O2683+T2683+AA2683+AB2683-AC2683</f>
        <v>79.863703703703692</v>
      </c>
    </row>
    <row r="2684" spans="1:30" ht="21" customHeight="1" x14ac:dyDescent="0.2">
      <c r="A2684" s="8">
        <v>2680</v>
      </c>
      <c r="B2684" s="99" t="s">
        <v>2283</v>
      </c>
      <c r="C2684" s="101" t="s">
        <v>68</v>
      </c>
      <c r="D2684" s="125">
        <v>3</v>
      </c>
      <c r="E2684" s="13">
        <v>0.79862068965517241</v>
      </c>
      <c r="F2684" s="48"/>
      <c r="G2684" s="48"/>
      <c r="H2684" s="12">
        <f>SUM(E2684*100,F2684:G2684)</f>
        <v>79.862068965517238</v>
      </c>
      <c r="I2684" s="48"/>
      <c r="J2684" s="78"/>
      <c r="K2684" s="13">
        <f>SUM(I2684:J2684)</f>
        <v>0</v>
      </c>
      <c r="L2684" s="48"/>
      <c r="M2684" s="78"/>
      <c r="N2684" s="78"/>
      <c r="O2684" s="13">
        <f>SUM(L2684:N2684)</f>
        <v>0</v>
      </c>
      <c r="P2684" s="78"/>
      <c r="Q2684" s="78"/>
      <c r="R2684" s="78"/>
      <c r="S2684" s="78"/>
      <c r="T2684" s="13">
        <f>SUM(P2684:S2684)</f>
        <v>0</v>
      </c>
      <c r="U2684" s="48"/>
      <c r="V2684" s="48"/>
      <c r="W2684" s="48"/>
      <c r="X2684" s="48"/>
      <c r="Y2684" s="48"/>
      <c r="Z2684" s="48"/>
      <c r="AA2684" s="13">
        <f>SUM(U2684:Z2684)</f>
        <v>0</v>
      </c>
      <c r="AB2684" s="48"/>
      <c r="AC2684" s="48"/>
      <c r="AD2684" s="86">
        <f>H2684+K2684+O2684+T2684+AA2684+AB2684-AC2684</f>
        <v>79.862068965517238</v>
      </c>
    </row>
    <row r="2685" spans="1:30" ht="21" customHeight="1" x14ac:dyDescent="0.2">
      <c r="A2685" s="9">
        <v>2681</v>
      </c>
      <c r="B2685" s="123" t="s">
        <v>2284</v>
      </c>
      <c r="C2685" s="101" t="s">
        <v>68</v>
      </c>
      <c r="D2685" s="125">
        <v>3</v>
      </c>
      <c r="E2685" s="13">
        <v>0.79862068965517241</v>
      </c>
      <c r="F2685" s="48"/>
      <c r="G2685" s="48"/>
      <c r="H2685" s="12">
        <f>SUM(E2685*100,F2685:G2685)</f>
        <v>79.862068965517238</v>
      </c>
      <c r="I2685" s="48"/>
      <c r="J2685" s="78"/>
      <c r="K2685" s="13">
        <f>SUM(I2685:J2685)</f>
        <v>0</v>
      </c>
      <c r="L2685" s="48"/>
      <c r="M2685" s="78"/>
      <c r="N2685" s="78"/>
      <c r="O2685" s="13">
        <f>SUM(L2685:N2685)</f>
        <v>0</v>
      </c>
      <c r="P2685" s="78"/>
      <c r="Q2685" s="78"/>
      <c r="R2685" s="78"/>
      <c r="S2685" s="78"/>
      <c r="T2685" s="13">
        <f>SUM(P2685:S2685)</f>
        <v>0</v>
      </c>
      <c r="U2685" s="48"/>
      <c r="V2685" s="48"/>
      <c r="W2685" s="48"/>
      <c r="X2685" s="48"/>
      <c r="Y2685" s="48"/>
      <c r="Z2685" s="48"/>
      <c r="AA2685" s="13">
        <f>SUM(U2685:Z2685)</f>
        <v>0</v>
      </c>
      <c r="AB2685" s="48"/>
      <c r="AC2685" s="48"/>
      <c r="AD2685" s="86">
        <f>H2685+K2685+O2685+T2685+AA2685+AB2685-AC2685</f>
        <v>79.862068965517238</v>
      </c>
    </row>
    <row r="2686" spans="1:30" ht="21" customHeight="1" x14ac:dyDescent="0.2">
      <c r="A2686" s="10">
        <v>2682</v>
      </c>
      <c r="B2686" s="96" t="s">
        <v>2285</v>
      </c>
      <c r="C2686" s="96" t="s">
        <v>66</v>
      </c>
      <c r="D2686" s="96">
        <v>4</v>
      </c>
      <c r="E2686" s="13">
        <v>0.79861111111111116</v>
      </c>
      <c r="F2686" s="47"/>
      <c r="G2686" s="47"/>
      <c r="H2686" s="12">
        <f>SUM(E2686*100,F2686:G2686)</f>
        <v>79.861111111111114</v>
      </c>
      <c r="I2686" s="47"/>
      <c r="J2686" s="77"/>
      <c r="K2686" s="13">
        <f>SUM(I2686:J2686)</f>
        <v>0</v>
      </c>
      <c r="L2686" s="47"/>
      <c r="M2686" s="77"/>
      <c r="N2686" s="77"/>
      <c r="O2686" s="13">
        <f>SUM(L2686:N2686)</f>
        <v>0</v>
      </c>
      <c r="P2686" s="77"/>
      <c r="Q2686" s="77"/>
      <c r="R2686" s="77"/>
      <c r="S2686" s="77"/>
      <c r="T2686" s="13">
        <f>SUM(P2686:S2686)</f>
        <v>0</v>
      </c>
      <c r="U2686" s="47"/>
      <c r="V2686" s="47"/>
      <c r="W2686" s="47"/>
      <c r="X2686" s="47"/>
      <c r="Y2686" s="47"/>
      <c r="Z2686" s="47"/>
      <c r="AA2686" s="13">
        <f>SUM(U2686:Z2686)</f>
        <v>0</v>
      </c>
      <c r="AB2686" s="47"/>
      <c r="AC2686" s="47"/>
      <c r="AD2686" s="86">
        <f>H2686+K2686+O2686+T2686+AA2686+AB2686-AC2686</f>
        <v>79.861111111111114</v>
      </c>
    </row>
    <row r="2687" spans="1:30" ht="21" customHeight="1" x14ac:dyDescent="0.2">
      <c r="A2687" s="8">
        <v>2683</v>
      </c>
      <c r="B2687" s="110" t="s">
        <v>2286</v>
      </c>
      <c r="C2687" s="110" t="s">
        <v>73</v>
      </c>
      <c r="D2687" s="110">
        <v>4</v>
      </c>
      <c r="E2687" s="14">
        <v>0.79843750000000002</v>
      </c>
      <c r="F2687" s="50"/>
      <c r="G2687" s="50"/>
      <c r="H2687" s="12">
        <f>SUM(E2687*100,F2687:G2687)</f>
        <v>79.84375</v>
      </c>
      <c r="I2687" s="50"/>
      <c r="J2687" s="112"/>
      <c r="K2687" s="14">
        <f>SUM(I2687:J2687)</f>
        <v>0</v>
      </c>
      <c r="L2687" s="50"/>
      <c r="M2687" s="112"/>
      <c r="N2687" s="112"/>
      <c r="O2687" s="14">
        <f>SUM(L2687:N2687)</f>
        <v>0</v>
      </c>
      <c r="P2687" s="112"/>
      <c r="Q2687" s="112"/>
      <c r="R2687" s="112"/>
      <c r="S2687" s="112"/>
      <c r="T2687" s="14">
        <f>SUM(P2687:S2687)</f>
        <v>0</v>
      </c>
      <c r="U2687" s="50"/>
      <c r="V2687" s="50"/>
      <c r="W2687" s="50"/>
      <c r="X2687" s="50"/>
      <c r="Y2687" s="50"/>
      <c r="Z2687" s="50"/>
      <c r="AA2687" s="14">
        <f>SUM(U2687:Z2687)</f>
        <v>0</v>
      </c>
      <c r="AB2687" s="50"/>
      <c r="AC2687" s="50"/>
      <c r="AD2687" s="87">
        <f>H2687+K2687+O2687+T2687+AA2687+AB2687-AC2687</f>
        <v>79.84375</v>
      </c>
    </row>
    <row r="2688" spans="1:30" ht="21" customHeight="1" x14ac:dyDescent="0.2">
      <c r="A2688" s="9">
        <v>2684</v>
      </c>
      <c r="B2688" s="122" t="s">
        <v>2287</v>
      </c>
      <c r="C2688" s="110" t="s">
        <v>73</v>
      </c>
      <c r="D2688" s="110">
        <v>3</v>
      </c>
      <c r="E2688" s="14">
        <v>0.79833333333333334</v>
      </c>
      <c r="F2688" s="50"/>
      <c r="G2688" s="50"/>
      <c r="H2688" s="12">
        <f>SUM(E2688*100,F2688:G2688)</f>
        <v>79.833333333333329</v>
      </c>
      <c r="I2688" s="50"/>
      <c r="J2688" s="112"/>
      <c r="K2688" s="14">
        <f>SUM(I2688:J2688)</f>
        <v>0</v>
      </c>
      <c r="L2688" s="50"/>
      <c r="M2688" s="112"/>
      <c r="N2688" s="112"/>
      <c r="O2688" s="14">
        <f>SUM(L2688:N2688)</f>
        <v>0</v>
      </c>
      <c r="P2688" s="112"/>
      <c r="Q2688" s="112"/>
      <c r="R2688" s="112"/>
      <c r="S2688" s="112"/>
      <c r="T2688" s="14">
        <f>SUM(P2688:S2688)</f>
        <v>0</v>
      </c>
      <c r="U2688" s="50"/>
      <c r="V2688" s="50"/>
      <c r="W2688" s="50"/>
      <c r="X2688" s="50"/>
      <c r="Y2688" s="50"/>
      <c r="Z2688" s="50"/>
      <c r="AA2688" s="14">
        <f>SUM(U2688:Z2688)</f>
        <v>0</v>
      </c>
      <c r="AB2688" s="50"/>
      <c r="AC2688" s="50"/>
      <c r="AD2688" s="86">
        <f>H2688+K2688+O2688+T2688+AA2688+AB2688-AC2688</f>
        <v>79.833333333333329</v>
      </c>
    </row>
    <row r="2689" spans="1:30" ht="21" customHeight="1" x14ac:dyDescent="0.2">
      <c r="A2689" s="10">
        <v>2685</v>
      </c>
      <c r="B2689" s="117">
        <v>174173</v>
      </c>
      <c r="C2689" s="119" t="s">
        <v>78</v>
      </c>
      <c r="D2689" s="119">
        <v>4</v>
      </c>
      <c r="E2689" s="14">
        <v>0.79820512820512823</v>
      </c>
      <c r="F2689" s="51"/>
      <c r="G2689" s="51"/>
      <c r="H2689" s="12">
        <f>SUM(E2689*100,F2689:G2689)</f>
        <v>79.820512820512818</v>
      </c>
      <c r="I2689" s="51"/>
      <c r="J2689" s="121"/>
      <c r="K2689" s="14">
        <f>SUM(I2689:J2689)</f>
        <v>0</v>
      </c>
      <c r="L2689" s="51"/>
      <c r="M2689" s="121"/>
      <c r="N2689" s="121"/>
      <c r="O2689" s="14">
        <f>SUM(L2689:N2689)</f>
        <v>0</v>
      </c>
      <c r="P2689" s="121"/>
      <c r="Q2689" s="121"/>
      <c r="R2689" s="121"/>
      <c r="S2689" s="121"/>
      <c r="T2689" s="14">
        <f>SUM(P2689:S2689)</f>
        <v>0</v>
      </c>
      <c r="U2689" s="51"/>
      <c r="V2689" s="51"/>
      <c r="W2689" s="51"/>
      <c r="X2689" s="51"/>
      <c r="Y2689" s="51"/>
      <c r="Z2689" s="51"/>
      <c r="AA2689" s="14">
        <f>SUM(U2689:Z2689)</f>
        <v>0</v>
      </c>
      <c r="AB2689" s="51"/>
      <c r="AC2689" s="51"/>
      <c r="AD2689" s="86">
        <f>H2689+K2689+O2689+T2689+AA2689+AB2689-AC2689</f>
        <v>79.820512820512818</v>
      </c>
    </row>
    <row r="2690" spans="1:30" ht="21" customHeight="1" x14ac:dyDescent="0.2">
      <c r="A2690" s="8">
        <v>2686</v>
      </c>
      <c r="B2690" s="136" t="s">
        <v>2288</v>
      </c>
      <c r="C2690" s="104" t="s">
        <v>70</v>
      </c>
      <c r="D2690" s="103">
        <v>1</v>
      </c>
      <c r="E2690" s="14">
        <f>H2690/100</f>
        <v>0.7981818181818181</v>
      </c>
      <c r="F2690" s="49"/>
      <c r="G2690" s="49"/>
      <c r="H2690" s="12">
        <v>79.818181818181813</v>
      </c>
      <c r="I2690" s="49"/>
      <c r="J2690" s="106"/>
      <c r="K2690" s="14">
        <f>SUM(I2690:J2690)</f>
        <v>0</v>
      </c>
      <c r="L2690" s="49"/>
      <c r="M2690" s="106"/>
      <c r="N2690" s="106"/>
      <c r="O2690" s="14">
        <f>SUM(L2690:N2690)</f>
        <v>0</v>
      </c>
      <c r="P2690" s="106"/>
      <c r="Q2690" s="106"/>
      <c r="R2690" s="106"/>
      <c r="S2690" s="106"/>
      <c r="T2690" s="14">
        <f>SUM(P2690:S2690)</f>
        <v>0</v>
      </c>
      <c r="U2690" s="49"/>
      <c r="V2690" s="49"/>
      <c r="W2690" s="49"/>
      <c r="X2690" s="49"/>
      <c r="Y2690" s="49"/>
      <c r="Z2690" s="49"/>
      <c r="AA2690" s="14">
        <f>SUM(U2690:Z2690)</f>
        <v>0</v>
      </c>
      <c r="AB2690" s="49"/>
      <c r="AC2690" s="49"/>
      <c r="AD2690" s="86">
        <f>H2690+K2690+O2690+T2690+AA2690+AB2690-AC2690</f>
        <v>79.818181818181813</v>
      </c>
    </row>
    <row r="2691" spans="1:30" ht="21" customHeight="1" x14ac:dyDescent="0.2">
      <c r="A2691" s="9">
        <v>2687</v>
      </c>
      <c r="B2691" s="132" t="s">
        <v>2289</v>
      </c>
      <c r="C2691" s="101" t="s">
        <v>68</v>
      </c>
      <c r="D2691" s="101">
        <v>1</v>
      </c>
      <c r="E2691" s="13">
        <v>0.79800000000000004</v>
      </c>
      <c r="F2691" s="48"/>
      <c r="G2691" s="48"/>
      <c r="H2691" s="12">
        <f>SUM(E2691*100,F2691:G2691)</f>
        <v>79.800000000000011</v>
      </c>
      <c r="I2691" s="48"/>
      <c r="J2691" s="78"/>
      <c r="K2691" s="13">
        <f>SUM(I2691:J2691)</f>
        <v>0</v>
      </c>
      <c r="L2691" s="48"/>
      <c r="M2691" s="78"/>
      <c r="N2691" s="78"/>
      <c r="O2691" s="13">
        <f>SUM(L2691:N2691)</f>
        <v>0</v>
      </c>
      <c r="P2691" s="78"/>
      <c r="Q2691" s="78"/>
      <c r="R2691" s="78"/>
      <c r="S2691" s="78"/>
      <c r="T2691" s="13">
        <f>SUM(P2691:S2691)</f>
        <v>0</v>
      </c>
      <c r="U2691" s="48"/>
      <c r="V2691" s="48"/>
      <c r="W2691" s="48"/>
      <c r="X2691" s="48"/>
      <c r="Y2691" s="48"/>
      <c r="Z2691" s="48"/>
      <c r="AA2691" s="13">
        <f>SUM(U2691:Z2691)</f>
        <v>0</v>
      </c>
      <c r="AB2691" s="48"/>
      <c r="AC2691" s="48"/>
      <c r="AD2691" s="86">
        <f>H2691+K2691+O2691+T2691+AA2691+AB2691-AC2691</f>
        <v>79.800000000000011</v>
      </c>
    </row>
    <row r="2692" spans="1:30" ht="21" customHeight="1" x14ac:dyDescent="0.2">
      <c r="A2692" s="10">
        <v>2688</v>
      </c>
      <c r="B2692" s="107">
        <v>182858</v>
      </c>
      <c r="C2692" s="104" t="s">
        <v>70</v>
      </c>
      <c r="D2692" s="104">
        <v>3</v>
      </c>
      <c r="E2692" s="14">
        <f>'[1]3-18-05.'!AD18</f>
        <v>0.79799999999999993</v>
      </c>
      <c r="F2692" s="49"/>
      <c r="G2692" s="49"/>
      <c r="H2692" s="12">
        <f>SUM(E2692*100,F2692:G2692)</f>
        <v>79.8</v>
      </c>
      <c r="I2692" s="49"/>
      <c r="J2692" s="106"/>
      <c r="K2692" s="14">
        <f>SUM(I2692:J2692)</f>
        <v>0</v>
      </c>
      <c r="L2692" s="49"/>
      <c r="M2692" s="106"/>
      <c r="N2692" s="106"/>
      <c r="O2692" s="14">
        <f>SUM(L2692:N2692)</f>
        <v>0</v>
      </c>
      <c r="P2692" s="106"/>
      <c r="Q2692" s="106"/>
      <c r="R2692" s="106"/>
      <c r="S2692" s="106"/>
      <c r="T2692" s="14">
        <f>SUM(P2692:S2692)</f>
        <v>0</v>
      </c>
      <c r="U2692" s="49"/>
      <c r="V2692" s="49"/>
      <c r="W2692" s="49"/>
      <c r="X2692" s="49"/>
      <c r="Y2692" s="49"/>
      <c r="Z2692" s="49"/>
      <c r="AA2692" s="14">
        <f>SUM(U2692:Z2692)</f>
        <v>0</v>
      </c>
      <c r="AB2692" s="49"/>
      <c r="AC2692" s="49"/>
      <c r="AD2692" s="87">
        <f>H2692+K2692+O2692+T2692+AA2692+AB2692-AC2692</f>
        <v>79.8</v>
      </c>
    </row>
    <row r="2693" spans="1:30" ht="21" customHeight="1" x14ac:dyDescent="0.2">
      <c r="A2693" s="8">
        <v>2689</v>
      </c>
      <c r="B2693" s="107">
        <v>182123</v>
      </c>
      <c r="C2693" s="104" t="s">
        <v>70</v>
      </c>
      <c r="D2693" s="104">
        <v>3</v>
      </c>
      <c r="E2693" s="14">
        <f>'[1]3-18-08.'!AD20</f>
        <v>0.79799999999999993</v>
      </c>
      <c r="F2693" s="49"/>
      <c r="G2693" s="49"/>
      <c r="H2693" s="12">
        <f>SUM(E2693*100,F2693:G2693)</f>
        <v>79.8</v>
      </c>
      <c r="I2693" s="49"/>
      <c r="J2693" s="106"/>
      <c r="K2693" s="14">
        <f>SUM(I2693:J2693)</f>
        <v>0</v>
      </c>
      <c r="L2693" s="49"/>
      <c r="M2693" s="106"/>
      <c r="N2693" s="106"/>
      <c r="O2693" s="14">
        <f>SUM(L2693:N2693)</f>
        <v>0</v>
      </c>
      <c r="P2693" s="106"/>
      <c r="Q2693" s="106"/>
      <c r="R2693" s="106"/>
      <c r="S2693" s="106"/>
      <c r="T2693" s="14">
        <f>SUM(P2693:S2693)</f>
        <v>0</v>
      </c>
      <c r="U2693" s="49"/>
      <c r="V2693" s="49"/>
      <c r="W2693" s="49"/>
      <c r="X2693" s="49"/>
      <c r="Y2693" s="49"/>
      <c r="Z2693" s="49"/>
      <c r="AA2693" s="14">
        <f>SUM(U2693:Z2693)</f>
        <v>0</v>
      </c>
      <c r="AB2693" s="49"/>
      <c r="AC2693" s="49"/>
      <c r="AD2693" s="87">
        <f>H2693+K2693+O2693+T2693+AA2693+AB2693-AC2693</f>
        <v>79.8</v>
      </c>
    </row>
    <row r="2694" spans="1:30" ht="21" customHeight="1" x14ac:dyDescent="0.2">
      <c r="A2694" s="9">
        <v>2690</v>
      </c>
      <c r="B2694" s="114" t="s">
        <v>2290</v>
      </c>
      <c r="C2694" s="92" t="s">
        <v>64</v>
      </c>
      <c r="D2694" s="91">
        <v>3</v>
      </c>
      <c r="E2694" s="12">
        <v>0.78792682926829272</v>
      </c>
      <c r="F2694" s="46"/>
      <c r="G2694" s="46"/>
      <c r="H2694" s="12">
        <f>SUM(E2694*100,F2694:G2694)</f>
        <v>78.792682926829272</v>
      </c>
      <c r="I2694" s="94"/>
      <c r="J2694" s="95"/>
      <c r="K2694" s="12">
        <f>SUM(I2694:J2694)</f>
        <v>0</v>
      </c>
      <c r="L2694" s="95"/>
      <c r="M2694" s="95"/>
      <c r="N2694" s="95"/>
      <c r="O2694" s="12">
        <f>SUM(L2694:N2694)</f>
        <v>0</v>
      </c>
      <c r="P2694" s="95"/>
      <c r="Q2694" s="95"/>
      <c r="R2694" s="95"/>
      <c r="S2694" s="95"/>
      <c r="T2694" s="12">
        <f>SUM(P2694:S2694)</f>
        <v>0</v>
      </c>
      <c r="U2694" s="95">
        <v>1</v>
      </c>
      <c r="V2694" s="94"/>
      <c r="W2694" s="94"/>
      <c r="X2694" s="94"/>
      <c r="Y2694" s="85"/>
      <c r="Z2694" s="85"/>
      <c r="AA2694" s="14">
        <f>SUM(U2694:Z2694)</f>
        <v>1</v>
      </c>
      <c r="AB2694" s="85"/>
      <c r="AC2694" s="85"/>
      <c r="AD2694" s="86">
        <f>H2694+K2694+O2694+T2694+AA2694+AB2694-AC2694</f>
        <v>79.792682926829272</v>
      </c>
    </row>
    <row r="2695" spans="1:30" ht="21" customHeight="1" x14ac:dyDescent="0.2">
      <c r="A2695" s="10">
        <v>2691</v>
      </c>
      <c r="B2695" s="107" t="s">
        <v>2291</v>
      </c>
      <c r="C2695" s="104" t="s">
        <v>70</v>
      </c>
      <c r="D2695" s="104">
        <v>2</v>
      </c>
      <c r="E2695" s="14">
        <f>H2695/100</f>
        <v>0.79785833333333345</v>
      </c>
      <c r="F2695" s="49"/>
      <c r="G2695" s="49"/>
      <c r="H2695" s="9">
        <v>79.785833333333343</v>
      </c>
      <c r="I2695" s="49"/>
      <c r="J2695" s="106"/>
      <c r="K2695" s="14">
        <f>SUM(I2695:J2695)</f>
        <v>0</v>
      </c>
      <c r="L2695" s="49"/>
      <c r="M2695" s="106"/>
      <c r="N2695" s="106"/>
      <c r="O2695" s="14">
        <f>SUM(L2695:N2695)</f>
        <v>0</v>
      </c>
      <c r="P2695" s="106"/>
      <c r="Q2695" s="106"/>
      <c r="R2695" s="106"/>
      <c r="S2695" s="106"/>
      <c r="T2695" s="14">
        <f>SUM(P2695:S2695)</f>
        <v>0</v>
      </c>
      <c r="U2695" s="49"/>
      <c r="V2695" s="49"/>
      <c r="W2695" s="49"/>
      <c r="X2695" s="49"/>
      <c r="Y2695" s="49"/>
      <c r="Z2695" s="49"/>
      <c r="AA2695" s="14">
        <f>SUM(U2695:Z2695)</f>
        <v>0</v>
      </c>
      <c r="AB2695" s="49"/>
      <c r="AC2695" s="49"/>
      <c r="AD2695" s="86">
        <f>H2695+K2695+O2695+T2695+AA2695+AB2695-AC2695</f>
        <v>79.785833333333343</v>
      </c>
    </row>
    <row r="2696" spans="1:30" ht="21" customHeight="1" x14ac:dyDescent="0.2">
      <c r="A2696" s="8">
        <v>2692</v>
      </c>
      <c r="B2696" s="132" t="s">
        <v>2292</v>
      </c>
      <c r="C2696" s="101" t="s">
        <v>68</v>
      </c>
      <c r="D2696" s="101">
        <v>1</v>
      </c>
      <c r="E2696" s="13">
        <v>0.7628571428571429</v>
      </c>
      <c r="F2696" s="48"/>
      <c r="G2696" s="48"/>
      <c r="H2696" s="12">
        <f>SUM(E2696*100,F2696:G2696)</f>
        <v>76.285714285714292</v>
      </c>
      <c r="I2696" s="48"/>
      <c r="J2696" s="78"/>
      <c r="K2696" s="13">
        <f>SUM(I2696:J2696)</f>
        <v>0</v>
      </c>
      <c r="L2696" s="48"/>
      <c r="M2696" s="78"/>
      <c r="N2696" s="78"/>
      <c r="O2696" s="13">
        <f>SUM(L2696:N2696)</f>
        <v>0</v>
      </c>
      <c r="P2696" s="78"/>
      <c r="Q2696" s="78"/>
      <c r="R2696" s="78"/>
      <c r="S2696" s="78"/>
      <c r="T2696" s="13">
        <f>SUM(P2696:S2696)</f>
        <v>0</v>
      </c>
      <c r="U2696" s="48"/>
      <c r="V2696" s="48"/>
      <c r="W2696" s="48"/>
      <c r="X2696" s="48"/>
      <c r="Y2696" s="48"/>
      <c r="Z2696" s="48">
        <v>3.5</v>
      </c>
      <c r="AA2696" s="13">
        <f>SUM(U2696:Z2696)</f>
        <v>3.5</v>
      </c>
      <c r="AB2696" s="48"/>
      <c r="AC2696" s="48"/>
      <c r="AD2696" s="87">
        <f>H2696+K2696+O2696+T2696+AA2696+AB2696-AC2696</f>
        <v>79.785714285714292</v>
      </c>
    </row>
    <row r="2697" spans="1:30" ht="21" customHeight="1" x14ac:dyDescent="0.2">
      <c r="A2697" s="9">
        <v>2693</v>
      </c>
      <c r="B2697" s="96" t="s">
        <v>2293</v>
      </c>
      <c r="C2697" s="96" t="s">
        <v>66</v>
      </c>
      <c r="D2697" s="96">
        <v>3</v>
      </c>
      <c r="E2697" s="13">
        <v>0.79779661016949155</v>
      </c>
      <c r="F2697" s="47"/>
      <c r="G2697" s="47"/>
      <c r="H2697" s="12">
        <f>SUM(E2697*100,F2697:G2697)</f>
        <v>79.779661016949149</v>
      </c>
      <c r="I2697" s="47"/>
      <c r="J2697" s="77"/>
      <c r="K2697" s="13">
        <f>SUM(I2697:J2697)</f>
        <v>0</v>
      </c>
      <c r="L2697" s="47"/>
      <c r="M2697" s="77"/>
      <c r="N2697" s="77"/>
      <c r="O2697" s="13">
        <f>SUM(L2697:N2697)</f>
        <v>0</v>
      </c>
      <c r="P2697" s="77"/>
      <c r="Q2697" s="77"/>
      <c r="R2697" s="77"/>
      <c r="S2697" s="77"/>
      <c r="T2697" s="13">
        <f>SUM(P2697:S2697)</f>
        <v>0</v>
      </c>
      <c r="U2697" s="47"/>
      <c r="V2697" s="47"/>
      <c r="W2697" s="47"/>
      <c r="X2697" s="47"/>
      <c r="Y2697" s="47"/>
      <c r="Z2697" s="47"/>
      <c r="AA2697" s="13">
        <f>SUM(U2697:Z2697)</f>
        <v>0</v>
      </c>
      <c r="AB2697" s="47"/>
      <c r="AC2697" s="47"/>
      <c r="AD2697" s="86">
        <f>H2697+K2697+O2697+T2697+AA2697+AB2697-AC2697</f>
        <v>79.779661016949149</v>
      </c>
    </row>
    <row r="2698" spans="1:30" ht="21" customHeight="1" x14ac:dyDescent="0.2">
      <c r="A2698" s="10">
        <v>2694</v>
      </c>
      <c r="B2698" s="110" t="s">
        <v>2294</v>
      </c>
      <c r="C2698" s="110" t="s">
        <v>73</v>
      </c>
      <c r="D2698" s="110">
        <v>1</v>
      </c>
      <c r="E2698" s="14">
        <v>0.78774193548387095</v>
      </c>
      <c r="F2698" s="50"/>
      <c r="G2698" s="50"/>
      <c r="H2698" s="12">
        <f>SUM(E2698*100,F2698:G2698)</f>
        <v>78.774193548387089</v>
      </c>
      <c r="I2698" s="50"/>
      <c r="J2698" s="112"/>
      <c r="K2698" s="14">
        <f>SUM(I2698:J2698)</f>
        <v>0</v>
      </c>
      <c r="L2698" s="50"/>
      <c r="M2698" s="112"/>
      <c r="N2698" s="112"/>
      <c r="O2698" s="14">
        <f>SUM(L2698:N2698)</f>
        <v>0</v>
      </c>
      <c r="P2698" s="112"/>
      <c r="Q2698" s="112"/>
      <c r="R2698" s="112"/>
      <c r="S2698" s="112"/>
      <c r="T2698" s="14">
        <f>SUM(P2698:S2698)</f>
        <v>0</v>
      </c>
      <c r="U2698" s="50"/>
      <c r="V2698" s="50"/>
      <c r="W2698" s="50"/>
      <c r="X2698" s="50"/>
      <c r="Y2698" s="50">
        <v>1</v>
      </c>
      <c r="Z2698" s="50"/>
      <c r="AA2698" s="14">
        <f>SUM(U2698:Z2698)</f>
        <v>1</v>
      </c>
      <c r="AB2698" s="50"/>
      <c r="AC2698" s="50"/>
      <c r="AD2698" s="86">
        <f>H2698+K2698+O2698+T2698+AA2698+AB2698-AC2698</f>
        <v>79.774193548387089</v>
      </c>
    </row>
    <row r="2699" spans="1:30" ht="21" customHeight="1" x14ac:dyDescent="0.2">
      <c r="A2699" s="8">
        <v>2695</v>
      </c>
      <c r="B2699" s="90" t="s">
        <v>2295</v>
      </c>
      <c r="C2699" s="92" t="s">
        <v>64</v>
      </c>
      <c r="D2699" s="91">
        <v>2</v>
      </c>
      <c r="E2699" s="12">
        <v>0.81769230769230772</v>
      </c>
      <c r="F2699" s="46"/>
      <c r="G2699" s="46"/>
      <c r="H2699" s="12">
        <f>SUM(E2699*100,F2699:G2699)</f>
        <v>81.769230769230774</v>
      </c>
      <c r="I2699" s="94"/>
      <c r="J2699" s="95"/>
      <c r="K2699" s="12">
        <f>SUM(I2699:J2699)</f>
        <v>0</v>
      </c>
      <c r="L2699" s="95"/>
      <c r="M2699" s="95"/>
      <c r="N2699" s="95"/>
      <c r="O2699" s="12">
        <f>SUM(L2699:N2699)</f>
        <v>0</v>
      </c>
      <c r="P2699" s="95"/>
      <c r="Q2699" s="95"/>
      <c r="R2699" s="95"/>
      <c r="S2699" s="95"/>
      <c r="T2699" s="12">
        <f>SUM(P2699:S2699)</f>
        <v>0</v>
      </c>
      <c r="U2699" s="95"/>
      <c r="V2699" s="94"/>
      <c r="W2699" s="94"/>
      <c r="X2699" s="94"/>
      <c r="Y2699" s="85"/>
      <c r="Z2699" s="85"/>
      <c r="AA2699" s="14">
        <f>SUM(U2699:Z2699)</f>
        <v>0</v>
      </c>
      <c r="AB2699" s="85"/>
      <c r="AC2699" s="85">
        <v>2</v>
      </c>
      <c r="AD2699" s="86">
        <f>H2699+K2699+O2699+T2699+AA2699+AB2699-AC2699</f>
        <v>79.769230769230774</v>
      </c>
    </row>
    <row r="2700" spans="1:30" ht="21" customHeight="1" x14ac:dyDescent="0.2">
      <c r="A2700" s="9">
        <v>2696</v>
      </c>
      <c r="B2700" s="100" t="s">
        <v>2296</v>
      </c>
      <c r="C2700" s="101" t="s">
        <v>68</v>
      </c>
      <c r="D2700" s="156">
        <v>1</v>
      </c>
      <c r="E2700" s="16">
        <v>0.79266666666666663</v>
      </c>
      <c r="F2700" s="48"/>
      <c r="G2700" s="48"/>
      <c r="H2700" s="12">
        <f>SUM(E2700*100,F2700:G2700)</f>
        <v>79.266666666666666</v>
      </c>
      <c r="I2700" s="48"/>
      <c r="J2700" s="78"/>
      <c r="K2700" s="13">
        <f>SUM(I2700:J2700)</f>
        <v>0</v>
      </c>
      <c r="L2700" s="48"/>
      <c r="M2700" s="78"/>
      <c r="N2700" s="78"/>
      <c r="O2700" s="13">
        <f>SUM(L2700:N2700)</f>
        <v>0</v>
      </c>
      <c r="P2700" s="78"/>
      <c r="Q2700" s="130"/>
      <c r="R2700" s="78">
        <v>0.5</v>
      </c>
      <c r="S2700" s="78"/>
      <c r="T2700" s="13">
        <f>SUM(P2700:S2700)</f>
        <v>0.5</v>
      </c>
      <c r="U2700" s="48"/>
      <c r="V2700" s="48"/>
      <c r="W2700" s="48"/>
      <c r="X2700" s="48"/>
      <c r="Y2700" s="48"/>
      <c r="Z2700" s="48"/>
      <c r="AA2700" s="13">
        <f>SUM(U2700:Z2700)</f>
        <v>0</v>
      </c>
      <c r="AB2700" s="48"/>
      <c r="AC2700" s="48"/>
      <c r="AD2700" s="86">
        <f>H2700+K2700+O2700+T2700+AA2700+AB2700-AC2700</f>
        <v>79.766666666666666</v>
      </c>
    </row>
    <row r="2701" spans="1:30" ht="21" customHeight="1" x14ac:dyDescent="0.2">
      <c r="A2701" s="10">
        <v>2697</v>
      </c>
      <c r="B2701" s="117">
        <v>194001</v>
      </c>
      <c r="C2701" s="119" t="s">
        <v>78</v>
      </c>
      <c r="D2701" s="119">
        <v>2</v>
      </c>
      <c r="E2701" s="14">
        <v>0.79749999999999999</v>
      </c>
      <c r="F2701" s="51"/>
      <c r="G2701" s="51"/>
      <c r="H2701" s="12">
        <f>SUM(E2701*100,F2701:G2701)</f>
        <v>79.75</v>
      </c>
      <c r="I2701" s="51"/>
      <c r="J2701" s="121"/>
      <c r="K2701" s="14">
        <f>SUM(I2701:J2701)</f>
        <v>0</v>
      </c>
      <c r="L2701" s="51"/>
      <c r="M2701" s="121"/>
      <c r="N2701" s="121"/>
      <c r="O2701" s="14">
        <f>SUM(L2701:N2701)</f>
        <v>0</v>
      </c>
      <c r="P2701" s="121"/>
      <c r="Q2701" s="121"/>
      <c r="R2701" s="121"/>
      <c r="S2701" s="121"/>
      <c r="T2701" s="14">
        <f>SUM(P2701:S2701)</f>
        <v>0</v>
      </c>
      <c r="U2701" s="51"/>
      <c r="V2701" s="51"/>
      <c r="W2701" s="51"/>
      <c r="X2701" s="51"/>
      <c r="Y2701" s="51"/>
      <c r="Z2701" s="51"/>
      <c r="AA2701" s="14">
        <f>SUM(U2701:Z2701)</f>
        <v>0</v>
      </c>
      <c r="AB2701" s="51"/>
      <c r="AC2701" s="51"/>
      <c r="AD2701" s="87">
        <f>H2701+K2701+O2701+T2701+AA2701+AB2701-AC2701</f>
        <v>79.75</v>
      </c>
    </row>
    <row r="2702" spans="1:30" ht="21" customHeight="1" x14ac:dyDescent="0.2">
      <c r="A2702" s="8">
        <v>2698</v>
      </c>
      <c r="B2702" s="117">
        <v>184082</v>
      </c>
      <c r="C2702" s="119" t="s">
        <v>78</v>
      </c>
      <c r="D2702" s="119">
        <v>3</v>
      </c>
      <c r="E2702" s="14">
        <v>0.79749999999999999</v>
      </c>
      <c r="F2702" s="51"/>
      <c r="G2702" s="51"/>
      <c r="H2702" s="12">
        <f>SUM(E2702*100,F2702:G2702)</f>
        <v>79.75</v>
      </c>
      <c r="I2702" s="51"/>
      <c r="J2702" s="121"/>
      <c r="K2702" s="14">
        <f>SUM(I2702:J2702)</f>
        <v>0</v>
      </c>
      <c r="L2702" s="51"/>
      <c r="M2702" s="121"/>
      <c r="N2702" s="121"/>
      <c r="O2702" s="14">
        <f>SUM(L2702:N2702)</f>
        <v>0</v>
      </c>
      <c r="P2702" s="121"/>
      <c r="Q2702" s="121"/>
      <c r="R2702" s="121"/>
      <c r="S2702" s="121"/>
      <c r="T2702" s="14">
        <f>SUM(P2702:S2702)</f>
        <v>0</v>
      </c>
      <c r="U2702" s="51"/>
      <c r="V2702" s="51"/>
      <c r="W2702" s="51"/>
      <c r="X2702" s="51"/>
      <c r="Y2702" s="51"/>
      <c r="Z2702" s="51"/>
      <c r="AA2702" s="14">
        <f>SUM(U2702:Z2702)</f>
        <v>0</v>
      </c>
      <c r="AB2702" s="51"/>
      <c r="AC2702" s="51"/>
      <c r="AD2702" s="87">
        <f>H2702+K2702+O2702+T2702+AA2702+AB2702-AC2702</f>
        <v>79.75</v>
      </c>
    </row>
    <row r="2703" spans="1:30" ht="21" customHeight="1" x14ac:dyDescent="0.2">
      <c r="A2703" s="9">
        <v>2699</v>
      </c>
      <c r="B2703" s="134" t="s">
        <v>2297</v>
      </c>
      <c r="C2703" s="92" t="s">
        <v>64</v>
      </c>
      <c r="D2703" s="92">
        <v>1</v>
      </c>
      <c r="E2703" s="12">
        <v>0.79749999999999999</v>
      </c>
      <c r="F2703" s="53"/>
      <c r="G2703" s="46"/>
      <c r="H2703" s="12">
        <f>SUM(E2703*100,F2703:G2703)</f>
        <v>79.75</v>
      </c>
      <c r="I2703" s="94"/>
      <c r="J2703" s="95"/>
      <c r="K2703" s="12">
        <f>SUM(I2703:J2703)</f>
        <v>0</v>
      </c>
      <c r="L2703" s="95"/>
      <c r="M2703" s="95"/>
      <c r="N2703" s="95"/>
      <c r="O2703" s="12">
        <f>SUM(L2703:N2703)</f>
        <v>0</v>
      </c>
      <c r="P2703" s="95"/>
      <c r="Q2703" s="95"/>
      <c r="R2703" s="95"/>
      <c r="S2703" s="95"/>
      <c r="T2703" s="12">
        <f>SUM(P2703:S2703)</f>
        <v>0</v>
      </c>
      <c r="U2703" s="95"/>
      <c r="V2703" s="94"/>
      <c r="W2703" s="94"/>
      <c r="X2703" s="94"/>
      <c r="Y2703" s="85"/>
      <c r="Z2703" s="85"/>
      <c r="AA2703" s="14">
        <f>SUM(U2703:Z2703)</f>
        <v>0</v>
      </c>
      <c r="AB2703" s="85"/>
      <c r="AC2703" s="85"/>
      <c r="AD2703" s="86">
        <f>H2703+K2703+O2703+T2703+AA2703+AB2703-AC2703</f>
        <v>79.75</v>
      </c>
    </row>
    <row r="2704" spans="1:30" ht="21" customHeight="1" x14ac:dyDescent="0.2">
      <c r="A2704" s="10">
        <v>2700</v>
      </c>
      <c r="B2704" s="117">
        <v>204267</v>
      </c>
      <c r="C2704" s="119" t="s">
        <v>78</v>
      </c>
      <c r="D2704" s="119">
        <v>1</v>
      </c>
      <c r="E2704" s="14">
        <v>0.76343749999999999</v>
      </c>
      <c r="F2704" s="51"/>
      <c r="G2704" s="51"/>
      <c r="H2704" s="12">
        <f>SUM(E2704*100,F2704:G2704)</f>
        <v>76.34375</v>
      </c>
      <c r="I2704" s="51"/>
      <c r="J2704" s="121"/>
      <c r="K2704" s="14">
        <f>SUM(I2704:J2704)</f>
        <v>0</v>
      </c>
      <c r="L2704" s="51"/>
      <c r="M2704" s="121"/>
      <c r="N2704" s="121"/>
      <c r="O2704" s="14">
        <f>SUM(L2704:N2704)</f>
        <v>0</v>
      </c>
      <c r="P2704" s="121"/>
      <c r="Q2704" s="121"/>
      <c r="R2704" s="121"/>
      <c r="S2704" s="121"/>
      <c r="T2704" s="14">
        <f>SUM(P2704:S2704)</f>
        <v>0</v>
      </c>
      <c r="U2704" s="51"/>
      <c r="V2704" s="51">
        <v>2.4</v>
      </c>
      <c r="W2704" s="51"/>
      <c r="X2704" s="51"/>
      <c r="Y2704" s="51"/>
      <c r="Z2704" s="51">
        <v>1</v>
      </c>
      <c r="AA2704" s="14">
        <f>SUM(U2704:Z2704)</f>
        <v>3.4</v>
      </c>
      <c r="AB2704" s="51"/>
      <c r="AC2704" s="51"/>
      <c r="AD2704" s="86">
        <f>H2704+K2704+O2704+T2704+AA2704+AB2704-AC2704</f>
        <v>79.743750000000006</v>
      </c>
    </row>
    <row r="2705" spans="1:30" ht="21" customHeight="1" x14ac:dyDescent="0.2">
      <c r="A2705" s="8">
        <v>2701</v>
      </c>
      <c r="B2705" s="129" t="s">
        <v>2298</v>
      </c>
      <c r="C2705" s="101" t="s">
        <v>68</v>
      </c>
      <c r="D2705" s="101">
        <v>3</v>
      </c>
      <c r="E2705" s="13">
        <v>0.79741935483870963</v>
      </c>
      <c r="F2705" s="48"/>
      <c r="G2705" s="48"/>
      <c r="H2705" s="12">
        <f>SUM(E2705*100,F2705:G2705)</f>
        <v>79.741935483870961</v>
      </c>
      <c r="I2705" s="48"/>
      <c r="J2705" s="78"/>
      <c r="K2705" s="13">
        <f>SUM(I2705:J2705)</f>
        <v>0</v>
      </c>
      <c r="L2705" s="48"/>
      <c r="M2705" s="78"/>
      <c r="N2705" s="78"/>
      <c r="O2705" s="13">
        <f>SUM(L2705:N2705)</f>
        <v>0</v>
      </c>
      <c r="P2705" s="78"/>
      <c r="Q2705" s="78"/>
      <c r="R2705" s="78"/>
      <c r="S2705" s="78"/>
      <c r="T2705" s="13">
        <f>SUM(P2705:S2705)</f>
        <v>0</v>
      </c>
      <c r="U2705" s="48"/>
      <c r="V2705" s="48"/>
      <c r="W2705" s="48"/>
      <c r="X2705" s="48"/>
      <c r="Y2705" s="48"/>
      <c r="Z2705" s="48"/>
      <c r="AA2705" s="13">
        <f>SUM(U2705:Z2705)</f>
        <v>0</v>
      </c>
      <c r="AB2705" s="48"/>
      <c r="AC2705" s="48"/>
      <c r="AD2705" s="86">
        <f>H2705+K2705+O2705+T2705+AA2705+AB2705-AC2705</f>
        <v>79.741935483870961</v>
      </c>
    </row>
    <row r="2706" spans="1:30" ht="21" customHeight="1" x14ac:dyDescent="0.2">
      <c r="A2706" s="9">
        <v>2702</v>
      </c>
      <c r="B2706" s="129" t="s">
        <v>2299</v>
      </c>
      <c r="C2706" s="101" t="s">
        <v>68</v>
      </c>
      <c r="D2706" s="101">
        <v>2</v>
      </c>
      <c r="E2706" s="13">
        <v>0.79733333333333334</v>
      </c>
      <c r="F2706" s="48"/>
      <c r="G2706" s="48"/>
      <c r="H2706" s="12">
        <f>SUM(E2706*100,F2706:G2706)</f>
        <v>79.733333333333334</v>
      </c>
      <c r="I2706" s="48"/>
      <c r="J2706" s="78"/>
      <c r="K2706" s="13">
        <f>SUM(I2706:J2706)</f>
        <v>0</v>
      </c>
      <c r="L2706" s="48"/>
      <c r="M2706" s="78"/>
      <c r="N2706" s="78"/>
      <c r="O2706" s="13">
        <f>SUM(L2706:N2706)</f>
        <v>0</v>
      </c>
      <c r="P2706" s="78"/>
      <c r="Q2706" s="78"/>
      <c r="R2706" s="78"/>
      <c r="S2706" s="78"/>
      <c r="T2706" s="13">
        <f>SUM(P2706:S2706)</f>
        <v>0</v>
      </c>
      <c r="U2706" s="48"/>
      <c r="V2706" s="48"/>
      <c r="W2706" s="48"/>
      <c r="X2706" s="48"/>
      <c r="Y2706" s="48"/>
      <c r="Z2706" s="48"/>
      <c r="AA2706" s="13">
        <f>SUM(U2706:Z2706)</f>
        <v>0</v>
      </c>
      <c r="AB2706" s="48"/>
      <c r="AC2706" s="48"/>
      <c r="AD2706" s="86">
        <f>H2706+K2706+O2706+T2706+AA2706+AB2706-AC2706</f>
        <v>79.733333333333334</v>
      </c>
    </row>
    <row r="2707" spans="1:30" ht="21" customHeight="1" x14ac:dyDescent="0.2">
      <c r="A2707" s="10">
        <v>2703</v>
      </c>
      <c r="B2707" s="136" t="s">
        <v>2300</v>
      </c>
      <c r="C2707" s="104" t="s">
        <v>70</v>
      </c>
      <c r="D2707" s="103">
        <v>1</v>
      </c>
      <c r="E2707" s="14">
        <f>H2707/100</f>
        <v>0.79727272727272736</v>
      </c>
      <c r="F2707" s="49"/>
      <c r="G2707" s="49"/>
      <c r="H2707" s="12">
        <v>79.727272727272734</v>
      </c>
      <c r="I2707" s="49"/>
      <c r="J2707" s="106"/>
      <c r="K2707" s="14">
        <f>SUM(I2707:J2707)</f>
        <v>0</v>
      </c>
      <c r="L2707" s="49"/>
      <c r="M2707" s="106"/>
      <c r="N2707" s="106"/>
      <c r="O2707" s="14">
        <f>SUM(L2707:N2707)</f>
        <v>0</v>
      </c>
      <c r="P2707" s="106"/>
      <c r="Q2707" s="106"/>
      <c r="R2707" s="106"/>
      <c r="S2707" s="106"/>
      <c r="T2707" s="14">
        <f>SUM(P2707:S2707)</f>
        <v>0</v>
      </c>
      <c r="U2707" s="49"/>
      <c r="V2707" s="49"/>
      <c r="W2707" s="49"/>
      <c r="X2707" s="49"/>
      <c r="Y2707" s="49"/>
      <c r="Z2707" s="49"/>
      <c r="AA2707" s="14">
        <f>SUM(U2707:Z2707)</f>
        <v>0</v>
      </c>
      <c r="AB2707" s="49"/>
      <c r="AC2707" s="49"/>
      <c r="AD2707" s="86">
        <f>H2707+K2707+O2707+T2707+AA2707+AB2707-AC2707</f>
        <v>79.727272727272734</v>
      </c>
    </row>
    <row r="2708" spans="1:30" ht="21" customHeight="1" x14ac:dyDescent="0.2">
      <c r="A2708" s="8">
        <v>2704</v>
      </c>
      <c r="B2708" s="136" t="s">
        <v>2301</v>
      </c>
      <c r="C2708" s="104" t="s">
        <v>70</v>
      </c>
      <c r="D2708" s="103">
        <v>1</v>
      </c>
      <c r="E2708" s="14">
        <f>H2708/100</f>
        <v>0.79727272727272736</v>
      </c>
      <c r="F2708" s="49"/>
      <c r="G2708" s="49"/>
      <c r="H2708" s="12">
        <v>79.727272727272734</v>
      </c>
      <c r="I2708" s="49"/>
      <c r="J2708" s="106"/>
      <c r="K2708" s="14">
        <f>SUM(I2708:J2708)</f>
        <v>0</v>
      </c>
      <c r="L2708" s="49"/>
      <c r="M2708" s="106"/>
      <c r="N2708" s="106"/>
      <c r="O2708" s="14">
        <f>SUM(L2708:N2708)</f>
        <v>0</v>
      </c>
      <c r="P2708" s="106"/>
      <c r="Q2708" s="106"/>
      <c r="R2708" s="106"/>
      <c r="S2708" s="106"/>
      <c r="T2708" s="14">
        <f>SUM(P2708:S2708)</f>
        <v>0</v>
      </c>
      <c r="U2708" s="49"/>
      <c r="V2708" s="49"/>
      <c r="W2708" s="49"/>
      <c r="X2708" s="49"/>
      <c r="Y2708" s="49"/>
      <c r="Z2708" s="49"/>
      <c r="AA2708" s="14">
        <f>SUM(U2708:Z2708)</f>
        <v>0</v>
      </c>
      <c r="AB2708" s="49"/>
      <c r="AC2708" s="49"/>
      <c r="AD2708" s="86">
        <f>H2708+K2708+O2708+T2708+AA2708+AB2708-AC2708</f>
        <v>79.727272727272734</v>
      </c>
    </row>
    <row r="2709" spans="1:30" ht="21" customHeight="1" x14ac:dyDescent="0.2">
      <c r="A2709" s="9">
        <v>2705</v>
      </c>
      <c r="B2709" s="136" t="s">
        <v>2302</v>
      </c>
      <c r="C2709" s="104" t="s">
        <v>70</v>
      </c>
      <c r="D2709" s="103">
        <v>1</v>
      </c>
      <c r="E2709" s="14">
        <f>H2709/100</f>
        <v>0.79727272727272736</v>
      </c>
      <c r="F2709" s="49"/>
      <c r="G2709" s="49"/>
      <c r="H2709" s="12">
        <v>79.727272727272734</v>
      </c>
      <c r="I2709" s="49"/>
      <c r="J2709" s="106"/>
      <c r="K2709" s="14">
        <f>SUM(I2709:J2709)</f>
        <v>0</v>
      </c>
      <c r="L2709" s="49"/>
      <c r="M2709" s="106"/>
      <c r="N2709" s="106"/>
      <c r="O2709" s="14">
        <f>SUM(L2709:N2709)</f>
        <v>0</v>
      </c>
      <c r="P2709" s="106"/>
      <c r="Q2709" s="106"/>
      <c r="R2709" s="106"/>
      <c r="S2709" s="106"/>
      <c r="T2709" s="14">
        <f>SUM(P2709:S2709)</f>
        <v>0</v>
      </c>
      <c r="U2709" s="49"/>
      <c r="V2709" s="49"/>
      <c r="W2709" s="49"/>
      <c r="X2709" s="49"/>
      <c r="Y2709" s="49"/>
      <c r="Z2709" s="49"/>
      <c r="AA2709" s="14">
        <f>SUM(U2709:Z2709)</f>
        <v>0</v>
      </c>
      <c r="AB2709" s="49"/>
      <c r="AC2709" s="49"/>
      <c r="AD2709" s="86">
        <f>H2709+K2709+O2709+T2709+AA2709+AB2709-AC2709</f>
        <v>79.727272727272734</v>
      </c>
    </row>
    <row r="2710" spans="1:30" ht="21" customHeight="1" x14ac:dyDescent="0.2">
      <c r="A2710" s="10">
        <v>2706</v>
      </c>
      <c r="B2710" s="122" t="s">
        <v>2303</v>
      </c>
      <c r="C2710" s="110" t="s">
        <v>73</v>
      </c>
      <c r="D2710" s="110">
        <v>1</v>
      </c>
      <c r="E2710" s="14">
        <v>0.78714285714285714</v>
      </c>
      <c r="F2710" s="50"/>
      <c r="G2710" s="50">
        <v>1</v>
      </c>
      <c r="H2710" s="12">
        <f>SUM(E2710*100,F2710:G2710)</f>
        <v>79.714285714285708</v>
      </c>
      <c r="I2710" s="50"/>
      <c r="J2710" s="112"/>
      <c r="K2710" s="14">
        <f>SUM(I2710:J2710)</f>
        <v>0</v>
      </c>
      <c r="L2710" s="50"/>
      <c r="M2710" s="112"/>
      <c r="N2710" s="112"/>
      <c r="O2710" s="14">
        <f>SUM(L2710:N2710)</f>
        <v>0</v>
      </c>
      <c r="P2710" s="112"/>
      <c r="Q2710" s="112"/>
      <c r="R2710" s="112"/>
      <c r="S2710" s="112"/>
      <c r="T2710" s="14">
        <f>SUM(P2710:S2710)</f>
        <v>0</v>
      </c>
      <c r="U2710" s="50"/>
      <c r="V2710" s="50"/>
      <c r="W2710" s="50"/>
      <c r="X2710" s="50"/>
      <c r="Y2710" s="50"/>
      <c r="Z2710" s="50"/>
      <c r="AA2710" s="14">
        <f>SUM(U2710:Z2710)</f>
        <v>0</v>
      </c>
      <c r="AB2710" s="50"/>
      <c r="AC2710" s="50"/>
      <c r="AD2710" s="86">
        <f>H2710+K2710+O2710+T2710+AA2710+AB2710-AC2710</f>
        <v>79.714285714285708</v>
      </c>
    </row>
    <row r="2711" spans="1:30" ht="21" customHeight="1" x14ac:dyDescent="0.2">
      <c r="A2711" s="8">
        <v>2707</v>
      </c>
      <c r="B2711" s="107" t="s">
        <v>2304</v>
      </c>
      <c r="C2711" s="104" t="s">
        <v>70</v>
      </c>
      <c r="D2711" s="104">
        <v>2</v>
      </c>
      <c r="E2711" s="14">
        <f>H2711/100</f>
        <v>0.79713333333333325</v>
      </c>
      <c r="F2711" s="49"/>
      <c r="G2711" s="49"/>
      <c r="H2711" s="12">
        <v>79.713333333333324</v>
      </c>
      <c r="I2711" s="49"/>
      <c r="J2711" s="106"/>
      <c r="K2711" s="14">
        <f>SUM(I2711:J2711)</f>
        <v>0</v>
      </c>
      <c r="L2711" s="49"/>
      <c r="M2711" s="106"/>
      <c r="N2711" s="106"/>
      <c r="O2711" s="14">
        <f>SUM(L2711:N2711)</f>
        <v>0</v>
      </c>
      <c r="P2711" s="106"/>
      <c r="Q2711" s="106"/>
      <c r="R2711" s="106"/>
      <c r="S2711" s="106"/>
      <c r="T2711" s="14">
        <f>SUM(P2711:S2711)</f>
        <v>0</v>
      </c>
      <c r="U2711" s="49"/>
      <c r="V2711" s="49"/>
      <c r="W2711" s="49"/>
      <c r="X2711" s="49"/>
      <c r="Y2711" s="49"/>
      <c r="Z2711" s="49"/>
      <c r="AA2711" s="14">
        <f>SUM(U2711:Z2711)</f>
        <v>0</v>
      </c>
      <c r="AB2711" s="49"/>
      <c r="AC2711" s="49"/>
      <c r="AD2711" s="86">
        <f>H2711+K2711+O2711+T2711+AA2711+AB2711-AC2711</f>
        <v>79.713333333333324</v>
      </c>
    </row>
    <row r="2712" spans="1:30" ht="21" customHeight="1" x14ac:dyDescent="0.2">
      <c r="A2712" s="9">
        <v>2708</v>
      </c>
      <c r="B2712" s="107">
        <v>182808</v>
      </c>
      <c r="C2712" s="104" t="s">
        <v>70</v>
      </c>
      <c r="D2712" s="104">
        <v>3</v>
      </c>
      <c r="E2712" s="14">
        <f>'[1]3-18-03.'!AD13</f>
        <v>0.79700000000000004</v>
      </c>
      <c r="F2712" s="49"/>
      <c r="G2712" s="49"/>
      <c r="H2712" s="12">
        <f>SUM(E2712*100,F2712:G2712)</f>
        <v>79.7</v>
      </c>
      <c r="I2712" s="49"/>
      <c r="J2712" s="106"/>
      <c r="K2712" s="14">
        <f>SUM(I2712:J2712)</f>
        <v>0</v>
      </c>
      <c r="L2712" s="49"/>
      <c r="M2712" s="106"/>
      <c r="N2712" s="106"/>
      <c r="O2712" s="14">
        <f>SUM(L2712:N2712)</f>
        <v>0</v>
      </c>
      <c r="P2712" s="106"/>
      <c r="Q2712" s="106"/>
      <c r="R2712" s="106"/>
      <c r="S2712" s="106"/>
      <c r="T2712" s="14">
        <f>SUM(P2712:S2712)</f>
        <v>0</v>
      </c>
      <c r="U2712" s="49"/>
      <c r="V2712" s="49"/>
      <c r="W2712" s="49"/>
      <c r="X2712" s="49"/>
      <c r="Y2712" s="49"/>
      <c r="Z2712" s="49"/>
      <c r="AA2712" s="14">
        <f>SUM(U2712:Z2712)</f>
        <v>0</v>
      </c>
      <c r="AB2712" s="49"/>
      <c r="AC2712" s="49"/>
      <c r="AD2712" s="87">
        <f>H2712+K2712+O2712+T2712+AA2712+AB2712-AC2712</f>
        <v>79.7</v>
      </c>
    </row>
    <row r="2713" spans="1:30" ht="21" customHeight="1" x14ac:dyDescent="0.2">
      <c r="A2713" s="10">
        <v>2709</v>
      </c>
      <c r="B2713" s="107">
        <v>182798</v>
      </c>
      <c r="C2713" s="104" t="s">
        <v>70</v>
      </c>
      <c r="D2713" s="104">
        <v>3</v>
      </c>
      <c r="E2713" s="14">
        <f>'[1]3-18-03.'!AD18</f>
        <v>0.79700000000000004</v>
      </c>
      <c r="F2713" s="49"/>
      <c r="G2713" s="49"/>
      <c r="H2713" s="12">
        <f>SUM(E2713*100,F2713:G2713)</f>
        <v>79.7</v>
      </c>
      <c r="I2713" s="49"/>
      <c r="J2713" s="106"/>
      <c r="K2713" s="14">
        <f>SUM(I2713:J2713)</f>
        <v>0</v>
      </c>
      <c r="L2713" s="49"/>
      <c r="M2713" s="106"/>
      <c r="N2713" s="106"/>
      <c r="O2713" s="14">
        <f>SUM(L2713:N2713)</f>
        <v>0</v>
      </c>
      <c r="P2713" s="106"/>
      <c r="Q2713" s="106"/>
      <c r="R2713" s="106"/>
      <c r="S2713" s="106"/>
      <c r="T2713" s="14">
        <f>SUM(P2713:S2713)</f>
        <v>0</v>
      </c>
      <c r="U2713" s="49"/>
      <c r="V2713" s="49"/>
      <c r="W2713" s="49"/>
      <c r="X2713" s="49"/>
      <c r="Y2713" s="49"/>
      <c r="Z2713" s="49"/>
      <c r="AA2713" s="14">
        <f>SUM(U2713:Z2713)</f>
        <v>0</v>
      </c>
      <c r="AB2713" s="49"/>
      <c r="AC2713" s="49"/>
      <c r="AD2713" s="87">
        <f>H2713+K2713+O2713+T2713+AA2713+AB2713-AC2713</f>
        <v>79.7</v>
      </c>
    </row>
    <row r="2714" spans="1:30" ht="21" customHeight="1" x14ac:dyDescent="0.2">
      <c r="A2714" s="8">
        <v>2710</v>
      </c>
      <c r="B2714" s="107">
        <v>182115</v>
      </c>
      <c r="C2714" s="104" t="s">
        <v>70</v>
      </c>
      <c r="D2714" s="104">
        <v>3</v>
      </c>
      <c r="E2714" s="14">
        <f>'[1]3-18-03.'!AD20</f>
        <v>0.77200000000000002</v>
      </c>
      <c r="F2714" s="49"/>
      <c r="G2714" s="49"/>
      <c r="H2714" s="12">
        <f>SUM(E2714*100,F2714:G2714)</f>
        <v>77.2</v>
      </c>
      <c r="I2714" s="49"/>
      <c r="J2714" s="106"/>
      <c r="K2714" s="14">
        <f>SUM(I2714:J2714)</f>
        <v>0</v>
      </c>
      <c r="L2714" s="49"/>
      <c r="M2714" s="106"/>
      <c r="N2714" s="106"/>
      <c r="O2714" s="14">
        <f>SUM(L2714:N2714)</f>
        <v>0</v>
      </c>
      <c r="P2714" s="106"/>
      <c r="Q2714" s="106"/>
      <c r="R2714" s="106"/>
      <c r="S2714" s="106"/>
      <c r="T2714" s="14">
        <f>SUM(P2714:S2714)</f>
        <v>0</v>
      </c>
      <c r="U2714" s="49">
        <v>1</v>
      </c>
      <c r="V2714" s="49"/>
      <c r="W2714" s="49">
        <v>1.5</v>
      </c>
      <c r="X2714" s="49"/>
      <c r="Y2714" s="49"/>
      <c r="Z2714" s="49"/>
      <c r="AA2714" s="14">
        <f>SUM(U2714:Z2714)</f>
        <v>2.5</v>
      </c>
      <c r="AB2714" s="49"/>
      <c r="AC2714" s="49"/>
      <c r="AD2714" s="86">
        <f>H2714+K2714+O2714+T2714+AA2714+AB2714-AC2714</f>
        <v>79.7</v>
      </c>
    </row>
    <row r="2715" spans="1:30" ht="21" customHeight="1" x14ac:dyDescent="0.2">
      <c r="A2715" s="9">
        <v>2711</v>
      </c>
      <c r="B2715" s="122" t="s">
        <v>2305</v>
      </c>
      <c r="C2715" s="110" t="s">
        <v>73</v>
      </c>
      <c r="D2715" s="110">
        <v>1</v>
      </c>
      <c r="E2715" s="14">
        <v>0.79697037037037022</v>
      </c>
      <c r="F2715" s="50"/>
      <c r="G2715" s="50"/>
      <c r="H2715" s="12">
        <f>SUM(E2715*100,F2715:G2715)</f>
        <v>79.69703703703702</v>
      </c>
      <c r="I2715" s="50"/>
      <c r="J2715" s="112"/>
      <c r="K2715" s="14">
        <f>SUM(I2715:J2715)</f>
        <v>0</v>
      </c>
      <c r="L2715" s="50"/>
      <c r="M2715" s="112"/>
      <c r="N2715" s="112"/>
      <c r="O2715" s="14">
        <f>SUM(L2715:N2715)</f>
        <v>0</v>
      </c>
      <c r="P2715" s="112"/>
      <c r="Q2715" s="112"/>
      <c r="R2715" s="112"/>
      <c r="S2715" s="112"/>
      <c r="T2715" s="14">
        <f>SUM(P2715:S2715)</f>
        <v>0</v>
      </c>
      <c r="U2715" s="50"/>
      <c r="V2715" s="50"/>
      <c r="W2715" s="50"/>
      <c r="X2715" s="50"/>
      <c r="Y2715" s="50"/>
      <c r="Z2715" s="50"/>
      <c r="AA2715" s="14">
        <f>SUM(U2715:Z2715)</f>
        <v>0</v>
      </c>
      <c r="AB2715" s="50"/>
      <c r="AC2715" s="50"/>
      <c r="AD2715" s="86">
        <f>H2715+K2715+O2715+T2715+AA2715+AB2715-AC2715</f>
        <v>79.69703703703702</v>
      </c>
    </row>
    <row r="2716" spans="1:30" ht="21" customHeight="1" x14ac:dyDescent="0.2">
      <c r="A2716" s="10">
        <v>2712</v>
      </c>
      <c r="B2716" s="123" t="s">
        <v>2306</v>
      </c>
      <c r="C2716" s="101" t="s">
        <v>68</v>
      </c>
      <c r="D2716" s="125">
        <v>3</v>
      </c>
      <c r="E2716" s="13">
        <v>0.79689655172413798</v>
      </c>
      <c r="F2716" s="48"/>
      <c r="G2716" s="48"/>
      <c r="H2716" s="12">
        <f>SUM(E2716*100,F2716:G2716)</f>
        <v>79.689655172413794</v>
      </c>
      <c r="I2716" s="48"/>
      <c r="J2716" s="78"/>
      <c r="K2716" s="13">
        <f>SUM(I2716:J2716)</f>
        <v>0</v>
      </c>
      <c r="L2716" s="48"/>
      <c r="M2716" s="78"/>
      <c r="N2716" s="78"/>
      <c r="O2716" s="13">
        <f>SUM(L2716:N2716)</f>
        <v>0</v>
      </c>
      <c r="P2716" s="78"/>
      <c r="Q2716" s="78"/>
      <c r="R2716" s="78"/>
      <c r="S2716" s="78"/>
      <c r="T2716" s="13">
        <f>SUM(P2716:S2716)</f>
        <v>0</v>
      </c>
      <c r="U2716" s="48"/>
      <c r="V2716" s="48"/>
      <c r="W2716" s="48"/>
      <c r="X2716" s="48"/>
      <c r="Y2716" s="48"/>
      <c r="Z2716" s="48"/>
      <c r="AA2716" s="13">
        <f>SUM(U2716:Z2716)</f>
        <v>0</v>
      </c>
      <c r="AB2716" s="48"/>
      <c r="AC2716" s="48"/>
      <c r="AD2716" s="87">
        <f>H2716+K2716+O2716+T2716+AA2716+AB2716-AC2716</f>
        <v>79.689655172413794</v>
      </c>
    </row>
    <row r="2717" spans="1:30" ht="21" customHeight="1" x14ac:dyDescent="0.2">
      <c r="A2717" s="8">
        <v>2713</v>
      </c>
      <c r="B2717" s="100" t="s">
        <v>2307</v>
      </c>
      <c r="C2717" s="101" t="s">
        <v>68</v>
      </c>
      <c r="D2717" s="156">
        <v>1</v>
      </c>
      <c r="E2717" s="16">
        <v>0.79666666666666663</v>
      </c>
      <c r="F2717" s="48"/>
      <c r="G2717" s="48"/>
      <c r="H2717" s="12">
        <f>SUM(E2717*100,F2717:G2717)</f>
        <v>79.666666666666657</v>
      </c>
      <c r="I2717" s="48"/>
      <c r="J2717" s="78"/>
      <c r="K2717" s="13">
        <f>SUM(I2717:J2717)</f>
        <v>0</v>
      </c>
      <c r="L2717" s="48"/>
      <c r="M2717" s="78"/>
      <c r="N2717" s="78"/>
      <c r="O2717" s="13">
        <f>SUM(L2717:N2717)</f>
        <v>0</v>
      </c>
      <c r="P2717" s="78"/>
      <c r="Q2717" s="78"/>
      <c r="R2717" s="78"/>
      <c r="S2717" s="78"/>
      <c r="T2717" s="13">
        <f>SUM(P2717:S2717)</f>
        <v>0</v>
      </c>
      <c r="U2717" s="48"/>
      <c r="V2717" s="48"/>
      <c r="W2717" s="48"/>
      <c r="X2717" s="48"/>
      <c r="Y2717" s="48"/>
      <c r="Z2717" s="48"/>
      <c r="AA2717" s="13">
        <f>SUM(U2717:Z2717)</f>
        <v>0</v>
      </c>
      <c r="AB2717" s="48"/>
      <c r="AC2717" s="48"/>
      <c r="AD2717" s="87">
        <f>H2717+K2717+O2717+T2717+AA2717+AB2717-AC2717</f>
        <v>79.666666666666657</v>
      </c>
    </row>
    <row r="2718" spans="1:30" ht="21" customHeight="1" x14ac:dyDescent="0.2">
      <c r="A2718" s="9">
        <v>2714</v>
      </c>
      <c r="B2718" s="122" t="s">
        <v>2308</v>
      </c>
      <c r="C2718" s="110" t="s">
        <v>73</v>
      </c>
      <c r="D2718" s="110">
        <v>4</v>
      </c>
      <c r="E2718" s="14">
        <v>0.7964500000000001</v>
      </c>
      <c r="F2718" s="50"/>
      <c r="G2718" s="50"/>
      <c r="H2718" s="12">
        <f>SUM(E2718*100,F2718:G2718)</f>
        <v>79.64500000000001</v>
      </c>
      <c r="I2718" s="50"/>
      <c r="J2718" s="112"/>
      <c r="K2718" s="14">
        <f>SUM(I2718:J2718)</f>
        <v>0</v>
      </c>
      <c r="L2718" s="50"/>
      <c r="M2718" s="112"/>
      <c r="N2718" s="112"/>
      <c r="O2718" s="14">
        <f>SUM(L2718:N2718)</f>
        <v>0</v>
      </c>
      <c r="P2718" s="112"/>
      <c r="Q2718" s="112"/>
      <c r="R2718" s="112"/>
      <c r="S2718" s="112"/>
      <c r="T2718" s="14">
        <f>SUM(P2718:S2718)</f>
        <v>0</v>
      </c>
      <c r="U2718" s="50"/>
      <c r="V2718" s="50"/>
      <c r="W2718" s="50"/>
      <c r="X2718" s="50"/>
      <c r="Y2718" s="50"/>
      <c r="Z2718" s="50"/>
      <c r="AA2718" s="14">
        <f>SUM(U2718:Z2718)</f>
        <v>0</v>
      </c>
      <c r="AB2718" s="50"/>
      <c r="AC2718" s="50"/>
      <c r="AD2718" s="86">
        <f>H2718+K2718+O2718+T2718+AA2718+AB2718-AC2718</f>
        <v>79.64500000000001</v>
      </c>
    </row>
    <row r="2719" spans="1:30" ht="21" customHeight="1" x14ac:dyDescent="0.2">
      <c r="A2719" s="10">
        <v>2715</v>
      </c>
      <c r="B2719" s="103" t="s">
        <v>2309</v>
      </c>
      <c r="C2719" s="104" t="s">
        <v>70</v>
      </c>
      <c r="D2719" s="103">
        <v>4</v>
      </c>
      <c r="E2719" s="14">
        <f>H2719/100</f>
        <v>0.79642857142857137</v>
      </c>
      <c r="F2719" s="49"/>
      <c r="G2719" s="49"/>
      <c r="H2719" s="12">
        <v>79.642857142857139</v>
      </c>
      <c r="I2719" s="49"/>
      <c r="J2719" s="106"/>
      <c r="K2719" s="14">
        <f>SUM(I2719:J2719)</f>
        <v>0</v>
      </c>
      <c r="L2719" s="49"/>
      <c r="M2719" s="106"/>
      <c r="N2719" s="106"/>
      <c r="O2719" s="14">
        <f>SUM(L2719:N2719)</f>
        <v>0</v>
      </c>
      <c r="P2719" s="106"/>
      <c r="Q2719" s="106"/>
      <c r="R2719" s="106"/>
      <c r="S2719" s="106"/>
      <c r="T2719" s="14">
        <f>SUM(P2719:S2719)</f>
        <v>0</v>
      </c>
      <c r="U2719" s="49"/>
      <c r="V2719" s="49"/>
      <c r="W2719" s="49"/>
      <c r="X2719" s="49"/>
      <c r="Y2719" s="49"/>
      <c r="Z2719" s="49"/>
      <c r="AA2719" s="14">
        <f>SUM(U2719:Z2719)</f>
        <v>0</v>
      </c>
      <c r="AB2719" s="49"/>
      <c r="AC2719" s="49"/>
      <c r="AD2719" s="86">
        <f>H2719+K2719+O2719+T2719+AA2719+AB2719-AC2719</f>
        <v>79.642857142857139</v>
      </c>
    </row>
    <row r="2720" spans="1:30" ht="21" customHeight="1" x14ac:dyDescent="0.2">
      <c r="A2720" s="8">
        <v>2716</v>
      </c>
      <c r="B2720" s="132" t="s">
        <v>2310</v>
      </c>
      <c r="C2720" s="101" t="s">
        <v>68</v>
      </c>
      <c r="D2720" s="101">
        <v>1</v>
      </c>
      <c r="E2720" s="13">
        <v>0.79642857142857137</v>
      </c>
      <c r="F2720" s="48"/>
      <c r="G2720" s="48"/>
      <c r="H2720" s="12">
        <f>SUM(E2720*100,F2720:G2720)</f>
        <v>79.642857142857139</v>
      </c>
      <c r="I2720" s="48"/>
      <c r="J2720" s="78"/>
      <c r="K2720" s="13">
        <f>SUM(I2720:J2720)</f>
        <v>0</v>
      </c>
      <c r="L2720" s="48"/>
      <c r="M2720" s="78"/>
      <c r="N2720" s="78"/>
      <c r="O2720" s="13">
        <f>SUM(L2720:N2720)</f>
        <v>0</v>
      </c>
      <c r="P2720" s="78"/>
      <c r="Q2720" s="78"/>
      <c r="R2720" s="78"/>
      <c r="S2720" s="78"/>
      <c r="T2720" s="13">
        <f>SUM(P2720:S2720)</f>
        <v>0</v>
      </c>
      <c r="U2720" s="48"/>
      <c r="V2720" s="48"/>
      <c r="W2720" s="48"/>
      <c r="X2720" s="48"/>
      <c r="Y2720" s="48"/>
      <c r="Z2720" s="48"/>
      <c r="AA2720" s="13">
        <f>SUM(U2720:Z2720)</f>
        <v>0</v>
      </c>
      <c r="AB2720" s="48"/>
      <c r="AC2720" s="48"/>
      <c r="AD2720" s="86">
        <f>H2720+K2720+O2720+T2720+AA2720+AB2720-AC2720</f>
        <v>79.642857142857139</v>
      </c>
    </row>
    <row r="2721" spans="1:30" ht="21" customHeight="1" x14ac:dyDescent="0.2">
      <c r="A2721" s="9">
        <v>2717</v>
      </c>
      <c r="B2721" s="129" t="s">
        <v>2311</v>
      </c>
      <c r="C2721" s="101" t="s">
        <v>68</v>
      </c>
      <c r="D2721" s="101">
        <v>2</v>
      </c>
      <c r="E2721" s="13">
        <v>0.79633333333333334</v>
      </c>
      <c r="F2721" s="48"/>
      <c r="G2721" s="48"/>
      <c r="H2721" s="12">
        <f>SUM(E2721*100,F2721:G2721)</f>
        <v>79.63333333333334</v>
      </c>
      <c r="I2721" s="48"/>
      <c r="J2721" s="78"/>
      <c r="K2721" s="13">
        <f>SUM(I2721:J2721)</f>
        <v>0</v>
      </c>
      <c r="L2721" s="48"/>
      <c r="M2721" s="78"/>
      <c r="N2721" s="78"/>
      <c r="O2721" s="13">
        <f>SUM(L2721:N2721)</f>
        <v>0</v>
      </c>
      <c r="P2721" s="78"/>
      <c r="Q2721" s="78"/>
      <c r="R2721" s="78"/>
      <c r="S2721" s="78"/>
      <c r="T2721" s="13">
        <f>SUM(P2721:S2721)</f>
        <v>0</v>
      </c>
      <c r="U2721" s="48"/>
      <c r="V2721" s="48"/>
      <c r="W2721" s="48"/>
      <c r="X2721" s="48"/>
      <c r="Y2721" s="48"/>
      <c r="Z2721" s="48"/>
      <c r="AA2721" s="13">
        <f>SUM(U2721:Z2721)</f>
        <v>0</v>
      </c>
      <c r="AB2721" s="48"/>
      <c r="AC2721" s="48"/>
      <c r="AD2721" s="86">
        <f>H2721+K2721+O2721+T2721+AA2721+AB2721-AC2721</f>
        <v>79.63333333333334</v>
      </c>
    </row>
    <row r="2722" spans="1:30" ht="21" customHeight="1" x14ac:dyDescent="0.2">
      <c r="A2722" s="10">
        <v>2718</v>
      </c>
      <c r="B2722" s="107" t="s">
        <v>2312</v>
      </c>
      <c r="C2722" s="104" t="s">
        <v>70</v>
      </c>
      <c r="D2722" s="104">
        <v>2</v>
      </c>
      <c r="E2722" s="14">
        <f>H2722/100</f>
        <v>0.79631666666666656</v>
      </c>
      <c r="F2722" s="49"/>
      <c r="G2722" s="49"/>
      <c r="H2722" s="12">
        <v>79.631666666666661</v>
      </c>
      <c r="I2722" s="49"/>
      <c r="J2722" s="106"/>
      <c r="K2722" s="14">
        <f>SUM(I2722:J2722)</f>
        <v>0</v>
      </c>
      <c r="L2722" s="49"/>
      <c r="M2722" s="106"/>
      <c r="N2722" s="106"/>
      <c r="O2722" s="14">
        <f>SUM(L2722:N2722)</f>
        <v>0</v>
      </c>
      <c r="P2722" s="106"/>
      <c r="Q2722" s="106"/>
      <c r="R2722" s="106"/>
      <c r="S2722" s="106"/>
      <c r="T2722" s="14">
        <f>SUM(P2722:S2722)</f>
        <v>0</v>
      </c>
      <c r="U2722" s="49"/>
      <c r="V2722" s="49"/>
      <c r="W2722" s="49"/>
      <c r="X2722" s="49"/>
      <c r="Y2722" s="49"/>
      <c r="Z2722" s="49"/>
      <c r="AA2722" s="14">
        <f>SUM(U2722:Z2722)</f>
        <v>0</v>
      </c>
      <c r="AB2722" s="49"/>
      <c r="AC2722" s="49"/>
      <c r="AD2722" s="87">
        <f>H2722+K2722+O2722+T2722+AA2722+AB2722-AC2722</f>
        <v>79.631666666666661</v>
      </c>
    </row>
    <row r="2723" spans="1:30" ht="21" customHeight="1" x14ac:dyDescent="0.2">
      <c r="A2723" s="8">
        <v>2719</v>
      </c>
      <c r="B2723" s="110" t="s">
        <v>2313</v>
      </c>
      <c r="C2723" s="110" t="s">
        <v>73</v>
      </c>
      <c r="D2723" s="110">
        <v>3</v>
      </c>
      <c r="E2723" s="14">
        <v>0.79623188405797096</v>
      </c>
      <c r="F2723" s="50"/>
      <c r="G2723" s="50"/>
      <c r="H2723" s="12">
        <f>SUM(E2723*100,F2723:G2723)</f>
        <v>79.623188405797094</v>
      </c>
      <c r="I2723" s="50"/>
      <c r="J2723" s="112"/>
      <c r="K2723" s="14">
        <f>SUM(I2723:J2723)</f>
        <v>0</v>
      </c>
      <c r="L2723" s="50"/>
      <c r="M2723" s="112"/>
      <c r="N2723" s="112"/>
      <c r="O2723" s="14">
        <f>SUM(L2723:N2723)</f>
        <v>0</v>
      </c>
      <c r="P2723" s="112"/>
      <c r="Q2723" s="112"/>
      <c r="R2723" s="112"/>
      <c r="S2723" s="112"/>
      <c r="T2723" s="14">
        <f>SUM(P2723:S2723)</f>
        <v>0</v>
      </c>
      <c r="U2723" s="50"/>
      <c r="V2723" s="50"/>
      <c r="W2723" s="50"/>
      <c r="X2723" s="50"/>
      <c r="Y2723" s="50"/>
      <c r="Z2723" s="50"/>
      <c r="AA2723" s="14">
        <f>SUM(U2723:Z2723)</f>
        <v>0</v>
      </c>
      <c r="AB2723" s="50"/>
      <c r="AC2723" s="50"/>
      <c r="AD2723" s="87">
        <f>H2723+K2723+O2723+T2723+AA2723+AB2723-AC2723</f>
        <v>79.623188405797094</v>
      </c>
    </row>
    <row r="2724" spans="1:30" ht="21" customHeight="1" x14ac:dyDescent="0.2">
      <c r="A2724" s="9">
        <v>2720</v>
      </c>
      <c r="B2724" s="110" t="s">
        <v>2314</v>
      </c>
      <c r="C2724" s="110" t="s">
        <v>73</v>
      </c>
      <c r="D2724" s="110">
        <v>2</v>
      </c>
      <c r="E2724" s="14">
        <v>0.79622377622377627</v>
      </c>
      <c r="F2724" s="50"/>
      <c r="G2724" s="50"/>
      <c r="H2724" s="12">
        <f>SUM(E2724*100,F2724:G2724)</f>
        <v>79.622377622377627</v>
      </c>
      <c r="I2724" s="50"/>
      <c r="J2724" s="112"/>
      <c r="K2724" s="14">
        <f>SUM(I2724:J2724)</f>
        <v>0</v>
      </c>
      <c r="L2724" s="50"/>
      <c r="M2724" s="112"/>
      <c r="N2724" s="112"/>
      <c r="O2724" s="14">
        <f>SUM(L2724:N2724)</f>
        <v>0</v>
      </c>
      <c r="P2724" s="112"/>
      <c r="Q2724" s="112"/>
      <c r="R2724" s="112"/>
      <c r="S2724" s="112"/>
      <c r="T2724" s="14">
        <f>SUM(P2724:S2724)</f>
        <v>0</v>
      </c>
      <c r="U2724" s="50"/>
      <c r="V2724" s="50"/>
      <c r="W2724" s="50"/>
      <c r="X2724" s="50"/>
      <c r="Y2724" s="50"/>
      <c r="Z2724" s="50"/>
      <c r="AA2724" s="14">
        <f>SUM(U2724:Z2724)</f>
        <v>0</v>
      </c>
      <c r="AB2724" s="50"/>
      <c r="AC2724" s="50"/>
      <c r="AD2724" s="86">
        <f>H2724+K2724+O2724+T2724+AA2724+AB2724-AC2724</f>
        <v>79.622377622377627</v>
      </c>
    </row>
    <row r="2725" spans="1:30" ht="21" customHeight="1" x14ac:dyDescent="0.2">
      <c r="A2725" s="10">
        <v>2721</v>
      </c>
      <c r="B2725" s="110" t="s">
        <v>2315</v>
      </c>
      <c r="C2725" s="110" t="s">
        <v>73</v>
      </c>
      <c r="D2725" s="110">
        <v>3</v>
      </c>
      <c r="E2725" s="14">
        <v>0.79608695652173911</v>
      </c>
      <c r="F2725" s="50"/>
      <c r="G2725" s="50"/>
      <c r="H2725" s="12">
        <f>SUM(E2725*100,F2725:G2725)</f>
        <v>79.608695652173907</v>
      </c>
      <c r="I2725" s="50"/>
      <c r="J2725" s="112"/>
      <c r="K2725" s="14">
        <f>SUM(I2725:J2725)</f>
        <v>0</v>
      </c>
      <c r="L2725" s="50"/>
      <c r="M2725" s="112"/>
      <c r="N2725" s="112"/>
      <c r="O2725" s="14">
        <f>SUM(L2725:N2725)</f>
        <v>0</v>
      </c>
      <c r="P2725" s="112"/>
      <c r="Q2725" s="112"/>
      <c r="R2725" s="112"/>
      <c r="S2725" s="112"/>
      <c r="T2725" s="14">
        <f>SUM(P2725:S2725)</f>
        <v>0</v>
      </c>
      <c r="U2725" s="50"/>
      <c r="V2725" s="50"/>
      <c r="W2725" s="50"/>
      <c r="X2725" s="50"/>
      <c r="Y2725" s="50"/>
      <c r="Z2725" s="50"/>
      <c r="AA2725" s="14">
        <f>SUM(U2725:Z2725)</f>
        <v>0</v>
      </c>
      <c r="AB2725" s="50"/>
      <c r="AC2725" s="50"/>
      <c r="AD2725" s="86">
        <f>H2725+K2725+O2725+T2725+AA2725+AB2725-AC2725</f>
        <v>79.608695652173907</v>
      </c>
    </row>
    <row r="2726" spans="1:30" ht="21" customHeight="1" x14ac:dyDescent="0.2">
      <c r="A2726" s="8">
        <v>2722</v>
      </c>
      <c r="B2726" s="99" t="s">
        <v>2316</v>
      </c>
      <c r="C2726" s="101" t="s">
        <v>68</v>
      </c>
      <c r="D2726" s="156">
        <v>1</v>
      </c>
      <c r="E2726" s="16">
        <v>0.79600000000000004</v>
      </c>
      <c r="F2726" s="48"/>
      <c r="G2726" s="48"/>
      <c r="H2726" s="12">
        <f>SUM(E2726*100,F2726:G2726)</f>
        <v>79.600000000000009</v>
      </c>
      <c r="I2726" s="48"/>
      <c r="J2726" s="78"/>
      <c r="K2726" s="13">
        <f>SUM(I2726:J2726)</f>
        <v>0</v>
      </c>
      <c r="L2726" s="48"/>
      <c r="M2726" s="78"/>
      <c r="N2726" s="78"/>
      <c r="O2726" s="13">
        <f>SUM(L2726:N2726)</f>
        <v>0</v>
      </c>
      <c r="P2726" s="78"/>
      <c r="Q2726" s="78"/>
      <c r="R2726" s="78"/>
      <c r="S2726" s="78"/>
      <c r="T2726" s="13">
        <f>SUM(P2726:S2726)</f>
        <v>0</v>
      </c>
      <c r="U2726" s="48"/>
      <c r="V2726" s="48"/>
      <c r="W2726" s="48"/>
      <c r="X2726" s="48"/>
      <c r="Y2726" s="48"/>
      <c r="Z2726" s="48"/>
      <c r="AA2726" s="13">
        <f>SUM(U2726:Z2726)</f>
        <v>0</v>
      </c>
      <c r="AB2726" s="48"/>
      <c r="AC2726" s="48"/>
      <c r="AD2726" s="86">
        <f>H2726+K2726+O2726+T2726+AA2726+AB2726-AC2726</f>
        <v>79.600000000000009</v>
      </c>
    </row>
    <row r="2727" spans="1:30" ht="21" customHeight="1" x14ac:dyDescent="0.2">
      <c r="A2727" s="9">
        <v>2723</v>
      </c>
      <c r="B2727" s="100" t="s">
        <v>2317</v>
      </c>
      <c r="C2727" s="101" t="s">
        <v>68</v>
      </c>
      <c r="D2727" s="101">
        <v>2</v>
      </c>
      <c r="E2727" s="13">
        <v>0.79600000000000004</v>
      </c>
      <c r="F2727" s="48"/>
      <c r="G2727" s="48"/>
      <c r="H2727" s="12">
        <f>SUM(E2727*100,F2727:G2727)</f>
        <v>79.600000000000009</v>
      </c>
      <c r="I2727" s="48"/>
      <c r="J2727" s="78"/>
      <c r="K2727" s="13">
        <f>SUM(I2727:J2727)</f>
        <v>0</v>
      </c>
      <c r="L2727" s="48"/>
      <c r="M2727" s="78"/>
      <c r="N2727" s="78"/>
      <c r="O2727" s="13">
        <f>SUM(L2727:N2727)</f>
        <v>0</v>
      </c>
      <c r="P2727" s="78"/>
      <c r="Q2727" s="81"/>
      <c r="R2727" s="78"/>
      <c r="S2727" s="78"/>
      <c r="T2727" s="13">
        <f>SUM(P2727:S2727)</f>
        <v>0</v>
      </c>
      <c r="U2727" s="48"/>
      <c r="V2727" s="48"/>
      <c r="W2727" s="48"/>
      <c r="X2727" s="48"/>
      <c r="Y2727" s="48"/>
      <c r="Z2727" s="48"/>
      <c r="AA2727" s="13">
        <f>SUM(U2727:Z2727)</f>
        <v>0</v>
      </c>
      <c r="AB2727" s="48"/>
      <c r="AC2727" s="48"/>
      <c r="AD2727" s="86">
        <f>H2727+K2727+O2727+T2727+AA2727+AB2727-AC2727</f>
        <v>79.600000000000009</v>
      </c>
    </row>
    <row r="2728" spans="1:30" ht="21" customHeight="1" x14ac:dyDescent="0.2">
      <c r="A2728" s="10">
        <v>2724</v>
      </c>
      <c r="B2728" s="114" t="s">
        <v>2318</v>
      </c>
      <c r="C2728" s="92" t="s">
        <v>64</v>
      </c>
      <c r="D2728" s="91">
        <v>3</v>
      </c>
      <c r="E2728" s="12">
        <v>0.79585209003215429</v>
      </c>
      <c r="F2728" s="46"/>
      <c r="G2728" s="46"/>
      <c r="H2728" s="12">
        <f>SUM(E2728*100,F2728:G2728)</f>
        <v>79.585209003215425</v>
      </c>
      <c r="I2728" s="94"/>
      <c r="J2728" s="95"/>
      <c r="K2728" s="12">
        <f>SUM(I2728:J2728)</f>
        <v>0</v>
      </c>
      <c r="L2728" s="95"/>
      <c r="M2728" s="95"/>
      <c r="N2728" s="95"/>
      <c r="O2728" s="12">
        <f>SUM(L2728:N2728)</f>
        <v>0</v>
      </c>
      <c r="P2728" s="95"/>
      <c r="Q2728" s="95"/>
      <c r="R2728" s="95"/>
      <c r="S2728" s="95"/>
      <c r="T2728" s="12">
        <f>SUM(P2728:S2728)</f>
        <v>0</v>
      </c>
      <c r="U2728" s="95"/>
      <c r="V2728" s="94"/>
      <c r="W2728" s="94"/>
      <c r="X2728" s="94"/>
      <c r="Y2728" s="85"/>
      <c r="Z2728" s="85"/>
      <c r="AA2728" s="14">
        <f>SUM(U2728:Z2728)</f>
        <v>0</v>
      </c>
      <c r="AB2728" s="85"/>
      <c r="AC2728" s="85"/>
      <c r="AD2728" s="87">
        <f>H2728+K2728+O2728+T2728+AA2728+AB2728-AC2728</f>
        <v>79.585209003215425</v>
      </c>
    </row>
    <row r="2729" spans="1:30" ht="21" customHeight="1" x14ac:dyDescent="0.2">
      <c r="A2729" s="8">
        <v>2725</v>
      </c>
      <c r="B2729" s="131" t="s">
        <v>2319</v>
      </c>
      <c r="C2729" s="92" t="s">
        <v>64</v>
      </c>
      <c r="D2729" s="92">
        <v>2</v>
      </c>
      <c r="E2729" s="12">
        <v>0.79585106382978721</v>
      </c>
      <c r="F2729" s="53"/>
      <c r="G2729" s="46"/>
      <c r="H2729" s="12">
        <f>SUM(E2729*100,F2729:G2729)</f>
        <v>79.585106382978722</v>
      </c>
      <c r="I2729" s="94"/>
      <c r="J2729" s="95"/>
      <c r="K2729" s="12">
        <f>SUM(I2729:J2729)</f>
        <v>0</v>
      </c>
      <c r="L2729" s="95"/>
      <c r="M2729" s="95"/>
      <c r="N2729" s="95"/>
      <c r="O2729" s="12">
        <f>SUM(L2729:N2729)</f>
        <v>0</v>
      </c>
      <c r="P2729" s="95"/>
      <c r="Q2729" s="95"/>
      <c r="R2729" s="95"/>
      <c r="S2729" s="95"/>
      <c r="T2729" s="12">
        <f>SUM(P2729:S2729)</f>
        <v>0</v>
      </c>
      <c r="U2729" s="95"/>
      <c r="V2729" s="94"/>
      <c r="W2729" s="94"/>
      <c r="X2729" s="94"/>
      <c r="Y2729" s="85"/>
      <c r="Z2729" s="85"/>
      <c r="AA2729" s="14">
        <f>SUM(U2729:Z2729)</f>
        <v>0</v>
      </c>
      <c r="AB2729" s="85"/>
      <c r="AC2729" s="85"/>
      <c r="AD2729" s="87">
        <f>H2729+K2729+O2729+T2729+AA2729+AB2729-AC2729</f>
        <v>79.585106382978722</v>
      </c>
    </row>
    <row r="2730" spans="1:30" ht="21" customHeight="1" x14ac:dyDescent="0.2">
      <c r="A2730" s="9">
        <v>2726</v>
      </c>
      <c r="B2730" s="122" t="s">
        <v>2320</v>
      </c>
      <c r="C2730" s="110" t="s">
        <v>73</v>
      </c>
      <c r="D2730" s="110">
        <v>3</v>
      </c>
      <c r="E2730" s="14">
        <v>0.79583333333333328</v>
      </c>
      <c r="F2730" s="50"/>
      <c r="G2730" s="50"/>
      <c r="H2730" s="12">
        <f>SUM(E2730*100,F2730:G2730)</f>
        <v>79.583333333333329</v>
      </c>
      <c r="I2730" s="50"/>
      <c r="J2730" s="112"/>
      <c r="K2730" s="14">
        <f>SUM(I2730:J2730)</f>
        <v>0</v>
      </c>
      <c r="L2730" s="50"/>
      <c r="M2730" s="112"/>
      <c r="N2730" s="112"/>
      <c r="O2730" s="14">
        <f>SUM(L2730:N2730)</f>
        <v>0</v>
      </c>
      <c r="P2730" s="112"/>
      <c r="Q2730" s="112"/>
      <c r="R2730" s="112"/>
      <c r="S2730" s="112"/>
      <c r="T2730" s="14">
        <f>SUM(P2730:S2730)</f>
        <v>0</v>
      </c>
      <c r="U2730" s="50"/>
      <c r="V2730" s="50"/>
      <c r="W2730" s="50"/>
      <c r="X2730" s="50"/>
      <c r="Y2730" s="50"/>
      <c r="Z2730" s="50"/>
      <c r="AA2730" s="14">
        <f>SUM(U2730:Z2730)</f>
        <v>0</v>
      </c>
      <c r="AB2730" s="50"/>
      <c r="AC2730" s="50"/>
      <c r="AD2730" s="87">
        <f>H2730+K2730+O2730+T2730+AA2730+AB2730-AC2730</f>
        <v>79.583333333333329</v>
      </c>
    </row>
    <row r="2731" spans="1:30" ht="21" customHeight="1" x14ac:dyDescent="0.2">
      <c r="A2731" s="10">
        <v>2727</v>
      </c>
      <c r="B2731" s="145">
        <v>164356</v>
      </c>
      <c r="C2731" s="92" t="s">
        <v>64</v>
      </c>
      <c r="D2731" s="91">
        <v>5</v>
      </c>
      <c r="E2731" s="12">
        <v>0.7958064516129032</v>
      </c>
      <c r="F2731" s="53"/>
      <c r="G2731" s="46"/>
      <c r="H2731" s="12">
        <f>SUM(E2731*100,F2731:G2731)</f>
        <v>79.58064516129032</v>
      </c>
      <c r="I2731" s="94"/>
      <c r="J2731" s="95"/>
      <c r="K2731" s="12">
        <f>SUM(I2731:J2731)</f>
        <v>0</v>
      </c>
      <c r="L2731" s="95"/>
      <c r="M2731" s="95"/>
      <c r="N2731" s="95"/>
      <c r="O2731" s="12">
        <f>SUM(L2731:N2731)</f>
        <v>0</v>
      </c>
      <c r="P2731" s="95"/>
      <c r="Q2731" s="95"/>
      <c r="R2731" s="95"/>
      <c r="S2731" s="95"/>
      <c r="T2731" s="12">
        <f>SUM(P2731:S2731)</f>
        <v>0</v>
      </c>
      <c r="U2731" s="95"/>
      <c r="V2731" s="94"/>
      <c r="W2731" s="94"/>
      <c r="X2731" s="94"/>
      <c r="Y2731" s="85"/>
      <c r="Z2731" s="85"/>
      <c r="AA2731" s="14">
        <f>SUM(U2731:Z2731)</f>
        <v>0</v>
      </c>
      <c r="AB2731" s="85"/>
      <c r="AC2731" s="85"/>
      <c r="AD2731" s="86">
        <f>H2731+K2731+O2731+T2731+AA2731+AB2731-AC2731</f>
        <v>79.58064516129032</v>
      </c>
    </row>
    <row r="2732" spans="1:30" ht="21" customHeight="1" x14ac:dyDescent="0.2">
      <c r="A2732" s="8">
        <v>2728</v>
      </c>
      <c r="B2732" s="96" t="s">
        <v>2321</v>
      </c>
      <c r="C2732" s="96" t="s">
        <v>66</v>
      </c>
      <c r="D2732" s="96">
        <v>3</v>
      </c>
      <c r="E2732" s="13">
        <v>0.79576271186440672</v>
      </c>
      <c r="F2732" s="47"/>
      <c r="G2732" s="47"/>
      <c r="H2732" s="12">
        <f>SUM(E2732*100,F2732:G2732)</f>
        <v>79.576271186440678</v>
      </c>
      <c r="I2732" s="47"/>
      <c r="J2732" s="77"/>
      <c r="K2732" s="13">
        <f>SUM(I2732:J2732)</f>
        <v>0</v>
      </c>
      <c r="L2732" s="47"/>
      <c r="M2732" s="77"/>
      <c r="N2732" s="77"/>
      <c r="O2732" s="13">
        <f>SUM(L2732:N2732)</f>
        <v>0</v>
      </c>
      <c r="P2732" s="77"/>
      <c r="Q2732" s="77"/>
      <c r="R2732" s="77"/>
      <c r="S2732" s="77"/>
      <c r="T2732" s="13">
        <f>SUM(P2732:S2732)</f>
        <v>0</v>
      </c>
      <c r="U2732" s="47"/>
      <c r="V2732" s="47"/>
      <c r="W2732" s="47"/>
      <c r="X2732" s="47"/>
      <c r="Y2732" s="47"/>
      <c r="Z2732" s="47"/>
      <c r="AA2732" s="13">
        <f>SUM(U2732:Z2732)</f>
        <v>0</v>
      </c>
      <c r="AB2732" s="47"/>
      <c r="AC2732" s="47"/>
      <c r="AD2732" s="87">
        <f>H2732+K2732+O2732+T2732+AA2732+AB2732-AC2732</f>
        <v>79.576271186440678</v>
      </c>
    </row>
    <row r="2733" spans="1:30" ht="21" customHeight="1" x14ac:dyDescent="0.2">
      <c r="A2733" s="9">
        <v>2729</v>
      </c>
      <c r="B2733" s="132" t="s">
        <v>2322</v>
      </c>
      <c r="C2733" s="101" t="s">
        <v>68</v>
      </c>
      <c r="D2733" s="101">
        <v>1</v>
      </c>
      <c r="E2733" s="13">
        <v>0.79571428571428571</v>
      </c>
      <c r="F2733" s="48"/>
      <c r="G2733" s="48"/>
      <c r="H2733" s="12">
        <f>SUM(E2733*100,F2733:G2733)</f>
        <v>79.571428571428569</v>
      </c>
      <c r="I2733" s="48"/>
      <c r="J2733" s="78"/>
      <c r="K2733" s="13">
        <f>SUM(I2733:J2733)</f>
        <v>0</v>
      </c>
      <c r="L2733" s="48"/>
      <c r="M2733" s="78"/>
      <c r="N2733" s="78"/>
      <c r="O2733" s="13">
        <f>SUM(L2733:N2733)</f>
        <v>0</v>
      </c>
      <c r="P2733" s="78"/>
      <c r="Q2733" s="78"/>
      <c r="R2733" s="78"/>
      <c r="S2733" s="78"/>
      <c r="T2733" s="13">
        <f>SUM(P2733:S2733)</f>
        <v>0</v>
      </c>
      <c r="U2733" s="48"/>
      <c r="V2733" s="48"/>
      <c r="W2733" s="48"/>
      <c r="X2733" s="48"/>
      <c r="Y2733" s="48"/>
      <c r="Z2733" s="48"/>
      <c r="AA2733" s="13">
        <f>SUM(U2733:Z2733)</f>
        <v>0</v>
      </c>
      <c r="AB2733" s="48"/>
      <c r="AC2733" s="48"/>
      <c r="AD2733" s="87">
        <f>H2733+K2733+O2733+T2733+AA2733+AB2733-AC2733</f>
        <v>79.571428571428569</v>
      </c>
    </row>
    <row r="2734" spans="1:30" ht="21" customHeight="1" x14ac:dyDescent="0.2">
      <c r="A2734" s="10">
        <v>2730</v>
      </c>
      <c r="B2734" s="96" t="s">
        <v>2323</v>
      </c>
      <c r="C2734" s="96" t="s">
        <v>66</v>
      </c>
      <c r="D2734" s="96">
        <v>4</v>
      </c>
      <c r="E2734" s="13">
        <v>0.78758620689655168</v>
      </c>
      <c r="F2734" s="47"/>
      <c r="G2734" s="47"/>
      <c r="H2734" s="12">
        <f>SUM(E2734*100,F2734:G2734)</f>
        <v>78.758620689655174</v>
      </c>
      <c r="I2734" s="47"/>
      <c r="J2734" s="77"/>
      <c r="K2734" s="13">
        <f>SUM(I2734:J2734)</f>
        <v>0</v>
      </c>
      <c r="L2734" s="47"/>
      <c r="M2734" s="77"/>
      <c r="N2734" s="77"/>
      <c r="O2734" s="13">
        <f>SUM(L2734:N2734)</f>
        <v>0</v>
      </c>
      <c r="P2734" s="77"/>
      <c r="Q2734" s="77"/>
      <c r="R2734" s="77"/>
      <c r="S2734" s="77"/>
      <c r="T2734" s="13">
        <f>SUM(P2734:S2734)</f>
        <v>0</v>
      </c>
      <c r="U2734" s="47"/>
      <c r="V2734" s="47"/>
      <c r="W2734" s="47"/>
      <c r="X2734" s="47"/>
      <c r="Y2734" s="47">
        <v>0.8</v>
      </c>
      <c r="Z2734" s="47"/>
      <c r="AA2734" s="13">
        <f>SUM(U2734:Z2734)</f>
        <v>0.8</v>
      </c>
      <c r="AB2734" s="47"/>
      <c r="AC2734" s="47"/>
      <c r="AD2734" s="86">
        <f>H2734+K2734+O2734+T2734+AA2734+AB2734-AC2734</f>
        <v>79.558620689655172</v>
      </c>
    </row>
    <row r="2735" spans="1:30" ht="21" customHeight="1" x14ac:dyDescent="0.2">
      <c r="A2735" s="8">
        <v>2731</v>
      </c>
      <c r="B2735" s="136" t="s">
        <v>2324</v>
      </c>
      <c r="C2735" s="104" t="s">
        <v>70</v>
      </c>
      <c r="D2735" s="103">
        <v>1</v>
      </c>
      <c r="E2735" s="14">
        <f>H2735/100</f>
        <v>0.79545454545454541</v>
      </c>
      <c r="F2735" s="49"/>
      <c r="G2735" s="49"/>
      <c r="H2735" s="12">
        <v>79.545454545454547</v>
      </c>
      <c r="I2735" s="49"/>
      <c r="J2735" s="106"/>
      <c r="K2735" s="14">
        <f>SUM(I2735:J2735)</f>
        <v>0</v>
      </c>
      <c r="L2735" s="49"/>
      <c r="M2735" s="106"/>
      <c r="N2735" s="106"/>
      <c r="O2735" s="14">
        <f>SUM(L2735:N2735)</f>
        <v>0</v>
      </c>
      <c r="P2735" s="106"/>
      <c r="Q2735" s="106"/>
      <c r="R2735" s="106"/>
      <c r="S2735" s="106"/>
      <c r="T2735" s="14">
        <f>SUM(P2735:S2735)</f>
        <v>0</v>
      </c>
      <c r="U2735" s="49"/>
      <c r="V2735" s="49"/>
      <c r="W2735" s="49"/>
      <c r="X2735" s="49"/>
      <c r="Y2735" s="49"/>
      <c r="Z2735" s="49"/>
      <c r="AA2735" s="14">
        <f>SUM(U2735:Z2735)</f>
        <v>0</v>
      </c>
      <c r="AB2735" s="49"/>
      <c r="AC2735" s="49"/>
      <c r="AD2735" s="86">
        <f>H2735+K2735+O2735+T2735+AA2735+AB2735-AC2735</f>
        <v>79.545454545454547</v>
      </c>
    </row>
    <row r="2736" spans="1:30" ht="21" customHeight="1" x14ac:dyDescent="0.2">
      <c r="A2736" s="9">
        <v>2732</v>
      </c>
      <c r="B2736" s="132" t="s">
        <v>2325</v>
      </c>
      <c r="C2736" s="101" t="s">
        <v>68</v>
      </c>
      <c r="D2736" s="101">
        <v>1</v>
      </c>
      <c r="E2736" s="13">
        <v>0.79535714285714287</v>
      </c>
      <c r="F2736" s="48"/>
      <c r="G2736" s="48"/>
      <c r="H2736" s="12">
        <f>SUM(E2736*100,F2736:G2736)</f>
        <v>79.535714285714292</v>
      </c>
      <c r="I2736" s="48"/>
      <c r="J2736" s="78"/>
      <c r="K2736" s="13">
        <f>SUM(I2736:J2736)</f>
        <v>0</v>
      </c>
      <c r="L2736" s="48"/>
      <c r="M2736" s="78"/>
      <c r="N2736" s="78"/>
      <c r="O2736" s="13">
        <f>SUM(L2736:N2736)</f>
        <v>0</v>
      </c>
      <c r="P2736" s="78"/>
      <c r="Q2736" s="78"/>
      <c r="R2736" s="78"/>
      <c r="S2736" s="78"/>
      <c r="T2736" s="13">
        <f>SUM(P2736:S2736)</f>
        <v>0</v>
      </c>
      <c r="U2736" s="48"/>
      <c r="V2736" s="48"/>
      <c r="W2736" s="48"/>
      <c r="X2736" s="48"/>
      <c r="Y2736" s="48"/>
      <c r="Z2736" s="48"/>
      <c r="AA2736" s="13">
        <f>SUM(U2736:Z2736)</f>
        <v>0</v>
      </c>
      <c r="AB2736" s="48"/>
      <c r="AC2736" s="48"/>
      <c r="AD2736" s="87">
        <f>H2736+K2736+O2736+T2736+AA2736+AB2736-AC2736</f>
        <v>79.535714285714292</v>
      </c>
    </row>
    <row r="2737" spans="1:30" ht="21" customHeight="1" x14ac:dyDescent="0.2">
      <c r="A2737" s="10">
        <v>2733</v>
      </c>
      <c r="B2737" s="96" t="s">
        <v>2326</v>
      </c>
      <c r="C2737" s="96" t="s">
        <v>66</v>
      </c>
      <c r="D2737" s="96">
        <v>2</v>
      </c>
      <c r="E2737" s="13">
        <v>0.79533333333333334</v>
      </c>
      <c r="F2737" s="47"/>
      <c r="G2737" s="47"/>
      <c r="H2737" s="12">
        <f>SUM(E2737*100,F2737:G2737)</f>
        <v>79.533333333333331</v>
      </c>
      <c r="I2737" s="47"/>
      <c r="J2737" s="77"/>
      <c r="K2737" s="13">
        <f>SUM(I2737:J2737)</f>
        <v>0</v>
      </c>
      <c r="L2737" s="47"/>
      <c r="M2737" s="77"/>
      <c r="N2737" s="77"/>
      <c r="O2737" s="13">
        <f>SUM(L2737:N2737)</f>
        <v>0</v>
      </c>
      <c r="P2737" s="77"/>
      <c r="Q2737" s="77"/>
      <c r="R2737" s="77"/>
      <c r="S2737" s="77"/>
      <c r="T2737" s="13">
        <f>SUM(P2737:S2737)</f>
        <v>0</v>
      </c>
      <c r="U2737" s="47"/>
      <c r="V2737" s="47"/>
      <c r="W2737" s="47"/>
      <c r="X2737" s="47"/>
      <c r="Y2737" s="47"/>
      <c r="Z2737" s="47"/>
      <c r="AA2737" s="13">
        <f>SUM(U2737:Z2737)</f>
        <v>0</v>
      </c>
      <c r="AB2737" s="47"/>
      <c r="AC2737" s="47"/>
      <c r="AD2737" s="86">
        <f>H2737+K2737+O2737+T2737+AA2737+AB2737-AC2737</f>
        <v>79.533333333333331</v>
      </c>
    </row>
    <row r="2738" spans="1:30" ht="21" customHeight="1" x14ac:dyDescent="0.2">
      <c r="A2738" s="8">
        <v>2734</v>
      </c>
      <c r="B2738" s="143" t="s">
        <v>2327</v>
      </c>
      <c r="C2738" s="92" t="s">
        <v>64</v>
      </c>
      <c r="D2738" s="91">
        <v>4</v>
      </c>
      <c r="E2738" s="12">
        <v>0.79532710280373831</v>
      </c>
      <c r="F2738" s="46"/>
      <c r="G2738" s="46"/>
      <c r="H2738" s="12">
        <f>SUM(E2738*100,F2738:G2738)</f>
        <v>79.532710280373834</v>
      </c>
      <c r="I2738" s="94"/>
      <c r="J2738" s="95"/>
      <c r="K2738" s="12">
        <f>SUM(I2738:J2738)</f>
        <v>0</v>
      </c>
      <c r="L2738" s="95"/>
      <c r="M2738" s="95"/>
      <c r="N2738" s="95"/>
      <c r="O2738" s="12">
        <f>SUM(L2738:N2738)</f>
        <v>0</v>
      </c>
      <c r="P2738" s="95"/>
      <c r="Q2738" s="95"/>
      <c r="R2738" s="95"/>
      <c r="S2738" s="95"/>
      <c r="T2738" s="12">
        <f>SUM(P2738:S2738)</f>
        <v>0</v>
      </c>
      <c r="U2738" s="95"/>
      <c r="V2738" s="94"/>
      <c r="W2738" s="94"/>
      <c r="X2738" s="94"/>
      <c r="Y2738" s="85"/>
      <c r="Z2738" s="85"/>
      <c r="AA2738" s="14">
        <f>SUM(U2738:Z2738)</f>
        <v>0</v>
      </c>
      <c r="AB2738" s="85"/>
      <c r="AC2738" s="85"/>
      <c r="AD2738" s="86">
        <f>H2738+K2738+O2738+T2738+AA2738+AB2738-AC2738</f>
        <v>79.532710280373834</v>
      </c>
    </row>
    <row r="2739" spans="1:30" ht="21" customHeight="1" x14ac:dyDescent="0.2">
      <c r="A2739" s="9">
        <v>2735</v>
      </c>
      <c r="B2739" s="110" t="s">
        <v>2328</v>
      </c>
      <c r="C2739" s="110" t="s">
        <v>73</v>
      </c>
      <c r="D2739" s="110">
        <v>1</v>
      </c>
      <c r="E2739" s="14">
        <v>0.79531333333333332</v>
      </c>
      <c r="F2739" s="50"/>
      <c r="G2739" s="50"/>
      <c r="H2739" s="12">
        <f>SUM(E2739*100,F2739:G2739)</f>
        <v>79.531333333333336</v>
      </c>
      <c r="I2739" s="50"/>
      <c r="J2739" s="112"/>
      <c r="K2739" s="14">
        <f>SUM(I2739:J2739)</f>
        <v>0</v>
      </c>
      <c r="L2739" s="50"/>
      <c r="M2739" s="112"/>
      <c r="N2739" s="112"/>
      <c r="O2739" s="14">
        <f>SUM(L2739:N2739)</f>
        <v>0</v>
      </c>
      <c r="P2739" s="112"/>
      <c r="Q2739" s="112"/>
      <c r="R2739" s="112"/>
      <c r="S2739" s="112"/>
      <c r="T2739" s="14">
        <f>SUM(P2739:S2739)</f>
        <v>0</v>
      </c>
      <c r="U2739" s="50"/>
      <c r="V2739" s="50"/>
      <c r="W2739" s="50"/>
      <c r="X2739" s="50"/>
      <c r="Y2739" s="50"/>
      <c r="Z2739" s="50"/>
      <c r="AA2739" s="14">
        <f>SUM(U2739:Z2739)</f>
        <v>0</v>
      </c>
      <c r="AB2739" s="50"/>
      <c r="AC2739" s="50"/>
      <c r="AD2739" s="86">
        <f>H2739+K2739+O2739+T2739+AA2739+AB2739-AC2739</f>
        <v>79.531333333333336</v>
      </c>
    </row>
    <row r="2740" spans="1:30" ht="21" customHeight="1" x14ac:dyDescent="0.2">
      <c r="A2740" s="10">
        <v>2736</v>
      </c>
      <c r="B2740" s="96" t="s">
        <v>2329</v>
      </c>
      <c r="C2740" s="96" t="s">
        <v>66</v>
      </c>
      <c r="D2740" s="96">
        <v>1</v>
      </c>
      <c r="E2740" s="13">
        <v>0.79531249999999998</v>
      </c>
      <c r="F2740" s="47"/>
      <c r="G2740" s="47"/>
      <c r="H2740" s="12">
        <f>SUM(E2740*100,F2740:G2740)</f>
        <v>79.53125</v>
      </c>
      <c r="I2740" s="47"/>
      <c r="J2740" s="77"/>
      <c r="K2740" s="13">
        <f>SUM(I2740:J2740)</f>
        <v>0</v>
      </c>
      <c r="L2740" s="47"/>
      <c r="M2740" s="77"/>
      <c r="N2740" s="77"/>
      <c r="O2740" s="13">
        <f>SUM(L2740:N2740)</f>
        <v>0</v>
      </c>
      <c r="P2740" s="77"/>
      <c r="Q2740" s="77"/>
      <c r="R2740" s="77"/>
      <c r="S2740" s="77"/>
      <c r="T2740" s="13">
        <f>SUM(P2740:S2740)</f>
        <v>0</v>
      </c>
      <c r="U2740" s="47"/>
      <c r="V2740" s="47"/>
      <c r="W2740" s="47"/>
      <c r="X2740" s="47"/>
      <c r="Y2740" s="47"/>
      <c r="Z2740" s="47"/>
      <c r="AA2740" s="13">
        <f>SUM(U2740:Z2740)</f>
        <v>0</v>
      </c>
      <c r="AB2740" s="47"/>
      <c r="AC2740" s="47"/>
      <c r="AD2740" s="86">
        <f>H2740+K2740+O2740+T2740+AA2740+AB2740-AC2740</f>
        <v>79.53125</v>
      </c>
    </row>
    <row r="2741" spans="1:30" ht="21" customHeight="1" x14ac:dyDescent="0.2">
      <c r="A2741" s="8">
        <v>2737</v>
      </c>
      <c r="B2741" s="122" t="s">
        <v>2330</v>
      </c>
      <c r="C2741" s="110" t="s">
        <v>73</v>
      </c>
      <c r="D2741" s="110">
        <v>1</v>
      </c>
      <c r="E2741" s="14">
        <v>0.79524444444444442</v>
      </c>
      <c r="F2741" s="50"/>
      <c r="G2741" s="50"/>
      <c r="H2741" s="12">
        <f>SUM(E2741*100,F2741:G2741)</f>
        <v>79.524444444444441</v>
      </c>
      <c r="I2741" s="50"/>
      <c r="J2741" s="112"/>
      <c r="K2741" s="14">
        <f>SUM(I2741:J2741)</f>
        <v>0</v>
      </c>
      <c r="L2741" s="50"/>
      <c r="M2741" s="112"/>
      <c r="N2741" s="112"/>
      <c r="O2741" s="14">
        <f>SUM(L2741:N2741)</f>
        <v>0</v>
      </c>
      <c r="P2741" s="112"/>
      <c r="Q2741" s="112"/>
      <c r="R2741" s="112"/>
      <c r="S2741" s="112"/>
      <c r="T2741" s="14">
        <f>SUM(P2741:S2741)</f>
        <v>0</v>
      </c>
      <c r="U2741" s="50"/>
      <c r="V2741" s="50"/>
      <c r="W2741" s="50"/>
      <c r="X2741" s="50"/>
      <c r="Y2741" s="50"/>
      <c r="Z2741" s="50"/>
      <c r="AA2741" s="14">
        <f>SUM(U2741:Z2741)</f>
        <v>0</v>
      </c>
      <c r="AB2741" s="50"/>
      <c r="AC2741" s="50"/>
      <c r="AD2741" s="86">
        <f>H2741+K2741+O2741+T2741+AA2741+AB2741-AC2741</f>
        <v>79.524444444444441</v>
      </c>
    </row>
    <row r="2742" spans="1:30" ht="21" customHeight="1" x14ac:dyDescent="0.2">
      <c r="A2742" s="9">
        <v>2738</v>
      </c>
      <c r="B2742" s="134" t="s">
        <v>2331</v>
      </c>
      <c r="C2742" s="92" t="s">
        <v>64</v>
      </c>
      <c r="D2742" s="92">
        <v>1</v>
      </c>
      <c r="E2742" s="12">
        <v>0.78510000000000002</v>
      </c>
      <c r="F2742" s="54"/>
      <c r="G2742" s="54"/>
      <c r="H2742" s="12">
        <f>SUM(E2742*100,F2742:G2742)</f>
        <v>78.510000000000005</v>
      </c>
      <c r="I2742" s="85"/>
      <c r="J2742" s="126"/>
      <c r="K2742" s="12">
        <f>SUM(I2742:J2742)</f>
        <v>0</v>
      </c>
      <c r="L2742" s="126"/>
      <c r="M2742" s="126"/>
      <c r="N2742" s="126"/>
      <c r="O2742" s="12">
        <f>SUM(L2742:N2742)</f>
        <v>0</v>
      </c>
      <c r="P2742" s="126"/>
      <c r="Q2742" s="126"/>
      <c r="R2742" s="126"/>
      <c r="S2742" s="126"/>
      <c r="T2742" s="12">
        <f>SUM(P2742:S2742)</f>
        <v>0</v>
      </c>
      <c r="U2742" s="126"/>
      <c r="V2742" s="85">
        <v>0.5</v>
      </c>
      <c r="W2742" s="85"/>
      <c r="X2742" s="85"/>
      <c r="Y2742" s="85"/>
      <c r="Z2742" s="85">
        <v>0.5</v>
      </c>
      <c r="AA2742" s="14">
        <f>SUM(U2742:Z2742)</f>
        <v>1</v>
      </c>
      <c r="AB2742" s="85"/>
      <c r="AC2742" s="85"/>
      <c r="AD2742" s="86">
        <f>H2742+K2742+O2742+T2742+AA2742+AB2742-AC2742</f>
        <v>79.510000000000005</v>
      </c>
    </row>
    <row r="2743" spans="1:30" ht="21" customHeight="1" x14ac:dyDescent="0.2">
      <c r="A2743" s="10">
        <v>2739</v>
      </c>
      <c r="B2743" s="107">
        <v>182868</v>
      </c>
      <c r="C2743" s="104" t="s">
        <v>70</v>
      </c>
      <c r="D2743" s="104">
        <v>3</v>
      </c>
      <c r="E2743" s="14">
        <f>'[1]3-18-06.'!AD21</f>
        <v>0.78500000000000003</v>
      </c>
      <c r="F2743" s="49"/>
      <c r="G2743" s="49"/>
      <c r="H2743" s="12">
        <f>SUM(E2743*100,F2743:G2743)</f>
        <v>78.5</v>
      </c>
      <c r="I2743" s="49"/>
      <c r="J2743" s="106"/>
      <c r="K2743" s="14">
        <f>SUM(I2743:J2743)</f>
        <v>0</v>
      </c>
      <c r="L2743" s="49"/>
      <c r="M2743" s="106"/>
      <c r="N2743" s="106"/>
      <c r="O2743" s="14">
        <f>SUM(L2743:N2743)</f>
        <v>0</v>
      </c>
      <c r="P2743" s="106"/>
      <c r="Q2743" s="106"/>
      <c r="R2743" s="106"/>
      <c r="S2743" s="106"/>
      <c r="T2743" s="14">
        <f>SUM(P2743:S2743)</f>
        <v>0</v>
      </c>
      <c r="U2743" s="49">
        <v>1</v>
      </c>
      <c r="V2743" s="49"/>
      <c r="W2743" s="49"/>
      <c r="X2743" s="49"/>
      <c r="Y2743" s="49"/>
      <c r="Z2743" s="49"/>
      <c r="AA2743" s="14">
        <f>SUM(U2743:Z2743)</f>
        <v>1</v>
      </c>
      <c r="AB2743" s="49"/>
      <c r="AC2743" s="49"/>
      <c r="AD2743" s="87">
        <f>H2743+K2743+O2743+T2743+AA2743+AB2743-AC2743</f>
        <v>79.5</v>
      </c>
    </row>
    <row r="2744" spans="1:30" ht="21" customHeight="1" x14ac:dyDescent="0.2">
      <c r="A2744" s="8">
        <v>2740</v>
      </c>
      <c r="B2744" s="107">
        <v>182069</v>
      </c>
      <c r="C2744" s="104" t="s">
        <v>70</v>
      </c>
      <c r="D2744" s="104">
        <v>3</v>
      </c>
      <c r="E2744" s="14">
        <f>'[1]3-18-06.'!AD22</f>
        <v>0.79500000000000004</v>
      </c>
      <c r="F2744" s="49"/>
      <c r="G2744" s="49"/>
      <c r="H2744" s="12">
        <f>SUM(E2744*100,F2744:G2744)</f>
        <v>79.5</v>
      </c>
      <c r="I2744" s="49"/>
      <c r="J2744" s="106"/>
      <c r="K2744" s="14">
        <f>SUM(I2744:J2744)</f>
        <v>0</v>
      </c>
      <c r="L2744" s="49"/>
      <c r="M2744" s="106"/>
      <c r="N2744" s="106"/>
      <c r="O2744" s="14">
        <f>SUM(L2744:N2744)</f>
        <v>0</v>
      </c>
      <c r="P2744" s="106"/>
      <c r="Q2744" s="106"/>
      <c r="R2744" s="106"/>
      <c r="S2744" s="106"/>
      <c r="T2744" s="14">
        <f>SUM(P2744:S2744)</f>
        <v>0</v>
      </c>
      <c r="U2744" s="49"/>
      <c r="V2744" s="49"/>
      <c r="W2744" s="49"/>
      <c r="X2744" s="49"/>
      <c r="Y2744" s="49"/>
      <c r="Z2744" s="49"/>
      <c r="AA2744" s="14">
        <f>SUM(U2744:Z2744)</f>
        <v>0</v>
      </c>
      <c r="AB2744" s="49"/>
      <c r="AC2744" s="49"/>
      <c r="AD2744" s="87">
        <f>H2744+K2744+O2744+T2744+AA2744+AB2744-AC2744</f>
        <v>79.5</v>
      </c>
    </row>
    <row r="2745" spans="1:30" ht="21" customHeight="1" x14ac:dyDescent="0.2">
      <c r="A2745" s="9">
        <v>2741</v>
      </c>
      <c r="B2745" s="107">
        <v>192570</v>
      </c>
      <c r="C2745" s="104" t="s">
        <v>70</v>
      </c>
      <c r="D2745" s="104">
        <v>3</v>
      </c>
      <c r="E2745" s="14">
        <f>'[1]3-18-07.'!AD8</f>
        <v>0.79500000000000004</v>
      </c>
      <c r="F2745" s="49"/>
      <c r="G2745" s="49"/>
      <c r="H2745" s="12">
        <f>SUM(E2745*100,F2745:G2745)</f>
        <v>79.5</v>
      </c>
      <c r="I2745" s="49"/>
      <c r="J2745" s="106"/>
      <c r="K2745" s="14">
        <f>SUM(I2745:J2745)</f>
        <v>0</v>
      </c>
      <c r="L2745" s="49"/>
      <c r="M2745" s="106"/>
      <c r="N2745" s="106"/>
      <c r="O2745" s="14">
        <f>SUM(L2745:N2745)</f>
        <v>0</v>
      </c>
      <c r="P2745" s="106"/>
      <c r="Q2745" s="106"/>
      <c r="R2745" s="106"/>
      <c r="S2745" s="106"/>
      <c r="T2745" s="14">
        <f>SUM(P2745:S2745)</f>
        <v>0</v>
      </c>
      <c r="U2745" s="49"/>
      <c r="V2745" s="49"/>
      <c r="W2745" s="49"/>
      <c r="X2745" s="49"/>
      <c r="Y2745" s="49"/>
      <c r="Z2745" s="49"/>
      <c r="AA2745" s="14">
        <f>SUM(U2745:Z2745)</f>
        <v>0</v>
      </c>
      <c r="AB2745" s="49"/>
      <c r="AC2745" s="49"/>
      <c r="AD2745" s="86">
        <f>H2745+K2745+O2745+T2745+AA2745+AB2745-AC2745</f>
        <v>79.5</v>
      </c>
    </row>
    <row r="2746" spans="1:30" ht="21" customHeight="1" x14ac:dyDescent="0.2">
      <c r="A2746" s="10">
        <v>2742</v>
      </c>
      <c r="B2746" s="117">
        <v>204276</v>
      </c>
      <c r="C2746" s="119" t="s">
        <v>78</v>
      </c>
      <c r="D2746" s="119">
        <v>1</v>
      </c>
      <c r="E2746" s="14">
        <v>0.79500000000000004</v>
      </c>
      <c r="F2746" s="51"/>
      <c r="G2746" s="51"/>
      <c r="H2746" s="12">
        <f>SUM(E2746*100,F2746:G2746)</f>
        <v>79.5</v>
      </c>
      <c r="I2746" s="51"/>
      <c r="J2746" s="121"/>
      <c r="K2746" s="14">
        <f>SUM(I2746:J2746)</f>
        <v>0</v>
      </c>
      <c r="L2746" s="51"/>
      <c r="M2746" s="121"/>
      <c r="N2746" s="121"/>
      <c r="O2746" s="14">
        <f>SUM(L2746:N2746)</f>
        <v>0</v>
      </c>
      <c r="P2746" s="121"/>
      <c r="Q2746" s="121"/>
      <c r="R2746" s="121"/>
      <c r="S2746" s="121"/>
      <c r="T2746" s="14">
        <f>SUM(P2746:S2746)</f>
        <v>0</v>
      </c>
      <c r="U2746" s="51"/>
      <c r="V2746" s="51"/>
      <c r="W2746" s="51"/>
      <c r="X2746" s="51"/>
      <c r="Y2746" s="51"/>
      <c r="Z2746" s="51"/>
      <c r="AA2746" s="14">
        <f>SUM(U2746:Z2746)</f>
        <v>0</v>
      </c>
      <c r="AB2746" s="51"/>
      <c r="AC2746" s="51"/>
      <c r="AD2746" s="87">
        <f>H2746+K2746+O2746+T2746+AA2746+AB2746-AC2746</f>
        <v>79.5</v>
      </c>
    </row>
    <row r="2747" spans="1:30" ht="21" customHeight="1" x14ac:dyDescent="0.2">
      <c r="A2747" s="8">
        <v>2743</v>
      </c>
      <c r="B2747" s="96" t="s">
        <v>2332</v>
      </c>
      <c r="C2747" s="96" t="s">
        <v>66</v>
      </c>
      <c r="D2747" s="96">
        <v>1</v>
      </c>
      <c r="E2747" s="13">
        <v>0.77093750000000005</v>
      </c>
      <c r="F2747" s="47"/>
      <c r="G2747" s="47"/>
      <c r="H2747" s="12">
        <f>SUM(E2747*100,F2747:G2747)</f>
        <v>77.09375</v>
      </c>
      <c r="I2747" s="47"/>
      <c r="J2747" s="77"/>
      <c r="K2747" s="13">
        <f>SUM(I2747:J2747)</f>
        <v>0</v>
      </c>
      <c r="L2747" s="47"/>
      <c r="M2747" s="77"/>
      <c r="N2747" s="77"/>
      <c r="O2747" s="13">
        <f>SUM(L2747:N2747)</f>
        <v>0</v>
      </c>
      <c r="P2747" s="77"/>
      <c r="Q2747" s="77"/>
      <c r="R2747" s="77"/>
      <c r="S2747" s="77"/>
      <c r="T2747" s="13">
        <f>SUM(P2747:S2747)</f>
        <v>0</v>
      </c>
      <c r="U2747" s="47">
        <v>1.5</v>
      </c>
      <c r="V2747" s="47">
        <v>0.7</v>
      </c>
      <c r="W2747" s="47"/>
      <c r="X2747" s="47"/>
      <c r="Y2747" s="47">
        <v>0.2</v>
      </c>
      <c r="Z2747" s="47"/>
      <c r="AA2747" s="13">
        <f>SUM(U2747:Z2747)</f>
        <v>2.4000000000000004</v>
      </c>
      <c r="AB2747" s="47"/>
      <c r="AC2747" s="47"/>
      <c r="AD2747" s="86">
        <f>H2747+K2747+O2747+T2747+AA2747+AB2747-AC2747</f>
        <v>79.493750000000006</v>
      </c>
    </row>
    <row r="2748" spans="1:30" ht="21" customHeight="1" x14ac:dyDescent="0.2">
      <c r="A2748" s="9">
        <v>2744</v>
      </c>
      <c r="B2748" s="96" t="s">
        <v>2333</v>
      </c>
      <c r="C2748" s="96" t="s">
        <v>66</v>
      </c>
      <c r="D2748" s="96">
        <v>3</v>
      </c>
      <c r="E2748" s="13">
        <v>0.79474576271186437</v>
      </c>
      <c r="F2748" s="47"/>
      <c r="G2748" s="47"/>
      <c r="H2748" s="12">
        <f>SUM(E2748*100,F2748:G2748)</f>
        <v>79.474576271186436</v>
      </c>
      <c r="I2748" s="47"/>
      <c r="J2748" s="77"/>
      <c r="K2748" s="13">
        <f>SUM(I2748:J2748)</f>
        <v>0</v>
      </c>
      <c r="L2748" s="47"/>
      <c r="M2748" s="77"/>
      <c r="N2748" s="77"/>
      <c r="O2748" s="13">
        <f>SUM(L2748:N2748)</f>
        <v>0</v>
      </c>
      <c r="P2748" s="77"/>
      <c r="Q2748" s="77"/>
      <c r="R2748" s="77"/>
      <c r="S2748" s="77"/>
      <c r="T2748" s="13">
        <f>SUM(P2748:S2748)</f>
        <v>0</v>
      </c>
      <c r="U2748" s="47"/>
      <c r="V2748" s="47"/>
      <c r="W2748" s="47"/>
      <c r="X2748" s="47"/>
      <c r="Y2748" s="47"/>
      <c r="Z2748" s="47"/>
      <c r="AA2748" s="13">
        <f>SUM(U2748:Z2748)</f>
        <v>0</v>
      </c>
      <c r="AB2748" s="47"/>
      <c r="AC2748" s="47"/>
      <c r="AD2748" s="87">
        <f>H2748+K2748+O2748+T2748+AA2748+AB2748-AC2748</f>
        <v>79.474576271186436</v>
      </c>
    </row>
    <row r="2749" spans="1:30" ht="21" customHeight="1" x14ac:dyDescent="0.2">
      <c r="A2749" s="10">
        <v>2745</v>
      </c>
      <c r="B2749" s="134" t="s">
        <v>2334</v>
      </c>
      <c r="C2749" s="92" t="s">
        <v>64</v>
      </c>
      <c r="D2749" s="91">
        <v>1</v>
      </c>
      <c r="E2749" s="12">
        <v>0.69967241379310341</v>
      </c>
      <c r="F2749" s="53"/>
      <c r="G2749" s="46"/>
      <c r="H2749" s="12">
        <f>SUM(E2749*100,F2749:G2749)</f>
        <v>69.967241379310337</v>
      </c>
      <c r="I2749" s="94">
        <v>5</v>
      </c>
      <c r="J2749" s="95"/>
      <c r="K2749" s="12">
        <f>SUM(I2749:J2749)</f>
        <v>5</v>
      </c>
      <c r="L2749" s="95"/>
      <c r="M2749" s="95"/>
      <c r="N2749" s="95"/>
      <c r="O2749" s="12">
        <f>SUM(L2749:N2749)</f>
        <v>0</v>
      </c>
      <c r="P2749" s="95"/>
      <c r="Q2749" s="95"/>
      <c r="R2749" s="95"/>
      <c r="S2749" s="95"/>
      <c r="T2749" s="12">
        <f>SUM(P2749:S2749)</f>
        <v>0</v>
      </c>
      <c r="U2749" s="95">
        <v>1</v>
      </c>
      <c r="V2749" s="94">
        <v>0.2</v>
      </c>
      <c r="W2749" s="94">
        <v>1.5</v>
      </c>
      <c r="X2749" s="94">
        <v>1.3</v>
      </c>
      <c r="Y2749" s="85"/>
      <c r="Z2749" s="85">
        <v>0.5</v>
      </c>
      <c r="AA2749" s="14">
        <f>SUM(U2749:Z2749)</f>
        <v>4.5</v>
      </c>
      <c r="AB2749" s="85"/>
      <c r="AC2749" s="85"/>
      <c r="AD2749" s="86">
        <f>H2749+K2749+O2749+T2749+AA2749+AB2749-AC2749</f>
        <v>79.467241379310337</v>
      </c>
    </row>
    <row r="2750" spans="1:30" ht="21" customHeight="1" x14ac:dyDescent="0.2">
      <c r="A2750" s="8">
        <v>2746</v>
      </c>
      <c r="B2750" s="96" t="s">
        <v>2335</v>
      </c>
      <c r="C2750" s="96" t="s">
        <v>66</v>
      </c>
      <c r="D2750" s="96">
        <v>2</v>
      </c>
      <c r="E2750" s="13">
        <v>0.79466666666666663</v>
      </c>
      <c r="F2750" s="47"/>
      <c r="G2750" s="47"/>
      <c r="H2750" s="12">
        <f>SUM(E2750*100,F2750:G2750)</f>
        <v>79.466666666666669</v>
      </c>
      <c r="I2750" s="47"/>
      <c r="J2750" s="77"/>
      <c r="K2750" s="13">
        <f>SUM(I2750:J2750)</f>
        <v>0</v>
      </c>
      <c r="L2750" s="47"/>
      <c r="M2750" s="77"/>
      <c r="N2750" s="77"/>
      <c r="O2750" s="13">
        <f>SUM(L2750:N2750)</f>
        <v>0</v>
      </c>
      <c r="P2750" s="77"/>
      <c r="Q2750" s="77"/>
      <c r="R2750" s="77"/>
      <c r="S2750" s="77"/>
      <c r="T2750" s="13">
        <f>SUM(P2750:S2750)</f>
        <v>0</v>
      </c>
      <c r="U2750" s="47"/>
      <c r="V2750" s="47"/>
      <c r="W2750" s="47"/>
      <c r="X2750" s="47"/>
      <c r="Y2750" s="47"/>
      <c r="Z2750" s="47"/>
      <c r="AA2750" s="13">
        <f>SUM(U2750:Z2750)</f>
        <v>0</v>
      </c>
      <c r="AB2750" s="47"/>
      <c r="AC2750" s="47"/>
      <c r="AD2750" s="86">
        <f>H2750+K2750+O2750+T2750+AA2750+AB2750-AC2750</f>
        <v>79.466666666666669</v>
      </c>
    </row>
    <row r="2751" spans="1:30" ht="21" customHeight="1" x14ac:dyDescent="0.2">
      <c r="A2751" s="9">
        <v>2747</v>
      </c>
      <c r="B2751" s="107" t="s">
        <v>2336</v>
      </c>
      <c r="C2751" s="104" t="s">
        <v>70</v>
      </c>
      <c r="D2751" s="104">
        <v>2</v>
      </c>
      <c r="E2751" s="14">
        <f>H2751/100</f>
        <v>0.79451666666666665</v>
      </c>
      <c r="F2751" s="49"/>
      <c r="G2751" s="49"/>
      <c r="H2751" s="12">
        <v>79.451666666666668</v>
      </c>
      <c r="I2751" s="49"/>
      <c r="J2751" s="106"/>
      <c r="K2751" s="14">
        <f>SUM(I2751:J2751)</f>
        <v>0</v>
      </c>
      <c r="L2751" s="49"/>
      <c r="M2751" s="106"/>
      <c r="N2751" s="106"/>
      <c r="O2751" s="14">
        <f>SUM(L2751:N2751)</f>
        <v>0</v>
      </c>
      <c r="P2751" s="106"/>
      <c r="Q2751" s="106"/>
      <c r="R2751" s="106"/>
      <c r="S2751" s="106"/>
      <c r="T2751" s="14">
        <f>SUM(P2751:S2751)</f>
        <v>0</v>
      </c>
      <c r="U2751" s="49"/>
      <c r="V2751" s="49"/>
      <c r="W2751" s="49"/>
      <c r="X2751" s="49"/>
      <c r="Y2751" s="49"/>
      <c r="Z2751" s="49"/>
      <c r="AA2751" s="14">
        <f>SUM(U2751:Z2751)</f>
        <v>0</v>
      </c>
      <c r="AB2751" s="49"/>
      <c r="AC2751" s="49"/>
      <c r="AD2751" s="87">
        <f>H2751+K2751+O2751+T2751+AA2751+AB2751-AC2751</f>
        <v>79.451666666666668</v>
      </c>
    </row>
    <row r="2752" spans="1:30" ht="21" customHeight="1" x14ac:dyDescent="0.2">
      <c r="A2752" s="10">
        <v>2748</v>
      </c>
      <c r="B2752" s="146" t="s">
        <v>2337</v>
      </c>
      <c r="C2752" s="101" t="s">
        <v>68</v>
      </c>
      <c r="D2752" s="101">
        <v>3</v>
      </c>
      <c r="E2752" s="13">
        <v>0.7945161290322581</v>
      </c>
      <c r="F2752" s="48"/>
      <c r="G2752" s="48"/>
      <c r="H2752" s="12">
        <f>SUM(E2752*100,F2752:G2752)</f>
        <v>79.451612903225808</v>
      </c>
      <c r="I2752" s="48"/>
      <c r="J2752" s="78"/>
      <c r="K2752" s="13">
        <f>SUM(I2752:J2752)</f>
        <v>0</v>
      </c>
      <c r="L2752" s="48"/>
      <c r="M2752" s="78"/>
      <c r="N2752" s="78"/>
      <c r="O2752" s="13">
        <f>SUM(L2752:N2752)</f>
        <v>0</v>
      </c>
      <c r="P2752" s="78"/>
      <c r="Q2752" s="78"/>
      <c r="R2752" s="78"/>
      <c r="S2752" s="78"/>
      <c r="T2752" s="13">
        <f>SUM(P2752:S2752)</f>
        <v>0</v>
      </c>
      <c r="U2752" s="48"/>
      <c r="V2752" s="48"/>
      <c r="W2752" s="48"/>
      <c r="X2752" s="48"/>
      <c r="Y2752" s="48"/>
      <c r="Z2752" s="48"/>
      <c r="AA2752" s="13">
        <f>SUM(U2752:Z2752)</f>
        <v>0</v>
      </c>
      <c r="AB2752" s="48"/>
      <c r="AC2752" s="48"/>
      <c r="AD2752" s="87">
        <f>H2752+K2752+O2752+T2752+AA2752+AB2752-AC2752</f>
        <v>79.451612903225808</v>
      </c>
    </row>
    <row r="2753" spans="1:30" ht="21" customHeight="1" x14ac:dyDescent="0.2">
      <c r="A2753" s="8">
        <v>2749</v>
      </c>
      <c r="B2753" s="145">
        <v>164354</v>
      </c>
      <c r="C2753" s="92" t="s">
        <v>64</v>
      </c>
      <c r="D2753" s="91">
        <v>5</v>
      </c>
      <c r="E2753" s="15">
        <v>0.79437275985663081</v>
      </c>
      <c r="F2753" s="55"/>
      <c r="G2753" s="46"/>
      <c r="H2753" s="12">
        <f>SUM(E2753*100,F2753:G2753)</f>
        <v>79.437275985663078</v>
      </c>
      <c r="I2753" s="94"/>
      <c r="J2753" s="95"/>
      <c r="K2753" s="12">
        <f>SUM(I2753:J2753)</f>
        <v>0</v>
      </c>
      <c r="L2753" s="95"/>
      <c r="M2753" s="95"/>
      <c r="N2753" s="95"/>
      <c r="O2753" s="12">
        <f>SUM(L2753:N2753)</f>
        <v>0</v>
      </c>
      <c r="P2753" s="95"/>
      <c r="Q2753" s="95"/>
      <c r="R2753" s="95"/>
      <c r="S2753" s="95"/>
      <c r="T2753" s="12">
        <f>SUM(P2753:S2753)</f>
        <v>0</v>
      </c>
      <c r="U2753" s="95"/>
      <c r="V2753" s="94"/>
      <c r="W2753" s="94"/>
      <c r="X2753" s="94"/>
      <c r="Y2753" s="85"/>
      <c r="Z2753" s="85"/>
      <c r="AA2753" s="14">
        <f>SUM(U2753:Z2753)</f>
        <v>0</v>
      </c>
      <c r="AB2753" s="85"/>
      <c r="AC2753" s="85"/>
      <c r="AD2753" s="86">
        <f>H2753+K2753+O2753+T2753+AA2753+AB2753-AC2753</f>
        <v>79.437275985663078</v>
      </c>
    </row>
    <row r="2754" spans="1:30" ht="21" customHeight="1" x14ac:dyDescent="0.2">
      <c r="A2754" s="9">
        <v>2750</v>
      </c>
      <c r="B2754" s="110" t="s">
        <v>2338</v>
      </c>
      <c r="C2754" s="110" t="s">
        <v>73</v>
      </c>
      <c r="D2754" s="110">
        <v>3</v>
      </c>
      <c r="E2754" s="14">
        <v>0.79434782608695653</v>
      </c>
      <c r="F2754" s="50"/>
      <c r="G2754" s="50"/>
      <c r="H2754" s="12">
        <f>SUM(E2754*100,F2754:G2754)</f>
        <v>79.434782608695656</v>
      </c>
      <c r="I2754" s="50"/>
      <c r="J2754" s="112"/>
      <c r="K2754" s="14">
        <f>SUM(I2754:J2754)</f>
        <v>0</v>
      </c>
      <c r="L2754" s="50"/>
      <c r="M2754" s="112"/>
      <c r="N2754" s="112"/>
      <c r="O2754" s="14">
        <f>SUM(L2754:N2754)</f>
        <v>0</v>
      </c>
      <c r="P2754" s="112"/>
      <c r="Q2754" s="112"/>
      <c r="R2754" s="112"/>
      <c r="S2754" s="112"/>
      <c r="T2754" s="14">
        <f>SUM(P2754:S2754)</f>
        <v>0</v>
      </c>
      <c r="U2754" s="50"/>
      <c r="V2754" s="50"/>
      <c r="W2754" s="50"/>
      <c r="X2754" s="50"/>
      <c r="Y2754" s="50"/>
      <c r="Z2754" s="50"/>
      <c r="AA2754" s="14">
        <f>SUM(U2754:Z2754)</f>
        <v>0</v>
      </c>
      <c r="AB2754" s="50"/>
      <c r="AC2754" s="50"/>
      <c r="AD2754" s="86">
        <f>H2754+K2754+O2754+T2754+AA2754+AB2754-AC2754</f>
        <v>79.434782608695656</v>
      </c>
    </row>
    <row r="2755" spans="1:30" ht="21" customHeight="1" x14ac:dyDescent="0.2">
      <c r="A2755" s="10">
        <v>2751</v>
      </c>
      <c r="B2755" s="96" t="s">
        <v>2339</v>
      </c>
      <c r="C2755" s="96" t="s">
        <v>66</v>
      </c>
      <c r="D2755" s="96">
        <v>2</v>
      </c>
      <c r="E2755" s="13">
        <v>0.79433333333333334</v>
      </c>
      <c r="F2755" s="47"/>
      <c r="G2755" s="47"/>
      <c r="H2755" s="12">
        <f>SUM(E2755*100,F2755:G2755)</f>
        <v>79.433333333333337</v>
      </c>
      <c r="I2755" s="47"/>
      <c r="J2755" s="77"/>
      <c r="K2755" s="13">
        <f>SUM(I2755:J2755)</f>
        <v>0</v>
      </c>
      <c r="L2755" s="47"/>
      <c r="M2755" s="77"/>
      <c r="N2755" s="77"/>
      <c r="O2755" s="13">
        <f>SUM(L2755:N2755)</f>
        <v>0</v>
      </c>
      <c r="P2755" s="77"/>
      <c r="Q2755" s="77"/>
      <c r="R2755" s="77"/>
      <c r="S2755" s="77"/>
      <c r="T2755" s="13">
        <f>SUM(P2755:S2755)</f>
        <v>0</v>
      </c>
      <c r="U2755" s="47"/>
      <c r="V2755" s="47"/>
      <c r="W2755" s="47"/>
      <c r="X2755" s="47"/>
      <c r="Y2755" s="47"/>
      <c r="Z2755" s="47"/>
      <c r="AA2755" s="13">
        <f>SUM(U2755:Z2755)</f>
        <v>0</v>
      </c>
      <c r="AB2755" s="47"/>
      <c r="AC2755" s="47"/>
      <c r="AD2755" s="86">
        <f>H2755+K2755+O2755+T2755+AA2755+AB2755-AC2755</f>
        <v>79.433333333333337</v>
      </c>
    </row>
    <row r="2756" spans="1:30" ht="21" customHeight="1" x14ac:dyDescent="0.2">
      <c r="A2756" s="8">
        <v>2752</v>
      </c>
      <c r="B2756" s="100" t="s">
        <v>2340</v>
      </c>
      <c r="C2756" s="101" t="s">
        <v>68</v>
      </c>
      <c r="D2756" s="101">
        <v>2</v>
      </c>
      <c r="E2756" s="13">
        <v>0.79433333333333334</v>
      </c>
      <c r="F2756" s="48"/>
      <c r="G2756" s="48"/>
      <c r="H2756" s="12">
        <f>SUM(E2756*100,F2756:G2756)</f>
        <v>79.433333333333337</v>
      </c>
      <c r="I2756" s="48"/>
      <c r="J2756" s="78"/>
      <c r="K2756" s="13">
        <f>SUM(I2756:J2756)</f>
        <v>0</v>
      </c>
      <c r="L2756" s="48"/>
      <c r="M2756" s="78"/>
      <c r="N2756" s="78"/>
      <c r="O2756" s="13">
        <f>SUM(L2756:N2756)</f>
        <v>0</v>
      </c>
      <c r="P2756" s="78"/>
      <c r="Q2756" s="78"/>
      <c r="R2756" s="78"/>
      <c r="S2756" s="78"/>
      <c r="T2756" s="13">
        <f>SUM(P2756:S2756)</f>
        <v>0</v>
      </c>
      <c r="U2756" s="48"/>
      <c r="V2756" s="48"/>
      <c r="W2756" s="48"/>
      <c r="X2756" s="48"/>
      <c r="Y2756" s="48"/>
      <c r="Z2756" s="48"/>
      <c r="AA2756" s="13">
        <f>SUM(U2756:Z2756)</f>
        <v>0</v>
      </c>
      <c r="AB2756" s="48"/>
      <c r="AC2756" s="48"/>
      <c r="AD2756" s="87">
        <f>H2756+K2756+O2756+T2756+AA2756+AB2756-AC2756</f>
        <v>79.433333333333337</v>
      </c>
    </row>
    <row r="2757" spans="1:30" ht="21" customHeight="1" x14ac:dyDescent="0.2">
      <c r="A2757" s="9">
        <v>2753</v>
      </c>
      <c r="B2757" s="117">
        <v>184075</v>
      </c>
      <c r="C2757" s="119" t="s">
        <v>78</v>
      </c>
      <c r="D2757" s="119">
        <v>3</v>
      </c>
      <c r="E2757" s="14">
        <v>0.77431818181818179</v>
      </c>
      <c r="F2757" s="51"/>
      <c r="G2757" s="51"/>
      <c r="H2757" s="12">
        <f>SUM(E2757*100,F2757:G2757)</f>
        <v>77.431818181818173</v>
      </c>
      <c r="I2757" s="51"/>
      <c r="J2757" s="121"/>
      <c r="K2757" s="14">
        <f>SUM(I2757:J2757)</f>
        <v>0</v>
      </c>
      <c r="L2757" s="51"/>
      <c r="M2757" s="121"/>
      <c r="N2757" s="121"/>
      <c r="O2757" s="14">
        <f>SUM(L2757:N2757)</f>
        <v>0</v>
      </c>
      <c r="P2757" s="121"/>
      <c r="Q2757" s="121"/>
      <c r="R2757" s="121"/>
      <c r="S2757" s="121"/>
      <c r="T2757" s="14">
        <f>SUM(P2757:S2757)</f>
        <v>0</v>
      </c>
      <c r="U2757" s="51"/>
      <c r="V2757" s="51"/>
      <c r="W2757" s="51"/>
      <c r="X2757" s="51"/>
      <c r="Y2757" s="51"/>
      <c r="Z2757" s="51"/>
      <c r="AA2757" s="14">
        <f>SUM(U2757:Z2757)</f>
        <v>0</v>
      </c>
      <c r="AB2757" s="51">
        <v>2</v>
      </c>
      <c r="AC2757" s="51"/>
      <c r="AD2757" s="86">
        <f>H2757+K2757+O2757+T2757+AA2757+AB2757-AC2757</f>
        <v>79.431818181818173</v>
      </c>
    </row>
    <row r="2758" spans="1:30" ht="21" customHeight="1" x14ac:dyDescent="0.2">
      <c r="A2758" s="10">
        <v>2754</v>
      </c>
      <c r="B2758" s="131">
        <v>164256</v>
      </c>
      <c r="C2758" s="92" t="s">
        <v>64</v>
      </c>
      <c r="D2758" s="91">
        <v>5</v>
      </c>
      <c r="E2758" s="12">
        <v>0.79430070562692234</v>
      </c>
      <c r="F2758" s="54"/>
      <c r="G2758" s="54"/>
      <c r="H2758" s="12">
        <f>SUM(E2758*100,F2758:G2758)</f>
        <v>79.430070562692237</v>
      </c>
      <c r="I2758" s="85"/>
      <c r="J2758" s="126"/>
      <c r="K2758" s="12">
        <f>SUM(I2758:J2758)</f>
        <v>0</v>
      </c>
      <c r="L2758" s="95"/>
      <c r="M2758" s="95"/>
      <c r="N2758" s="95"/>
      <c r="O2758" s="12">
        <f>SUM(L2758:N2758)</f>
        <v>0</v>
      </c>
      <c r="P2758" s="95"/>
      <c r="Q2758" s="95"/>
      <c r="R2758" s="95"/>
      <c r="S2758" s="95"/>
      <c r="T2758" s="12">
        <f>SUM(P2758:S2758)</f>
        <v>0</v>
      </c>
      <c r="U2758" s="95"/>
      <c r="V2758" s="94"/>
      <c r="W2758" s="94"/>
      <c r="X2758" s="94"/>
      <c r="Y2758" s="85"/>
      <c r="Z2758" s="85"/>
      <c r="AA2758" s="14">
        <f>SUM(U2758:Z2758)</f>
        <v>0</v>
      </c>
      <c r="AB2758" s="85"/>
      <c r="AC2758" s="85"/>
      <c r="AD2758" s="86">
        <f>H2758+K2758+O2758+T2758+AA2758+AB2758-AC2758</f>
        <v>79.430070562692237</v>
      </c>
    </row>
    <row r="2759" spans="1:30" ht="21" customHeight="1" x14ac:dyDescent="0.2">
      <c r="A2759" s="8">
        <v>2755</v>
      </c>
      <c r="B2759" s="218">
        <v>164459</v>
      </c>
      <c r="C2759" s="92" t="s">
        <v>64</v>
      </c>
      <c r="D2759" s="91">
        <v>5</v>
      </c>
      <c r="E2759" s="12">
        <v>0.79424802867383515</v>
      </c>
      <c r="F2759" s="46"/>
      <c r="G2759" s="46"/>
      <c r="H2759" s="12">
        <f>SUM(E2759*100,F2759:G2759)</f>
        <v>79.424802867383519</v>
      </c>
      <c r="I2759" s="94"/>
      <c r="J2759" s="95"/>
      <c r="K2759" s="12">
        <f>SUM(I2759:J2759)</f>
        <v>0</v>
      </c>
      <c r="L2759" s="95"/>
      <c r="M2759" s="95"/>
      <c r="N2759" s="95"/>
      <c r="O2759" s="12">
        <f>SUM(L2759:N2759)</f>
        <v>0</v>
      </c>
      <c r="P2759" s="95"/>
      <c r="Q2759" s="95"/>
      <c r="R2759" s="95"/>
      <c r="S2759" s="95"/>
      <c r="T2759" s="12">
        <f>SUM(P2759:S2759)</f>
        <v>0</v>
      </c>
      <c r="U2759" s="95"/>
      <c r="V2759" s="94"/>
      <c r="W2759" s="94"/>
      <c r="X2759" s="94"/>
      <c r="Y2759" s="85"/>
      <c r="Z2759" s="85"/>
      <c r="AA2759" s="14">
        <f>SUM(U2759:Z2759)</f>
        <v>0</v>
      </c>
      <c r="AB2759" s="85"/>
      <c r="AC2759" s="85"/>
      <c r="AD2759" s="87">
        <f>H2759+K2759+O2759+T2759+AA2759+AB2759-AC2759</f>
        <v>79.424802867383519</v>
      </c>
    </row>
    <row r="2760" spans="1:30" ht="21" customHeight="1" x14ac:dyDescent="0.2">
      <c r="A2760" s="9">
        <v>2756</v>
      </c>
      <c r="B2760" s="99" t="s">
        <v>2341</v>
      </c>
      <c r="C2760" s="101" t="s">
        <v>68</v>
      </c>
      <c r="D2760" s="125">
        <v>3</v>
      </c>
      <c r="E2760" s="13">
        <v>0.79413793103448271</v>
      </c>
      <c r="F2760" s="48"/>
      <c r="G2760" s="48"/>
      <c r="H2760" s="12">
        <f>SUM(E2760*100,F2760:G2760)</f>
        <v>79.41379310344827</v>
      </c>
      <c r="I2760" s="48"/>
      <c r="J2760" s="78"/>
      <c r="K2760" s="13">
        <f>SUM(I2760:J2760)</f>
        <v>0</v>
      </c>
      <c r="L2760" s="48"/>
      <c r="M2760" s="78"/>
      <c r="N2760" s="78"/>
      <c r="O2760" s="13">
        <f>SUM(L2760:N2760)</f>
        <v>0</v>
      </c>
      <c r="P2760" s="78"/>
      <c r="Q2760" s="78"/>
      <c r="R2760" s="78"/>
      <c r="S2760" s="78"/>
      <c r="T2760" s="13">
        <f>SUM(P2760:S2760)</f>
        <v>0</v>
      </c>
      <c r="U2760" s="48"/>
      <c r="V2760" s="48"/>
      <c r="W2760" s="48"/>
      <c r="X2760" s="48"/>
      <c r="Y2760" s="48"/>
      <c r="Z2760" s="48"/>
      <c r="AA2760" s="13">
        <f>SUM(U2760:Z2760)</f>
        <v>0</v>
      </c>
      <c r="AB2760" s="48"/>
      <c r="AC2760" s="48"/>
      <c r="AD2760" s="87">
        <f>H2760+K2760+O2760+T2760+AA2760+AB2760-AC2760</f>
        <v>79.41379310344827</v>
      </c>
    </row>
    <row r="2761" spans="1:30" ht="21" customHeight="1" x14ac:dyDescent="0.2">
      <c r="A2761" s="10">
        <v>2757</v>
      </c>
      <c r="B2761" s="90" t="s">
        <v>2342</v>
      </c>
      <c r="C2761" s="92" t="s">
        <v>64</v>
      </c>
      <c r="D2761" s="91">
        <v>2</v>
      </c>
      <c r="E2761" s="12">
        <v>0.79406593406593406</v>
      </c>
      <c r="F2761" s="46"/>
      <c r="G2761" s="46"/>
      <c r="H2761" s="12">
        <f>SUM(E2761*100,F2761:G2761)</f>
        <v>79.406593406593402</v>
      </c>
      <c r="I2761" s="46"/>
      <c r="J2761" s="91"/>
      <c r="K2761" s="12">
        <f>SUM(I2761:J2761)</f>
        <v>0</v>
      </c>
      <c r="L2761" s="95"/>
      <c r="M2761" s="95"/>
      <c r="N2761" s="95"/>
      <c r="O2761" s="12">
        <f>SUM(L2761:N2761)</f>
        <v>0</v>
      </c>
      <c r="P2761" s="95"/>
      <c r="Q2761" s="95"/>
      <c r="R2761" s="95"/>
      <c r="S2761" s="95"/>
      <c r="T2761" s="12">
        <f>SUM(P2761:S2761)</f>
        <v>0</v>
      </c>
      <c r="U2761" s="95"/>
      <c r="V2761" s="94"/>
      <c r="W2761" s="94"/>
      <c r="X2761" s="94"/>
      <c r="Y2761" s="85"/>
      <c r="Z2761" s="85"/>
      <c r="AA2761" s="14">
        <f>SUM(U2761:Z2761)</f>
        <v>0</v>
      </c>
      <c r="AB2761" s="54"/>
      <c r="AC2761" s="54"/>
      <c r="AD2761" s="87">
        <f>H2761+K2761+O2761+T2761+AA2761+AB2761-AC2761</f>
        <v>79.406593406593402</v>
      </c>
    </row>
    <row r="2762" spans="1:30" ht="21" customHeight="1" x14ac:dyDescent="0.2">
      <c r="A2762" s="8">
        <v>2758</v>
      </c>
      <c r="B2762" s="131" t="s">
        <v>2343</v>
      </c>
      <c r="C2762" s="92" t="s">
        <v>64</v>
      </c>
      <c r="D2762" s="91">
        <v>2</v>
      </c>
      <c r="E2762" s="12">
        <v>0.79404255319148931</v>
      </c>
      <c r="F2762" s="53"/>
      <c r="G2762" s="46"/>
      <c r="H2762" s="12">
        <f>SUM(E2762*100,F2762:G2762)</f>
        <v>79.40425531914893</v>
      </c>
      <c r="I2762" s="94"/>
      <c r="J2762" s="95"/>
      <c r="K2762" s="12">
        <f>SUM(I2762:J2762)</f>
        <v>0</v>
      </c>
      <c r="L2762" s="95"/>
      <c r="M2762" s="95"/>
      <c r="N2762" s="95"/>
      <c r="O2762" s="12">
        <f>SUM(L2762:N2762)</f>
        <v>0</v>
      </c>
      <c r="P2762" s="95"/>
      <c r="Q2762" s="95"/>
      <c r="R2762" s="95"/>
      <c r="S2762" s="95"/>
      <c r="T2762" s="12">
        <f>SUM(P2762:S2762)</f>
        <v>0</v>
      </c>
      <c r="U2762" s="95"/>
      <c r="V2762" s="94"/>
      <c r="W2762" s="94"/>
      <c r="X2762" s="94"/>
      <c r="Y2762" s="85"/>
      <c r="Z2762" s="85"/>
      <c r="AA2762" s="14">
        <f>SUM(U2762:Z2762)</f>
        <v>0</v>
      </c>
      <c r="AB2762" s="85"/>
      <c r="AC2762" s="85"/>
      <c r="AD2762" s="86">
        <f>H2762+K2762+O2762+T2762+AA2762+AB2762-AC2762</f>
        <v>79.40425531914893</v>
      </c>
    </row>
    <row r="2763" spans="1:30" ht="21" customHeight="1" x14ac:dyDescent="0.2">
      <c r="A2763" s="9">
        <v>2759</v>
      </c>
      <c r="B2763" s="100" t="s">
        <v>2344</v>
      </c>
      <c r="C2763" s="101" t="s">
        <v>68</v>
      </c>
      <c r="D2763" s="156">
        <v>1</v>
      </c>
      <c r="E2763" s="16">
        <v>0.79400000000000004</v>
      </c>
      <c r="F2763" s="48"/>
      <c r="G2763" s="48"/>
      <c r="H2763" s="12">
        <f>SUM(E2763*100,F2763:G2763)</f>
        <v>79.400000000000006</v>
      </c>
      <c r="I2763" s="48"/>
      <c r="J2763" s="78"/>
      <c r="K2763" s="13">
        <f>SUM(I2763:J2763)</f>
        <v>0</v>
      </c>
      <c r="L2763" s="48"/>
      <c r="M2763" s="78"/>
      <c r="N2763" s="78"/>
      <c r="O2763" s="13">
        <f>SUM(L2763:N2763)</f>
        <v>0</v>
      </c>
      <c r="P2763" s="78"/>
      <c r="Q2763" s="78"/>
      <c r="R2763" s="78"/>
      <c r="S2763" s="78"/>
      <c r="T2763" s="13">
        <f>SUM(P2763:S2763)</f>
        <v>0</v>
      </c>
      <c r="U2763" s="48"/>
      <c r="V2763" s="48"/>
      <c r="W2763" s="48"/>
      <c r="X2763" s="48"/>
      <c r="Y2763" s="48"/>
      <c r="Z2763" s="48"/>
      <c r="AA2763" s="13">
        <f>SUM(U2763:Z2763)</f>
        <v>0</v>
      </c>
      <c r="AB2763" s="48"/>
      <c r="AC2763" s="48"/>
      <c r="AD2763" s="86">
        <f>H2763+K2763+O2763+T2763+AA2763+AB2763-AC2763</f>
        <v>79.400000000000006</v>
      </c>
    </row>
    <row r="2764" spans="1:30" ht="21" customHeight="1" x14ac:dyDescent="0.2">
      <c r="A2764" s="10">
        <v>2760</v>
      </c>
      <c r="B2764" s="96" t="s">
        <v>2345</v>
      </c>
      <c r="C2764" s="96" t="s">
        <v>66</v>
      </c>
      <c r="D2764" s="96">
        <v>3</v>
      </c>
      <c r="E2764" s="13">
        <v>0.79389830508474579</v>
      </c>
      <c r="F2764" s="47"/>
      <c r="G2764" s="47"/>
      <c r="H2764" s="12">
        <f>SUM(E2764*100,F2764:G2764)</f>
        <v>79.389830508474574</v>
      </c>
      <c r="I2764" s="47"/>
      <c r="J2764" s="77"/>
      <c r="K2764" s="13">
        <f>SUM(I2764:J2764)</f>
        <v>0</v>
      </c>
      <c r="L2764" s="47"/>
      <c r="M2764" s="77"/>
      <c r="N2764" s="77"/>
      <c r="O2764" s="13">
        <f>SUM(L2764:N2764)</f>
        <v>0</v>
      </c>
      <c r="P2764" s="77"/>
      <c r="Q2764" s="77"/>
      <c r="R2764" s="77"/>
      <c r="S2764" s="77"/>
      <c r="T2764" s="13">
        <f>SUM(P2764:S2764)</f>
        <v>0</v>
      </c>
      <c r="U2764" s="47"/>
      <c r="V2764" s="47"/>
      <c r="W2764" s="47"/>
      <c r="X2764" s="47"/>
      <c r="Y2764" s="47"/>
      <c r="Z2764" s="47"/>
      <c r="AA2764" s="13">
        <f>SUM(U2764:Z2764)</f>
        <v>0</v>
      </c>
      <c r="AB2764" s="47"/>
      <c r="AC2764" s="47"/>
      <c r="AD2764" s="86">
        <f>H2764+K2764+O2764+T2764+AA2764+AB2764-AC2764</f>
        <v>79.389830508474574</v>
      </c>
    </row>
    <row r="2765" spans="1:30" ht="21" customHeight="1" x14ac:dyDescent="0.2">
      <c r="A2765" s="8">
        <v>2761</v>
      </c>
      <c r="B2765" s="96" t="s">
        <v>2346</v>
      </c>
      <c r="C2765" s="96" t="s">
        <v>66</v>
      </c>
      <c r="D2765" s="96">
        <v>1</v>
      </c>
      <c r="E2765" s="13">
        <v>0.77687499999999998</v>
      </c>
      <c r="F2765" s="47"/>
      <c r="G2765" s="47"/>
      <c r="H2765" s="12">
        <f>SUM(E2765*100,F2765:G2765)</f>
        <v>77.6875</v>
      </c>
      <c r="I2765" s="47"/>
      <c r="J2765" s="77"/>
      <c r="K2765" s="13">
        <f>SUM(I2765:J2765)</f>
        <v>0</v>
      </c>
      <c r="L2765" s="47"/>
      <c r="M2765" s="77"/>
      <c r="N2765" s="77"/>
      <c r="O2765" s="13">
        <f>SUM(L2765:N2765)</f>
        <v>0</v>
      </c>
      <c r="P2765" s="77"/>
      <c r="Q2765" s="77"/>
      <c r="R2765" s="77"/>
      <c r="S2765" s="77"/>
      <c r="T2765" s="13">
        <f>SUM(P2765:S2765)</f>
        <v>0</v>
      </c>
      <c r="U2765" s="47">
        <v>1.5</v>
      </c>
      <c r="V2765" s="47"/>
      <c r="W2765" s="47"/>
      <c r="X2765" s="47"/>
      <c r="Y2765" s="47">
        <v>0.2</v>
      </c>
      <c r="Z2765" s="47"/>
      <c r="AA2765" s="13">
        <f>SUM(U2765:Z2765)</f>
        <v>1.7</v>
      </c>
      <c r="AB2765" s="47"/>
      <c r="AC2765" s="47"/>
      <c r="AD2765" s="86">
        <f>H2765+K2765+O2765+T2765+AA2765+AB2765-AC2765</f>
        <v>79.387500000000003</v>
      </c>
    </row>
    <row r="2766" spans="1:30" ht="21" customHeight="1" x14ac:dyDescent="0.2">
      <c r="A2766" s="9">
        <v>2762</v>
      </c>
      <c r="B2766" s="117">
        <v>184021</v>
      </c>
      <c r="C2766" s="119" t="s">
        <v>78</v>
      </c>
      <c r="D2766" s="119">
        <v>3</v>
      </c>
      <c r="E2766" s="14">
        <v>0.79386363636363633</v>
      </c>
      <c r="F2766" s="51"/>
      <c r="G2766" s="51"/>
      <c r="H2766" s="12">
        <f>SUM(E2766*100,F2766:G2766)</f>
        <v>79.386363636363626</v>
      </c>
      <c r="I2766" s="51"/>
      <c r="J2766" s="121"/>
      <c r="K2766" s="14">
        <f>SUM(I2766:J2766)</f>
        <v>0</v>
      </c>
      <c r="L2766" s="51"/>
      <c r="M2766" s="121"/>
      <c r="N2766" s="121"/>
      <c r="O2766" s="14">
        <f>SUM(L2766:N2766)</f>
        <v>0</v>
      </c>
      <c r="P2766" s="121"/>
      <c r="Q2766" s="121"/>
      <c r="R2766" s="121"/>
      <c r="S2766" s="121"/>
      <c r="T2766" s="14">
        <f>SUM(P2766:S2766)</f>
        <v>0</v>
      </c>
      <c r="U2766" s="51"/>
      <c r="V2766" s="51"/>
      <c r="W2766" s="51"/>
      <c r="X2766" s="51"/>
      <c r="Y2766" s="51"/>
      <c r="Z2766" s="51"/>
      <c r="AA2766" s="14">
        <f>SUM(U2766:Z2766)</f>
        <v>0</v>
      </c>
      <c r="AB2766" s="51"/>
      <c r="AC2766" s="51"/>
      <c r="AD2766" s="87">
        <f>H2766+K2766+O2766+T2766+AA2766+AB2766-AC2766</f>
        <v>79.386363636363626</v>
      </c>
    </row>
    <row r="2767" spans="1:30" ht="21" customHeight="1" x14ac:dyDescent="0.2">
      <c r="A2767" s="10">
        <v>2763</v>
      </c>
      <c r="B2767" s="117">
        <v>165168</v>
      </c>
      <c r="C2767" s="119" t="s">
        <v>78</v>
      </c>
      <c r="D2767" s="119">
        <v>4</v>
      </c>
      <c r="E2767" s="14">
        <v>0.79384615384615387</v>
      </c>
      <c r="F2767" s="51"/>
      <c r="G2767" s="51"/>
      <c r="H2767" s="12">
        <f>SUM(E2767*100,F2767:G2767)</f>
        <v>79.384615384615387</v>
      </c>
      <c r="I2767" s="51"/>
      <c r="J2767" s="121"/>
      <c r="K2767" s="14">
        <f>SUM(I2767:J2767)</f>
        <v>0</v>
      </c>
      <c r="L2767" s="51"/>
      <c r="M2767" s="121"/>
      <c r="N2767" s="121"/>
      <c r="O2767" s="14">
        <f>SUM(L2767:N2767)</f>
        <v>0</v>
      </c>
      <c r="P2767" s="121"/>
      <c r="Q2767" s="121"/>
      <c r="R2767" s="121"/>
      <c r="S2767" s="121"/>
      <c r="T2767" s="14">
        <f>SUM(P2767:S2767)</f>
        <v>0</v>
      </c>
      <c r="U2767" s="51"/>
      <c r="V2767" s="51"/>
      <c r="W2767" s="51"/>
      <c r="X2767" s="51"/>
      <c r="Y2767" s="51"/>
      <c r="Z2767" s="51"/>
      <c r="AA2767" s="14">
        <f>SUM(U2767:Z2767)</f>
        <v>0</v>
      </c>
      <c r="AB2767" s="51"/>
      <c r="AC2767" s="51"/>
      <c r="AD2767" s="86">
        <f>H2767+K2767+O2767+T2767+AA2767+AB2767-AC2767</f>
        <v>79.384615384615387</v>
      </c>
    </row>
    <row r="2768" spans="1:30" ht="21" customHeight="1" x14ac:dyDescent="0.2">
      <c r="A2768" s="8">
        <v>2764</v>
      </c>
      <c r="B2768" s="110" t="s">
        <v>2347</v>
      </c>
      <c r="C2768" s="110" t="s">
        <v>73</v>
      </c>
      <c r="D2768" s="110">
        <v>1</v>
      </c>
      <c r="E2768" s="14">
        <v>0.79383333333333328</v>
      </c>
      <c r="F2768" s="50"/>
      <c r="G2768" s="50"/>
      <c r="H2768" s="12">
        <f>SUM(E2768*100,F2768:G2768)</f>
        <v>79.383333333333326</v>
      </c>
      <c r="I2768" s="50"/>
      <c r="J2768" s="112"/>
      <c r="K2768" s="14">
        <f>SUM(I2768:J2768)</f>
        <v>0</v>
      </c>
      <c r="L2768" s="50"/>
      <c r="M2768" s="112"/>
      <c r="N2768" s="112"/>
      <c r="O2768" s="14">
        <f>SUM(L2768:N2768)</f>
        <v>0</v>
      </c>
      <c r="P2768" s="112"/>
      <c r="Q2768" s="194"/>
      <c r="R2768" s="112"/>
      <c r="S2768" s="112"/>
      <c r="T2768" s="14">
        <f>SUM(P2768:S2768)</f>
        <v>0</v>
      </c>
      <c r="U2768" s="50"/>
      <c r="V2768" s="50"/>
      <c r="W2768" s="50"/>
      <c r="X2768" s="50"/>
      <c r="Y2768" s="50"/>
      <c r="Z2768" s="50"/>
      <c r="AA2768" s="14">
        <f>SUM(U2768:Z2768)</f>
        <v>0</v>
      </c>
      <c r="AB2768" s="50"/>
      <c r="AC2768" s="50"/>
      <c r="AD2768" s="87">
        <f>H2768+K2768+O2768+T2768+AA2768+AB2768-AC2768</f>
        <v>79.383333333333326</v>
      </c>
    </row>
    <row r="2769" spans="1:30" ht="21" customHeight="1" x14ac:dyDescent="0.2">
      <c r="A2769" s="9">
        <v>2765</v>
      </c>
      <c r="B2769" s="122" t="s">
        <v>2348</v>
      </c>
      <c r="C2769" s="110" t="s">
        <v>73</v>
      </c>
      <c r="D2769" s="110">
        <v>1</v>
      </c>
      <c r="E2769" s="14">
        <v>0.79371111111111115</v>
      </c>
      <c r="F2769" s="50"/>
      <c r="G2769" s="50"/>
      <c r="H2769" s="12">
        <f>SUM(E2769*100,F2769:G2769)</f>
        <v>79.371111111111119</v>
      </c>
      <c r="I2769" s="50"/>
      <c r="J2769" s="112"/>
      <c r="K2769" s="14">
        <f>SUM(I2769:J2769)</f>
        <v>0</v>
      </c>
      <c r="L2769" s="50"/>
      <c r="M2769" s="112"/>
      <c r="N2769" s="112"/>
      <c r="O2769" s="14">
        <f>SUM(L2769:N2769)</f>
        <v>0</v>
      </c>
      <c r="P2769" s="112"/>
      <c r="Q2769" s="112"/>
      <c r="R2769" s="112"/>
      <c r="S2769" s="112"/>
      <c r="T2769" s="14">
        <f>SUM(P2769:S2769)</f>
        <v>0</v>
      </c>
      <c r="U2769" s="50"/>
      <c r="V2769" s="50"/>
      <c r="W2769" s="50"/>
      <c r="X2769" s="50"/>
      <c r="Y2769" s="50"/>
      <c r="Z2769" s="50"/>
      <c r="AA2769" s="14">
        <f>SUM(U2769:Z2769)</f>
        <v>0</v>
      </c>
      <c r="AB2769" s="50"/>
      <c r="AC2769" s="50"/>
      <c r="AD2769" s="86">
        <f>H2769+K2769+O2769+T2769+AA2769+AB2769-AC2769</f>
        <v>79.371111111111119</v>
      </c>
    </row>
    <row r="2770" spans="1:30" ht="21" customHeight="1" x14ac:dyDescent="0.2">
      <c r="A2770" s="10">
        <v>2766</v>
      </c>
      <c r="B2770" s="99" t="s">
        <v>2349</v>
      </c>
      <c r="C2770" s="101" t="s">
        <v>68</v>
      </c>
      <c r="D2770" s="101">
        <v>4</v>
      </c>
      <c r="E2770" s="13">
        <v>0.79366666666666663</v>
      </c>
      <c r="F2770" s="48"/>
      <c r="G2770" s="48"/>
      <c r="H2770" s="12">
        <f>SUM(E2770*100,F2770:G2770)</f>
        <v>79.36666666666666</v>
      </c>
      <c r="I2770" s="48"/>
      <c r="J2770" s="78"/>
      <c r="K2770" s="13">
        <f>SUM(I2770:J2770)</f>
        <v>0</v>
      </c>
      <c r="L2770" s="48"/>
      <c r="M2770" s="78"/>
      <c r="N2770" s="78"/>
      <c r="O2770" s="13">
        <f>SUM(L2770:N2770)</f>
        <v>0</v>
      </c>
      <c r="P2770" s="78"/>
      <c r="Q2770" s="78"/>
      <c r="R2770" s="78"/>
      <c r="S2770" s="78"/>
      <c r="T2770" s="13">
        <f>SUM(P2770:S2770)</f>
        <v>0</v>
      </c>
      <c r="U2770" s="48"/>
      <c r="V2770" s="48"/>
      <c r="W2770" s="48"/>
      <c r="X2770" s="48"/>
      <c r="Y2770" s="48"/>
      <c r="Z2770" s="48"/>
      <c r="AA2770" s="13">
        <f>SUM(U2770:Z2770)</f>
        <v>0</v>
      </c>
      <c r="AB2770" s="48"/>
      <c r="AC2770" s="48"/>
      <c r="AD2770" s="87">
        <f>H2770+K2770+O2770+T2770+AA2770+AB2770-AC2770</f>
        <v>79.36666666666666</v>
      </c>
    </row>
    <row r="2771" spans="1:30" ht="21" customHeight="1" x14ac:dyDescent="0.2">
      <c r="A2771" s="8">
        <v>2767</v>
      </c>
      <c r="B2771" s="103" t="s">
        <v>2350</v>
      </c>
      <c r="C2771" s="104" t="s">
        <v>70</v>
      </c>
      <c r="D2771" s="103">
        <v>4</v>
      </c>
      <c r="E2771" s="14">
        <f>H2771/100</f>
        <v>0.79357142857142859</v>
      </c>
      <c r="F2771" s="49"/>
      <c r="G2771" s="49"/>
      <c r="H2771" s="12">
        <v>79.357142857142861</v>
      </c>
      <c r="I2771" s="49"/>
      <c r="J2771" s="106"/>
      <c r="K2771" s="14">
        <f>SUM(I2771:J2771)</f>
        <v>0</v>
      </c>
      <c r="L2771" s="49"/>
      <c r="M2771" s="106"/>
      <c r="N2771" s="106"/>
      <c r="O2771" s="14">
        <f>SUM(L2771:N2771)</f>
        <v>0</v>
      </c>
      <c r="P2771" s="106"/>
      <c r="Q2771" s="106"/>
      <c r="R2771" s="106"/>
      <c r="S2771" s="106"/>
      <c r="T2771" s="14">
        <f>SUM(P2771:S2771)</f>
        <v>0</v>
      </c>
      <c r="U2771" s="49"/>
      <c r="V2771" s="49"/>
      <c r="W2771" s="49"/>
      <c r="X2771" s="49"/>
      <c r="Y2771" s="49"/>
      <c r="Z2771" s="49"/>
      <c r="AA2771" s="14">
        <f>SUM(U2771:Z2771)</f>
        <v>0</v>
      </c>
      <c r="AB2771" s="49"/>
      <c r="AC2771" s="49"/>
      <c r="AD2771" s="87">
        <f>H2771+K2771+O2771+T2771+AA2771+AB2771-AC2771</f>
        <v>79.357142857142861</v>
      </c>
    </row>
    <row r="2772" spans="1:30" ht="21" customHeight="1" x14ac:dyDescent="0.2">
      <c r="A2772" s="9">
        <v>2768</v>
      </c>
      <c r="B2772" s="96" t="s">
        <v>2351</v>
      </c>
      <c r="C2772" s="96" t="s">
        <v>66</v>
      </c>
      <c r="D2772" s="96">
        <v>1</v>
      </c>
      <c r="E2772" s="13">
        <v>0.77156250000000004</v>
      </c>
      <c r="F2772" s="47"/>
      <c r="G2772" s="47"/>
      <c r="H2772" s="12">
        <f>SUM(E2772*100,F2772:G2772)</f>
        <v>77.15625</v>
      </c>
      <c r="I2772" s="47"/>
      <c r="J2772" s="77"/>
      <c r="K2772" s="13">
        <f>SUM(I2772:J2772)</f>
        <v>0</v>
      </c>
      <c r="L2772" s="47"/>
      <c r="M2772" s="77"/>
      <c r="N2772" s="77"/>
      <c r="O2772" s="13">
        <f>SUM(L2772:N2772)</f>
        <v>0</v>
      </c>
      <c r="P2772" s="77"/>
      <c r="Q2772" s="77"/>
      <c r="R2772" s="77"/>
      <c r="S2772" s="77"/>
      <c r="T2772" s="13">
        <f>SUM(P2772:S2772)</f>
        <v>0</v>
      </c>
      <c r="U2772" s="47"/>
      <c r="V2772" s="47">
        <v>0.7</v>
      </c>
      <c r="W2772" s="47">
        <v>1.5</v>
      </c>
      <c r="X2772" s="47"/>
      <c r="Y2772" s="47"/>
      <c r="Z2772" s="47"/>
      <c r="AA2772" s="13">
        <f>SUM(U2772:Z2772)</f>
        <v>2.2000000000000002</v>
      </c>
      <c r="AB2772" s="47"/>
      <c r="AC2772" s="47"/>
      <c r="AD2772" s="86">
        <f>H2772+K2772+O2772+T2772+AA2772+AB2772-AC2772</f>
        <v>79.356250000000003</v>
      </c>
    </row>
    <row r="2773" spans="1:30" ht="21" customHeight="1" x14ac:dyDescent="0.2">
      <c r="A2773" s="10">
        <v>2769</v>
      </c>
      <c r="B2773" s="110" t="s">
        <v>2352</v>
      </c>
      <c r="C2773" s="110" t="s">
        <v>73</v>
      </c>
      <c r="D2773" s="110">
        <v>1</v>
      </c>
      <c r="E2773" s="14">
        <v>0.79354838709677422</v>
      </c>
      <c r="F2773" s="50"/>
      <c r="G2773" s="50"/>
      <c r="H2773" s="12">
        <f>SUM(E2773*100,F2773:G2773)</f>
        <v>79.354838709677423</v>
      </c>
      <c r="I2773" s="50"/>
      <c r="J2773" s="112"/>
      <c r="K2773" s="14">
        <f>SUM(I2773:J2773)</f>
        <v>0</v>
      </c>
      <c r="L2773" s="50"/>
      <c r="M2773" s="112"/>
      <c r="N2773" s="112"/>
      <c r="O2773" s="14">
        <f>SUM(L2773:N2773)</f>
        <v>0</v>
      </c>
      <c r="P2773" s="112"/>
      <c r="Q2773" s="112"/>
      <c r="R2773" s="112"/>
      <c r="S2773" s="112"/>
      <c r="T2773" s="14">
        <f>SUM(P2773:S2773)</f>
        <v>0</v>
      </c>
      <c r="U2773" s="50"/>
      <c r="V2773" s="50"/>
      <c r="W2773" s="50"/>
      <c r="X2773" s="50"/>
      <c r="Y2773" s="50"/>
      <c r="Z2773" s="50"/>
      <c r="AA2773" s="14">
        <f>SUM(U2773:Z2773)</f>
        <v>0</v>
      </c>
      <c r="AB2773" s="50"/>
      <c r="AC2773" s="50"/>
      <c r="AD2773" s="86">
        <f>H2773+K2773+O2773+T2773+AA2773+AB2773-AC2773</f>
        <v>79.354838709677423</v>
      </c>
    </row>
    <row r="2774" spans="1:30" ht="21" customHeight="1" x14ac:dyDescent="0.2">
      <c r="A2774" s="8">
        <v>2770</v>
      </c>
      <c r="B2774" s="99" t="s">
        <v>2353</v>
      </c>
      <c r="C2774" s="101" t="s">
        <v>68</v>
      </c>
      <c r="D2774" s="99">
        <v>1</v>
      </c>
      <c r="E2774" s="13">
        <v>0.79354838709677422</v>
      </c>
      <c r="F2774" s="48"/>
      <c r="G2774" s="48"/>
      <c r="H2774" s="12">
        <f>SUM(E2774*100,F2774:G2774)</f>
        <v>79.354838709677423</v>
      </c>
      <c r="I2774" s="48"/>
      <c r="J2774" s="78"/>
      <c r="K2774" s="13">
        <f>SUM(I2774:J2774)</f>
        <v>0</v>
      </c>
      <c r="L2774" s="48"/>
      <c r="M2774" s="78"/>
      <c r="N2774" s="78"/>
      <c r="O2774" s="13">
        <f>SUM(L2774:N2774)</f>
        <v>0</v>
      </c>
      <c r="P2774" s="78"/>
      <c r="Q2774" s="78"/>
      <c r="R2774" s="78"/>
      <c r="S2774" s="78"/>
      <c r="T2774" s="13">
        <f>SUM(P2774:S2774)</f>
        <v>0</v>
      </c>
      <c r="U2774" s="48"/>
      <c r="V2774" s="48"/>
      <c r="W2774" s="48"/>
      <c r="X2774" s="48"/>
      <c r="Y2774" s="48"/>
      <c r="Z2774" s="48"/>
      <c r="AA2774" s="13">
        <f>SUM(U2774:Z2774)</f>
        <v>0</v>
      </c>
      <c r="AB2774" s="48"/>
      <c r="AC2774" s="48"/>
      <c r="AD2774" s="86">
        <f>H2774+K2774+O2774+T2774+AA2774+AB2774-AC2774</f>
        <v>79.354838709677423</v>
      </c>
    </row>
    <row r="2775" spans="1:30" ht="21" customHeight="1" x14ac:dyDescent="0.2">
      <c r="A2775" s="9">
        <v>2771</v>
      </c>
      <c r="B2775" s="129" t="s">
        <v>2354</v>
      </c>
      <c r="C2775" s="101" t="s">
        <v>68</v>
      </c>
      <c r="D2775" s="101">
        <v>3</v>
      </c>
      <c r="E2775" s="13">
        <v>0.79354838709677422</v>
      </c>
      <c r="F2775" s="48"/>
      <c r="G2775" s="48"/>
      <c r="H2775" s="12">
        <f>SUM(E2775*100,F2775:G2775)</f>
        <v>79.354838709677423</v>
      </c>
      <c r="I2775" s="48"/>
      <c r="J2775" s="78"/>
      <c r="K2775" s="13">
        <f>SUM(I2775:J2775)</f>
        <v>0</v>
      </c>
      <c r="L2775" s="48"/>
      <c r="M2775" s="78"/>
      <c r="N2775" s="78"/>
      <c r="O2775" s="13">
        <f>SUM(L2775:N2775)</f>
        <v>0</v>
      </c>
      <c r="P2775" s="78"/>
      <c r="Q2775" s="78"/>
      <c r="R2775" s="78"/>
      <c r="S2775" s="78"/>
      <c r="T2775" s="13">
        <f>SUM(P2775:S2775)</f>
        <v>0</v>
      </c>
      <c r="U2775" s="48"/>
      <c r="V2775" s="48"/>
      <c r="W2775" s="48"/>
      <c r="X2775" s="48"/>
      <c r="Y2775" s="48"/>
      <c r="Z2775" s="48"/>
      <c r="AA2775" s="13">
        <f>SUM(U2775:Z2775)</f>
        <v>0</v>
      </c>
      <c r="AB2775" s="48"/>
      <c r="AC2775" s="48"/>
      <c r="AD2775" s="87">
        <f>H2775+K2775+O2775+T2775+AA2775+AB2775-AC2775</f>
        <v>79.354838709677423</v>
      </c>
    </row>
    <row r="2776" spans="1:30" ht="21" customHeight="1" x14ac:dyDescent="0.2">
      <c r="A2776" s="10">
        <v>2772</v>
      </c>
      <c r="B2776" s="117">
        <v>204265</v>
      </c>
      <c r="C2776" s="119" t="s">
        <v>78</v>
      </c>
      <c r="D2776" s="119">
        <v>1</v>
      </c>
      <c r="E2776" s="14">
        <v>0.79343750000000002</v>
      </c>
      <c r="F2776" s="51"/>
      <c r="G2776" s="51"/>
      <c r="H2776" s="12">
        <f>SUM(E2776*100,F2776:G2776)</f>
        <v>79.34375</v>
      </c>
      <c r="I2776" s="51"/>
      <c r="J2776" s="121"/>
      <c r="K2776" s="14">
        <f>SUM(I2776:J2776)</f>
        <v>0</v>
      </c>
      <c r="L2776" s="51"/>
      <c r="M2776" s="121"/>
      <c r="N2776" s="121"/>
      <c r="O2776" s="14">
        <f>SUM(L2776:N2776)</f>
        <v>0</v>
      </c>
      <c r="P2776" s="121"/>
      <c r="Q2776" s="121"/>
      <c r="R2776" s="121"/>
      <c r="S2776" s="121"/>
      <c r="T2776" s="14">
        <f>SUM(P2776:S2776)</f>
        <v>0</v>
      </c>
      <c r="U2776" s="51"/>
      <c r="V2776" s="51"/>
      <c r="W2776" s="51"/>
      <c r="X2776" s="51"/>
      <c r="Y2776" s="51"/>
      <c r="Z2776" s="51"/>
      <c r="AA2776" s="14">
        <f>SUM(U2776:Z2776)</f>
        <v>0</v>
      </c>
      <c r="AB2776" s="51"/>
      <c r="AC2776" s="51"/>
      <c r="AD2776" s="87">
        <f>H2776+K2776+O2776+T2776+AA2776+AB2776-AC2776</f>
        <v>79.34375</v>
      </c>
    </row>
    <row r="2777" spans="1:30" ht="21" customHeight="1" x14ac:dyDescent="0.2">
      <c r="A2777" s="8">
        <v>2773</v>
      </c>
      <c r="B2777" s="117">
        <v>204039</v>
      </c>
      <c r="C2777" s="119" t="s">
        <v>78</v>
      </c>
      <c r="D2777" s="119">
        <v>1</v>
      </c>
      <c r="E2777" s="14">
        <v>0.79343750000000002</v>
      </c>
      <c r="F2777" s="51"/>
      <c r="G2777" s="51"/>
      <c r="H2777" s="12">
        <f>SUM(E2777*100,F2777:G2777)</f>
        <v>79.34375</v>
      </c>
      <c r="I2777" s="51"/>
      <c r="J2777" s="121"/>
      <c r="K2777" s="14">
        <f>SUM(I2777:J2777)</f>
        <v>0</v>
      </c>
      <c r="L2777" s="51"/>
      <c r="M2777" s="121"/>
      <c r="N2777" s="121"/>
      <c r="O2777" s="14">
        <f>SUM(L2777:N2777)</f>
        <v>0</v>
      </c>
      <c r="P2777" s="121"/>
      <c r="Q2777" s="200"/>
      <c r="R2777" s="121"/>
      <c r="S2777" s="121"/>
      <c r="T2777" s="14">
        <f>SUM(P2777:S2777)</f>
        <v>0</v>
      </c>
      <c r="U2777" s="51"/>
      <c r="V2777" s="51"/>
      <c r="W2777" s="51"/>
      <c r="X2777" s="51"/>
      <c r="Y2777" s="51"/>
      <c r="Z2777" s="51"/>
      <c r="AA2777" s="14">
        <f>SUM(U2777:Z2777)</f>
        <v>0</v>
      </c>
      <c r="AB2777" s="51"/>
      <c r="AC2777" s="51"/>
      <c r="AD2777" s="86">
        <f>H2777+K2777+O2777+T2777+AA2777+AB2777-AC2777</f>
        <v>79.34375</v>
      </c>
    </row>
    <row r="2778" spans="1:30" ht="21" customHeight="1" x14ac:dyDescent="0.2">
      <c r="A2778" s="9">
        <v>2774</v>
      </c>
      <c r="B2778" s="131" t="s">
        <v>2355</v>
      </c>
      <c r="C2778" s="92" t="s">
        <v>64</v>
      </c>
      <c r="D2778" s="91">
        <v>2</v>
      </c>
      <c r="E2778" s="12">
        <v>0.79340425531914893</v>
      </c>
      <c r="F2778" s="46"/>
      <c r="G2778" s="46"/>
      <c r="H2778" s="12">
        <f>SUM(E2778*100,F2778:G2778)</f>
        <v>79.340425531914889</v>
      </c>
      <c r="I2778" s="94"/>
      <c r="J2778" s="95"/>
      <c r="K2778" s="12">
        <f>SUM(I2778:J2778)</f>
        <v>0</v>
      </c>
      <c r="L2778" s="95"/>
      <c r="M2778" s="95"/>
      <c r="N2778" s="95"/>
      <c r="O2778" s="12">
        <f>SUM(L2778:N2778)</f>
        <v>0</v>
      </c>
      <c r="P2778" s="95"/>
      <c r="Q2778" s="95"/>
      <c r="R2778" s="95"/>
      <c r="S2778" s="95"/>
      <c r="T2778" s="12">
        <f>SUM(P2778:S2778)</f>
        <v>0</v>
      </c>
      <c r="U2778" s="95"/>
      <c r="V2778" s="94"/>
      <c r="W2778" s="94"/>
      <c r="X2778" s="94"/>
      <c r="Y2778" s="85"/>
      <c r="Z2778" s="85"/>
      <c r="AA2778" s="14">
        <f>SUM(U2778:Z2778)</f>
        <v>0</v>
      </c>
      <c r="AB2778" s="85"/>
      <c r="AC2778" s="85"/>
      <c r="AD2778" s="86">
        <f>H2778+K2778+O2778+T2778+AA2778+AB2778-AC2778</f>
        <v>79.340425531914889</v>
      </c>
    </row>
    <row r="2779" spans="1:30" ht="21" customHeight="1" x14ac:dyDescent="0.2">
      <c r="A2779" s="10">
        <v>2775</v>
      </c>
      <c r="B2779" s="146" t="s">
        <v>2356</v>
      </c>
      <c r="C2779" s="101" t="s">
        <v>68</v>
      </c>
      <c r="D2779" s="101">
        <v>2</v>
      </c>
      <c r="E2779" s="13">
        <v>0.72333333333333338</v>
      </c>
      <c r="F2779" s="48"/>
      <c r="G2779" s="48"/>
      <c r="H2779" s="12">
        <f>SUM(E2779*100,F2779:G2779)</f>
        <v>72.333333333333343</v>
      </c>
      <c r="I2779" s="48"/>
      <c r="J2779" s="78"/>
      <c r="K2779" s="13">
        <f>SUM(I2779:J2779)</f>
        <v>0</v>
      </c>
      <c r="L2779" s="48">
        <v>1</v>
      </c>
      <c r="M2779" s="78">
        <v>5</v>
      </c>
      <c r="N2779" s="78"/>
      <c r="O2779" s="13">
        <f>SUM(L2779:N2779)</f>
        <v>6</v>
      </c>
      <c r="P2779" s="78"/>
      <c r="Q2779" s="78"/>
      <c r="R2779" s="78"/>
      <c r="S2779" s="78"/>
      <c r="T2779" s="13">
        <f>SUM(P2779:S2779)</f>
        <v>0</v>
      </c>
      <c r="U2779" s="48"/>
      <c r="V2779" s="48">
        <v>1</v>
      </c>
      <c r="W2779" s="48"/>
      <c r="X2779" s="48"/>
      <c r="Y2779" s="48"/>
      <c r="Z2779" s="48"/>
      <c r="AA2779" s="13">
        <f>SUM(U2779:Z2779)</f>
        <v>1</v>
      </c>
      <c r="AB2779" s="48"/>
      <c r="AC2779" s="48"/>
      <c r="AD2779" s="87">
        <f>H2779+K2779+O2779+T2779+AA2779+AB2779-AC2779</f>
        <v>79.333333333333343</v>
      </c>
    </row>
    <row r="2780" spans="1:30" ht="21" customHeight="1" x14ac:dyDescent="0.2">
      <c r="A2780" s="8">
        <v>2776</v>
      </c>
      <c r="B2780" s="125" t="s">
        <v>2357</v>
      </c>
      <c r="C2780" s="101" t="s">
        <v>68</v>
      </c>
      <c r="D2780" s="101">
        <v>4</v>
      </c>
      <c r="E2780" s="13">
        <v>0.79333333333333333</v>
      </c>
      <c r="F2780" s="48"/>
      <c r="G2780" s="48"/>
      <c r="H2780" s="12">
        <f>SUM(E2780*100,F2780:G2780)</f>
        <v>79.333333333333329</v>
      </c>
      <c r="I2780" s="48"/>
      <c r="J2780" s="78"/>
      <c r="K2780" s="13">
        <f>SUM(I2780:J2780)</f>
        <v>0</v>
      </c>
      <c r="L2780" s="48"/>
      <c r="M2780" s="78"/>
      <c r="N2780" s="78"/>
      <c r="O2780" s="13">
        <f>SUM(L2780:N2780)</f>
        <v>0</v>
      </c>
      <c r="P2780" s="78"/>
      <c r="Q2780" s="81"/>
      <c r="R2780" s="78"/>
      <c r="S2780" s="78"/>
      <c r="T2780" s="13">
        <f>SUM(P2780:S2780)</f>
        <v>0</v>
      </c>
      <c r="U2780" s="48"/>
      <c r="V2780" s="48"/>
      <c r="W2780" s="48"/>
      <c r="X2780" s="48"/>
      <c r="Y2780" s="48"/>
      <c r="Z2780" s="48"/>
      <c r="AA2780" s="13">
        <f>SUM(U2780:Z2780)</f>
        <v>0</v>
      </c>
      <c r="AB2780" s="48"/>
      <c r="AC2780" s="48"/>
      <c r="AD2780" s="86">
        <f>H2780+K2780+O2780+T2780+AA2780+AB2780-AC2780</f>
        <v>79.333333333333329</v>
      </c>
    </row>
    <row r="2781" spans="1:30" ht="21" customHeight="1" x14ac:dyDescent="0.2">
      <c r="A2781" s="9">
        <v>2777</v>
      </c>
      <c r="B2781" s="114" t="s">
        <v>2358</v>
      </c>
      <c r="C2781" s="92" t="s">
        <v>64</v>
      </c>
      <c r="D2781" s="91">
        <v>3</v>
      </c>
      <c r="E2781" s="12">
        <v>0.79318327974276526</v>
      </c>
      <c r="F2781" s="52"/>
      <c r="G2781" s="46"/>
      <c r="H2781" s="12">
        <f>SUM(E2781*100,F2781:G2781)</f>
        <v>79.318327974276528</v>
      </c>
      <c r="I2781" s="94"/>
      <c r="J2781" s="95"/>
      <c r="K2781" s="12">
        <f>SUM(I2781:J2781)</f>
        <v>0</v>
      </c>
      <c r="L2781" s="95"/>
      <c r="M2781" s="95"/>
      <c r="N2781" s="95"/>
      <c r="O2781" s="12">
        <f>SUM(L2781:N2781)</f>
        <v>0</v>
      </c>
      <c r="P2781" s="95"/>
      <c r="Q2781" s="95"/>
      <c r="R2781" s="95"/>
      <c r="S2781" s="95"/>
      <c r="T2781" s="12">
        <f>SUM(P2781:S2781)</f>
        <v>0</v>
      </c>
      <c r="U2781" s="95"/>
      <c r="V2781" s="94"/>
      <c r="W2781" s="94"/>
      <c r="X2781" s="94"/>
      <c r="Y2781" s="85"/>
      <c r="Z2781" s="85"/>
      <c r="AA2781" s="14">
        <f>SUM(U2781:Z2781)</f>
        <v>0</v>
      </c>
      <c r="AB2781" s="85"/>
      <c r="AC2781" s="85"/>
      <c r="AD2781" s="86">
        <f>H2781+K2781+O2781+T2781+AA2781+AB2781-AC2781</f>
        <v>79.318327974276528</v>
      </c>
    </row>
    <row r="2782" spans="1:30" ht="21" customHeight="1" x14ac:dyDescent="0.2">
      <c r="A2782" s="10">
        <v>2778</v>
      </c>
      <c r="B2782" s="114" t="s">
        <v>2359</v>
      </c>
      <c r="C2782" s="92" t="s">
        <v>64</v>
      </c>
      <c r="D2782" s="91">
        <v>3</v>
      </c>
      <c r="E2782" s="12">
        <v>0.79315112540192922</v>
      </c>
      <c r="F2782" s="58"/>
      <c r="G2782" s="54"/>
      <c r="H2782" s="12">
        <f>SUM(E2782*100,F2782:G2782)</f>
        <v>79.315112540192928</v>
      </c>
      <c r="I2782" s="85"/>
      <c r="J2782" s="126"/>
      <c r="K2782" s="12">
        <f>SUM(I2782:J2782)</f>
        <v>0</v>
      </c>
      <c r="L2782" s="126"/>
      <c r="M2782" s="126"/>
      <c r="N2782" s="126"/>
      <c r="O2782" s="12">
        <f>SUM(L2782:N2782)</f>
        <v>0</v>
      </c>
      <c r="P2782" s="126"/>
      <c r="Q2782" s="126"/>
      <c r="R2782" s="126"/>
      <c r="S2782" s="126"/>
      <c r="T2782" s="12">
        <f>SUM(P2782:S2782)</f>
        <v>0</v>
      </c>
      <c r="U2782" s="126"/>
      <c r="V2782" s="85"/>
      <c r="W2782" s="85"/>
      <c r="X2782" s="85"/>
      <c r="Y2782" s="85"/>
      <c r="Z2782" s="85"/>
      <c r="AA2782" s="14">
        <f>SUM(U2782:Z2782)</f>
        <v>0</v>
      </c>
      <c r="AB2782" s="85"/>
      <c r="AC2782" s="85"/>
      <c r="AD2782" s="86">
        <f>H2782+K2782+O2782+T2782+AA2782+AB2782-AC2782</f>
        <v>79.315112540192928</v>
      </c>
    </row>
    <row r="2783" spans="1:30" ht="21" customHeight="1" x14ac:dyDescent="0.2">
      <c r="A2783" s="8">
        <v>2779</v>
      </c>
      <c r="B2783" s="96" t="s">
        <v>2360</v>
      </c>
      <c r="C2783" s="96" t="s">
        <v>66</v>
      </c>
      <c r="D2783" s="96">
        <v>3</v>
      </c>
      <c r="E2783" s="13">
        <v>0.79305084745762711</v>
      </c>
      <c r="F2783" s="47"/>
      <c r="G2783" s="47"/>
      <c r="H2783" s="12">
        <f>SUM(E2783*100,F2783:G2783)</f>
        <v>79.305084745762713</v>
      </c>
      <c r="I2783" s="47"/>
      <c r="J2783" s="77"/>
      <c r="K2783" s="13">
        <f>SUM(I2783:J2783)</f>
        <v>0</v>
      </c>
      <c r="L2783" s="47"/>
      <c r="M2783" s="77"/>
      <c r="N2783" s="77"/>
      <c r="O2783" s="13">
        <f>SUM(L2783:N2783)</f>
        <v>0</v>
      </c>
      <c r="P2783" s="77"/>
      <c r="Q2783" s="77"/>
      <c r="R2783" s="77"/>
      <c r="S2783" s="77"/>
      <c r="T2783" s="13">
        <f>SUM(P2783:S2783)</f>
        <v>0</v>
      </c>
      <c r="U2783" s="47"/>
      <c r="V2783" s="47"/>
      <c r="W2783" s="47"/>
      <c r="X2783" s="47"/>
      <c r="Y2783" s="47"/>
      <c r="Z2783" s="47"/>
      <c r="AA2783" s="13">
        <f>SUM(U2783:Z2783)</f>
        <v>0</v>
      </c>
      <c r="AB2783" s="47"/>
      <c r="AC2783" s="47"/>
      <c r="AD2783" s="87">
        <f>H2783+K2783+O2783+T2783+AA2783+AB2783-AC2783</f>
        <v>79.305084745762713</v>
      </c>
    </row>
    <row r="2784" spans="1:30" ht="21" customHeight="1" x14ac:dyDescent="0.2">
      <c r="A2784" s="9">
        <v>2780</v>
      </c>
      <c r="B2784" s="103" t="s">
        <v>2361</v>
      </c>
      <c r="C2784" s="104" t="s">
        <v>70</v>
      </c>
      <c r="D2784" s="103">
        <v>4</v>
      </c>
      <c r="E2784" s="14">
        <f>H2784/100</f>
        <v>0.79285714285714293</v>
      </c>
      <c r="F2784" s="49"/>
      <c r="G2784" s="49"/>
      <c r="H2784" s="12">
        <v>79.285714285714292</v>
      </c>
      <c r="I2784" s="49"/>
      <c r="J2784" s="106"/>
      <c r="K2784" s="14">
        <f>SUM(I2784:J2784)</f>
        <v>0</v>
      </c>
      <c r="L2784" s="49"/>
      <c r="M2784" s="106"/>
      <c r="N2784" s="106"/>
      <c r="O2784" s="14">
        <f>SUM(L2784:N2784)</f>
        <v>0</v>
      </c>
      <c r="P2784" s="106"/>
      <c r="Q2784" s="106"/>
      <c r="R2784" s="106"/>
      <c r="S2784" s="106"/>
      <c r="T2784" s="14">
        <f>SUM(P2784:S2784)</f>
        <v>0</v>
      </c>
      <c r="U2784" s="49"/>
      <c r="V2784" s="49"/>
      <c r="W2784" s="49"/>
      <c r="X2784" s="49"/>
      <c r="Y2784" s="49"/>
      <c r="Z2784" s="49"/>
      <c r="AA2784" s="14">
        <f>SUM(U2784:Z2784)</f>
        <v>0</v>
      </c>
      <c r="AB2784" s="49"/>
      <c r="AC2784" s="49"/>
      <c r="AD2784" s="86">
        <f>H2784+K2784+O2784+T2784+AA2784+AB2784-AC2784</f>
        <v>79.285714285714292</v>
      </c>
    </row>
    <row r="2785" spans="1:30" ht="21" customHeight="1" x14ac:dyDescent="0.2">
      <c r="A2785" s="10">
        <v>2781</v>
      </c>
      <c r="B2785" s="131" t="s">
        <v>2362</v>
      </c>
      <c r="C2785" s="92" t="s">
        <v>64</v>
      </c>
      <c r="D2785" s="91">
        <v>2</v>
      </c>
      <c r="E2785" s="12">
        <v>0.58585106382978724</v>
      </c>
      <c r="F2785" s="46"/>
      <c r="G2785" s="46"/>
      <c r="H2785" s="12">
        <f>SUM(E2785*100,F2785:G2785)</f>
        <v>58.585106382978722</v>
      </c>
      <c r="I2785" s="94"/>
      <c r="J2785" s="95"/>
      <c r="K2785" s="12">
        <f>SUM(I2785:J2785)</f>
        <v>0</v>
      </c>
      <c r="L2785" s="95"/>
      <c r="M2785" s="95"/>
      <c r="N2785" s="95"/>
      <c r="O2785" s="12">
        <f>SUM(L2785:N2785)</f>
        <v>0</v>
      </c>
      <c r="P2785" s="95"/>
      <c r="Q2785" s="126"/>
      <c r="R2785" s="95">
        <v>0.5</v>
      </c>
      <c r="S2785" s="95"/>
      <c r="T2785" s="12">
        <f>SUM(P2785:S2785)</f>
        <v>0.5</v>
      </c>
      <c r="U2785" s="95"/>
      <c r="V2785" s="94">
        <v>0.8</v>
      </c>
      <c r="W2785" s="94"/>
      <c r="X2785" s="94">
        <v>17.399999999999999</v>
      </c>
      <c r="Y2785" s="85"/>
      <c r="Z2785" s="85"/>
      <c r="AA2785" s="14">
        <f>SUM(U2785:Z2785)</f>
        <v>18.2</v>
      </c>
      <c r="AB2785" s="85">
        <v>2</v>
      </c>
      <c r="AC2785" s="85"/>
      <c r="AD2785" s="86">
        <f>H2785+K2785+O2785+T2785+AA2785+AB2785-AC2785</f>
        <v>79.285106382978725</v>
      </c>
    </row>
    <row r="2786" spans="1:30" ht="21" customHeight="1" x14ac:dyDescent="0.2">
      <c r="A2786" s="8">
        <v>2782</v>
      </c>
      <c r="B2786" s="117">
        <v>204187</v>
      </c>
      <c r="C2786" s="119" t="s">
        <v>78</v>
      </c>
      <c r="D2786" s="119">
        <v>1</v>
      </c>
      <c r="E2786" s="14">
        <v>0.79281250000000003</v>
      </c>
      <c r="F2786" s="51"/>
      <c r="G2786" s="51"/>
      <c r="H2786" s="12">
        <f>SUM(E2786*100,F2786:G2786)</f>
        <v>79.28125</v>
      </c>
      <c r="I2786" s="51"/>
      <c r="J2786" s="121"/>
      <c r="K2786" s="14">
        <f>SUM(I2786:J2786)</f>
        <v>0</v>
      </c>
      <c r="L2786" s="51"/>
      <c r="M2786" s="121"/>
      <c r="N2786" s="121"/>
      <c r="O2786" s="14">
        <f>SUM(L2786:N2786)</f>
        <v>0</v>
      </c>
      <c r="P2786" s="121"/>
      <c r="Q2786" s="121"/>
      <c r="R2786" s="121"/>
      <c r="S2786" s="121"/>
      <c r="T2786" s="14">
        <f>SUM(P2786:S2786)</f>
        <v>0</v>
      </c>
      <c r="U2786" s="51"/>
      <c r="V2786" s="51"/>
      <c r="W2786" s="51"/>
      <c r="X2786" s="51"/>
      <c r="Y2786" s="51"/>
      <c r="Z2786" s="51"/>
      <c r="AA2786" s="14">
        <f>SUM(U2786:Z2786)</f>
        <v>0</v>
      </c>
      <c r="AB2786" s="51"/>
      <c r="AC2786" s="51"/>
      <c r="AD2786" s="87">
        <f>H2786+K2786+O2786+T2786+AA2786+AB2786-AC2786</f>
        <v>79.28125</v>
      </c>
    </row>
    <row r="2787" spans="1:30" ht="21" customHeight="1" x14ac:dyDescent="0.2">
      <c r="A2787" s="9">
        <v>2783</v>
      </c>
      <c r="B2787" s="123" t="s">
        <v>2363</v>
      </c>
      <c r="C2787" s="101" t="s">
        <v>68</v>
      </c>
      <c r="D2787" s="125">
        <v>3</v>
      </c>
      <c r="E2787" s="13">
        <v>0.79275862068965519</v>
      </c>
      <c r="F2787" s="48"/>
      <c r="G2787" s="48"/>
      <c r="H2787" s="12">
        <f>SUM(E2787*100,F2787:G2787)</f>
        <v>79.275862068965523</v>
      </c>
      <c r="I2787" s="48"/>
      <c r="J2787" s="78"/>
      <c r="K2787" s="13">
        <f>SUM(I2787:J2787)</f>
        <v>0</v>
      </c>
      <c r="L2787" s="48"/>
      <c r="M2787" s="78"/>
      <c r="N2787" s="78"/>
      <c r="O2787" s="13">
        <f>SUM(L2787:N2787)</f>
        <v>0</v>
      </c>
      <c r="P2787" s="78"/>
      <c r="Q2787" s="78"/>
      <c r="R2787" s="78"/>
      <c r="S2787" s="78"/>
      <c r="T2787" s="13">
        <f>SUM(P2787:S2787)</f>
        <v>0</v>
      </c>
      <c r="U2787" s="48"/>
      <c r="V2787" s="48"/>
      <c r="W2787" s="48"/>
      <c r="X2787" s="48"/>
      <c r="Y2787" s="48"/>
      <c r="Z2787" s="48"/>
      <c r="AA2787" s="13">
        <f>SUM(U2787:Z2787)</f>
        <v>0</v>
      </c>
      <c r="AB2787" s="48"/>
      <c r="AC2787" s="48"/>
      <c r="AD2787" s="87">
        <f>H2787+K2787+O2787+T2787+AA2787+AB2787-AC2787</f>
        <v>79.275862068965523</v>
      </c>
    </row>
    <row r="2788" spans="1:30" ht="21" customHeight="1" x14ac:dyDescent="0.2">
      <c r="A2788" s="10">
        <v>2784</v>
      </c>
      <c r="B2788" s="134" t="s">
        <v>2364</v>
      </c>
      <c r="C2788" s="92" t="s">
        <v>64</v>
      </c>
      <c r="D2788" s="92">
        <v>1</v>
      </c>
      <c r="E2788" s="12">
        <v>0.79266666666666663</v>
      </c>
      <c r="F2788" s="46"/>
      <c r="G2788" s="46"/>
      <c r="H2788" s="12">
        <f>SUM(E2788*100,F2788:G2788)</f>
        <v>79.266666666666666</v>
      </c>
      <c r="I2788" s="94"/>
      <c r="J2788" s="95"/>
      <c r="K2788" s="12">
        <f>SUM(I2788:J2788)</f>
        <v>0</v>
      </c>
      <c r="L2788" s="95"/>
      <c r="M2788" s="95"/>
      <c r="N2788" s="95"/>
      <c r="O2788" s="12">
        <f>SUM(L2788:N2788)</f>
        <v>0</v>
      </c>
      <c r="P2788" s="95"/>
      <c r="Q2788" s="95"/>
      <c r="R2788" s="95"/>
      <c r="S2788" s="95"/>
      <c r="T2788" s="12">
        <f>SUM(P2788:S2788)</f>
        <v>0</v>
      </c>
      <c r="U2788" s="95"/>
      <c r="V2788" s="94"/>
      <c r="W2788" s="94"/>
      <c r="X2788" s="94"/>
      <c r="Y2788" s="85"/>
      <c r="Z2788" s="85"/>
      <c r="AA2788" s="14">
        <f>SUM(U2788:Z2788)</f>
        <v>0</v>
      </c>
      <c r="AB2788" s="85"/>
      <c r="AC2788" s="85"/>
      <c r="AD2788" s="86">
        <f>H2788+K2788+O2788+T2788+AA2788+AB2788-AC2788</f>
        <v>79.266666666666666</v>
      </c>
    </row>
    <row r="2789" spans="1:30" ht="21" customHeight="1" x14ac:dyDescent="0.2">
      <c r="A2789" s="8">
        <v>2785</v>
      </c>
      <c r="B2789" s="134" t="s">
        <v>2365</v>
      </c>
      <c r="C2789" s="92" t="s">
        <v>64</v>
      </c>
      <c r="D2789" s="91">
        <v>1</v>
      </c>
      <c r="E2789" s="12">
        <v>0.78758620689655168</v>
      </c>
      <c r="F2789" s="54"/>
      <c r="G2789" s="54"/>
      <c r="H2789" s="12">
        <f>SUM(E2789*100,F2789:G2789)</f>
        <v>78.758620689655174</v>
      </c>
      <c r="I2789" s="85"/>
      <c r="J2789" s="126"/>
      <c r="K2789" s="12">
        <f>SUM(I2789:J2789)</f>
        <v>0</v>
      </c>
      <c r="L2789" s="126"/>
      <c r="M2789" s="126"/>
      <c r="N2789" s="126"/>
      <c r="O2789" s="12">
        <f>SUM(L2789:N2789)</f>
        <v>0</v>
      </c>
      <c r="P2789" s="126"/>
      <c r="Q2789" s="126"/>
      <c r="R2789" s="126"/>
      <c r="S2789" s="126"/>
      <c r="T2789" s="12">
        <f>SUM(P2789:S2789)</f>
        <v>0</v>
      </c>
      <c r="U2789" s="126"/>
      <c r="V2789" s="85">
        <v>0.5</v>
      </c>
      <c r="W2789" s="85"/>
      <c r="X2789" s="85"/>
      <c r="Y2789" s="85"/>
      <c r="Z2789" s="85"/>
      <c r="AA2789" s="14">
        <f>SUM(U2789:Z2789)</f>
        <v>0.5</v>
      </c>
      <c r="AB2789" s="85"/>
      <c r="AC2789" s="85"/>
      <c r="AD2789" s="87">
        <f>H2789+K2789+O2789+T2789+AA2789+AB2789-AC2789</f>
        <v>79.258620689655174</v>
      </c>
    </row>
    <row r="2790" spans="1:30" ht="21" customHeight="1" x14ac:dyDescent="0.2">
      <c r="A2790" s="9">
        <v>2786</v>
      </c>
      <c r="B2790" s="99" t="s">
        <v>2366</v>
      </c>
      <c r="C2790" s="101" t="s">
        <v>68</v>
      </c>
      <c r="D2790" s="99">
        <v>1</v>
      </c>
      <c r="E2790" s="13">
        <v>0.79258064516129034</v>
      </c>
      <c r="F2790" s="48"/>
      <c r="G2790" s="48"/>
      <c r="H2790" s="12">
        <f>SUM(E2790*100,F2790:G2790)</f>
        <v>79.258064516129039</v>
      </c>
      <c r="I2790" s="48"/>
      <c r="J2790" s="78"/>
      <c r="K2790" s="13">
        <f>SUM(I2790:J2790)</f>
        <v>0</v>
      </c>
      <c r="L2790" s="48"/>
      <c r="M2790" s="78"/>
      <c r="N2790" s="78"/>
      <c r="O2790" s="13">
        <f>SUM(L2790:N2790)</f>
        <v>0</v>
      </c>
      <c r="P2790" s="78"/>
      <c r="Q2790" s="78"/>
      <c r="R2790" s="78"/>
      <c r="S2790" s="78"/>
      <c r="T2790" s="13">
        <f>SUM(P2790:S2790)</f>
        <v>0</v>
      </c>
      <c r="U2790" s="48"/>
      <c r="V2790" s="48"/>
      <c r="W2790" s="48"/>
      <c r="X2790" s="48"/>
      <c r="Y2790" s="48"/>
      <c r="Z2790" s="48"/>
      <c r="AA2790" s="13">
        <f>SUM(U2790:Z2790)</f>
        <v>0</v>
      </c>
      <c r="AB2790" s="48"/>
      <c r="AC2790" s="48"/>
      <c r="AD2790" s="86">
        <f>H2790+K2790+O2790+T2790+AA2790+AB2790-AC2790</f>
        <v>79.258064516129039</v>
      </c>
    </row>
    <row r="2791" spans="1:30" ht="21" customHeight="1" x14ac:dyDescent="0.2">
      <c r="A2791" s="10">
        <v>2787</v>
      </c>
      <c r="B2791" s="132" t="s">
        <v>2367</v>
      </c>
      <c r="C2791" s="101" t="s">
        <v>68</v>
      </c>
      <c r="D2791" s="101">
        <v>1</v>
      </c>
      <c r="E2791" s="13">
        <v>0.79249999999999998</v>
      </c>
      <c r="F2791" s="48"/>
      <c r="G2791" s="48"/>
      <c r="H2791" s="12">
        <f>SUM(E2791*100,F2791:G2791)</f>
        <v>79.25</v>
      </c>
      <c r="I2791" s="48"/>
      <c r="J2791" s="78"/>
      <c r="K2791" s="13">
        <f>SUM(I2791:J2791)</f>
        <v>0</v>
      </c>
      <c r="L2791" s="48"/>
      <c r="M2791" s="78"/>
      <c r="N2791" s="78"/>
      <c r="O2791" s="13">
        <f>SUM(L2791:N2791)</f>
        <v>0</v>
      </c>
      <c r="P2791" s="78"/>
      <c r="Q2791" s="78"/>
      <c r="R2791" s="78"/>
      <c r="S2791" s="78"/>
      <c r="T2791" s="13">
        <f>SUM(P2791:S2791)</f>
        <v>0</v>
      </c>
      <c r="U2791" s="48"/>
      <c r="V2791" s="48"/>
      <c r="W2791" s="48"/>
      <c r="X2791" s="48"/>
      <c r="Y2791" s="48"/>
      <c r="Z2791" s="48"/>
      <c r="AA2791" s="13">
        <f>SUM(U2791:Z2791)</f>
        <v>0</v>
      </c>
      <c r="AB2791" s="48"/>
      <c r="AC2791" s="48"/>
      <c r="AD2791" s="86">
        <f>H2791+K2791+O2791+T2791+AA2791+AB2791-AC2791</f>
        <v>79.25</v>
      </c>
    </row>
    <row r="2792" spans="1:30" ht="21" customHeight="1" x14ac:dyDescent="0.2">
      <c r="A2792" s="8">
        <v>2788</v>
      </c>
      <c r="B2792" s="110" t="s">
        <v>2368</v>
      </c>
      <c r="C2792" s="110" t="s">
        <v>73</v>
      </c>
      <c r="D2792" s="110">
        <v>2</v>
      </c>
      <c r="E2792" s="14">
        <v>0.79237762237762233</v>
      </c>
      <c r="F2792" s="50"/>
      <c r="G2792" s="50"/>
      <c r="H2792" s="12">
        <f>SUM(E2792*100,F2792:G2792)</f>
        <v>79.237762237762226</v>
      </c>
      <c r="I2792" s="50"/>
      <c r="J2792" s="112"/>
      <c r="K2792" s="14">
        <f>SUM(I2792:J2792)</f>
        <v>0</v>
      </c>
      <c r="L2792" s="50"/>
      <c r="M2792" s="112"/>
      <c r="N2792" s="112"/>
      <c r="O2792" s="14">
        <f>SUM(L2792:N2792)</f>
        <v>0</v>
      </c>
      <c r="P2792" s="112"/>
      <c r="Q2792" s="112"/>
      <c r="R2792" s="112"/>
      <c r="S2792" s="112"/>
      <c r="T2792" s="14">
        <f>SUM(P2792:S2792)</f>
        <v>0</v>
      </c>
      <c r="U2792" s="50"/>
      <c r="V2792" s="50"/>
      <c r="W2792" s="50"/>
      <c r="X2792" s="50"/>
      <c r="Y2792" s="50"/>
      <c r="Z2792" s="50"/>
      <c r="AA2792" s="14">
        <f>SUM(U2792:Z2792)</f>
        <v>0</v>
      </c>
      <c r="AB2792" s="50"/>
      <c r="AC2792" s="50"/>
      <c r="AD2792" s="86">
        <f>H2792+K2792+O2792+T2792+AA2792+AB2792-AC2792</f>
        <v>79.237762237762226</v>
      </c>
    </row>
    <row r="2793" spans="1:30" ht="21" customHeight="1" x14ac:dyDescent="0.2">
      <c r="A2793" s="9">
        <v>2789</v>
      </c>
      <c r="B2793" s="129" t="s">
        <v>2369</v>
      </c>
      <c r="C2793" s="101" t="s">
        <v>68</v>
      </c>
      <c r="D2793" s="101">
        <v>2</v>
      </c>
      <c r="E2793" s="13">
        <v>0.79233333333333333</v>
      </c>
      <c r="F2793" s="48"/>
      <c r="G2793" s="48"/>
      <c r="H2793" s="12">
        <f>SUM(E2793*100,F2793:G2793)</f>
        <v>79.233333333333334</v>
      </c>
      <c r="I2793" s="48"/>
      <c r="J2793" s="78"/>
      <c r="K2793" s="13">
        <f>SUM(I2793:J2793)</f>
        <v>0</v>
      </c>
      <c r="L2793" s="48"/>
      <c r="M2793" s="78"/>
      <c r="N2793" s="78"/>
      <c r="O2793" s="13">
        <f>SUM(L2793:N2793)</f>
        <v>0</v>
      </c>
      <c r="P2793" s="78"/>
      <c r="Q2793" s="78"/>
      <c r="R2793" s="78"/>
      <c r="S2793" s="78"/>
      <c r="T2793" s="13">
        <f>SUM(P2793:S2793)</f>
        <v>0</v>
      </c>
      <c r="U2793" s="48"/>
      <c r="V2793" s="48"/>
      <c r="W2793" s="48"/>
      <c r="X2793" s="48"/>
      <c r="Y2793" s="48"/>
      <c r="Z2793" s="48"/>
      <c r="AA2793" s="13">
        <f>SUM(U2793:Z2793)</f>
        <v>0</v>
      </c>
      <c r="AB2793" s="48"/>
      <c r="AC2793" s="48"/>
      <c r="AD2793" s="86">
        <f>H2793+K2793+O2793+T2793+AA2793+AB2793-AC2793</f>
        <v>79.233333333333334</v>
      </c>
    </row>
    <row r="2794" spans="1:30" ht="21" customHeight="1" x14ac:dyDescent="0.2">
      <c r="A2794" s="10">
        <v>2790</v>
      </c>
      <c r="B2794" s="154">
        <v>164334</v>
      </c>
      <c r="C2794" s="92" t="s">
        <v>64</v>
      </c>
      <c r="D2794" s="91">
        <v>5</v>
      </c>
      <c r="E2794" s="12">
        <v>0.7923297491039426</v>
      </c>
      <c r="F2794" s="46"/>
      <c r="G2794" s="46"/>
      <c r="H2794" s="12">
        <f>SUM(E2794*100,F2794:G2794)</f>
        <v>79.232974910394262</v>
      </c>
      <c r="I2794" s="53"/>
      <c r="J2794" s="113"/>
      <c r="K2794" s="12">
        <f>SUM(I2794:J2794)</f>
        <v>0</v>
      </c>
      <c r="L2794" s="53"/>
      <c r="M2794" s="113"/>
      <c r="N2794" s="113"/>
      <c r="O2794" s="12">
        <f>SUM(L2794:N2794)</f>
        <v>0</v>
      </c>
      <c r="P2794" s="113"/>
      <c r="Q2794" s="113"/>
      <c r="R2794" s="113"/>
      <c r="S2794" s="113"/>
      <c r="T2794" s="12">
        <f>SUM(P2794:S2794)</f>
        <v>0</v>
      </c>
      <c r="U2794" s="53"/>
      <c r="V2794" s="53"/>
      <c r="W2794" s="53"/>
      <c r="X2794" s="53"/>
      <c r="Y2794" s="58"/>
      <c r="Z2794" s="58"/>
      <c r="AA2794" s="14">
        <f>SUM(U2794:Z2794)</f>
        <v>0</v>
      </c>
      <c r="AB2794" s="58"/>
      <c r="AC2794" s="58"/>
      <c r="AD2794" s="86">
        <f>H2794+K2794+O2794+T2794+AA2794+AB2794-AC2794</f>
        <v>79.232974910394262</v>
      </c>
    </row>
    <row r="2795" spans="1:30" ht="21" customHeight="1" x14ac:dyDescent="0.2">
      <c r="A2795" s="8">
        <v>2791</v>
      </c>
      <c r="B2795" s="117">
        <v>174194</v>
      </c>
      <c r="C2795" s="119" t="s">
        <v>78</v>
      </c>
      <c r="D2795" s="119">
        <v>4</v>
      </c>
      <c r="E2795" s="14">
        <v>0.79230769230769227</v>
      </c>
      <c r="F2795" s="51"/>
      <c r="G2795" s="51"/>
      <c r="H2795" s="12">
        <f>SUM(E2795*100,F2795:G2795)</f>
        <v>79.230769230769226</v>
      </c>
      <c r="I2795" s="51"/>
      <c r="J2795" s="121"/>
      <c r="K2795" s="14">
        <f>SUM(I2795:J2795)</f>
        <v>0</v>
      </c>
      <c r="L2795" s="51"/>
      <c r="M2795" s="121"/>
      <c r="N2795" s="121"/>
      <c r="O2795" s="14">
        <f>SUM(L2795:N2795)</f>
        <v>0</v>
      </c>
      <c r="P2795" s="121"/>
      <c r="Q2795" s="121"/>
      <c r="R2795" s="121"/>
      <c r="S2795" s="121"/>
      <c r="T2795" s="14">
        <f>SUM(P2795:S2795)</f>
        <v>0</v>
      </c>
      <c r="U2795" s="51"/>
      <c r="V2795" s="51"/>
      <c r="W2795" s="51"/>
      <c r="X2795" s="51"/>
      <c r="Y2795" s="51"/>
      <c r="Z2795" s="51"/>
      <c r="AA2795" s="14">
        <f>SUM(U2795:Z2795)</f>
        <v>0</v>
      </c>
      <c r="AB2795" s="51"/>
      <c r="AC2795" s="51"/>
      <c r="AD2795" s="86">
        <f>H2795+K2795+O2795+T2795+AA2795+AB2795-AC2795</f>
        <v>79.230769230769226</v>
      </c>
    </row>
    <row r="2796" spans="1:30" ht="21" customHeight="1" x14ac:dyDescent="0.2">
      <c r="A2796" s="9">
        <v>2792</v>
      </c>
      <c r="B2796" s="117">
        <v>194241</v>
      </c>
      <c r="C2796" s="119" t="s">
        <v>78</v>
      </c>
      <c r="D2796" s="119">
        <v>2</v>
      </c>
      <c r="E2796" s="14">
        <v>0.79229166666666662</v>
      </c>
      <c r="F2796" s="51"/>
      <c r="G2796" s="51"/>
      <c r="H2796" s="12">
        <f>SUM(E2796*100,F2796:G2796)</f>
        <v>79.229166666666657</v>
      </c>
      <c r="I2796" s="51"/>
      <c r="J2796" s="121"/>
      <c r="K2796" s="14">
        <f>SUM(I2796:J2796)</f>
        <v>0</v>
      </c>
      <c r="L2796" s="51"/>
      <c r="M2796" s="121"/>
      <c r="N2796" s="121"/>
      <c r="O2796" s="14">
        <f>SUM(L2796:N2796)</f>
        <v>0</v>
      </c>
      <c r="P2796" s="121"/>
      <c r="Q2796" s="121"/>
      <c r="R2796" s="121"/>
      <c r="S2796" s="121"/>
      <c r="T2796" s="14">
        <f>SUM(P2796:S2796)</f>
        <v>0</v>
      </c>
      <c r="U2796" s="51"/>
      <c r="V2796" s="51"/>
      <c r="W2796" s="51"/>
      <c r="X2796" s="51"/>
      <c r="Y2796" s="51"/>
      <c r="Z2796" s="51"/>
      <c r="AA2796" s="14">
        <f>SUM(U2796:Z2796)</f>
        <v>0</v>
      </c>
      <c r="AB2796" s="51"/>
      <c r="AC2796" s="51"/>
      <c r="AD2796" s="86">
        <f>H2796+K2796+O2796+T2796+AA2796+AB2796-AC2796</f>
        <v>79.229166666666657</v>
      </c>
    </row>
    <row r="2797" spans="1:30" ht="21" customHeight="1" x14ac:dyDescent="0.2">
      <c r="A2797" s="10">
        <v>2793</v>
      </c>
      <c r="B2797" s="107" t="s">
        <v>2370</v>
      </c>
      <c r="C2797" s="104" t="s">
        <v>70</v>
      </c>
      <c r="D2797" s="104">
        <v>2</v>
      </c>
      <c r="E2797" s="14">
        <f>H2797/100</f>
        <v>0.79225454545454554</v>
      </c>
      <c r="F2797" s="49"/>
      <c r="G2797" s="49"/>
      <c r="H2797" s="9">
        <v>79.225454545454554</v>
      </c>
      <c r="I2797" s="49"/>
      <c r="J2797" s="106"/>
      <c r="K2797" s="14">
        <f>SUM(I2797:J2797)</f>
        <v>0</v>
      </c>
      <c r="L2797" s="49"/>
      <c r="M2797" s="106"/>
      <c r="N2797" s="106"/>
      <c r="O2797" s="14">
        <f>SUM(L2797:N2797)</f>
        <v>0</v>
      </c>
      <c r="P2797" s="106"/>
      <c r="Q2797" s="106"/>
      <c r="R2797" s="106"/>
      <c r="S2797" s="106"/>
      <c r="T2797" s="14">
        <f>SUM(P2797:S2797)</f>
        <v>0</v>
      </c>
      <c r="U2797" s="49"/>
      <c r="V2797" s="49"/>
      <c r="W2797" s="49"/>
      <c r="X2797" s="49"/>
      <c r="Y2797" s="49"/>
      <c r="Z2797" s="49"/>
      <c r="AA2797" s="14">
        <f>SUM(U2797:Z2797)</f>
        <v>0</v>
      </c>
      <c r="AB2797" s="49"/>
      <c r="AC2797" s="49"/>
      <c r="AD2797" s="86">
        <f>H2797+K2797+O2797+T2797+AA2797+AB2797-AC2797</f>
        <v>79.225454545454554</v>
      </c>
    </row>
    <row r="2798" spans="1:30" ht="21" customHeight="1" x14ac:dyDescent="0.2">
      <c r="A2798" s="8">
        <v>2794</v>
      </c>
      <c r="B2798" s="117">
        <v>204117</v>
      </c>
      <c r="C2798" s="119" t="s">
        <v>78</v>
      </c>
      <c r="D2798" s="119">
        <v>1</v>
      </c>
      <c r="E2798" s="14">
        <v>0.79218750000000004</v>
      </c>
      <c r="F2798" s="51"/>
      <c r="G2798" s="51"/>
      <c r="H2798" s="12">
        <f>SUM(E2798*100,F2798:G2798)</f>
        <v>79.21875</v>
      </c>
      <c r="I2798" s="51"/>
      <c r="J2798" s="121"/>
      <c r="K2798" s="14">
        <f>SUM(I2798:J2798)</f>
        <v>0</v>
      </c>
      <c r="L2798" s="51"/>
      <c r="M2798" s="121"/>
      <c r="N2798" s="121"/>
      <c r="O2798" s="14">
        <f>SUM(L2798:N2798)</f>
        <v>0</v>
      </c>
      <c r="P2798" s="121"/>
      <c r="Q2798" s="121"/>
      <c r="R2798" s="121"/>
      <c r="S2798" s="121"/>
      <c r="T2798" s="14">
        <f>SUM(P2798:S2798)</f>
        <v>0</v>
      </c>
      <c r="U2798" s="51"/>
      <c r="V2798" s="51"/>
      <c r="W2798" s="51"/>
      <c r="X2798" s="51"/>
      <c r="Y2798" s="51"/>
      <c r="Z2798" s="51"/>
      <c r="AA2798" s="14">
        <f>SUM(U2798:Z2798)</f>
        <v>0</v>
      </c>
      <c r="AB2798" s="51"/>
      <c r="AC2798" s="51"/>
      <c r="AD2798" s="86">
        <f>H2798+K2798+O2798+T2798+AA2798+AB2798-AC2798</f>
        <v>79.21875</v>
      </c>
    </row>
    <row r="2799" spans="1:30" ht="21" customHeight="1" x14ac:dyDescent="0.2">
      <c r="A2799" s="9">
        <v>2795</v>
      </c>
      <c r="B2799" s="122" t="s">
        <v>2371</v>
      </c>
      <c r="C2799" s="110" t="s">
        <v>73</v>
      </c>
      <c r="D2799" s="110">
        <v>2</v>
      </c>
      <c r="E2799" s="14">
        <v>0.79212121212121211</v>
      </c>
      <c r="F2799" s="50"/>
      <c r="G2799" s="50"/>
      <c r="H2799" s="12">
        <f>SUM(E2799*100,F2799:G2799)</f>
        <v>79.212121212121218</v>
      </c>
      <c r="I2799" s="50"/>
      <c r="J2799" s="112"/>
      <c r="K2799" s="14">
        <f>SUM(I2799:J2799)</f>
        <v>0</v>
      </c>
      <c r="L2799" s="50"/>
      <c r="M2799" s="112"/>
      <c r="N2799" s="112"/>
      <c r="O2799" s="14">
        <f>SUM(L2799:N2799)</f>
        <v>0</v>
      </c>
      <c r="P2799" s="112"/>
      <c r="Q2799" s="112"/>
      <c r="R2799" s="112"/>
      <c r="S2799" s="112"/>
      <c r="T2799" s="14">
        <f>SUM(P2799:S2799)</f>
        <v>0</v>
      </c>
      <c r="U2799" s="50"/>
      <c r="V2799" s="50"/>
      <c r="W2799" s="50"/>
      <c r="X2799" s="50"/>
      <c r="Y2799" s="50"/>
      <c r="Z2799" s="50"/>
      <c r="AA2799" s="14">
        <f>SUM(U2799:Z2799)</f>
        <v>0</v>
      </c>
      <c r="AB2799" s="50"/>
      <c r="AC2799" s="50"/>
      <c r="AD2799" s="86">
        <f>H2799+K2799+O2799+T2799+AA2799+AB2799-AC2799</f>
        <v>79.212121212121218</v>
      </c>
    </row>
    <row r="2800" spans="1:30" ht="21" customHeight="1" x14ac:dyDescent="0.2">
      <c r="A2800" s="10">
        <v>2796</v>
      </c>
      <c r="B2800" s="117">
        <v>174185</v>
      </c>
      <c r="C2800" s="119" t="s">
        <v>78</v>
      </c>
      <c r="D2800" s="119">
        <v>4</v>
      </c>
      <c r="E2800" s="14">
        <v>0.79205128205128206</v>
      </c>
      <c r="F2800" s="51"/>
      <c r="G2800" s="51"/>
      <c r="H2800" s="12">
        <f>SUM(E2800*100,F2800:G2800)</f>
        <v>79.205128205128204</v>
      </c>
      <c r="I2800" s="51"/>
      <c r="J2800" s="121"/>
      <c r="K2800" s="14">
        <f>SUM(I2800:J2800)</f>
        <v>0</v>
      </c>
      <c r="L2800" s="51"/>
      <c r="M2800" s="121"/>
      <c r="N2800" s="121"/>
      <c r="O2800" s="14">
        <f>SUM(L2800:N2800)</f>
        <v>0</v>
      </c>
      <c r="P2800" s="121"/>
      <c r="Q2800" s="121"/>
      <c r="R2800" s="121"/>
      <c r="S2800" s="121"/>
      <c r="T2800" s="14">
        <f>SUM(P2800:S2800)</f>
        <v>0</v>
      </c>
      <c r="U2800" s="51"/>
      <c r="V2800" s="51"/>
      <c r="W2800" s="51"/>
      <c r="X2800" s="51"/>
      <c r="Y2800" s="51"/>
      <c r="Z2800" s="51"/>
      <c r="AA2800" s="14">
        <f>SUM(U2800:Z2800)</f>
        <v>0</v>
      </c>
      <c r="AB2800" s="51"/>
      <c r="AC2800" s="51"/>
      <c r="AD2800" s="86">
        <f>H2800+K2800+O2800+T2800+AA2800+AB2800-AC2800</f>
        <v>79.205128205128204</v>
      </c>
    </row>
    <row r="2801" spans="1:30" ht="21" customHeight="1" x14ac:dyDescent="0.2">
      <c r="A2801" s="8">
        <v>2797</v>
      </c>
      <c r="B2801" s="114" t="s">
        <v>2372</v>
      </c>
      <c r="C2801" s="92" t="s">
        <v>64</v>
      </c>
      <c r="D2801" s="91">
        <v>3</v>
      </c>
      <c r="E2801" s="12">
        <v>0.74697749196141483</v>
      </c>
      <c r="F2801" s="53"/>
      <c r="G2801" s="46"/>
      <c r="H2801" s="12">
        <f>SUM(E2801*100,F2801:G2801)</f>
        <v>74.697749196141487</v>
      </c>
      <c r="I2801" s="94"/>
      <c r="J2801" s="95"/>
      <c r="K2801" s="12">
        <f>SUM(I2801:J2801)</f>
        <v>0</v>
      </c>
      <c r="L2801" s="95"/>
      <c r="M2801" s="95"/>
      <c r="N2801" s="95"/>
      <c r="O2801" s="12">
        <f>SUM(L2801:N2801)</f>
        <v>0</v>
      </c>
      <c r="P2801" s="95"/>
      <c r="Q2801" s="95"/>
      <c r="R2801" s="95"/>
      <c r="S2801" s="95"/>
      <c r="T2801" s="12">
        <f>SUM(P2801:S2801)</f>
        <v>0</v>
      </c>
      <c r="U2801" s="95">
        <v>1.5</v>
      </c>
      <c r="V2801" s="94"/>
      <c r="W2801" s="94"/>
      <c r="X2801" s="94"/>
      <c r="Y2801" s="85">
        <v>3</v>
      </c>
      <c r="Z2801" s="85"/>
      <c r="AA2801" s="14">
        <f>SUM(U2801:Z2801)</f>
        <v>4.5</v>
      </c>
      <c r="AB2801" s="85"/>
      <c r="AC2801" s="85"/>
      <c r="AD2801" s="86">
        <f>H2801+K2801+O2801+T2801+AA2801+AB2801-AC2801</f>
        <v>79.197749196141487</v>
      </c>
    </row>
    <row r="2802" spans="1:30" ht="21" customHeight="1" x14ac:dyDescent="0.2">
      <c r="A2802" s="9">
        <v>2798</v>
      </c>
      <c r="B2802" s="136" t="s">
        <v>2373</v>
      </c>
      <c r="C2802" s="104" t="s">
        <v>70</v>
      </c>
      <c r="D2802" s="103">
        <v>1</v>
      </c>
      <c r="E2802" s="14">
        <f>H2802/100</f>
        <v>0.79181818181818187</v>
      </c>
      <c r="F2802" s="49"/>
      <c r="G2802" s="49"/>
      <c r="H2802" s="12">
        <v>79.181818181818187</v>
      </c>
      <c r="I2802" s="49"/>
      <c r="J2802" s="106"/>
      <c r="K2802" s="14">
        <f>SUM(I2802:J2802)</f>
        <v>0</v>
      </c>
      <c r="L2802" s="49"/>
      <c r="M2802" s="106"/>
      <c r="N2802" s="106"/>
      <c r="O2802" s="14">
        <f>SUM(L2802:N2802)</f>
        <v>0</v>
      </c>
      <c r="P2802" s="106"/>
      <c r="Q2802" s="106"/>
      <c r="R2802" s="106"/>
      <c r="S2802" s="106"/>
      <c r="T2802" s="14">
        <f>SUM(P2802:S2802)</f>
        <v>0</v>
      </c>
      <c r="U2802" s="49"/>
      <c r="V2802" s="49"/>
      <c r="W2802" s="49"/>
      <c r="X2802" s="49"/>
      <c r="Y2802" s="49"/>
      <c r="Z2802" s="49"/>
      <c r="AA2802" s="14">
        <f>SUM(U2802:Z2802)</f>
        <v>0</v>
      </c>
      <c r="AB2802" s="49"/>
      <c r="AC2802" s="49"/>
      <c r="AD2802" s="86">
        <f>H2802+K2802+O2802+T2802+AA2802+AB2802-AC2802</f>
        <v>79.181818181818187</v>
      </c>
    </row>
    <row r="2803" spans="1:30" ht="21" customHeight="1" x14ac:dyDescent="0.2">
      <c r="A2803" s="10">
        <v>2799</v>
      </c>
      <c r="B2803" s="110" t="s">
        <v>2374</v>
      </c>
      <c r="C2803" s="110" t="s">
        <v>73</v>
      </c>
      <c r="D2803" s="110">
        <v>3</v>
      </c>
      <c r="E2803" s="14">
        <v>0.79159420289855076</v>
      </c>
      <c r="F2803" s="50"/>
      <c r="G2803" s="50"/>
      <c r="H2803" s="12">
        <f>SUM(E2803*100,F2803:G2803)</f>
        <v>79.159420289855078</v>
      </c>
      <c r="I2803" s="50"/>
      <c r="J2803" s="112"/>
      <c r="K2803" s="14">
        <f>SUM(I2803:J2803)</f>
        <v>0</v>
      </c>
      <c r="L2803" s="50"/>
      <c r="M2803" s="112"/>
      <c r="N2803" s="112"/>
      <c r="O2803" s="14">
        <f>SUM(L2803:N2803)</f>
        <v>0</v>
      </c>
      <c r="P2803" s="112"/>
      <c r="Q2803" s="112"/>
      <c r="R2803" s="112"/>
      <c r="S2803" s="112"/>
      <c r="T2803" s="14">
        <f>SUM(P2803:S2803)</f>
        <v>0</v>
      </c>
      <c r="U2803" s="50"/>
      <c r="V2803" s="50"/>
      <c r="W2803" s="50"/>
      <c r="X2803" s="50"/>
      <c r="Y2803" s="50"/>
      <c r="Z2803" s="50"/>
      <c r="AA2803" s="14">
        <f>SUM(U2803:Z2803)</f>
        <v>0</v>
      </c>
      <c r="AB2803" s="50"/>
      <c r="AC2803" s="50"/>
      <c r="AD2803" s="87">
        <f>H2803+K2803+O2803+T2803+AA2803+AB2803-AC2803</f>
        <v>79.159420289855078</v>
      </c>
    </row>
    <row r="2804" spans="1:30" ht="21" customHeight="1" x14ac:dyDescent="0.2">
      <c r="A2804" s="8">
        <v>2800</v>
      </c>
      <c r="B2804" s="117">
        <v>174113</v>
      </c>
      <c r="C2804" s="119" t="s">
        <v>78</v>
      </c>
      <c r="D2804" s="119">
        <v>4</v>
      </c>
      <c r="E2804" s="14">
        <v>0.79153846153846152</v>
      </c>
      <c r="F2804" s="51"/>
      <c r="G2804" s="51"/>
      <c r="H2804" s="12">
        <f>SUM(E2804*100,F2804:G2804)</f>
        <v>79.153846153846146</v>
      </c>
      <c r="I2804" s="51"/>
      <c r="J2804" s="121"/>
      <c r="K2804" s="14">
        <f>SUM(I2804:J2804)</f>
        <v>0</v>
      </c>
      <c r="L2804" s="51"/>
      <c r="M2804" s="121"/>
      <c r="N2804" s="121"/>
      <c r="O2804" s="14">
        <f>SUM(L2804:N2804)</f>
        <v>0</v>
      </c>
      <c r="P2804" s="121"/>
      <c r="Q2804" s="121"/>
      <c r="R2804" s="121"/>
      <c r="S2804" s="121"/>
      <c r="T2804" s="14">
        <f>SUM(P2804:S2804)</f>
        <v>0</v>
      </c>
      <c r="U2804" s="51"/>
      <c r="V2804" s="51"/>
      <c r="W2804" s="51"/>
      <c r="X2804" s="51"/>
      <c r="Y2804" s="51"/>
      <c r="Z2804" s="51"/>
      <c r="AA2804" s="14">
        <f>SUM(U2804:Z2804)</f>
        <v>0</v>
      </c>
      <c r="AB2804" s="51"/>
      <c r="AC2804" s="51"/>
      <c r="AD2804" s="86">
        <f>H2804+K2804+O2804+T2804+AA2804+AB2804-AC2804</f>
        <v>79.153846153846146</v>
      </c>
    </row>
    <row r="2805" spans="1:30" ht="21" customHeight="1" x14ac:dyDescent="0.2">
      <c r="A2805" s="9">
        <v>2801</v>
      </c>
      <c r="B2805" s="114" t="s">
        <v>2375</v>
      </c>
      <c r="C2805" s="92" t="s">
        <v>64</v>
      </c>
      <c r="D2805" s="91">
        <v>3</v>
      </c>
      <c r="E2805" s="12">
        <v>0.79147909967845664</v>
      </c>
      <c r="F2805" s="46"/>
      <c r="G2805" s="46"/>
      <c r="H2805" s="12">
        <f>SUM(E2805*100,F2805:G2805)</f>
        <v>79.147909967845663</v>
      </c>
      <c r="I2805" s="94"/>
      <c r="J2805" s="95"/>
      <c r="K2805" s="12">
        <f>SUM(I2805:J2805)</f>
        <v>0</v>
      </c>
      <c r="L2805" s="95"/>
      <c r="M2805" s="95"/>
      <c r="N2805" s="95"/>
      <c r="O2805" s="12">
        <f>SUM(L2805:N2805)</f>
        <v>0</v>
      </c>
      <c r="P2805" s="95"/>
      <c r="Q2805" s="95"/>
      <c r="R2805" s="95"/>
      <c r="S2805" s="95"/>
      <c r="T2805" s="12">
        <f>SUM(P2805:S2805)</f>
        <v>0</v>
      </c>
      <c r="U2805" s="95"/>
      <c r="V2805" s="94"/>
      <c r="W2805" s="94"/>
      <c r="X2805" s="94"/>
      <c r="Y2805" s="85"/>
      <c r="Z2805" s="85"/>
      <c r="AA2805" s="14">
        <f>SUM(U2805:Z2805)</f>
        <v>0</v>
      </c>
      <c r="AB2805" s="85"/>
      <c r="AC2805" s="85"/>
      <c r="AD2805" s="86">
        <f>H2805+K2805+O2805+T2805+AA2805+AB2805-AC2805</f>
        <v>79.147909967845663</v>
      </c>
    </row>
    <row r="2806" spans="1:30" ht="21" customHeight="1" x14ac:dyDescent="0.2">
      <c r="A2806" s="10">
        <v>2802</v>
      </c>
      <c r="B2806" s="122" t="s">
        <v>2376</v>
      </c>
      <c r="C2806" s="110" t="s">
        <v>73</v>
      </c>
      <c r="D2806" s="110">
        <v>4</v>
      </c>
      <c r="E2806" s="14">
        <v>0.79137941176470594</v>
      </c>
      <c r="F2806" s="50"/>
      <c r="G2806" s="50"/>
      <c r="H2806" s="12">
        <f>SUM(E2806*100,F2806:G2806)</f>
        <v>79.137941176470591</v>
      </c>
      <c r="I2806" s="50"/>
      <c r="J2806" s="112"/>
      <c r="K2806" s="14">
        <f>SUM(I2806:J2806)</f>
        <v>0</v>
      </c>
      <c r="L2806" s="50"/>
      <c r="M2806" s="112"/>
      <c r="N2806" s="112"/>
      <c r="O2806" s="14">
        <f>SUM(L2806:N2806)</f>
        <v>0</v>
      </c>
      <c r="P2806" s="112"/>
      <c r="Q2806" s="112"/>
      <c r="R2806" s="112"/>
      <c r="S2806" s="112"/>
      <c r="T2806" s="14">
        <f>SUM(P2806:S2806)</f>
        <v>0</v>
      </c>
      <c r="U2806" s="50"/>
      <c r="V2806" s="50"/>
      <c r="W2806" s="50"/>
      <c r="X2806" s="50"/>
      <c r="Y2806" s="50"/>
      <c r="Z2806" s="50"/>
      <c r="AA2806" s="14">
        <f>SUM(U2806:Z2806)</f>
        <v>0</v>
      </c>
      <c r="AB2806" s="50"/>
      <c r="AC2806" s="50"/>
      <c r="AD2806" s="87">
        <f>H2806+K2806+O2806+T2806+AA2806+AB2806-AC2806</f>
        <v>79.137941176470591</v>
      </c>
    </row>
    <row r="2807" spans="1:30" ht="21" customHeight="1" x14ac:dyDescent="0.2">
      <c r="A2807" s="8">
        <v>2803</v>
      </c>
      <c r="B2807" s="96" t="s">
        <v>2377</v>
      </c>
      <c r="C2807" s="96" t="s">
        <v>66</v>
      </c>
      <c r="D2807" s="96">
        <v>2</v>
      </c>
      <c r="E2807" s="13">
        <v>0.79133333333333333</v>
      </c>
      <c r="F2807" s="47"/>
      <c r="G2807" s="47"/>
      <c r="H2807" s="12">
        <f>SUM(E2807*100,F2807:G2807)</f>
        <v>79.13333333333334</v>
      </c>
      <c r="I2807" s="47"/>
      <c r="J2807" s="77"/>
      <c r="K2807" s="13">
        <f>SUM(I2807:J2807)</f>
        <v>0</v>
      </c>
      <c r="L2807" s="47"/>
      <c r="M2807" s="77"/>
      <c r="N2807" s="77"/>
      <c r="O2807" s="13">
        <f>SUM(L2807:N2807)</f>
        <v>0</v>
      </c>
      <c r="P2807" s="77"/>
      <c r="Q2807" s="77"/>
      <c r="R2807" s="77"/>
      <c r="S2807" s="77"/>
      <c r="T2807" s="13">
        <f>SUM(P2807:S2807)</f>
        <v>0</v>
      </c>
      <c r="U2807" s="47"/>
      <c r="V2807" s="47"/>
      <c r="W2807" s="47"/>
      <c r="X2807" s="47"/>
      <c r="Y2807" s="47"/>
      <c r="Z2807" s="47"/>
      <c r="AA2807" s="13">
        <f>SUM(U2807:Z2807)</f>
        <v>0</v>
      </c>
      <c r="AB2807" s="47"/>
      <c r="AC2807" s="47"/>
      <c r="AD2807" s="87">
        <f>H2807+K2807+O2807+T2807+AA2807+AB2807-AC2807</f>
        <v>79.13333333333334</v>
      </c>
    </row>
    <row r="2808" spans="1:30" ht="21" customHeight="1" x14ac:dyDescent="0.2">
      <c r="A2808" s="9">
        <v>2804</v>
      </c>
      <c r="B2808" s="122" t="s">
        <v>2378</v>
      </c>
      <c r="C2808" s="110" t="s">
        <v>73</v>
      </c>
      <c r="D2808" s="110">
        <v>2</v>
      </c>
      <c r="E2808" s="14">
        <v>0.79125000000000001</v>
      </c>
      <c r="F2808" s="50"/>
      <c r="G2808" s="50"/>
      <c r="H2808" s="12">
        <f>SUM(E2808*100,F2808:G2808)</f>
        <v>79.125</v>
      </c>
      <c r="I2808" s="50"/>
      <c r="J2808" s="112"/>
      <c r="K2808" s="14">
        <f>SUM(I2808:J2808)</f>
        <v>0</v>
      </c>
      <c r="L2808" s="50"/>
      <c r="M2808" s="112"/>
      <c r="N2808" s="112"/>
      <c r="O2808" s="14">
        <f>SUM(L2808:N2808)</f>
        <v>0</v>
      </c>
      <c r="P2808" s="112"/>
      <c r="Q2808" s="112"/>
      <c r="R2808" s="112"/>
      <c r="S2808" s="112"/>
      <c r="T2808" s="14">
        <f>SUM(P2808:S2808)</f>
        <v>0</v>
      </c>
      <c r="U2808" s="50"/>
      <c r="V2808" s="50"/>
      <c r="W2808" s="50"/>
      <c r="X2808" s="50"/>
      <c r="Y2808" s="50"/>
      <c r="Z2808" s="50"/>
      <c r="AA2808" s="14">
        <f>SUM(U2808:Z2808)</f>
        <v>0</v>
      </c>
      <c r="AB2808" s="50"/>
      <c r="AC2808" s="50"/>
      <c r="AD2808" s="86">
        <f>H2808+K2808+O2808+T2808+AA2808+AB2808-AC2808</f>
        <v>79.125</v>
      </c>
    </row>
    <row r="2809" spans="1:30" ht="21" customHeight="1" x14ac:dyDescent="0.2">
      <c r="A2809" s="10">
        <v>2805</v>
      </c>
      <c r="B2809" s="107">
        <v>182898</v>
      </c>
      <c r="C2809" s="104" t="s">
        <v>70</v>
      </c>
      <c r="D2809" s="104">
        <v>3</v>
      </c>
      <c r="E2809" s="14">
        <f>'[1]3-18-07.'!AD15</f>
        <v>0.61111111111111116</v>
      </c>
      <c r="F2809" s="49"/>
      <c r="G2809" s="49"/>
      <c r="H2809" s="12">
        <f>SUM(E2809*100,F2809:G2809)</f>
        <v>61.111111111111114</v>
      </c>
      <c r="I2809" s="49"/>
      <c r="J2809" s="106"/>
      <c r="K2809" s="14">
        <f>SUM(I2809:J2809)</f>
        <v>0</v>
      </c>
      <c r="L2809" s="49"/>
      <c r="M2809" s="106"/>
      <c r="N2809" s="106"/>
      <c r="O2809" s="14">
        <f>SUM(L2809:N2809)</f>
        <v>0</v>
      </c>
      <c r="P2809" s="106"/>
      <c r="Q2809" s="106"/>
      <c r="R2809" s="106"/>
      <c r="S2809" s="106"/>
      <c r="T2809" s="14">
        <f>SUM(P2809:S2809)</f>
        <v>0</v>
      </c>
      <c r="U2809" s="49">
        <v>15</v>
      </c>
      <c r="V2809" s="49"/>
      <c r="W2809" s="49"/>
      <c r="X2809" s="49"/>
      <c r="Y2809" s="49"/>
      <c r="Z2809" s="49"/>
      <c r="AA2809" s="14">
        <f>SUM(U2809:Z2809)</f>
        <v>15</v>
      </c>
      <c r="AB2809" s="49">
        <v>3</v>
      </c>
      <c r="AC2809" s="49"/>
      <c r="AD2809" s="87">
        <f>H2809+K2809+O2809+T2809+AA2809+AB2809-AC2809</f>
        <v>79.111111111111114</v>
      </c>
    </row>
    <row r="2810" spans="1:30" ht="21" customHeight="1" x14ac:dyDescent="0.2">
      <c r="A2810" s="8">
        <v>2806</v>
      </c>
      <c r="B2810" s="100" t="s">
        <v>2379</v>
      </c>
      <c r="C2810" s="101" t="s">
        <v>68</v>
      </c>
      <c r="D2810" s="101">
        <v>3</v>
      </c>
      <c r="E2810" s="13">
        <v>0.79100000000000004</v>
      </c>
      <c r="F2810" s="48"/>
      <c r="G2810" s="48"/>
      <c r="H2810" s="12">
        <f>SUM(E2810*100,F2810:G2810)</f>
        <v>79.100000000000009</v>
      </c>
      <c r="I2810" s="48"/>
      <c r="J2810" s="78"/>
      <c r="K2810" s="13">
        <f>SUM(I2810:J2810)</f>
        <v>0</v>
      </c>
      <c r="L2810" s="48"/>
      <c r="M2810" s="78"/>
      <c r="N2810" s="78"/>
      <c r="O2810" s="13">
        <f>SUM(L2810:N2810)</f>
        <v>0</v>
      </c>
      <c r="P2810" s="78"/>
      <c r="Q2810" s="78"/>
      <c r="R2810" s="78"/>
      <c r="S2810" s="78"/>
      <c r="T2810" s="13">
        <f>SUM(P2810:S2810)</f>
        <v>0</v>
      </c>
      <c r="U2810" s="48"/>
      <c r="V2810" s="48"/>
      <c r="W2810" s="48"/>
      <c r="X2810" s="48"/>
      <c r="Y2810" s="48"/>
      <c r="Z2810" s="48"/>
      <c r="AA2810" s="13">
        <f>SUM(U2810:Z2810)</f>
        <v>0</v>
      </c>
      <c r="AB2810" s="48"/>
      <c r="AC2810" s="48"/>
      <c r="AD2810" s="86">
        <f>H2810+K2810+O2810+T2810+AA2810+AB2810-AC2810</f>
        <v>79.100000000000009</v>
      </c>
    </row>
    <row r="2811" spans="1:30" ht="21" customHeight="1" x14ac:dyDescent="0.2">
      <c r="A2811" s="9">
        <v>2807</v>
      </c>
      <c r="B2811" s="99" t="s">
        <v>2380</v>
      </c>
      <c r="C2811" s="101" t="s">
        <v>68</v>
      </c>
      <c r="D2811" s="101">
        <v>4</v>
      </c>
      <c r="E2811" s="13">
        <v>0.79100000000000004</v>
      </c>
      <c r="F2811" s="48"/>
      <c r="G2811" s="48"/>
      <c r="H2811" s="12">
        <f>SUM(E2811*100,F2811:G2811)</f>
        <v>79.100000000000009</v>
      </c>
      <c r="I2811" s="48"/>
      <c r="J2811" s="78"/>
      <c r="K2811" s="13">
        <f>SUM(I2811:J2811)</f>
        <v>0</v>
      </c>
      <c r="L2811" s="48"/>
      <c r="M2811" s="78"/>
      <c r="N2811" s="78"/>
      <c r="O2811" s="13">
        <f>SUM(L2811:N2811)</f>
        <v>0</v>
      </c>
      <c r="P2811" s="78"/>
      <c r="Q2811" s="78"/>
      <c r="R2811" s="78"/>
      <c r="S2811" s="78"/>
      <c r="T2811" s="13">
        <f>SUM(P2811:S2811)</f>
        <v>0</v>
      </c>
      <c r="U2811" s="48"/>
      <c r="V2811" s="48"/>
      <c r="W2811" s="48"/>
      <c r="X2811" s="48"/>
      <c r="Y2811" s="48"/>
      <c r="Z2811" s="48"/>
      <c r="AA2811" s="13">
        <f>SUM(U2811:Z2811)</f>
        <v>0</v>
      </c>
      <c r="AB2811" s="48"/>
      <c r="AC2811" s="48"/>
      <c r="AD2811" s="86">
        <f>H2811+K2811+O2811+T2811+AA2811+AB2811-AC2811</f>
        <v>79.100000000000009</v>
      </c>
    </row>
    <row r="2812" spans="1:30" ht="21" customHeight="1" x14ac:dyDescent="0.2">
      <c r="A2812" s="10">
        <v>2808</v>
      </c>
      <c r="B2812" s="134" t="s">
        <v>2381</v>
      </c>
      <c r="C2812" s="92" t="s">
        <v>64</v>
      </c>
      <c r="D2812" s="92">
        <v>1</v>
      </c>
      <c r="E2812" s="12">
        <v>0.78600000000000003</v>
      </c>
      <c r="F2812" s="46"/>
      <c r="G2812" s="46"/>
      <c r="H2812" s="12">
        <f>SUM(E2812*100,F2812:G2812)</f>
        <v>78.600000000000009</v>
      </c>
      <c r="I2812" s="53"/>
      <c r="J2812" s="113"/>
      <c r="K2812" s="12">
        <f>SUM(I2812:J2812)</f>
        <v>0</v>
      </c>
      <c r="L2812" s="53"/>
      <c r="M2812" s="113"/>
      <c r="N2812" s="113"/>
      <c r="O2812" s="12">
        <f>SUM(L2812:N2812)</f>
        <v>0</v>
      </c>
      <c r="P2812" s="113"/>
      <c r="Q2812" s="126"/>
      <c r="R2812" s="113">
        <v>0.5</v>
      </c>
      <c r="S2812" s="113"/>
      <c r="T2812" s="12">
        <f>SUM(P2812:S2812)</f>
        <v>0.5</v>
      </c>
      <c r="U2812" s="53"/>
      <c r="V2812" s="53"/>
      <c r="W2812" s="53"/>
      <c r="X2812" s="53"/>
      <c r="Y2812" s="58"/>
      <c r="Z2812" s="58"/>
      <c r="AA2812" s="14">
        <f>SUM(U2812:Z2812)</f>
        <v>0</v>
      </c>
      <c r="AB2812" s="58"/>
      <c r="AC2812" s="58"/>
      <c r="AD2812" s="86">
        <f>H2812+K2812+O2812+T2812+AA2812+AB2812-AC2812</f>
        <v>79.100000000000009</v>
      </c>
    </row>
    <row r="2813" spans="1:30" ht="21" customHeight="1" x14ac:dyDescent="0.2">
      <c r="A2813" s="8">
        <v>2809</v>
      </c>
      <c r="B2813" s="129" t="s">
        <v>2382</v>
      </c>
      <c r="C2813" s="101" t="s">
        <v>68</v>
      </c>
      <c r="D2813" s="101">
        <v>3</v>
      </c>
      <c r="E2813" s="13">
        <v>0.79096774193548391</v>
      </c>
      <c r="F2813" s="48"/>
      <c r="G2813" s="48"/>
      <c r="H2813" s="12">
        <f>SUM(E2813*100,F2813:G2813)</f>
        <v>79.096774193548384</v>
      </c>
      <c r="I2813" s="48"/>
      <c r="J2813" s="78"/>
      <c r="K2813" s="13">
        <f>SUM(I2813:J2813)</f>
        <v>0</v>
      </c>
      <c r="L2813" s="48"/>
      <c r="M2813" s="78"/>
      <c r="N2813" s="78"/>
      <c r="O2813" s="13">
        <f>SUM(L2813:N2813)</f>
        <v>0</v>
      </c>
      <c r="P2813" s="78"/>
      <c r="Q2813" s="78"/>
      <c r="R2813" s="78"/>
      <c r="S2813" s="78"/>
      <c r="T2813" s="13">
        <f>SUM(P2813:S2813)</f>
        <v>0</v>
      </c>
      <c r="U2813" s="48"/>
      <c r="V2813" s="48"/>
      <c r="W2813" s="48"/>
      <c r="X2813" s="48"/>
      <c r="Y2813" s="48"/>
      <c r="Z2813" s="48"/>
      <c r="AA2813" s="13">
        <f>SUM(U2813:Z2813)</f>
        <v>0</v>
      </c>
      <c r="AB2813" s="48"/>
      <c r="AC2813" s="48"/>
      <c r="AD2813" s="86">
        <f>H2813+K2813+O2813+T2813+AA2813+AB2813-AC2813</f>
        <v>79.096774193548384</v>
      </c>
    </row>
    <row r="2814" spans="1:30" ht="21" customHeight="1" x14ac:dyDescent="0.2">
      <c r="A2814" s="9">
        <v>2810</v>
      </c>
      <c r="B2814" s="107" t="s">
        <v>2383</v>
      </c>
      <c r="C2814" s="104" t="s">
        <v>70</v>
      </c>
      <c r="D2814" s="104">
        <v>2</v>
      </c>
      <c r="E2814" s="14">
        <f>H2814/100</f>
        <v>0.79096666666666682</v>
      </c>
      <c r="F2814" s="49"/>
      <c r="G2814" s="49"/>
      <c r="H2814" s="12">
        <v>79.096666666666678</v>
      </c>
      <c r="I2814" s="49"/>
      <c r="J2814" s="106"/>
      <c r="K2814" s="14">
        <f>SUM(I2814:J2814)</f>
        <v>0</v>
      </c>
      <c r="L2814" s="49"/>
      <c r="M2814" s="106"/>
      <c r="N2814" s="106"/>
      <c r="O2814" s="14">
        <f>SUM(L2814:N2814)</f>
        <v>0</v>
      </c>
      <c r="P2814" s="106"/>
      <c r="Q2814" s="106"/>
      <c r="R2814" s="106"/>
      <c r="S2814" s="106"/>
      <c r="T2814" s="14">
        <f>SUM(P2814:S2814)</f>
        <v>0</v>
      </c>
      <c r="U2814" s="49"/>
      <c r="V2814" s="49"/>
      <c r="W2814" s="49"/>
      <c r="X2814" s="49"/>
      <c r="Y2814" s="49"/>
      <c r="Z2814" s="49"/>
      <c r="AA2814" s="14">
        <f>SUM(U2814:Z2814)</f>
        <v>0</v>
      </c>
      <c r="AB2814" s="49"/>
      <c r="AC2814" s="49"/>
      <c r="AD2814" s="87">
        <f>H2814+K2814+O2814+T2814+AA2814+AB2814-AC2814</f>
        <v>79.096666666666678</v>
      </c>
    </row>
    <row r="2815" spans="1:30" ht="21" customHeight="1" x14ac:dyDescent="0.2">
      <c r="A2815" s="10">
        <v>2811</v>
      </c>
      <c r="B2815" s="107" t="s">
        <v>2384</v>
      </c>
      <c r="C2815" s="104" t="s">
        <v>70</v>
      </c>
      <c r="D2815" s="104">
        <v>2</v>
      </c>
      <c r="E2815" s="14">
        <f>H2815/100</f>
        <v>0.79087499999999988</v>
      </c>
      <c r="F2815" s="49"/>
      <c r="G2815" s="49"/>
      <c r="H2815" s="12">
        <v>79.087499999999991</v>
      </c>
      <c r="I2815" s="49"/>
      <c r="J2815" s="106"/>
      <c r="K2815" s="14">
        <f>SUM(I2815:J2815)</f>
        <v>0</v>
      </c>
      <c r="L2815" s="49"/>
      <c r="M2815" s="106"/>
      <c r="N2815" s="106"/>
      <c r="O2815" s="14">
        <f>SUM(L2815:N2815)</f>
        <v>0</v>
      </c>
      <c r="P2815" s="106"/>
      <c r="Q2815" s="106"/>
      <c r="R2815" s="106"/>
      <c r="S2815" s="106"/>
      <c r="T2815" s="14">
        <f>SUM(P2815:S2815)</f>
        <v>0</v>
      </c>
      <c r="U2815" s="49"/>
      <c r="V2815" s="49"/>
      <c r="W2815" s="49"/>
      <c r="X2815" s="49"/>
      <c r="Y2815" s="49"/>
      <c r="Z2815" s="49"/>
      <c r="AA2815" s="14">
        <f>SUM(U2815:Z2815)</f>
        <v>0</v>
      </c>
      <c r="AB2815" s="49"/>
      <c r="AC2815" s="49"/>
      <c r="AD2815" s="87">
        <f>H2815+K2815+O2815+T2815+AA2815+AB2815-AC2815</f>
        <v>79.087499999999991</v>
      </c>
    </row>
    <row r="2816" spans="1:30" ht="21" customHeight="1" x14ac:dyDescent="0.2">
      <c r="A2816" s="8">
        <v>2812</v>
      </c>
      <c r="B2816" s="107" t="s">
        <v>2385</v>
      </c>
      <c r="C2816" s="104" t="s">
        <v>70</v>
      </c>
      <c r="D2816" s="104">
        <v>2</v>
      </c>
      <c r="E2816" s="14">
        <f>H2816/100</f>
        <v>0.79086666666666661</v>
      </c>
      <c r="F2816" s="49"/>
      <c r="G2816" s="49"/>
      <c r="H2816" s="12">
        <v>79.086666666666659</v>
      </c>
      <c r="I2816" s="49"/>
      <c r="J2816" s="106"/>
      <c r="K2816" s="14">
        <f>SUM(I2816:J2816)</f>
        <v>0</v>
      </c>
      <c r="L2816" s="49"/>
      <c r="M2816" s="106"/>
      <c r="N2816" s="106"/>
      <c r="O2816" s="14">
        <f>SUM(L2816:N2816)</f>
        <v>0</v>
      </c>
      <c r="P2816" s="106"/>
      <c r="Q2816" s="106"/>
      <c r="R2816" s="106"/>
      <c r="S2816" s="106"/>
      <c r="T2816" s="14">
        <f>SUM(P2816:S2816)</f>
        <v>0</v>
      </c>
      <c r="U2816" s="49"/>
      <c r="V2816" s="49"/>
      <c r="W2816" s="49"/>
      <c r="X2816" s="49"/>
      <c r="Y2816" s="49"/>
      <c r="Z2816" s="49"/>
      <c r="AA2816" s="14">
        <f>SUM(U2816:Z2816)</f>
        <v>0</v>
      </c>
      <c r="AB2816" s="49"/>
      <c r="AC2816" s="49"/>
      <c r="AD2816" s="86">
        <f>H2816+K2816+O2816+T2816+AA2816+AB2816-AC2816</f>
        <v>79.086666666666659</v>
      </c>
    </row>
    <row r="2817" spans="1:30" ht="21" customHeight="1" x14ac:dyDescent="0.2">
      <c r="A2817" s="9">
        <v>2813</v>
      </c>
      <c r="B2817" s="117">
        <v>194008</v>
      </c>
      <c r="C2817" s="119" t="s">
        <v>78</v>
      </c>
      <c r="D2817" s="119">
        <v>2</v>
      </c>
      <c r="E2817" s="14">
        <v>0.79083333333333339</v>
      </c>
      <c r="F2817" s="51"/>
      <c r="G2817" s="51"/>
      <c r="H2817" s="12">
        <f>SUM(E2817*100,F2817:G2817)</f>
        <v>79.083333333333343</v>
      </c>
      <c r="I2817" s="51"/>
      <c r="J2817" s="121"/>
      <c r="K2817" s="14">
        <f>SUM(I2817:J2817)</f>
        <v>0</v>
      </c>
      <c r="L2817" s="51"/>
      <c r="M2817" s="121"/>
      <c r="N2817" s="121"/>
      <c r="O2817" s="14">
        <f>SUM(L2817:N2817)</f>
        <v>0</v>
      </c>
      <c r="P2817" s="121"/>
      <c r="Q2817" s="121"/>
      <c r="R2817" s="121"/>
      <c r="S2817" s="121"/>
      <c r="T2817" s="14">
        <f>SUM(P2817:S2817)</f>
        <v>0</v>
      </c>
      <c r="U2817" s="51"/>
      <c r="V2817" s="51"/>
      <c r="W2817" s="51"/>
      <c r="X2817" s="51"/>
      <c r="Y2817" s="51"/>
      <c r="Z2817" s="51"/>
      <c r="AA2817" s="14">
        <f>SUM(U2817:Z2817)</f>
        <v>0</v>
      </c>
      <c r="AB2817" s="51"/>
      <c r="AC2817" s="51"/>
      <c r="AD2817" s="86">
        <f>H2817+K2817+O2817+T2817+AA2817+AB2817-AC2817</f>
        <v>79.083333333333343</v>
      </c>
    </row>
    <row r="2818" spans="1:30" ht="21" customHeight="1" x14ac:dyDescent="0.2">
      <c r="A2818" s="10">
        <v>2814</v>
      </c>
      <c r="B2818" s="132" t="s">
        <v>2386</v>
      </c>
      <c r="C2818" s="101" t="s">
        <v>68</v>
      </c>
      <c r="D2818" s="101">
        <v>1</v>
      </c>
      <c r="E2818" s="13">
        <v>0.79082142857142868</v>
      </c>
      <c r="F2818" s="48"/>
      <c r="G2818" s="48"/>
      <c r="H2818" s="12">
        <f>SUM(E2818*100,F2818:G2818)</f>
        <v>79.08214285714287</v>
      </c>
      <c r="I2818" s="48"/>
      <c r="J2818" s="78"/>
      <c r="K2818" s="13">
        <f>SUM(I2818:J2818)</f>
        <v>0</v>
      </c>
      <c r="L2818" s="48"/>
      <c r="M2818" s="78"/>
      <c r="N2818" s="78"/>
      <c r="O2818" s="13">
        <f>SUM(L2818:N2818)</f>
        <v>0</v>
      </c>
      <c r="P2818" s="78"/>
      <c r="Q2818" s="78"/>
      <c r="R2818" s="78"/>
      <c r="S2818" s="78"/>
      <c r="T2818" s="13">
        <f>SUM(P2818:S2818)</f>
        <v>0</v>
      </c>
      <c r="U2818" s="48"/>
      <c r="V2818" s="48"/>
      <c r="W2818" s="48"/>
      <c r="X2818" s="48"/>
      <c r="Y2818" s="48"/>
      <c r="Z2818" s="48"/>
      <c r="AA2818" s="13">
        <f>SUM(U2818:Z2818)</f>
        <v>0</v>
      </c>
      <c r="AB2818" s="48"/>
      <c r="AC2818" s="48"/>
      <c r="AD2818" s="86">
        <f>H2818+K2818+O2818+T2818+AA2818+AB2818-AC2818</f>
        <v>79.08214285714287</v>
      </c>
    </row>
    <row r="2819" spans="1:30" ht="21" customHeight="1" x14ac:dyDescent="0.2">
      <c r="A2819" s="8">
        <v>2815</v>
      </c>
      <c r="B2819" s="96" t="s">
        <v>2387</v>
      </c>
      <c r="C2819" s="96" t="s">
        <v>66</v>
      </c>
      <c r="D2819" s="96">
        <v>2</v>
      </c>
      <c r="E2819" s="13">
        <v>0.79066666666666663</v>
      </c>
      <c r="F2819" s="47"/>
      <c r="G2819" s="47"/>
      <c r="H2819" s="12">
        <f>SUM(E2819*100,F2819:G2819)</f>
        <v>79.066666666666663</v>
      </c>
      <c r="I2819" s="47"/>
      <c r="J2819" s="77"/>
      <c r="K2819" s="13">
        <f>SUM(I2819:J2819)</f>
        <v>0</v>
      </c>
      <c r="L2819" s="47"/>
      <c r="M2819" s="77"/>
      <c r="N2819" s="77"/>
      <c r="O2819" s="13">
        <f>SUM(L2819:N2819)</f>
        <v>0</v>
      </c>
      <c r="P2819" s="77"/>
      <c r="Q2819" s="77"/>
      <c r="R2819" s="77"/>
      <c r="S2819" s="77"/>
      <c r="T2819" s="13">
        <f>SUM(P2819:S2819)</f>
        <v>0</v>
      </c>
      <c r="U2819" s="47"/>
      <c r="V2819" s="47"/>
      <c r="W2819" s="47"/>
      <c r="X2819" s="47"/>
      <c r="Y2819" s="47"/>
      <c r="Z2819" s="47"/>
      <c r="AA2819" s="13">
        <f>SUM(U2819:Z2819)</f>
        <v>0</v>
      </c>
      <c r="AB2819" s="47"/>
      <c r="AC2819" s="47"/>
      <c r="AD2819" s="86">
        <f>H2819+K2819+O2819+T2819+AA2819+AB2819-AC2819</f>
        <v>79.066666666666663</v>
      </c>
    </row>
    <row r="2820" spans="1:30" ht="21" customHeight="1" x14ac:dyDescent="0.2">
      <c r="A2820" s="9">
        <v>2816</v>
      </c>
      <c r="B2820" s="117">
        <v>204221</v>
      </c>
      <c r="C2820" s="119" t="s">
        <v>78</v>
      </c>
      <c r="D2820" s="119">
        <v>1</v>
      </c>
      <c r="E2820" s="14">
        <v>0.79062500000000002</v>
      </c>
      <c r="F2820" s="51"/>
      <c r="G2820" s="51"/>
      <c r="H2820" s="12">
        <f>SUM(E2820*100,F2820:G2820)</f>
        <v>79.0625</v>
      </c>
      <c r="I2820" s="51"/>
      <c r="J2820" s="121"/>
      <c r="K2820" s="14">
        <f>SUM(I2820:J2820)</f>
        <v>0</v>
      </c>
      <c r="L2820" s="51"/>
      <c r="M2820" s="121"/>
      <c r="N2820" s="121"/>
      <c r="O2820" s="14">
        <f>SUM(L2820:N2820)</f>
        <v>0</v>
      </c>
      <c r="P2820" s="121"/>
      <c r="Q2820" s="121"/>
      <c r="R2820" s="121"/>
      <c r="S2820" s="121"/>
      <c r="T2820" s="14">
        <f>SUM(P2820:S2820)</f>
        <v>0</v>
      </c>
      <c r="U2820" s="51"/>
      <c r="V2820" s="51"/>
      <c r="W2820" s="51"/>
      <c r="X2820" s="51"/>
      <c r="Y2820" s="51"/>
      <c r="Z2820" s="51"/>
      <c r="AA2820" s="14">
        <f>SUM(U2820:Z2820)</f>
        <v>0</v>
      </c>
      <c r="AB2820" s="51"/>
      <c r="AC2820" s="51"/>
      <c r="AD2820" s="86">
        <f>H2820+K2820+O2820+T2820+AA2820+AB2820-AC2820</f>
        <v>79.0625</v>
      </c>
    </row>
    <row r="2821" spans="1:30" ht="21" customHeight="1" x14ac:dyDescent="0.2">
      <c r="A2821" s="10">
        <v>2817</v>
      </c>
      <c r="B2821" s="117">
        <v>204242</v>
      </c>
      <c r="C2821" s="119" t="s">
        <v>78</v>
      </c>
      <c r="D2821" s="119">
        <v>1</v>
      </c>
      <c r="E2821" s="14">
        <v>0.79062500000000002</v>
      </c>
      <c r="F2821" s="51"/>
      <c r="G2821" s="51"/>
      <c r="H2821" s="12">
        <f>SUM(E2821*100,F2821:G2821)</f>
        <v>79.0625</v>
      </c>
      <c r="I2821" s="51"/>
      <c r="J2821" s="121"/>
      <c r="K2821" s="14">
        <f>SUM(I2821:J2821)</f>
        <v>0</v>
      </c>
      <c r="L2821" s="51"/>
      <c r="M2821" s="121"/>
      <c r="N2821" s="121"/>
      <c r="O2821" s="14">
        <f>SUM(L2821:N2821)</f>
        <v>0</v>
      </c>
      <c r="P2821" s="121"/>
      <c r="Q2821" s="121"/>
      <c r="R2821" s="121"/>
      <c r="S2821" s="121"/>
      <c r="T2821" s="14">
        <f>SUM(P2821:S2821)</f>
        <v>0</v>
      </c>
      <c r="U2821" s="51"/>
      <c r="V2821" s="51"/>
      <c r="W2821" s="51"/>
      <c r="X2821" s="51"/>
      <c r="Y2821" s="51"/>
      <c r="Z2821" s="51"/>
      <c r="AA2821" s="14">
        <f>SUM(U2821:Z2821)</f>
        <v>0</v>
      </c>
      <c r="AB2821" s="51"/>
      <c r="AC2821" s="51"/>
      <c r="AD2821" s="86">
        <f>H2821+K2821+O2821+T2821+AA2821+AB2821-AC2821</f>
        <v>79.0625</v>
      </c>
    </row>
    <row r="2822" spans="1:30" ht="21" customHeight="1" x14ac:dyDescent="0.2">
      <c r="A2822" s="8">
        <v>2818</v>
      </c>
      <c r="B2822" s="114" t="s">
        <v>2388</v>
      </c>
      <c r="C2822" s="92" t="s">
        <v>64</v>
      </c>
      <c r="D2822" s="91">
        <v>3</v>
      </c>
      <c r="E2822" s="15">
        <v>0.79041800643086813</v>
      </c>
      <c r="F2822" s="52"/>
      <c r="G2822" s="46"/>
      <c r="H2822" s="12">
        <f>SUM(E2822*100,F2822:G2822)</f>
        <v>79.041800643086816</v>
      </c>
      <c r="I2822" s="94"/>
      <c r="J2822" s="95"/>
      <c r="K2822" s="12">
        <f>SUM(I2822:J2822)</f>
        <v>0</v>
      </c>
      <c r="L2822" s="95"/>
      <c r="M2822" s="95"/>
      <c r="N2822" s="95"/>
      <c r="O2822" s="12">
        <f>SUM(L2822:N2822)</f>
        <v>0</v>
      </c>
      <c r="P2822" s="95"/>
      <c r="Q2822" s="95"/>
      <c r="R2822" s="95"/>
      <c r="S2822" s="95"/>
      <c r="T2822" s="12">
        <f>SUM(P2822:S2822)</f>
        <v>0</v>
      </c>
      <c r="U2822" s="95"/>
      <c r="V2822" s="94"/>
      <c r="W2822" s="94"/>
      <c r="X2822" s="94"/>
      <c r="Y2822" s="85"/>
      <c r="Z2822" s="85"/>
      <c r="AA2822" s="14">
        <f>SUM(U2822:Z2822)</f>
        <v>0</v>
      </c>
      <c r="AB2822" s="85"/>
      <c r="AC2822" s="85"/>
      <c r="AD2822" s="87">
        <f>H2822+K2822+O2822+T2822+AA2822+AB2822-AC2822</f>
        <v>79.041800643086816</v>
      </c>
    </row>
    <row r="2823" spans="1:30" ht="21" customHeight="1" x14ac:dyDescent="0.2">
      <c r="A2823" s="9">
        <v>2819</v>
      </c>
      <c r="B2823" s="117">
        <v>194244</v>
      </c>
      <c r="C2823" s="119" t="s">
        <v>78</v>
      </c>
      <c r="D2823" s="119">
        <v>2</v>
      </c>
      <c r="E2823" s="14">
        <v>0.79041666666666666</v>
      </c>
      <c r="F2823" s="51"/>
      <c r="G2823" s="51"/>
      <c r="H2823" s="12">
        <f>SUM(E2823*100,F2823:G2823)</f>
        <v>79.041666666666671</v>
      </c>
      <c r="I2823" s="51"/>
      <c r="J2823" s="121"/>
      <c r="K2823" s="14">
        <f>SUM(I2823:J2823)</f>
        <v>0</v>
      </c>
      <c r="L2823" s="51"/>
      <c r="M2823" s="121"/>
      <c r="N2823" s="121"/>
      <c r="O2823" s="14">
        <f>SUM(L2823:N2823)</f>
        <v>0</v>
      </c>
      <c r="P2823" s="121"/>
      <c r="Q2823" s="121"/>
      <c r="R2823" s="121"/>
      <c r="S2823" s="121"/>
      <c r="T2823" s="14">
        <f>SUM(P2823:S2823)</f>
        <v>0</v>
      </c>
      <c r="U2823" s="51"/>
      <c r="V2823" s="51"/>
      <c r="W2823" s="51"/>
      <c r="X2823" s="51"/>
      <c r="Y2823" s="51"/>
      <c r="Z2823" s="51"/>
      <c r="AA2823" s="14">
        <f>SUM(U2823:Z2823)</f>
        <v>0</v>
      </c>
      <c r="AB2823" s="51"/>
      <c r="AC2823" s="51"/>
      <c r="AD2823" s="87">
        <f>H2823+K2823+O2823+T2823+AA2823+AB2823-AC2823</f>
        <v>79.041666666666671</v>
      </c>
    </row>
    <row r="2824" spans="1:30" ht="21" customHeight="1" x14ac:dyDescent="0.2">
      <c r="A2824" s="10">
        <v>2820</v>
      </c>
      <c r="B2824" s="117">
        <v>194074</v>
      </c>
      <c r="C2824" s="119" t="s">
        <v>78</v>
      </c>
      <c r="D2824" s="119">
        <v>2</v>
      </c>
      <c r="E2824" s="14">
        <v>0.79041666666666666</v>
      </c>
      <c r="F2824" s="51"/>
      <c r="G2824" s="51"/>
      <c r="H2824" s="12">
        <f>SUM(E2824*100,F2824:G2824)</f>
        <v>79.041666666666671</v>
      </c>
      <c r="I2824" s="51"/>
      <c r="J2824" s="121"/>
      <c r="K2824" s="14">
        <f>SUM(I2824:J2824)</f>
        <v>0</v>
      </c>
      <c r="L2824" s="51"/>
      <c r="M2824" s="121"/>
      <c r="N2824" s="121"/>
      <c r="O2824" s="14">
        <f>SUM(L2824:N2824)</f>
        <v>0</v>
      </c>
      <c r="P2824" s="121"/>
      <c r="Q2824" s="121"/>
      <c r="R2824" s="121"/>
      <c r="S2824" s="121"/>
      <c r="T2824" s="14">
        <f>SUM(P2824:S2824)</f>
        <v>0</v>
      </c>
      <c r="U2824" s="51"/>
      <c r="V2824" s="51"/>
      <c r="W2824" s="51"/>
      <c r="X2824" s="51"/>
      <c r="Y2824" s="51"/>
      <c r="Z2824" s="51"/>
      <c r="AA2824" s="14">
        <f>SUM(U2824:Z2824)</f>
        <v>0</v>
      </c>
      <c r="AB2824" s="51"/>
      <c r="AC2824" s="51"/>
      <c r="AD2824" s="86">
        <f>H2824+K2824+O2824+T2824+AA2824+AB2824-AC2824</f>
        <v>79.041666666666671</v>
      </c>
    </row>
    <row r="2825" spans="1:30" ht="21" customHeight="1" x14ac:dyDescent="0.2">
      <c r="A2825" s="8">
        <v>2821</v>
      </c>
      <c r="B2825" s="122" t="s">
        <v>2389</v>
      </c>
      <c r="C2825" s="110" t="s">
        <v>73</v>
      </c>
      <c r="D2825" s="110">
        <v>1</v>
      </c>
      <c r="E2825" s="14">
        <v>0.78035714285714286</v>
      </c>
      <c r="F2825" s="50"/>
      <c r="G2825" s="50">
        <v>1</v>
      </c>
      <c r="H2825" s="12">
        <f>SUM(E2825*100,F2825:G2825)</f>
        <v>79.035714285714292</v>
      </c>
      <c r="I2825" s="50"/>
      <c r="J2825" s="112"/>
      <c r="K2825" s="14">
        <f>SUM(I2825:J2825)</f>
        <v>0</v>
      </c>
      <c r="L2825" s="50"/>
      <c r="M2825" s="112"/>
      <c r="N2825" s="112"/>
      <c r="O2825" s="14">
        <f>SUM(L2825:N2825)</f>
        <v>0</v>
      </c>
      <c r="P2825" s="112"/>
      <c r="Q2825" s="112"/>
      <c r="R2825" s="112"/>
      <c r="S2825" s="112"/>
      <c r="T2825" s="14">
        <f>SUM(P2825:S2825)</f>
        <v>0</v>
      </c>
      <c r="U2825" s="50"/>
      <c r="V2825" s="50"/>
      <c r="W2825" s="50"/>
      <c r="X2825" s="50"/>
      <c r="Y2825" s="50"/>
      <c r="Z2825" s="50"/>
      <c r="AA2825" s="14">
        <f>SUM(U2825:Z2825)</f>
        <v>0</v>
      </c>
      <c r="AB2825" s="50"/>
      <c r="AC2825" s="50"/>
      <c r="AD2825" s="86">
        <f>H2825+K2825+O2825+T2825+AA2825+AB2825-AC2825</f>
        <v>79.035714285714292</v>
      </c>
    </row>
    <row r="2826" spans="1:30" ht="21" customHeight="1" x14ac:dyDescent="0.2">
      <c r="A2826" s="9">
        <v>2822</v>
      </c>
      <c r="B2826" s="132" t="s">
        <v>2390</v>
      </c>
      <c r="C2826" s="101" t="s">
        <v>68</v>
      </c>
      <c r="D2826" s="101">
        <v>1</v>
      </c>
      <c r="E2826" s="13">
        <v>0.79035714285714287</v>
      </c>
      <c r="F2826" s="48"/>
      <c r="G2826" s="48"/>
      <c r="H2826" s="12">
        <f>SUM(E2826*100,F2826:G2826)</f>
        <v>79.035714285714292</v>
      </c>
      <c r="I2826" s="48"/>
      <c r="J2826" s="78"/>
      <c r="K2826" s="13">
        <f>SUM(I2826:J2826)</f>
        <v>0</v>
      </c>
      <c r="L2826" s="48"/>
      <c r="M2826" s="78"/>
      <c r="N2826" s="78"/>
      <c r="O2826" s="13">
        <f>SUM(L2826:N2826)</f>
        <v>0</v>
      </c>
      <c r="P2826" s="78"/>
      <c r="Q2826" s="78"/>
      <c r="R2826" s="78"/>
      <c r="S2826" s="78"/>
      <c r="T2826" s="13">
        <f>SUM(P2826:S2826)</f>
        <v>0</v>
      </c>
      <c r="U2826" s="48"/>
      <c r="V2826" s="48"/>
      <c r="W2826" s="48"/>
      <c r="X2826" s="48"/>
      <c r="Y2826" s="48"/>
      <c r="Z2826" s="48"/>
      <c r="AA2826" s="13">
        <f>SUM(U2826:Z2826)</f>
        <v>0</v>
      </c>
      <c r="AB2826" s="48"/>
      <c r="AC2826" s="48"/>
      <c r="AD2826" s="86">
        <f>H2826+K2826+O2826+T2826+AA2826+AB2826-AC2826</f>
        <v>79.035714285714292</v>
      </c>
    </row>
    <row r="2827" spans="1:30" ht="21" customHeight="1" x14ac:dyDescent="0.2">
      <c r="A2827" s="10">
        <v>2823</v>
      </c>
      <c r="B2827" s="100" t="s">
        <v>2391</v>
      </c>
      <c r="C2827" s="101" t="s">
        <v>68</v>
      </c>
      <c r="D2827" s="101">
        <v>2</v>
      </c>
      <c r="E2827" s="13">
        <v>0.77033333333333331</v>
      </c>
      <c r="F2827" s="48"/>
      <c r="G2827" s="48"/>
      <c r="H2827" s="12">
        <f>SUM(E2827*100,F2827:G2827)</f>
        <v>77.033333333333331</v>
      </c>
      <c r="I2827" s="48"/>
      <c r="J2827" s="78"/>
      <c r="K2827" s="13">
        <f>SUM(I2827:J2827)</f>
        <v>0</v>
      </c>
      <c r="L2827" s="48"/>
      <c r="M2827" s="78"/>
      <c r="N2827" s="78"/>
      <c r="O2827" s="13">
        <f>SUM(L2827:N2827)</f>
        <v>0</v>
      </c>
      <c r="P2827" s="78"/>
      <c r="Q2827" s="78"/>
      <c r="R2827" s="78"/>
      <c r="S2827" s="78"/>
      <c r="T2827" s="13">
        <f>SUM(P2827:S2827)</f>
        <v>0</v>
      </c>
      <c r="U2827" s="48"/>
      <c r="V2827" s="48"/>
      <c r="W2827" s="48"/>
      <c r="X2827" s="48"/>
      <c r="Y2827" s="48">
        <v>1</v>
      </c>
      <c r="Z2827" s="48"/>
      <c r="AA2827" s="13">
        <f>SUM(U2827:Z2827)</f>
        <v>1</v>
      </c>
      <c r="AB2827" s="48">
        <v>1</v>
      </c>
      <c r="AC2827" s="48"/>
      <c r="AD2827" s="86">
        <f>H2827+K2827+O2827+T2827+AA2827+AB2827-AC2827</f>
        <v>79.033333333333331</v>
      </c>
    </row>
    <row r="2828" spans="1:30" ht="21" customHeight="1" x14ac:dyDescent="0.2">
      <c r="A2828" s="8">
        <v>2824</v>
      </c>
      <c r="B2828" s="122" t="s">
        <v>2392</v>
      </c>
      <c r="C2828" s="110" t="s">
        <v>73</v>
      </c>
      <c r="D2828" s="110">
        <v>2</v>
      </c>
      <c r="E2828" s="14">
        <v>0.79030303030303028</v>
      </c>
      <c r="F2828" s="50"/>
      <c r="G2828" s="50"/>
      <c r="H2828" s="12">
        <f>SUM(E2828*100,F2828:G2828)</f>
        <v>79.030303030303031</v>
      </c>
      <c r="I2828" s="50"/>
      <c r="J2828" s="112"/>
      <c r="K2828" s="14">
        <f>SUM(I2828:J2828)</f>
        <v>0</v>
      </c>
      <c r="L2828" s="50"/>
      <c r="M2828" s="112"/>
      <c r="N2828" s="112"/>
      <c r="O2828" s="14">
        <f>SUM(L2828:N2828)</f>
        <v>0</v>
      </c>
      <c r="P2828" s="112"/>
      <c r="Q2828" s="112"/>
      <c r="R2828" s="112"/>
      <c r="S2828" s="112"/>
      <c r="T2828" s="14">
        <f>SUM(P2828:S2828)</f>
        <v>0</v>
      </c>
      <c r="U2828" s="50"/>
      <c r="V2828" s="50"/>
      <c r="W2828" s="50"/>
      <c r="X2828" s="50"/>
      <c r="Y2828" s="50"/>
      <c r="Z2828" s="50"/>
      <c r="AA2828" s="14">
        <f>SUM(U2828:Z2828)</f>
        <v>0</v>
      </c>
      <c r="AB2828" s="50"/>
      <c r="AC2828" s="50"/>
      <c r="AD2828" s="86">
        <f>H2828+K2828+O2828+T2828+AA2828+AB2828-AC2828</f>
        <v>79.030303030303031</v>
      </c>
    </row>
    <row r="2829" spans="1:30" ht="21" customHeight="1" x14ac:dyDescent="0.2">
      <c r="A2829" s="9">
        <v>2825</v>
      </c>
      <c r="B2829" s="122" t="s">
        <v>2393</v>
      </c>
      <c r="C2829" s="110" t="s">
        <v>73</v>
      </c>
      <c r="D2829" s="110">
        <v>1</v>
      </c>
      <c r="E2829" s="14">
        <v>0.79022962962962962</v>
      </c>
      <c r="F2829" s="50"/>
      <c r="G2829" s="50"/>
      <c r="H2829" s="12">
        <f>SUM(E2829*100,F2829:G2829)</f>
        <v>79.022962962962964</v>
      </c>
      <c r="I2829" s="50"/>
      <c r="J2829" s="112"/>
      <c r="K2829" s="14">
        <f>SUM(I2829:J2829)</f>
        <v>0</v>
      </c>
      <c r="L2829" s="50"/>
      <c r="M2829" s="112"/>
      <c r="N2829" s="112"/>
      <c r="O2829" s="14">
        <f>SUM(L2829:N2829)</f>
        <v>0</v>
      </c>
      <c r="P2829" s="112"/>
      <c r="Q2829" s="112"/>
      <c r="R2829" s="112"/>
      <c r="S2829" s="112"/>
      <c r="T2829" s="14">
        <f>SUM(P2829:S2829)</f>
        <v>0</v>
      </c>
      <c r="U2829" s="50"/>
      <c r="V2829" s="50"/>
      <c r="W2829" s="50"/>
      <c r="X2829" s="50"/>
      <c r="Y2829" s="50"/>
      <c r="Z2829" s="50"/>
      <c r="AA2829" s="14">
        <f>SUM(U2829:Z2829)</f>
        <v>0</v>
      </c>
      <c r="AB2829" s="50"/>
      <c r="AC2829" s="50"/>
      <c r="AD2829" s="86">
        <f>H2829+K2829+O2829+T2829+AA2829+AB2829-AC2829</f>
        <v>79.022962962962964</v>
      </c>
    </row>
    <row r="2830" spans="1:30" ht="21" customHeight="1" x14ac:dyDescent="0.2">
      <c r="A2830" s="10">
        <v>2826</v>
      </c>
      <c r="B2830" s="110" t="s">
        <v>2394</v>
      </c>
      <c r="C2830" s="110" t="s">
        <v>73</v>
      </c>
      <c r="D2830" s="110">
        <v>2</v>
      </c>
      <c r="E2830" s="14">
        <v>0.79020979020979021</v>
      </c>
      <c r="F2830" s="50"/>
      <c r="G2830" s="50"/>
      <c r="H2830" s="12">
        <f>SUM(E2830*100,F2830:G2830)</f>
        <v>79.020979020979027</v>
      </c>
      <c r="I2830" s="50"/>
      <c r="J2830" s="112"/>
      <c r="K2830" s="14">
        <f>SUM(I2830:J2830)</f>
        <v>0</v>
      </c>
      <c r="L2830" s="50"/>
      <c r="M2830" s="112"/>
      <c r="N2830" s="112"/>
      <c r="O2830" s="14">
        <f>SUM(L2830:N2830)</f>
        <v>0</v>
      </c>
      <c r="P2830" s="112"/>
      <c r="Q2830" s="112"/>
      <c r="R2830" s="112"/>
      <c r="S2830" s="112"/>
      <c r="T2830" s="14">
        <f>SUM(P2830:S2830)</f>
        <v>0</v>
      </c>
      <c r="U2830" s="50"/>
      <c r="V2830" s="50"/>
      <c r="W2830" s="50"/>
      <c r="X2830" s="50"/>
      <c r="Y2830" s="50"/>
      <c r="Z2830" s="50"/>
      <c r="AA2830" s="14">
        <f>SUM(U2830:Z2830)</f>
        <v>0</v>
      </c>
      <c r="AB2830" s="50"/>
      <c r="AC2830" s="50"/>
      <c r="AD2830" s="87">
        <f>H2830+K2830+O2830+T2830+AA2830+AB2830-AC2830</f>
        <v>79.020979020979027</v>
      </c>
    </row>
    <row r="2831" spans="1:30" ht="21" customHeight="1" x14ac:dyDescent="0.2">
      <c r="A2831" s="8">
        <v>2827</v>
      </c>
      <c r="B2831" s="136" t="s">
        <v>2395</v>
      </c>
      <c r="C2831" s="104" t="s">
        <v>70</v>
      </c>
      <c r="D2831" s="103">
        <v>1</v>
      </c>
      <c r="E2831" s="14">
        <f>H2831/100</f>
        <v>0.79</v>
      </c>
      <c r="F2831" s="49"/>
      <c r="G2831" s="49"/>
      <c r="H2831" s="12">
        <v>79</v>
      </c>
      <c r="I2831" s="49"/>
      <c r="J2831" s="106"/>
      <c r="K2831" s="14">
        <f>SUM(I2831:J2831)</f>
        <v>0</v>
      </c>
      <c r="L2831" s="49"/>
      <c r="M2831" s="106"/>
      <c r="N2831" s="106"/>
      <c r="O2831" s="14">
        <f>SUM(L2831:N2831)</f>
        <v>0</v>
      </c>
      <c r="P2831" s="106"/>
      <c r="Q2831" s="106"/>
      <c r="R2831" s="106"/>
      <c r="S2831" s="106"/>
      <c r="T2831" s="14">
        <f>SUM(P2831:S2831)</f>
        <v>0</v>
      </c>
      <c r="U2831" s="49"/>
      <c r="V2831" s="49"/>
      <c r="W2831" s="49"/>
      <c r="X2831" s="49"/>
      <c r="Y2831" s="49"/>
      <c r="Z2831" s="49"/>
      <c r="AA2831" s="14">
        <f>SUM(U2831:Z2831)</f>
        <v>0</v>
      </c>
      <c r="AB2831" s="49"/>
      <c r="AC2831" s="49"/>
      <c r="AD2831" s="87">
        <f>H2831+K2831+O2831+T2831+AA2831+AB2831-AC2831</f>
        <v>79</v>
      </c>
    </row>
    <row r="2832" spans="1:30" ht="21" customHeight="1" x14ac:dyDescent="0.2">
      <c r="A2832" s="9">
        <v>2828</v>
      </c>
      <c r="B2832" s="109" t="s">
        <v>2396</v>
      </c>
      <c r="C2832" s="110" t="s">
        <v>73</v>
      </c>
      <c r="D2832" s="110">
        <v>4</v>
      </c>
      <c r="E2832" s="14">
        <v>0.79</v>
      </c>
      <c r="F2832" s="50"/>
      <c r="G2832" s="50"/>
      <c r="H2832" s="12">
        <f>SUM(E2832*100,F2832:G2832)</f>
        <v>79</v>
      </c>
      <c r="I2832" s="50"/>
      <c r="J2832" s="112"/>
      <c r="K2832" s="14">
        <f>SUM(I2832:J2832)</f>
        <v>0</v>
      </c>
      <c r="L2832" s="50"/>
      <c r="M2832" s="112"/>
      <c r="N2832" s="112"/>
      <c r="O2832" s="14">
        <f>SUM(L2832:N2832)</f>
        <v>0</v>
      </c>
      <c r="P2832" s="112"/>
      <c r="Q2832" s="112"/>
      <c r="R2832" s="112"/>
      <c r="S2832" s="112"/>
      <c r="T2832" s="14">
        <f>SUM(P2832:S2832)</f>
        <v>0</v>
      </c>
      <c r="U2832" s="50"/>
      <c r="V2832" s="50"/>
      <c r="W2832" s="50"/>
      <c r="X2832" s="50"/>
      <c r="Y2832" s="50"/>
      <c r="Z2832" s="50"/>
      <c r="AA2832" s="14">
        <f>SUM(U2832:Z2832)</f>
        <v>0</v>
      </c>
      <c r="AB2832" s="50"/>
      <c r="AC2832" s="50"/>
      <c r="AD2832" s="86">
        <f>H2832+K2832+O2832+T2832+AA2832+AB2832-AC2832</f>
        <v>79</v>
      </c>
    </row>
    <row r="2833" spans="1:30" ht="21" customHeight="1" x14ac:dyDescent="0.2">
      <c r="A2833" s="10">
        <v>2829</v>
      </c>
      <c r="B2833" s="117">
        <v>194252</v>
      </c>
      <c r="C2833" s="119" t="s">
        <v>78</v>
      </c>
      <c r="D2833" s="119">
        <v>2</v>
      </c>
      <c r="E2833" s="14">
        <v>0.79</v>
      </c>
      <c r="F2833" s="51"/>
      <c r="G2833" s="51"/>
      <c r="H2833" s="12">
        <f>SUM(E2833*100,F2833:G2833)</f>
        <v>79</v>
      </c>
      <c r="I2833" s="51"/>
      <c r="J2833" s="121"/>
      <c r="K2833" s="14">
        <f>SUM(I2833:J2833)</f>
        <v>0</v>
      </c>
      <c r="L2833" s="51"/>
      <c r="M2833" s="121"/>
      <c r="N2833" s="121"/>
      <c r="O2833" s="14">
        <f>SUM(L2833:N2833)</f>
        <v>0</v>
      </c>
      <c r="P2833" s="121"/>
      <c r="Q2833" s="121"/>
      <c r="R2833" s="121"/>
      <c r="S2833" s="121"/>
      <c r="T2833" s="14">
        <f>SUM(P2833:S2833)</f>
        <v>0</v>
      </c>
      <c r="U2833" s="51"/>
      <c r="V2833" s="51"/>
      <c r="W2833" s="51"/>
      <c r="X2833" s="51"/>
      <c r="Y2833" s="51"/>
      <c r="Z2833" s="51"/>
      <c r="AA2833" s="14">
        <f>SUM(U2833:Z2833)</f>
        <v>0</v>
      </c>
      <c r="AB2833" s="51"/>
      <c r="AC2833" s="51"/>
      <c r="AD2833" s="86">
        <f>H2833+K2833+O2833+T2833+AA2833+AB2833-AC2833</f>
        <v>79</v>
      </c>
    </row>
    <row r="2834" spans="1:30" ht="21" customHeight="1" x14ac:dyDescent="0.2">
      <c r="A2834" s="8">
        <v>2830</v>
      </c>
      <c r="B2834" s="100" t="s">
        <v>2397</v>
      </c>
      <c r="C2834" s="101" t="s">
        <v>68</v>
      </c>
      <c r="D2834" s="156">
        <v>1</v>
      </c>
      <c r="E2834" s="16">
        <v>0.79</v>
      </c>
      <c r="F2834" s="48"/>
      <c r="G2834" s="48"/>
      <c r="H2834" s="12">
        <f>SUM(E2834*100,F2834:G2834)</f>
        <v>79</v>
      </c>
      <c r="I2834" s="48"/>
      <c r="J2834" s="78"/>
      <c r="K2834" s="13">
        <f>SUM(I2834:J2834)</f>
        <v>0</v>
      </c>
      <c r="L2834" s="48"/>
      <c r="M2834" s="78"/>
      <c r="N2834" s="78"/>
      <c r="O2834" s="13">
        <f>SUM(L2834:N2834)</f>
        <v>0</v>
      </c>
      <c r="P2834" s="78"/>
      <c r="Q2834" s="78"/>
      <c r="R2834" s="78"/>
      <c r="S2834" s="78"/>
      <c r="T2834" s="13">
        <f>SUM(P2834:S2834)</f>
        <v>0</v>
      </c>
      <c r="U2834" s="48"/>
      <c r="V2834" s="48"/>
      <c r="W2834" s="48"/>
      <c r="X2834" s="48"/>
      <c r="Y2834" s="48"/>
      <c r="Z2834" s="48"/>
      <c r="AA2834" s="13">
        <f>SUM(U2834:Z2834)</f>
        <v>0</v>
      </c>
      <c r="AB2834" s="48"/>
      <c r="AC2834" s="48"/>
      <c r="AD2834" s="86">
        <f>H2834+K2834+O2834+T2834+AA2834+AB2834-AC2834</f>
        <v>79</v>
      </c>
    </row>
    <row r="2835" spans="1:30" ht="21" customHeight="1" x14ac:dyDescent="0.2">
      <c r="A2835" s="9">
        <v>2831</v>
      </c>
      <c r="B2835" s="100" t="s">
        <v>2398</v>
      </c>
      <c r="C2835" s="101" t="s">
        <v>68</v>
      </c>
      <c r="D2835" s="101">
        <v>2</v>
      </c>
      <c r="E2835" s="13">
        <v>0.78</v>
      </c>
      <c r="F2835" s="48"/>
      <c r="G2835" s="48"/>
      <c r="H2835" s="12">
        <f>SUM(E2835*100,F2835:G2835)</f>
        <v>78</v>
      </c>
      <c r="I2835" s="48"/>
      <c r="J2835" s="78"/>
      <c r="K2835" s="13">
        <f>SUM(I2835:J2835)</f>
        <v>0</v>
      </c>
      <c r="L2835" s="48"/>
      <c r="M2835" s="78"/>
      <c r="N2835" s="78"/>
      <c r="O2835" s="13">
        <f>SUM(L2835:N2835)</f>
        <v>0</v>
      </c>
      <c r="P2835" s="78"/>
      <c r="Q2835" s="78"/>
      <c r="R2835" s="78"/>
      <c r="S2835" s="78"/>
      <c r="T2835" s="13">
        <f>SUM(P2835:S2835)</f>
        <v>0</v>
      </c>
      <c r="U2835" s="48">
        <v>1</v>
      </c>
      <c r="V2835" s="48"/>
      <c r="W2835" s="48"/>
      <c r="X2835" s="48"/>
      <c r="Y2835" s="48"/>
      <c r="Z2835" s="48"/>
      <c r="AA2835" s="13">
        <f>SUM(U2835:Z2835)</f>
        <v>1</v>
      </c>
      <c r="AB2835" s="48"/>
      <c r="AC2835" s="48"/>
      <c r="AD2835" s="86">
        <f>H2835+K2835+O2835+T2835+AA2835+AB2835-AC2835</f>
        <v>79</v>
      </c>
    </row>
    <row r="2836" spans="1:30" ht="21" customHeight="1" x14ac:dyDescent="0.2">
      <c r="A2836" s="10">
        <v>2832</v>
      </c>
      <c r="B2836" s="114" t="s">
        <v>2399</v>
      </c>
      <c r="C2836" s="92" t="s">
        <v>64</v>
      </c>
      <c r="D2836" s="91">
        <v>3</v>
      </c>
      <c r="E2836" s="12">
        <v>0.78990353697749194</v>
      </c>
      <c r="F2836" s="46"/>
      <c r="G2836" s="46"/>
      <c r="H2836" s="12">
        <f>SUM(E2836*100,F2836:G2836)</f>
        <v>78.9903536977492</v>
      </c>
      <c r="I2836" s="94"/>
      <c r="J2836" s="95"/>
      <c r="K2836" s="12">
        <f>SUM(I2836:J2836)</f>
        <v>0</v>
      </c>
      <c r="L2836" s="95"/>
      <c r="M2836" s="95"/>
      <c r="N2836" s="95"/>
      <c r="O2836" s="12">
        <f>SUM(L2836:N2836)</f>
        <v>0</v>
      </c>
      <c r="P2836" s="95"/>
      <c r="Q2836" s="95"/>
      <c r="R2836" s="95"/>
      <c r="S2836" s="95"/>
      <c r="T2836" s="12">
        <f>SUM(P2836:S2836)</f>
        <v>0</v>
      </c>
      <c r="U2836" s="95"/>
      <c r="V2836" s="94"/>
      <c r="W2836" s="94"/>
      <c r="X2836" s="94"/>
      <c r="Y2836" s="85"/>
      <c r="Z2836" s="85"/>
      <c r="AA2836" s="14">
        <f>SUM(U2836:Z2836)</f>
        <v>0</v>
      </c>
      <c r="AB2836" s="85"/>
      <c r="AC2836" s="85"/>
      <c r="AD2836" s="86">
        <f>H2836+K2836+O2836+T2836+AA2836+AB2836-AC2836</f>
        <v>78.9903536977492</v>
      </c>
    </row>
    <row r="2837" spans="1:30" ht="21" customHeight="1" x14ac:dyDescent="0.2">
      <c r="A2837" s="8">
        <v>2833</v>
      </c>
      <c r="B2837" s="145">
        <v>164470</v>
      </c>
      <c r="C2837" s="92" t="s">
        <v>64</v>
      </c>
      <c r="D2837" s="91">
        <v>5</v>
      </c>
      <c r="E2837" s="12">
        <v>0.78989605734767021</v>
      </c>
      <c r="F2837" s="46"/>
      <c r="G2837" s="46"/>
      <c r="H2837" s="12">
        <f>SUM(E2837*100,F2837:G2837)</f>
        <v>78.989605734767025</v>
      </c>
      <c r="I2837" s="53"/>
      <c r="J2837" s="113"/>
      <c r="K2837" s="12">
        <f>SUM(I2837:J2837)</f>
        <v>0</v>
      </c>
      <c r="L2837" s="53"/>
      <c r="M2837" s="113"/>
      <c r="N2837" s="113"/>
      <c r="O2837" s="12">
        <f>SUM(L2837:N2837)</f>
        <v>0</v>
      </c>
      <c r="P2837" s="113"/>
      <c r="Q2837" s="113"/>
      <c r="R2837" s="113"/>
      <c r="S2837" s="113"/>
      <c r="T2837" s="12">
        <f>SUM(P2837:S2837)</f>
        <v>0</v>
      </c>
      <c r="U2837" s="53"/>
      <c r="V2837" s="53"/>
      <c r="W2837" s="53"/>
      <c r="X2837" s="53"/>
      <c r="Y2837" s="58"/>
      <c r="Z2837" s="58"/>
      <c r="AA2837" s="14">
        <f>SUM(U2837:Z2837)</f>
        <v>0</v>
      </c>
      <c r="AB2837" s="58"/>
      <c r="AC2837" s="58"/>
      <c r="AD2837" s="87">
        <f>H2837+K2837+O2837+T2837+AA2837+AB2837-AC2837</f>
        <v>78.989605734767025</v>
      </c>
    </row>
    <row r="2838" spans="1:30" ht="21" customHeight="1" x14ac:dyDescent="0.2">
      <c r="A2838" s="9">
        <v>2834</v>
      </c>
      <c r="B2838" s="122" t="s">
        <v>2400</v>
      </c>
      <c r="C2838" s="110" t="s">
        <v>73</v>
      </c>
      <c r="D2838" s="110">
        <v>1</v>
      </c>
      <c r="E2838" s="14">
        <v>0.77987407407407405</v>
      </c>
      <c r="F2838" s="50"/>
      <c r="G2838" s="50">
        <v>1</v>
      </c>
      <c r="H2838" s="12">
        <f>SUM(E2838*100,F2838:G2838)</f>
        <v>78.987407407407403</v>
      </c>
      <c r="I2838" s="50"/>
      <c r="J2838" s="112"/>
      <c r="K2838" s="14">
        <f>SUM(I2838:J2838)</f>
        <v>0</v>
      </c>
      <c r="L2838" s="50"/>
      <c r="M2838" s="112"/>
      <c r="N2838" s="112"/>
      <c r="O2838" s="14">
        <f>SUM(L2838:N2838)</f>
        <v>0</v>
      </c>
      <c r="P2838" s="112"/>
      <c r="Q2838" s="112"/>
      <c r="R2838" s="112"/>
      <c r="S2838" s="112"/>
      <c r="T2838" s="14">
        <f>SUM(P2838:S2838)</f>
        <v>0</v>
      </c>
      <c r="U2838" s="50"/>
      <c r="V2838" s="50"/>
      <c r="W2838" s="50"/>
      <c r="X2838" s="50"/>
      <c r="Y2838" s="50"/>
      <c r="Z2838" s="50"/>
      <c r="AA2838" s="14">
        <f>SUM(U2838:Z2838)</f>
        <v>0</v>
      </c>
      <c r="AB2838" s="50"/>
      <c r="AC2838" s="50"/>
      <c r="AD2838" s="86">
        <f>H2838+K2838+O2838+T2838+AA2838+AB2838-AC2838</f>
        <v>78.987407407407403</v>
      </c>
    </row>
    <row r="2839" spans="1:30" ht="21" customHeight="1" x14ac:dyDescent="0.2">
      <c r="A2839" s="10">
        <v>2835</v>
      </c>
      <c r="B2839" s="218">
        <v>164402</v>
      </c>
      <c r="C2839" s="92" t="s">
        <v>64</v>
      </c>
      <c r="D2839" s="91">
        <v>5</v>
      </c>
      <c r="E2839" s="12">
        <v>0.78980645161290319</v>
      </c>
      <c r="F2839" s="46"/>
      <c r="G2839" s="46"/>
      <c r="H2839" s="12">
        <f>SUM(E2839*100,F2839:G2839)</f>
        <v>78.980645161290326</v>
      </c>
      <c r="I2839" s="94"/>
      <c r="J2839" s="95"/>
      <c r="K2839" s="12">
        <f>SUM(I2839:J2839)</f>
        <v>0</v>
      </c>
      <c r="L2839" s="95"/>
      <c r="M2839" s="95"/>
      <c r="N2839" s="95"/>
      <c r="O2839" s="12">
        <f>SUM(L2839:N2839)</f>
        <v>0</v>
      </c>
      <c r="P2839" s="95"/>
      <c r="Q2839" s="95"/>
      <c r="R2839" s="95"/>
      <c r="S2839" s="95"/>
      <c r="T2839" s="12">
        <f>SUM(P2839:S2839)</f>
        <v>0</v>
      </c>
      <c r="U2839" s="95"/>
      <c r="V2839" s="94"/>
      <c r="W2839" s="94"/>
      <c r="X2839" s="94"/>
      <c r="Y2839" s="85"/>
      <c r="Z2839" s="85"/>
      <c r="AA2839" s="14">
        <f>SUM(U2839:Z2839)</f>
        <v>0</v>
      </c>
      <c r="AB2839" s="85"/>
      <c r="AC2839" s="85"/>
      <c r="AD2839" s="86">
        <f>H2839+K2839+O2839+T2839+AA2839+AB2839-AC2839</f>
        <v>78.980645161290326</v>
      </c>
    </row>
    <row r="2840" spans="1:30" ht="21" customHeight="1" x14ac:dyDescent="0.2">
      <c r="A2840" s="8">
        <v>2836</v>
      </c>
      <c r="B2840" s="107" t="s">
        <v>2401</v>
      </c>
      <c r="C2840" s="104" t="s">
        <v>70</v>
      </c>
      <c r="D2840" s="104">
        <v>2</v>
      </c>
      <c r="E2840" s="14">
        <f>H2840/100</f>
        <v>0.78977500000000012</v>
      </c>
      <c r="F2840" s="49"/>
      <c r="G2840" s="49"/>
      <c r="H2840" s="9">
        <v>78.977500000000006</v>
      </c>
      <c r="I2840" s="49"/>
      <c r="J2840" s="106"/>
      <c r="K2840" s="14">
        <f>SUM(I2840:J2840)</f>
        <v>0</v>
      </c>
      <c r="L2840" s="49"/>
      <c r="M2840" s="106"/>
      <c r="N2840" s="106"/>
      <c r="O2840" s="14">
        <f>SUM(L2840:N2840)</f>
        <v>0</v>
      </c>
      <c r="P2840" s="106"/>
      <c r="Q2840" s="106"/>
      <c r="R2840" s="106"/>
      <c r="S2840" s="106"/>
      <c r="T2840" s="14">
        <f>SUM(P2840:S2840)</f>
        <v>0</v>
      </c>
      <c r="U2840" s="49"/>
      <c r="V2840" s="49"/>
      <c r="W2840" s="49"/>
      <c r="X2840" s="49"/>
      <c r="Y2840" s="49"/>
      <c r="Z2840" s="49"/>
      <c r="AA2840" s="14">
        <f>SUM(U2840:Z2840)</f>
        <v>0</v>
      </c>
      <c r="AB2840" s="49"/>
      <c r="AC2840" s="49"/>
      <c r="AD2840" s="86">
        <f>H2840+K2840+O2840+T2840+AA2840+AB2840-AC2840</f>
        <v>78.977500000000006</v>
      </c>
    </row>
    <row r="2841" spans="1:30" ht="21" customHeight="1" x14ac:dyDescent="0.2">
      <c r="A2841" s="9">
        <v>2837</v>
      </c>
      <c r="B2841" s="100" t="s">
        <v>2402</v>
      </c>
      <c r="C2841" s="101" t="s">
        <v>68</v>
      </c>
      <c r="D2841" s="101">
        <v>2</v>
      </c>
      <c r="E2841" s="13">
        <v>0.78966666666666663</v>
      </c>
      <c r="F2841" s="48"/>
      <c r="G2841" s="48"/>
      <c r="H2841" s="12">
        <f>SUM(E2841*100,F2841:G2841)</f>
        <v>78.966666666666669</v>
      </c>
      <c r="I2841" s="48"/>
      <c r="J2841" s="78"/>
      <c r="K2841" s="13">
        <f>SUM(I2841:J2841)</f>
        <v>0</v>
      </c>
      <c r="L2841" s="48"/>
      <c r="M2841" s="78"/>
      <c r="N2841" s="78"/>
      <c r="O2841" s="13">
        <f>SUM(L2841:N2841)</f>
        <v>0</v>
      </c>
      <c r="P2841" s="78"/>
      <c r="Q2841" s="78"/>
      <c r="R2841" s="78"/>
      <c r="S2841" s="78"/>
      <c r="T2841" s="13">
        <f>SUM(P2841:S2841)</f>
        <v>0</v>
      </c>
      <c r="U2841" s="48"/>
      <c r="V2841" s="48"/>
      <c r="W2841" s="48"/>
      <c r="X2841" s="48"/>
      <c r="Y2841" s="48"/>
      <c r="Z2841" s="48"/>
      <c r="AA2841" s="13">
        <f>SUM(U2841:Z2841)</f>
        <v>0</v>
      </c>
      <c r="AB2841" s="48"/>
      <c r="AC2841" s="48"/>
      <c r="AD2841" s="87">
        <f>H2841+K2841+O2841+T2841+AA2841+AB2841-AC2841</f>
        <v>78.966666666666669</v>
      </c>
    </row>
    <row r="2842" spans="1:30" ht="21" customHeight="1" x14ac:dyDescent="0.2">
      <c r="A2842" s="10">
        <v>2838</v>
      </c>
      <c r="B2842" s="117">
        <v>194229</v>
      </c>
      <c r="C2842" s="119" t="s">
        <v>78</v>
      </c>
      <c r="D2842" s="119">
        <v>2</v>
      </c>
      <c r="E2842" s="14">
        <v>0.7895833333333333</v>
      </c>
      <c r="F2842" s="51"/>
      <c r="G2842" s="51"/>
      <c r="H2842" s="12">
        <f>SUM(E2842*100,F2842:G2842)</f>
        <v>78.958333333333329</v>
      </c>
      <c r="I2842" s="51"/>
      <c r="J2842" s="121"/>
      <c r="K2842" s="14">
        <f>SUM(I2842:J2842)</f>
        <v>0</v>
      </c>
      <c r="L2842" s="51"/>
      <c r="M2842" s="121"/>
      <c r="N2842" s="121"/>
      <c r="O2842" s="14">
        <f>SUM(L2842:N2842)</f>
        <v>0</v>
      </c>
      <c r="P2842" s="121"/>
      <c r="Q2842" s="121"/>
      <c r="R2842" s="121"/>
      <c r="S2842" s="121"/>
      <c r="T2842" s="14">
        <f>SUM(P2842:S2842)</f>
        <v>0</v>
      </c>
      <c r="U2842" s="51"/>
      <c r="V2842" s="51"/>
      <c r="W2842" s="51"/>
      <c r="X2842" s="51"/>
      <c r="Y2842" s="51"/>
      <c r="Z2842" s="51"/>
      <c r="AA2842" s="14">
        <f>SUM(U2842:Z2842)</f>
        <v>0</v>
      </c>
      <c r="AB2842" s="51"/>
      <c r="AC2842" s="51"/>
      <c r="AD2842" s="87">
        <f>H2842+K2842+O2842+T2842+AA2842+AB2842-AC2842</f>
        <v>78.958333333333329</v>
      </c>
    </row>
    <row r="2843" spans="1:30" ht="21" customHeight="1" x14ac:dyDescent="0.2">
      <c r="A2843" s="8">
        <v>2839</v>
      </c>
      <c r="B2843" s="145">
        <v>164436</v>
      </c>
      <c r="C2843" s="92" t="s">
        <v>64</v>
      </c>
      <c r="D2843" s="91">
        <v>5</v>
      </c>
      <c r="E2843" s="12">
        <v>0.78940860215053765</v>
      </c>
      <c r="F2843" s="46"/>
      <c r="G2843" s="46"/>
      <c r="H2843" s="12">
        <f>SUM(E2843*100,F2843:G2843)</f>
        <v>78.94086021505376</v>
      </c>
      <c r="I2843" s="94"/>
      <c r="J2843" s="95"/>
      <c r="K2843" s="12">
        <f>SUM(I2843:J2843)</f>
        <v>0</v>
      </c>
      <c r="L2843" s="95"/>
      <c r="M2843" s="95"/>
      <c r="N2843" s="95"/>
      <c r="O2843" s="12">
        <f>SUM(L2843:N2843)</f>
        <v>0</v>
      </c>
      <c r="P2843" s="95"/>
      <c r="Q2843" s="95"/>
      <c r="R2843" s="95"/>
      <c r="S2843" s="95"/>
      <c r="T2843" s="12">
        <f>SUM(P2843:S2843)</f>
        <v>0</v>
      </c>
      <c r="U2843" s="95"/>
      <c r="V2843" s="94"/>
      <c r="W2843" s="94"/>
      <c r="X2843" s="94"/>
      <c r="Y2843" s="85"/>
      <c r="Z2843" s="85"/>
      <c r="AA2843" s="14">
        <f>SUM(U2843:Z2843)</f>
        <v>0</v>
      </c>
      <c r="AB2843" s="85"/>
      <c r="AC2843" s="85"/>
      <c r="AD2843" s="86">
        <f>H2843+K2843+O2843+T2843+AA2843+AB2843-AC2843</f>
        <v>78.94086021505376</v>
      </c>
    </row>
    <row r="2844" spans="1:30" ht="21" customHeight="1" x14ac:dyDescent="0.2">
      <c r="A2844" s="9">
        <v>2840</v>
      </c>
      <c r="B2844" s="117">
        <v>194003</v>
      </c>
      <c r="C2844" s="119" t="s">
        <v>78</v>
      </c>
      <c r="D2844" s="119">
        <v>2</v>
      </c>
      <c r="E2844" s="14">
        <v>0.78937500000000005</v>
      </c>
      <c r="F2844" s="51"/>
      <c r="G2844" s="51"/>
      <c r="H2844" s="12">
        <f>SUM(E2844*100,F2844:G2844)</f>
        <v>78.9375</v>
      </c>
      <c r="I2844" s="51"/>
      <c r="J2844" s="121"/>
      <c r="K2844" s="14">
        <f>SUM(I2844:J2844)</f>
        <v>0</v>
      </c>
      <c r="L2844" s="51"/>
      <c r="M2844" s="121"/>
      <c r="N2844" s="121"/>
      <c r="O2844" s="14">
        <f>SUM(L2844:N2844)</f>
        <v>0</v>
      </c>
      <c r="P2844" s="121"/>
      <c r="Q2844" s="121"/>
      <c r="R2844" s="121"/>
      <c r="S2844" s="121"/>
      <c r="T2844" s="14">
        <f>SUM(P2844:S2844)</f>
        <v>0</v>
      </c>
      <c r="U2844" s="51"/>
      <c r="V2844" s="51"/>
      <c r="W2844" s="51"/>
      <c r="X2844" s="51"/>
      <c r="Y2844" s="51"/>
      <c r="Z2844" s="51"/>
      <c r="AA2844" s="14">
        <f>SUM(U2844:Z2844)</f>
        <v>0</v>
      </c>
      <c r="AB2844" s="51"/>
      <c r="AC2844" s="51"/>
      <c r="AD2844" s="86">
        <f>H2844+K2844+O2844+T2844+AA2844+AB2844-AC2844</f>
        <v>78.9375</v>
      </c>
    </row>
    <row r="2845" spans="1:30" ht="21" customHeight="1" x14ac:dyDescent="0.2">
      <c r="A2845" s="10">
        <v>2841</v>
      </c>
      <c r="B2845" s="146" t="s">
        <v>2403</v>
      </c>
      <c r="C2845" s="101" t="s">
        <v>68</v>
      </c>
      <c r="D2845" s="101">
        <v>3</v>
      </c>
      <c r="E2845" s="13">
        <v>0.78935483870967738</v>
      </c>
      <c r="F2845" s="48"/>
      <c r="G2845" s="48"/>
      <c r="H2845" s="12">
        <f>SUM(E2845*100,F2845:G2845)</f>
        <v>78.935483870967744</v>
      </c>
      <c r="I2845" s="48"/>
      <c r="J2845" s="78"/>
      <c r="K2845" s="13">
        <f>SUM(I2845:J2845)</f>
        <v>0</v>
      </c>
      <c r="L2845" s="48"/>
      <c r="M2845" s="78"/>
      <c r="N2845" s="78"/>
      <c r="O2845" s="13">
        <f>SUM(L2845:N2845)</f>
        <v>0</v>
      </c>
      <c r="P2845" s="78"/>
      <c r="Q2845" s="78"/>
      <c r="R2845" s="78"/>
      <c r="S2845" s="78"/>
      <c r="T2845" s="13">
        <f>SUM(P2845:S2845)</f>
        <v>0</v>
      </c>
      <c r="U2845" s="48"/>
      <c r="V2845" s="48"/>
      <c r="W2845" s="48"/>
      <c r="X2845" s="48"/>
      <c r="Y2845" s="48"/>
      <c r="Z2845" s="48"/>
      <c r="AA2845" s="13">
        <f>SUM(U2845:Z2845)</f>
        <v>0</v>
      </c>
      <c r="AB2845" s="48"/>
      <c r="AC2845" s="48"/>
      <c r="AD2845" s="87">
        <f>H2845+K2845+O2845+T2845+AA2845+AB2845-AC2845</f>
        <v>78.935483870967744</v>
      </c>
    </row>
    <row r="2846" spans="1:30" ht="21" customHeight="1" x14ac:dyDescent="0.2">
      <c r="A2846" s="8">
        <v>2842</v>
      </c>
      <c r="B2846" s="146" t="s">
        <v>2404</v>
      </c>
      <c r="C2846" s="101" t="s">
        <v>68</v>
      </c>
      <c r="D2846" s="101">
        <v>3</v>
      </c>
      <c r="E2846" s="13">
        <v>0.78935483870967738</v>
      </c>
      <c r="F2846" s="48"/>
      <c r="G2846" s="48"/>
      <c r="H2846" s="12">
        <f>SUM(E2846*100,F2846:G2846)</f>
        <v>78.935483870967744</v>
      </c>
      <c r="I2846" s="48"/>
      <c r="J2846" s="78"/>
      <c r="K2846" s="13">
        <f>SUM(I2846:J2846)</f>
        <v>0</v>
      </c>
      <c r="L2846" s="48"/>
      <c r="M2846" s="78"/>
      <c r="N2846" s="78"/>
      <c r="O2846" s="13">
        <f>SUM(L2846:N2846)</f>
        <v>0</v>
      </c>
      <c r="P2846" s="78"/>
      <c r="Q2846" s="78"/>
      <c r="R2846" s="78"/>
      <c r="S2846" s="78"/>
      <c r="T2846" s="13">
        <f>SUM(P2846:S2846)</f>
        <v>0</v>
      </c>
      <c r="U2846" s="48"/>
      <c r="V2846" s="48"/>
      <c r="W2846" s="48"/>
      <c r="X2846" s="48"/>
      <c r="Y2846" s="48"/>
      <c r="Z2846" s="48"/>
      <c r="AA2846" s="13">
        <f>SUM(U2846:Z2846)</f>
        <v>0</v>
      </c>
      <c r="AB2846" s="48"/>
      <c r="AC2846" s="48"/>
      <c r="AD2846" s="86">
        <f>H2846+K2846+O2846+T2846+AA2846+AB2846-AC2846</f>
        <v>78.935483870967744</v>
      </c>
    </row>
    <row r="2847" spans="1:30" ht="21" customHeight="1" x14ac:dyDescent="0.2">
      <c r="A2847" s="9">
        <v>2843</v>
      </c>
      <c r="B2847" s="136" t="s">
        <v>2405</v>
      </c>
      <c r="C2847" s="104" t="s">
        <v>70</v>
      </c>
      <c r="D2847" s="103">
        <v>1</v>
      </c>
      <c r="E2847" s="14">
        <f>H2847/100</f>
        <v>0.76818181818181808</v>
      </c>
      <c r="F2847" s="49"/>
      <c r="G2847" s="49"/>
      <c r="H2847" s="12">
        <v>76.818181818181813</v>
      </c>
      <c r="I2847" s="49"/>
      <c r="J2847" s="106"/>
      <c r="K2847" s="14">
        <f>SUM(I2847:J2847)</f>
        <v>0</v>
      </c>
      <c r="L2847" s="49"/>
      <c r="M2847" s="106"/>
      <c r="N2847" s="106"/>
      <c r="O2847" s="14">
        <f>SUM(L2847:N2847)</f>
        <v>0</v>
      </c>
      <c r="P2847" s="106"/>
      <c r="Q2847" s="106"/>
      <c r="R2847" s="106"/>
      <c r="S2847" s="106"/>
      <c r="T2847" s="14">
        <f>SUM(P2847:S2847)</f>
        <v>0</v>
      </c>
      <c r="U2847" s="49">
        <v>0</v>
      </c>
      <c r="V2847" s="49">
        <v>0.8</v>
      </c>
      <c r="W2847" s="49"/>
      <c r="X2847" s="49">
        <v>1.3</v>
      </c>
      <c r="Y2847" s="49"/>
      <c r="Z2847" s="49"/>
      <c r="AA2847" s="14">
        <f>SUM(U2847:Z2847)</f>
        <v>2.1</v>
      </c>
      <c r="AB2847" s="49"/>
      <c r="AC2847" s="49"/>
      <c r="AD2847" s="86">
        <f>H2847+K2847+O2847+T2847+AA2847+AB2847-AC2847</f>
        <v>78.918181818181807</v>
      </c>
    </row>
    <row r="2848" spans="1:30" ht="21" customHeight="1" x14ac:dyDescent="0.2">
      <c r="A2848" s="10">
        <v>2844</v>
      </c>
      <c r="B2848" s="117">
        <v>204200</v>
      </c>
      <c r="C2848" s="119" t="s">
        <v>78</v>
      </c>
      <c r="D2848" s="119">
        <v>1</v>
      </c>
      <c r="E2848" s="14">
        <v>0.75903437499999993</v>
      </c>
      <c r="F2848" s="51"/>
      <c r="G2848" s="51"/>
      <c r="H2848" s="12">
        <f>SUM(E2848*100,F2848:G2848)</f>
        <v>75.903437499999995</v>
      </c>
      <c r="I2848" s="51"/>
      <c r="J2848" s="121"/>
      <c r="K2848" s="14">
        <f>SUM(I2848:J2848)</f>
        <v>0</v>
      </c>
      <c r="L2848" s="51"/>
      <c r="M2848" s="121"/>
      <c r="N2848" s="121"/>
      <c r="O2848" s="14">
        <f>SUM(L2848:N2848)</f>
        <v>0</v>
      </c>
      <c r="P2848" s="121"/>
      <c r="Q2848" s="121"/>
      <c r="R2848" s="121"/>
      <c r="S2848" s="121"/>
      <c r="T2848" s="14">
        <f>SUM(P2848:S2848)</f>
        <v>0</v>
      </c>
      <c r="U2848" s="51"/>
      <c r="V2848" s="51"/>
      <c r="W2848" s="51"/>
      <c r="X2848" s="51"/>
      <c r="Y2848" s="51"/>
      <c r="Z2848" s="51">
        <v>3</v>
      </c>
      <c r="AA2848" s="14">
        <f>SUM(U2848:Z2848)</f>
        <v>3</v>
      </c>
      <c r="AB2848" s="51"/>
      <c r="AC2848" s="51"/>
      <c r="AD2848" s="87">
        <f>H2848+K2848+O2848+T2848+AA2848+AB2848-AC2848</f>
        <v>78.903437499999995</v>
      </c>
    </row>
    <row r="2849" spans="1:30" ht="21" customHeight="1" x14ac:dyDescent="0.2">
      <c r="A2849" s="8">
        <v>2845</v>
      </c>
      <c r="B2849" s="100" t="s">
        <v>2406</v>
      </c>
      <c r="C2849" s="101" t="s">
        <v>68</v>
      </c>
      <c r="D2849" s="156">
        <v>1</v>
      </c>
      <c r="E2849" s="16">
        <v>0.78900000000000003</v>
      </c>
      <c r="F2849" s="48"/>
      <c r="G2849" s="48"/>
      <c r="H2849" s="12">
        <f>SUM(E2849*100,F2849:G2849)</f>
        <v>78.900000000000006</v>
      </c>
      <c r="I2849" s="48"/>
      <c r="J2849" s="78"/>
      <c r="K2849" s="13">
        <f>SUM(I2849:J2849)</f>
        <v>0</v>
      </c>
      <c r="L2849" s="48"/>
      <c r="M2849" s="78"/>
      <c r="N2849" s="78"/>
      <c r="O2849" s="13">
        <f>SUM(L2849:N2849)</f>
        <v>0</v>
      </c>
      <c r="P2849" s="78"/>
      <c r="Q2849" s="78"/>
      <c r="R2849" s="78"/>
      <c r="S2849" s="78"/>
      <c r="T2849" s="13">
        <f>SUM(P2849:S2849)</f>
        <v>0</v>
      </c>
      <c r="U2849" s="48"/>
      <c r="V2849" s="48"/>
      <c r="W2849" s="48"/>
      <c r="X2849" s="48"/>
      <c r="Y2849" s="48"/>
      <c r="Z2849" s="48"/>
      <c r="AA2849" s="13">
        <f>SUM(U2849:Z2849)</f>
        <v>0</v>
      </c>
      <c r="AB2849" s="48"/>
      <c r="AC2849" s="48"/>
      <c r="AD2849" s="87">
        <f>H2849+K2849+O2849+T2849+AA2849+AB2849-AC2849</f>
        <v>78.900000000000006</v>
      </c>
    </row>
    <row r="2850" spans="1:30" ht="21" customHeight="1" x14ac:dyDescent="0.2">
      <c r="A2850" s="9">
        <v>2846</v>
      </c>
      <c r="B2850" s="134" t="s">
        <v>2407</v>
      </c>
      <c r="C2850" s="92" t="s">
        <v>64</v>
      </c>
      <c r="D2850" s="92">
        <v>1</v>
      </c>
      <c r="E2850" s="12">
        <v>0.78900000000000003</v>
      </c>
      <c r="F2850" s="46"/>
      <c r="G2850" s="46"/>
      <c r="H2850" s="12">
        <f>SUM(E2850*100,F2850:G2850)</f>
        <v>78.900000000000006</v>
      </c>
      <c r="I2850" s="94"/>
      <c r="J2850" s="95"/>
      <c r="K2850" s="12">
        <f>SUM(I2850:J2850)</f>
        <v>0</v>
      </c>
      <c r="L2850" s="95"/>
      <c r="M2850" s="95"/>
      <c r="N2850" s="95"/>
      <c r="O2850" s="12">
        <f>SUM(L2850:N2850)</f>
        <v>0</v>
      </c>
      <c r="P2850" s="95"/>
      <c r="Q2850" s="95"/>
      <c r="R2850" s="95"/>
      <c r="S2850" s="95"/>
      <c r="T2850" s="12">
        <f>SUM(P2850:S2850)</f>
        <v>0</v>
      </c>
      <c r="U2850" s="95"/>
      <c r="V2850" s="94"/>
      <c r="W2850" s="94"/>
      <c r="X2850" s="94"/>
      <c r="Y2850" s="85"/>
      <c r="Z2850" s="85"/>
      <c r="AA2850" s="14">
        <f>SUM(U2850:Z2850)</f>
        <v>0</v>
      </c>
      <c r="AB2850" s="85"/>
      <c r="AC2850" s="85"/>
      <c r="AD2850" s="86">
        <f>H2850+K2850+O2850+T2850+AA2850+AB2850-AC2850</f>
        <v>78.900000000000006</v>
      </c>
    </row>
    <row r="2851" spans="1:30" ht="21" customHeight="1" x14ac:dyDescent="0.2">
      <c r="A2851" s="10">
        <v>2847</v>
      </c>
      <c r="B2851" s="114" t="s">
        <v>2408</v>
      </c>
      <c r="C2851" s="92" t="s">
        <v>64</v>
      </c>
      <c r="D2851" s="91">
        <v>3</v>
      </c>
      <c r="E2851" s="12">
        <v>0.78893890675241163</v>
      </c>
      <c r="F2851" s="46"/>
      <c r="G2851" s="46"/>
      <c r="H2851" s="12">
        <f>SUM(E2851*100,F2851:G2851)</f>
        <v>78.893890675241167</v>
      </c>
      <c r="I2851" s="94"/>
      <c r="J2851" s="95"/>
      <c r="K2851" s="12">
        <f>SUM(I2851:J2851)</f>
        <v>0</v>
      </c>
      <c r="L2851" s="95"/>
      <c r="M2851" s="95"/>
      <c r="N2851" s="95"/>
      <c r="O2851" s="12">
        <f>SUM(L2851:N2851)</f>
        <v>0</v>
      </c>
      <c r="P2851" s="95"/>
      <c r="Q2851" s="95"/>
      <c r="R2851" s="95"/>
      <c r="S2851" s="95"/>
      <c r="T2851" s="12">
        <f>SUM(P2851:S2851)</f>
        <v>0</v>
      </c>
      <c r="U2851" s="95"/>
      <c r="V2851" s="94"/>
      <c r="W2851" s="94"/>
      <c r="X2851" s="94"/>
      <c r="Y2851" s="85"/>
      <c r="Z2851" s="85"/>
      <c r="AA2851" s="14">
        <f>SUM(U2851:Z2851)</f>
        <v>0</v>
      </c>
      <c r="AB2851" s="85"/>
      <c r="AC2851" s="85"/>
      <c r="AD2851" s="86">
        <f>H2851+K2851+O2851+T2851+AA2851+AB2851-AC2851</f>
        <v>78.893890675241167</v>
      </c>
    </row>
    <row r="2852" spans="1:30" ht="21" customHeight="1" x14ac:dyDescent="0.2">
      <c r="A2852" s="8">
        <v>2848</v>
      </c>
      <c r="B2852" s="132" t="s">
        <v>2409</v>
      </c>
      <c r="C2852" s="101" t="s">
        <v>68</v>
      </c>
      <c r="D2852" s="101">
        <v>1</v>
      </c>
      <c r="E2852" s="13">
        <v>0.78892857142857142</v>
      </c>
      <c r="F2852" s="48"/>
      <c r="G2852" s="48"/>
      <c r="H2852" s="12">
        <f>SUM(E2852*100,F2852:G2852)</f>
        <v>78.892857142857139</v>
      </c>
      <c r="I2852" s="48"/>
      <c r="J2852" s="78"/>
      <c r="K2852" s="13">
        <f>SUM(I2852:J2852)</f>
        <v>0</v>
      </c>
      <c r="L2852" s="48"/>
      <c r="M2852" s="78"/>
      <c r="N2852" s="78"/>
      <c r="O2852" s="13">
        <f>SUM(L2852:N2852)</f>
        <v>0</v>
      </c>
      <c r="P2852" s="78"/>
      <c r="Q2852" s="78"/>
      <c r="R2852" s="78"/>
      <c r="S2852" s="78"/>
      <c r="T2852" s="13">
        <f>SUM(P2852:S2852)</f>
        <v>0</v>
      </c>
      <c r="U2852" s="48"/>
      <c r="V2852" s="48"/>
      <c r="W2852" s="48"/>
      <c r="X2852" s="48"/>
      <c r="Y2852" s="48"/>
      <c r="Z2852" s="48"/>
      <c r="AA2852" s="13">
        <f>SUM(U2852:Z2852)</f>
        <v>0</v>
      </c>
      <c r="AB2852" s="48"/>
      <c r="AC2852" s="48"/>
      <c r="AD2852" s="86">
        <f>H2852+K2852+O2852+T2852+AA2852+AB2852-AC2852</f>
        <v>78.892857142857139</v>
      </c>
    </row>
    <row r="2853" spans="1:30" ht="21" customHeight="1" x14ac:dyDescent="0.2">
      <c r="A2853" s="9">
        <v>2849</v>
      </c>
      <c r="B2853" s="96" t="s">
        <v>2410</v>
      </c>
      <c r="C2853" s="96" t="s">
        <v>66</v>
      </c>
      <c r="D2853" s="96">
        <v>3</v>
      </c>
      <c r="E2853" s="13">
        <v>0.7888135593220339</v>
      </c>
      <c r="F2853" s="47"/>
      <c r="G2853" s="47"/>
      <c r="H2853" s="12">
        <f>SUM(E2853*100,F2853:G2853)</f>
        <v>78.881355932203391</v>
      </c>
      <c r="I2853" s="47"/>
      <c r="J2853" s="77"/>
      <c r="K2853" s="13">
        <f>SUM(I2853:J2853)</f>
        <v>0</v>
      </c>
      <c r="L2853" s="47"/>
      <c r="M2853" s="77"/>
      <c r="N2853" s="77"/>
      <c r="O2853" s="13">
        <f>SUM(L2853:N2853)</f>
        <v>0</v>
      </c>
      <c r="P2853" s="77"/>
      <c r="Q2853" s="77"/>
      <c r="R2853" s="77"/>
      <c r="S2853" s="77"/>
      <c r="T2853" s="13">
        <f>SUM(P2853:S2853)</f>
        <v>0</v>
      </c>
      <c r="U2853" s="47"/>
      <c r="V2853" s="47"/>
      <c r="W2853" s="47"/>
      <c r="X2853" s="47"/>
      <c r="Y2853" s="47"/>
      <c r="Z2853" s="47"/>
      <c r="AA2853" s="13">
        <f>SUM(U2853:Z2853)</f>
        <v>0</v>
      </c>
      <c r="AB2853" s="47"/>
      <c r="AC2853" s="47"/>
      <c r="AD2853" s="86">
        <f>H2853+K2853+O2853+T2853+AA2853+AB2853-AC2853</f>
        <v>78.881355932203391</v>
      </c>
    </row>
    <row r="2854" spans="1:30" ht="21" customHeight="1" x14ac:dyDescent="0.2">
      <c r="A2854" s="10">
        <v>2850</v>
      </c>
      <c r="B2854" s="107" t="s">
        <v>2411</v>
      </c>
      <c r="C2854" s="104" t="s">
        <v>70</v>
      </c>
      <c r="D2854" s="104">
        <v>2</v>
      </c>
      <c r="E2854" s="14">
        <f>H2854/100</f>
        <v>0.788775</v>
      </c>
      <c r="F2854" s="49"/>
      <c r="G2854" s="49"/>
      <c r="H2854" s="12">
        <v>78.877499999999998</v>
      </c>
      <c r="I2854" s="49"/>
      <c r="J2854" s="106"/>
      <c r="K2854" s="14">
        <f>SUM(I2854:J2854)</f>
        <v>0</v>
      </c>
      <c r="L2854" s="49"/>
      <c r="M2854" s="106"/>
      <c r="N2854" s="106"/>
      <c r="O2854" s="14">
        <f>SUM(L2854:N2854)</f>
        <v>0</v>
      </c>
      <c r="P2854" s="106"/>
      <c r="Q2854" s="106"/>
      <c r="R2854" s="106"/>
      <c r="S2854" s="106"/>
      <c r="T2854" s="14">
        <f>SUM(P2854:S2854)</f>
        <v>0</v>
      </c>
      <c r="U2854" s="49"/>
      <c r="V2854" s="49"/>
      <c r="W2854" s="49"/>
      <c r="X2854" s="49"/>
      <c r="Y2854" s="49"/>
      <c r="Z2854" s="49"/>
      <c r="AA2854" s="14">
        <f>SUM(U2854:Z2854)</f>
        <v>0</v>
      </c>
      <c r="AB2854" s="49"/>
      <c r="AC2854" s="49"/>
      <c r="AD2854" s="87">
        <f>H2854+K2854+O2854+T2854+AA2854+AB2854-AC2854</f>
        <v>78.877499999999998</v>
      </c>
    </row>
    <row r="2855" spans="1:30" ht="21" customHeight="1" x14ac:dyDescent="0.2">
      <c r="A2855" s="8">
        <v>2851</v>
      </c>
      <c r="B2855" s="109" t="s">
        <v>2412</v>
      </c>
      <c r="C2855" s="110" t="s">
        <v>73</v>
      </c>
      <c r="D2855" s="110">
        <v>4</v>
      </c>
      <c r="E2855" s="14">
        <v>0.78874999999999995</v>
      </c>
      <c r="F2855" s="50"/>
      <c r="G2855" s="50"/>
      <c r="H2855" s="12">
        <f>SUM(E2855*100,F2855:G2855)</f>
        <v>78.875</v>
      </c>
      <c r="I2855" s="50"/>
      <c r="J2855" s="112"/>
      <c r="K2855" s="14">
        <f>SUM(I2855:J2855)</f>
        <v>0</v>
      </c>
      <c r="L2855" s="50"/>
      <c r="M2855" s="112"/>
      <c r="N2855" s="112"/>
      <c r="O2855" s="14">
        <f>SUM(L2855:N2855)</f>
        <v>0</v>
      </c>
      <c r="P2855" s="112"/>
      <c r="Q2855" s="112"/>
      <c r="R2855" s="112"/>
      <c r="S2855" s="112"/>
      <c r="T2855" s="14">
        <f>SUM(P2855:S2855)</f>
        <v>0</v>
      </c>
      <c r="U2855" s="50"/>
      <c r="V2855" s="50"/>
      <c r="W2855" s="50"/>
      <c r="X2855" s="50"/>
      <c r="Y2855" s="50"/>
      <c r="Z2855" s="50"/>
      <c r="AA2855" s="14">
        <f>SUM(U2855:Z2855)</f>
        <v>0</v>
      </c>
      <c r="AB2855" s="50"/>
      <c r="AC2855" s="50"/>
      <c r="AD2855" s="86">
        <f>H2855+K2855+O2855+T2855+AA2855+AB2855-AC2855</f>
        <v>78.875</v>
      </c>
    </row>
    <row r="2856" spans="1:30" ht="21" customHeight="1" x14ac:dyDescent="0.2">
      <c r="A2856" s="9">
        <v>2852</v>
      </c>
      <c r="B2856" s="110" t="s">
        <v>2413</v>
      </c>
      <c r="C2856" s="110" t="s">
        <v>73</v>
      </c>
      <c r="D2856" s="110">
        <v>4</v>
      </c>
      <c r="E2856" s="14">
        <v>0.78874999999999995</v>
      </c>
      <c r="F2856" s="50"/>
      <c r="G2856" s="50"/>
      <c r="H2856" s="12">
        <f>SUM(E2856*100,F2856:G2856)</f>
        <v>78.875</v>
      </c>
      <c r="I2856" s="50"/>
      <c r="J2856" s="112"/>
      <c r="K2856" s="14">
        <f>SUM(I2856:J2856)</f>
        <v>0</v>
      </c>
      <c r="L2856" s="50"/>
      <c r="M2856" s="112"/>
      <c r="N2856" s="112"/>
      <c r="O2856" s="14">
        <f>SUM(L2856:N2856)</f>
        <v>0</v>
      </c>
      <c r="P2856" s="112"/>
      <c r="Q2856" s="112"/>
      <c r="R2856" s="112"/>
      <c r="S2856" s="112"/>
      <c r="T2856" s="14">
        <f>SUM(P2856:S2856)</f>
        <v>0</v>
      </c>
      <c r="U2856" s="50"/>
      <c r="V2856" s="50"/>
      <c r="W2856" s="50"/>
      <c r="X2856" s="50"/>
      <c r="Y2856" s="50"/>
      <c r="Z2856" s="50"/>
      <c r="AA2856" s="14">
        <f>SUM(U2856:Z2856)</f>
        <v>0</v>
      </c>
      <c r="AB2856" s="50"/>
      <c r="AC2856" s="50"/>
      <c r="AD2856" s="87">
        <f>H2856+K2856+O2856+T2856+AA2856+AB2856-AC2856</f>
        <v>78.875</v>
      </c>
    </row>
    <row r="2857" spans="1:30" ht="21" customHeight="1" x14ac:dyDescent="0.2">
      <c r="A2857" s="10">
        <v>2853</v>
      </c>
      <c r="B2857" s="134" t="s">
        <v>2414</v>
      </c>
      <c r="C2857" s="92" t="s">
        <v>64</v>
      </c>
      <c r="D2857" s="91">
        <v>1</v>
      </c>
      <c r="E2857" s="12">
        <v>0.7886206896551724</v>
      </c>
      <c r="F2857" s="46"/>
      <c r="G2857" s="46"/>
      <c r="H2857" s="12">
        <f>SUM(E2857*100,F2857:G2857)</f>
        <v>78.862068965517238</v>
      </c>
      <c r="I2857" s="94"/>
      <c r="J2857" s="95"/>
      <c r="K2857" s="12">
        <f>SUM(I2857:J2857)</f>
        <v>0</v>
      </c>
      <c r="L2857" s="95"/>
      <c r="M2857" s="95"/>
      <c r="N2857" s="95"/>
      <c r="O2857" s="12">
        <f>SUM(L2857:N2857)</f>
        <v>0</v>
      </c>
      <c r="P2857" s="95"/>
      <c r="Q2857" s="95"/>
      <c r="R2857" s="95"/>
      <c r="S2857" s="95"/>
      <c r="T2857" s="12">
        <f>SUM(P2857:S2857)</f>
        <v>0</v>
      </c>
      <c r="U2857" s="95"/>
      <c r="V2857" s="94"/>
      <c r="W2857" s="94"/>
      <c r="X2857" s="94"/>
      <c r="Y2857" s="85"/>
      <c r="Z2857" s="85"/>
      <c r="AA2857" s="14">
        <f>SUM(U2857:Z2857)</f>
        <v>0</v>
      </c>
      <c r="AB2857" s="85"/>
      <c r="AC2857" s="85"/>
      <c r="AD2857" s="87">
        <f>H2857+K2857+O2857+T2857+AA2857+AB2857-AC2857</f>
        <v>78.862068965517238</v>
      </c>
    </row>
    <row r="2858" spans="1:30" ht="21" customHeight="1" x14ac:dyDescent="0.2">
      <c r="A2858" s="8">
        <v>2854</v>
      </c>
      <c r="B2858" s="96" t="s">
        <v>2415</v>
      </c>
      <c r="C2858" s="96" t="s">
        <v>66</v>
      </c>
      <c r="D2858" s="96">
        <v>1</v>
      </c>
      <c r="E2858" s="13">
        <v>0.75249999999999995</v>
      </c>
      <c r="F2858" s="47"/>
      <c r="G2858" s="47"/>
      <c r="H2858" s="12">
        <f>SUM(E2858*100,F2858:G2858)</f>
        <v>75.25</v>
      </c>
      <c r="I2858" s="47">
        <v>1</v>
      </c>
      <c r="J2858" s="77"/>
      <c r="K2858" s="13">
        <f>SUM(I2858:J2858)</f>
        <v>1</v>
      </c>
      <c r="L2858" s="47"/>
      <c r="M2858" s="77"/>
      <c r="N2858" s="77"/>
      <c r="O2858" s="13">
        <f>SUM(L2858:N2858)</f>
        <v>0</v>
      </c>
      <c r="P2858" s="77"/>
      <c r="Q2858" s="77"/>
      <c r="R2858" s="77"/>
      <c r="S2858" s="77"/>
      <c r="T2858" s="13">
        <f>SUM(P2858:S2858)</f>
        <v>0</v>
      </c>
      <c r="U2858" s="47">
        <v>1.5</v>
      </c>
      <c r="V2858" s="47">
        <v>0.7</v>
      </c>
      <c r="W2858" s="47"/>
      <c r="X2858" s="47">
        <v>0.2</v>
      </c>
      <c r="Y2858" s="47">
        <v>0.2</v>
      </c>
      <c r="Z2858" s="47"/>
      <c r="AA2858" s="13">
        <f>SUM(U2858:Z2858)</f>
        <v>2.6000000000000005</v>
      </c>
      <c r="AB2858" s="47"/>
      <c r="AC2858" s="47"/>
      <c r="AD2858" s="86">
        <f>H2858+K2858+O2858+T2858+AA2858+AB2858-AC2858</f>
        <v>78.849999999999994</v>
      </c>
    </row>
    <row r="2859" spans="1:30" ht="21" customHeight="1" x14ac:dyDescent="0.2">
      <c r="A2859" s="9">
        <v>2855</v>
      </c>
      <c r="B2859" s="117">
        <v>174137</v>
      </c>
      <c r="C2859" s="119" t="s">
        <v>78</v>
      </c>
      <c r="D2859" s="119">
        <v>4</v>
      </c>
      <c r="E2859" s="14">
        <v>0.78846153846153844</v>
      </c>
      <c r="F2859" s="51"/>
      <c r="G2859" s="51"/>
      <c r="H2859" s="12">
        <f>SUM(E2859*100,F2859:G2859)</f>
        <v>78.84615384615384</v>
      </c>
      <c r="I2859" s="51"/>
      <c r="J2859" s="121"/>
      <c r="K2859" s="14">
        <f>SUM(I2859:J2859)</f>
        <v>0</v>
      </c>
      <c r="L2859" s="51"/>
      <c r="M2859" s="121"/>
      <c r="N2859" s="121"/>
      <c r="O2859" s="14">
        <f>SUM(L2859:N2859)</f>
        <v>0</v>
      </c>
      <c r="P2859" s="121"/>
      <c r="Q2859" s="121"/>
      <c r="R2859" s="121"/>
      <c r="S2859" s="121"/>
      <c r="T2859" s="14">
        <f>SUM(P2859:S2859)</f>
        <v>0</v>
      </c>
      <c r="U2859" s="51"/>
      <c r="V2859" s="51"/>
      <c r="W2859" s="51"/>
      <c r="X2859" s="51"/>
      <c r="Y2859" s="51"/>
      <c r="Z2859" s="51"/>
      <c r="AA2859" s="14">
        <f>SUM(U2859:Z2859)</f>
        <v>0</v>
      </c>
      <c r="AB2859" s="51"/>
      <c r="AC2859" s="51"/>
      <c r="AD2859" s="86">
        <f>H2859+K2859+O2859+T2859+AA2859+AB2859-AC2859</f>
        <v>78.84615384615384</v>
      </c>
    </row>
    <row r="2860" spans="1:30" ht="21" customHeight="1" x14ac:dyDescent="0.2">
      <c r="A2860" s="10">
        <v>2856</v>
      </c>
      <c r="B2860" s="100" t="s">
        <v>2416</v>
      </c>
      <c r="C2860" s="101" t="s">
        <v>68</v>
      </c>
      <c r="D2860" s="156">
        <v>1</v>
      </c>
      <c r="E2860" s="16">
        <v>0.78833333333333333</v>
      </c>
      <c r="F2860" s="48"/>
      <c r="G2860" s="48"/>
      <c r="H2860" s="12">
        <f>SUM(E2860*100,F2860:G2860)</f>
        <v>78.833333333333329</v>
      </c>
      <c r="I2860" s="48"/>
      <c r="J2860" s="78"/>
      <c r="K2860" s="13">
        <f>SUM(I2860:J2860)</f>
        <v>0</v>
      </c>
      <c r="L2860" s="48"/>
      <c r="M2860" s="78"/>
      <c r="N2860" s="78"/>
      <c r="O2860" s="13">
        <f>SUM(L2860:N2860)</f>
        <v>0</v>
      </c>
      <c r="P2860" s="78"/>
      <c r="Q2860" s="78"/>
      <c r="R2860" s="78"/>
      <c r="S2860" s="78"/>
      <c r="T2860" s="13">
        <f>SUM(P2860:S2860)</f>
        <v>0</v>
      </c>
      <c r="U2860" s="48"/>
      <c r="V2860" s="48"/>
      <c r="W2860" s="48"/>
      <c r="X2860" s="48"/>
      <c r="Y2860" s="48"/>
      <c r="Z2860" s="48"/>
      <c r="AA2860" s="13">
        <f>SUM(U2860:Z2860)</f>
        <v>0</v>
      </c>
      <c r="AB2860" s="48"/>
      <c r="AC2860" s="48"/>
      <c r="AD2860" s="86">
        <f>H2860+K2860+O2860+T2860+AA2860+AB2860-AC2860</f>
        <v>78.833333333333329</v>
      </c>
    </row>
    <row r="2861" spans="1:30" ht="21" customHeight="1" x14ac:dyDescent="0.2">
      <c r="A2861" s="8">
        <v>2857</v>
      </c>
      <c r="B2861" s="129" t="s">
        <v>2417</v>
      </c>
      <c r="C2861" s="101" t="s">
        <v>68</v>
      </c>
      <c r="D2861" s="101">
        <v>2</v>
      </c>
      <c r="E2861" s="13">
        <v>0.78833333333333333</v>
      </c>
      <c r="F2861" s="48"/>
      <c r="G2861" s="48"/>
      <c r="H2861" s="12">
        <f>SUM(E2861*100,F2861:G2861)</f>
        <v>78.833333333333329</v>
      </c>
      <c r="I2861" s="48"/>
      <c r="J2861" s="78"/>
      <c r="K2861" s="13">
        <f>SUM(I2861:J2861)</f>
        <v>0</v>
      </c>
      <c r="L2861" s="48"/>
      <c r="M2861" s="78"/>
      <c r="N2861" s="78"/>
      <c r="O2861" s="13">
        <f>SUM(L2861:N2861)</f>
        <v>0</v>
      </c>
      <c r="P2861" s="78"/>
      <c r="Q2861" s="78"/>
      <c r="R2861" s="78"/>
      <c r="S2861" s="78"/>
      <c r="T2861" s="13">
        <f>SUM(P2861:S2861)</f>
        <v>0</v>
      </c>
      <c r="U2861" s="48"/>
      <c r="V2861" s="48"/>
      <c r="W2861" s="48"/>
      <c r="X2861" s="48"/>
      <c r="Y2861" s="48"/>
      <c r="Z2861" s="48"/>
      <c r="AA2861" s="13">
        <f>SUM(U2861:Z2861)</f>
        <v>0</v>
      </c>
      <c r="AB2861" s="48"/>
      <c r="AC2861" s="48"/>
      <c r="AD2861" s="87">
        <f>H2861+K2861+O2861+T2861+AA2861+AB2861-AC2861</f>
        <v>78.833333333333329</v>
      </c>
    </row>
    <row r="2862" spans="1:30" ht="21" customHeight="1" x14ac:dyDescent="0.2">
      <c r="A2862" s="9">
        <v>2858</v>
      </c>
      <c r="B2862" s="107">
        <v>182768</v>
      </c>
      <c r="C2862" s="104" t="s">
        <v>70</v>
      </c>
      <c r="D2862" s="104">
        <v>3</v>
      </c>
      <c r="E2862" s="14">
        <f>'[1]3-18-01.'!AD19</f>
        <v>0.78799999999999992</v>
      </c>
      <c r="F2862" s="49"/>
      <c r="G2862" s="49"/>
      <c r="H2862" s="12">
        <f>SUM(E2862*100,F2862:G2862)</f>
        <v>78.8</v>
      </c>
      <c r="I2862" s="49"/>
      <c r="J2862" s="106"/>
      <c r="K2862" s="14">
        <f>SUM(I2862:J2862)</f>
        <v>0</v>
      </c>
      <c r="L2862" s="49"/>
      <c r="M2862" s="106"/>
      <c r="N2862" s="106"/>
      <c r="O2862" s="14">
        <f>SUM(L2862:N2862)</f>
        <v>0</v>
      </c>
      <c r="P2862" s="106"/>
      <c r="Q2862" s="106"/>
      <c r="R2862" s="106"/>
      <c r="S2862" s="106"/>
      <c r="T2862" s="14">
        <f>SUM(P2862:S2862)</f>
        <v>0</v>
      </c>
      <c r="U2862" s="49"/>
      <c r="V2862" s="49"/>
      <c r="W2862" s="49"/>
      <c r="X2862" s="49"/>
      <c r="Y2862" s="49"/>
      <c r="Z2862" s="49"/>
      <c r="AA2862" s="14">
        <f>SUM(U2862:Z2862)</f>
        <v>0</v>
      </c>
      <c r="AB2862" s="49"/>
      <c r="AC2862" s="49"/>
      <c r="AD2862" s="86">
        <f>H2862+K2862+O2862+T2862+AA2862+AB2862-AC2862</f>
        <v>78.8</v>
      </c>
    </row>
    <row r="2863" spans="1:30" ht="21" customHeight="1" x14ac:dyDescent="0.2">
      <c r="A2863" s="10">
        <v>2859</v>
      </c>
      <c r="B2863" s="107">
        <v>182922</v>
      </c>
      <c r="C2863" s="104" t="s">
        <v>70</v>
      </c>
      <c r="D2863" s="104">
        <v>3</v>
      </c>
      <c r="E2863" s="14">
        <f>'[1]3-18-08.'!AD16</f>
        <v>0.78799999999999992</v>
      </c>
      <c r="F2863" s="49"/>
      <c r="G2863" s="49"/>
      <c r="H2863" s="12">
        <f>SUM(E2863*100,F2863:G2863)</f>
        <v>78.8</v>
      </c>
      <c r="I2863" s="49"/>
      <c r="J2863" s="106"/>
      <c r="K2863" s="14">
        <f>SUM(I2863:J2863)</f>
        <v>0</v>
      </c>
      <c r="L2863" s="49"/>
      <c r="M2863" s="106"/>
      <c r="N2863" s="106"/>
      <c r="O2863" s="14">
        <f>SUM(L2863:N2863)</f>
        <v>0</v>
      </c>
      <c r="P2863" s="106"/>
      <c r="Q2863" s="106"/>
      <c r="R2863" s="106"/>
      <c r="S2863" s="106"/>
      <c r="T2863" s="14">
        <f>SUM(P2863:S2863)</f>
        <v>0</v>
      </c>
      <c r="U2863" s="49"/>
      <c r="V2863" s="49"/>
      <c r="W2863" s="49"/>
      <c r="X2863" s="49"/>
      <c r="Y2863" s="49"/>
      <c r="Z2863" s="49"/>
      <c r="AA2863" s="14">
        <f>SUM(U2863:Z2863)</f>
        <v>0</v>
      </c>
      <c r="AB2863" s="49"/>
      <c r="AC2863" s="49"/>
      <c r="AD2863" s="87">
        <f>H2863+K2863+O2863+T2863+AA2863+AB2863-AC2863</f>
        <v>78.8</v>
      </c>
    </row>
    <row r="2864" spans="1:30" ht="21" customHeight="1" x14ac:dyDescent="0.2">
      <c r="A2864" s="8">
        <v>2860</v>
      </c>
      <c r="B2864" s="103" t="s">
        <v>2418</v>
      </c>
      <c r="C2864" s="104" t="s">
        <v>70</v>
      </c>
      <c r="D2864" s="103">
        <v>4</v>
      </c>
      <c r="E2864" s="14">
        <f>H2864/100</f>
        <v>0.78785714285714292</v>
      </c>
      <c r="F2864" s="49"/>
      <c r="G2864" s="49"/>
      <c r="H2864" s="12">
        <v>78.785714285714292</v>
      </c>
      <c r="I2864" s="49"/>
      <c r="J2864" s="106"/>
      <c r="K2864" s="14">
        <f>SUM(I2864:J2864)</f>
        <v>0</v>
      </c>
      <c r="L2864" s="49"/>
      <c r="M2864" s="106"/>
      <c r="N2864" s="106"/>
      <c r="O2864" s="14">
        <f>SUM(L2864:N2864)</f>
        <v>0</v>
      </c>
      <c r="P2864" s="106"/>
      <c r="Q2864" s="106"/>
      <c r="R2864" s="106"/>
      <c r="S2864" s="106"/>
      <c r="T2864" s="14">
        <f>SUM(P2864:S2864)</f>
        <v>0</v>
      </c>
      <c r="U2864" s="49"/>
      <c r="V2864" s="49"/>
      <c r="W2864" s="49"/>
      <c r="X2864" s="49"/>
      <c r="Y2864" s="49"/>
      <c r="Z2864" s="49"/>
      <c r="AA2864" s="14">
        <f>SUM(U2864:Z2864)</f>
        <v>0</v>
      </c>
      <c r="AB2864" s="49"/>
      <c r="AC2864" s="49"/>
      <c r="AD2864" s="86">
        <f>H2864+K2864+O2864+T2864+AA2864+AB2864-AC2864</f>
        <v>78.785714285714292</v>
      </c>
    </row>
    <row r="2865" spans="1:30" ht="21" customHeight="1" x14ac:dyDescent="0.2">
      <c r="A2865" s="9">
        <v>2861</v>
      </c>
      <c r="B2865" s="96" t="s">
        <v>2419</v>
      </c>
      <c r="C2865" s="96" t="s">
        <v>66</v>
      </c>
      <c r="D2865" s="96">
        <v>1</v>
      </c>
      <c r="E2865" s="13">
        <v>0.78781250000000003</v>
      </c>
      <c r="F2865" s="47"/>
      <c r="G2865" s="47"/>
      <c r="H2865" s="12">
        <f>SUM(E2865*100,F2865:G2865)</f>
        <v>78.78125</v>
      </c>
      <c r="I2865" s="47"/>
      <c r="J2865" s="77"/>
      <c r="K2865" s="13">
        <f>SUM(I2865:J2865)</f>
        <v>0</v>
      </c>
      <c r="L2865" s="47"/>
      <c r="M2865" s="77"/>
      <c r="N2865" s="77"/>
      <c r="O2865" s="13">
        <f>SUM(L2865:N2865)</f>
        <v>0</v>
      </c>
      <c r="P2865" s="77"/>
      <c r="Q2865" s="77"/>
      <c r="R2865" s="77"/>
      <c r="S2865" s="77"/>
      <c r="T2865" s="13">
        <f>SUM(P2865:S2865)</f>
        <v>0</v>
      </c>
      <c r="U2865" s="47"/>
      <c r="V2865" s="47"/>
      <c r="W2865" s="47"/>
      <c r="X2865" s="47"/>
      <c r="Y2865" s="47"/>
      <c r="Z2865" s="47"/>
      <c r="AA2865" s="13">
        <f>SUM(U2865:Z2865)</f>
        <v>0</v>
      </c>
      <c r="AB2865" s="47"/>
      <c r="AC2865" s="47"/>
      <c r="AD2865" s="87">
        <f>H2865+K2865+O2865+T2865+AA2865+AB2865-AC2865</f>
        <v>78.78125</v>
      </c>
    </row>
    <row r="2866" spans="1:30" ht="21" customHeight="1" x14ac:dyDescent="0.2">
      <c r="A2866" s="10">
        <v>2862</v>
      </c>
      <c r="B2866" s="117">
        <v>203066</v>
      </c>
      <c r="C2866" s="119" t="s">
        <v>78</v>
      </c>
      <c r="D2866" s="119">
        <v>1</v>
      </c>
      <c r="E2866" s="14">
        <v>0.78781250000000003</v>
      </c>
      <c r="F2866" s="51"/>
      <c r="G2866" s="51"/>
      <c r="H2866" s="12">
        <f>SUM(E2866*100,F2866:G2866)</f>
        <v>78.78125</v>
      </c>
      <c r="I2866" s="51"/>
      <c r="J2866" s="121"/>
      <c r="K2866" s="14">
        <f>SUM(I2866:J2866)</f>
        <v>0</v>
      </c>
      <c r="L2866" s="51"/>
      <c r="M2866" s="121"/>
      <c r="N2866" s="121"/>
      <c r="O2866" s="14">
        <f>SUM(L2866:N2866)</f>
        <v>0</v>
      </c>
      <c r="P2866" s="121"/>
      <c r="Q2866" s="121"/>
      <c r="R2866" s="121"/>
      <c r="S2866" s="121"/>
      <c r="T2866" s="14">
        <f>SUM(P2866:S2866)</f>
        <v>0</v>
      </c>
      <c r="U2866" s="51"/>
      <c r="V2866" s="51"/>
      <c r="W2866" s="51"/>
      <c r="X2866" s="51"/>
      <c r="Y2866" s="51"/>
      <c r="Z2866" s="51"/>
      <c r="AA2866" s="14">
        <f>SUM(U2866:Z2866)</f>
        <v>0</v>
      </c>
      <c r="AB2866" s="51"/>
      <c r="AC2866" s="51"/>
      <c r="AD2866" s="86">
        <f>H2866+K2866+O2866+T2866+AA2866+AB2866-AC2866</f>
        <v>78.78125</v>
      </c>
    </row>
    <row r="2867" spans="1:30" ht="21" customHeight="1" x14ac:dyDescent="0.2">
      <c r="A2867" s="8">
        <v>2863</v>
      </c>
      <c r="B2867" s="99" t="s">
        <v>2420</v>
      </c>
      <c r="C2867" s="101" t="s">
        <v>68</v>
      </c>
      <c r="D2867" s="99">
        <v>1</v>
      </c>
      <c r="E2867" s="13">
        <v>0.78774193548387095</v>
      </c>
      <c r="F2867" s="48"/>
      <c r="G2867" s="48"/>
      <c r="H2867" s="12">
        <f>SUM(E2867*100,F2867:G2867)</f>
        <v>78.774193548387089</v>
      </c>
      <c r="I2867" s="48"/>
      <c r="J2867" s="78"/>
      <c r="K2867" s="13">
        <f>SUM(I2867:J2867)</f>
        <v>0</v>
      </c>
      <c r="L2867" s="48"/>
      <c r="M2867" s="78"/>
      <c r="N2867" s="78"/>
      <c r="O2867" s="13">
        <f>SUM(L2867:N2867)</f>
        <v>0</v>
      </c>
      <c r="P2867" s="78"/>
      <c r="Q2867" s="78"/>
      <c r="R2867" s="78"/>
      <c r="S2867" s="78"/>
      <c r="T2867" s="13">
        <f>SUM(P2867:S2867)</f>
        <v>0</v>
      </c>
      <c r="U2867" s="48"/>
      <c r="V2867" s="48"/>
      <c r="W2867" s="48"/>
      <c r="X2867" s="48"/>
      <c r="Y2867" s="48"/>
      <c r="Z2867" s="48"/>
      <c r="AA2867" s="13">
        <f>SUM(U2867:Z2867)</f>
        <v>0</v>
      </c>
      <c r="AB2867" s="48"/>
      <c r="AC2867" s="48"/>
      <c r="AD2867" s="87">
        <f>H2867+K2867+O2867+T2867+AA2867+AB2867-AC2867</f>
        <v>78.774193548387089</v>
      </c>
    </row>
    <row r="2868" spans="1:30" ht="21" customHeight="1" x14ac:dyDescent="0.2">
      <c r="A2868" s="9">
        <v>2864</v>
      </c>
      <c r="B2868" s="134" t="s">
        <v>2421</v>
      </c>
      <c r="C2868" s="92" t="s">
        <v>64</v>
      </c>
      <c r="D2868" s="92">
        <v>1</v>
      </c>
      <c r="E2868" s="12">
        <v>0.78766666666666663</v>
      </c>
      <c r="F2868" s="53"/>
      <c r="G2868" s="46"/>
      <c r="H2868" s="12">
        <f>SUM(E2868*100,F2868:G2868)</f>
        <v>78.766666666666666</v>
      </c>
      <c r="I2868" s="94"/>
      <c r="J2868" s="95"/>
      <c r="K2868" s="12">
        <f>SUM(I2868:J2868)</f>
        <v>0</v>
      </c>
      <c r="L2868" s="95"/>
      <c r="M2868" s="95"/>
      <c r="N2868" s="95"/>
      <c r="O2868" s="12">
        <f>SUM(L2868:N2868)</f>
        <v>0</v>
      </c>
      <c r="P2868" s="95"/>
      <c r="Q2868" s="95"/>
      <c r="R2868" s="95"/>
      <c r="S2868" s="95"/>
      <c r="T2868" s="12">
        <f>SUM(P2868:S2868)</f>
        <v>0</v>
      </c>
      <c r="U2868" s="95"/>
      <c r="V2868" s="94"/>
      <c r="W2868" s="94"/>
      <c r="X2868" s="94"/>
      <c r="Y2868" s="85"/>
      <c r="Z2868" s="85"/>
      <c r="AA2868" s="14">
        <f>SUM(U2868:Z2868)</f>
        <v>0</v>
      </c>
      <c r="AB2868" s="85"/>
      <c r="AC2868" s="85"/>
      <c r="AD2868" s="86">
        <f>H2868+K2868+O2868+T2868+AA2868+AB2868-AC2868</f>
        <v>78.766666666666666</v>
      </c>
    </row>
    <row r="2869" spans="1:30" ht="21" customHeight="1" x14ac:dyDescent="0.2">
      <c r="A2869" s="10">
        <v>2865</v>
      </c>
      <c r="B2869" s="132" t="s">
        <v>2422</v>
      </c>
      <c r="C2869" s="101" t="s">
        <v>68</v>
      </c>
      <c r="D2869" s="101">
        <v>1</v>
      </c>
      <c r="E2869" s="13">
        <v>0.78749999999999998</v>
      </c>
      <c r="F2869" s="48"/>
      <c r="G2869" s="48"/>
      <c r="H2869" s="12">
        <f>SUM(E2869*100,F2869:G2869)</f>
        <v>78.75</v>
      </c>
      <c r="I2869" s="48"/>
      <c r="J2869" s="78"/>
      <c r="K2869" s="13">
        <f>SUM(I2869:J2869)</f>
        <v>0</v>
      </c>
      <c r="L2869" s="48"/>
      <c r="M2869" s="78"/>
      <c r="N2869" s="78"/>
      <c r="O2869" s="13">
        <f>SUM(L2869:N2869)</f>
        <v>0</v>
      </c>
      <c r="P2869" s="78"/>
      <c r="Q2869" s="78"/>
      <c r="R2869" s="78"/>
      <c r="S2869" s="78"/>
      <c r="T2869" s="13">
        <f>SUM(P2869:S2869)</f>
        <v>0</v>
      </c>
      <c r="U2869" s="48"/>
      <c r="V2869" s="48"/>
      <c r="W2869" s="48"/>
      <c r="X2869" s="48"/>
      <c r="Y2869" s="48"/>
      <c r="Z2869" s="48"/>
      <c r="AA2869" s="13">
        <f>SUM(U2869:Z2869)</f>
        <v>0</v>
      </c>
      <c r="AB2869" s="48"/>
      <c r="AC2869" s="48"/>
      <c r="AD2869" s="86">
        <f>H2869+K2869+O2869+T2869+AA2869+AB2869-AC2869</f>
        <v>78.75</v>
      </c>
    </row>
    <row r="2870" spans="1:30" ht="21" customHeight="1" x14ac:dyDescent="0.2">
      <c r="A2870" s="8">
        <v>2866</v>
      </c>
      <c r="B2870" s="143" t="s">
        <v>2423</v>
      </c>
      <c r="C2870" s="92" t="s">
        <v>64</v>
      </c>
      <c r="D2870" s="91">
        <v>4</v>
      </c>
      <c r="E2870" s="12">
        <v>0.78738317757009346</v>
      </c>
      <c r="F2870" s="46"/>
      <c r="G2870" s="46"/>
      <c r="H2870" s="12">
        <f>SUM(E2870*100,F2870:G2870)</f>
        <v>78.738317757009341</v>
      </c>
      <c r="I2870" s="94"/>
      <c r="J2870" s="95"/>
      <c r="K2870" s="12">
        <f>SUM(I2870:J2870)</f>
        <v>0</v>
      </c>
      <c r="L2870" s="95"/>
      <c r="M2870" s="95"/>
      <c r="N2870" s="95"/>
      <c r="O2870" s="12">
        <f>SUM(L2870:N2870)</f>
        <v>0</v>
      </c>
      <c r="P2870" s="95"/>
      <c r="Q2870" s="95"/>
      <c r="R2870" s="95"/>
      <c r="S2870" s="95"/>
      <c r="T2870" s="12">
        <f>SUM(P2870:S2870)</f>
        <v>0</v>
      </c>
      <c r="U2870" s="95"/>
      <c r="V2870" s="94"/>
      <c r="W2870" s="94"/>
      <c r="X2870" s="94"/>
      <c r="Y2870" s="85"/>
      <c r="Z2870" s="85"/>
      <c r="AA2870" s="14">
        <f>SUM(U2870:Z2870)</f>
        <v>0</v>
      </c>
      <c r="AB2870" s="85"/>
      <c r="AC2870" s="85"/>
      <c r="AD2870" s="86">
        <f>H2870+K2870+O2870+T2870+AA2870+AB2870-AC2870</f>
        <v>78.738317757009341</v>
      </c>
    </row>
    <row r="2871" spans="1:30" ht="21" customHeight="1" x14ac:dyDescent="0.2">
      <c r="A2871" s="9">
        <v>2867</v>
      </c>
      <c r="B2871" s="100" t="s">
        <v>2424</v>
      </c>
      <c r="C2871" s="101" t="s">
        <v>68</v>
      </c>
      <c r="D2871" s="156">
        <v>1</v>
      </c>
      <c r="E2871" s="16">
        <v>0.78733333333333333</v>
      </c>
      <c r="F2871" s="48"/>
      <c r="G2871" s="48"/>
      <c r="H2871" s="12">
        <f>SUM(E2871*100,F2871:G2871)</f>
        <v>78.733333333333334</v>
      </c>
      <c r="I2871" s="48"/>
      <c r="J2871" s="78"/>
      <c r="K2871" s="13">
        <f>SUM(I2871:J2871)</f>
        <v>0</v>
      </c>
      <c r="L2871" s="48"/>
      <c r="M2871" s="78"/>
      <c r="N2871" s="78"/>
      <c r="O2871" s="13">
        <f>SUM(L2871:N2871)</f>
        <v>0</v>
      </c>
      <c r="P2871" s="78"/>
      <c r="Q2871" s="78"/>
      <c r="R2871" s="78"/>
      <c r="S2871" s="78"/>
      <c r="T2871" s="13">
        <f>SUM(P2871:S2871)</f>
        <v>0</v>
      </c>
      <c r="U2871" s="48"/>
      <c r="V2871" s="48"/>
      <c r="W2871" s="48"/>
      <c r="X2871" s="48"/>
      <c r="Y2871" s="48"/>
      <c r="Z2871" s="48"/>
      <c r="AA2871" s="13">
        <f>SUM(U2871:Z2871)</f>
        <v>0</v>
      </c>
      <c r="AB2871" s="48"/>
      <c r="AC2871" s="48"/>
      <c r="AD2871" s="87">
        <f>H2871+K2871+O2871+T2871+AA2871+AB2871-AC2871</f>
        <v>78.733333333333334</v>
      </c>
    </row>
    <row r="2872" spans="1:30" ht="21" customHeight="1" x14ac:dyDescent="0.2">
      <c r="A2872" s="10">
        <v>2868</v>
      </c>
      <c r="B2872" s="117">
        <v>184185</v>
      </c>
      <c r="C2872" s="119" t="s">
        <v>78</v>
      </c>
      <c r="D2872" s="119">
        <v>3</v>
      </c>
      <c r="E2872" s="14">
        <v>0.78704545454545449</v>
      </c>
      <c r="F2872" s="51"/>
      <c r="G2872" s="51"/>
      <c r="H2872" s="12">
        <f>SUM(E2872*100,F2872:G2872)</f>
        <v>78.704545454545453</v>
      </c>
      <c r="I2872" s="51"/>
      <c r="J2872" s="121"/>
      <c r="K2872" s="14">
        <f>SUM(I2872:J2872)</f>
        <v>0</v>
      </c>
      <c r="L2872" s="51"/>
      <c r="M2872" s="121"/>
      <c r="N2872" s="121"/>
      <c r="O2872" s="14">
        <f>SUM(L2872:N2872)</f>
        <v>0</v>
      </c>
      <c r="P2872" s="121"/>
      <c r="Q2872" s="121"/>
      <c r="R2872" s="121"/>
      <c r="S2872" s="121"/>
      <c r="T2872" s="14">
        <f>SUM(P2872:S2872)</f>
        <v>0</v>
      </c>
      <c r="U2872" s="51"/>
      <c r="V2872" s="51"/>
      <c r="W2872" s="51"/>
      <c r="X2872" s="51"/>
      <c r="Y2872" s="51"/>
      <c r="Z2872" s="51"/>
      <c r="AA2872" s="14">
        <f>SUM(U2872:Z2872)</f>
        <v>0</v>
      </c>
      <c r="AB2872" s="51"/>
      <c r="AC2872" s="51"/>
      <c r="AD2872" s="87">
        <f>H2872+K2872+O2872+T2872+AA2872+AB2872-AC2872</f>
        <v>78.704545454545453</v>
      </c>
    </row>
    <row r="2873" spans="1:30" ht="21" customHeight="1" x14ac:dyDescent="0.2">
      <c r="A2873" s="8">
        <v>2869</v>
      </c>
      <c r="B2873" s="117">
        <v>194121</v>
      </c>
      <c r="C2873" s="119" t="s">
        <v>78</v>
      </c>
      <c r="D2873" s="119">
        <v>2</v>
      </c>
      <c r="E2873" s="14">
        <v>0.78104166666666663</v>
      </c>
      <c r="F2873" s="51"/>
      <c r="G2873" s="51"/>
      <c r="H2873" s="12">
        <f>SUM(E2873*100,F2873:G2873)</f>
        <v>78.104166666666657</v>
      </c>
      <c r="I2873" s="51"/>
      <c r="J2873" s="121"/>
      <c r="K2873" s="14">
        <f>SUM(I2873:J2873)</f>
        <v>0</v>
      </c>
      <c r="L2873" s="51"/>
      <c r="M2873" s="121"/>
      <c r="N2873" s="121"/>
      <c r="O2873" s="14">
        <f>SUM(L2873:N2873)</f>
        <v>0</v>
      </c>
      <c r="P2873" s="121"/>
      <c r="Q2873" s="121"/>
      <c r="R2873" s="121">
        <v>0.6</v>
      </c>
      <c r="S2873" s="121"/>
      <c r="T2873" s="14">
        <f>SUM(P2873:S2873)</f>
        <v>0.6</v>
      </c>
      <c r="U2873" s="51"/>
      <c r="V2873" s="51"/>
      <c r="W2873" s="51"/>
      <c r="X2873" s="51"/>
      <c r="Y2873" s="51"/>
      <c r="Z2873" s="51"/>
      <c r="AA2873" s="14">
        <f>SUM(U2873:Z2873)</f>
        <v>0</v>
      </c>
      <c r="AB2873" s="51"/>
      <c r="AC2873" s="51"/>
      <c r="AD2873" s="86">
        <f>H2873+K2873+O2873+T2873+AA2873+AB2873-AC2873</f>
        <v>78.704166666666652</v>
      </c>
    </row>
    <row r="2874" spans="1:30" ht="21" customHeight="1" x14ac:dyDescent="0.2">
      <c r="A2874" s="9">
        <v>2870</v>
      </c>
      <c r="B2874" s="122" t="s">
        <v>2425</v>
      </c>
      <c r="C2874" s="110" t="s">
        <v>73</v>
      </c>
      <c r="D2874" s="110">
        <v>1</v>
      </c>
      <c r="E2874" s="14">
        <v>0.78696296296296298</v>
      </c>
      <c r="F2874" s="50"/>
      <c r="G2874" s="50"/>
      <c r="H2874" s="12">
        <f>SUM(E2874*100,F2874:G2874)</f>
        <v>78.696296296296296</v>
      </c>
      <c r="I2874" s="50"/>
      <c r="J2874" s="112"/>
      <c r="K2874" s="14">
        <f>SUM(I2874:J2874)</f>
        <v>0</v>
      </c>
      <c r="L2874" s="50"/>
      <c r="M2874" s="112"/>
      <c r="N2874" s="112"/>
      <c r="O2874" s="14">
        <f>SUM(L2874:N2874)</f>
        <v>0</v>
      </c>
      <c r="P2874" s="112"/>
      <c r="Q2874" s="112"/>
      <c r="R2874" s="112"/>
      <c r="S2874" s="112"/>
      <c r="T2874" s="14">
        <f>SUM(P2874:S2874)</f>
        <v>0</v>
      </c>
      <c r="U2874" s="50"/>
      <c r="V2874" s="50"/>
      <c r="W2874" s="50"/>
      <c r="X2874" s="50"/>
      <c r="Y2874" s="50"/>
      <c r="Z2874" s="50"/>
      <c r="AA2874" s="14">
        <f>SUM(U2874:Z2874)</f>
        <v>0</v>
      </c>
      <c r="AB2874" s="50"/>
      <c r="AC2874" s="50"/>
      <c r="AD2874" s="86">
        <f>H2874+K2874+O2874+T2874+AA2874+AB2874-AC2874</f>
        <v>78.696296296296296</v>
      </c>
    </row>
    <row r="2875" spans="1:30" ht="21" customHeight="1" x14ac:dyDescent="0.2">
      <c r="A2875" s="10">
        <v>2871</v>
      </c>
      <c r="B2875" s="123" t="s">
        <v>2426</v>
      </c>
      <c r="C2875" s="101" t="s">
        <v>68</v>
      </c>
      <c r="D2875" s="125">
        <v>3</v>
      </c>
      <c r="E2875" s="13">
        <v>0.78689655172413797</v>
      </c>
      <c r="F2875" s="48"/>
      <c r="G2875" s="48"/>
      <c r="H2875" s="12">
        <f>SUM(E2875*100,F2875:G2875)</f>
        <v>78.689655172413794</v>
      </c>
      <c r="I2875" s="48"/>
      <c r="J2875" s="78"/>
      <c r="K2875" s="13">
        <f>SUM(I2875:J2875)</f>
        <v>0</v>
      </c>
      <c r="L2875" s="48"/>
      <c r="M2875" s="78"/>
      <c r="N2875" s="78"/>
      <c r="O2875" s="13">
        <f>SUM(L2875:N2875)</f>
        <v>0</v>
      </c>
      <c r="P2875" s="78"/>
      <c r="Q2875" s="78"/>
      <c r="R2875" s="78"/>
      <c r="S2875" s="78"/>
      <c r="T2875" s="13">
        <f>SUM(P2875:S2875)</f>
        <v>0</v>
      </c>
      <c r="U2875" s="48"/>
      <c r="V2875" s="48"/>
      <c r="W2875" s="48"/>
      <c r="X2875" s="48"/>
      <c r="Y2875" s="48"/>
      <c r="Z2875" s="48"/>
      <c r="AA2875" s="13">
        <f>SUM(U2875:Z2875)</f>
        <v>0</v>
      </c>
      <c r="AB2875" s="48"/>
      <c r="AC2875" s="48"/>
      <c r="AD2875" s="86">
        <f>H2875+K2875+O2875+T2875+AA2875+AB2875-AC2875</f>
        <v>78.689655172413794</v>
      </c>
    </row>
    <row r="2876" spans="1:30" ht="21" customHeight="1" x14ac:dyDescent="0.2">
      <c r="A2876" s="8">
        <v>2872</v>
      </c>
      <c r="B2876" s="132" t="s">
        <v>2427</v>
      </c>
      <c r="C2876" s="101" t="s">
        <v>68</v>
      </c>
      <c r="D2876" s="101">
        <v>2</v>
      </c>
      <c r="E2876" s="13">
        <v>0.78666666666666663</v>
      </c>
      <c r="F2876" s="48"/>
      <c r="G2876" s="48"/>
      <c r="H2876" s="12">
        <f>SUM(E2876*100,F2876:G2876)</f>
        <v>78.666666666666657</v>
      </c>
      <c r="I2876" s="48"/>
      <c r="J2876" s="78"/>
      <c r="K2876" s="13">
        <f>SUM(I2876:J2876)</f>
        <v>0</v>
      </c>
      <c r="L2876" s="48"/>
      <c r="M2876" s="78"/>
      <c r="N2876" s="78"/>
      <c r="O2876" s="13">
        <f>SUM(L2876:N2876)</f>
        <v>0</v>
      </c>
      <c r="P2876" s="78"/>
      <c r="Q2876" s="78"/>
      <c r="R2876" s="78"/>
      <c r="S2876" s="78"/>
      <c r="T2876" s="13">
        <f>SUM(P2876:S2876)</f>
        <v>0</v>
      </c>
      <c r="U2876" s="48"/>
      <c r="V2876" s="48"/>
      <c r="W2876" s="48"/>
      <c r="X2876" s="48"/>
      <c r="Y2876" s="48"/>
      <c r="Z2876" s="48"/>
      <c r="AA2876" s="13">
        <f>SUM(U2876:Z2876)</f>
        <v>0</v>
      </c>
      <c r="AB2876" s="48"/>
      <c r="AC2876" s="48"/>
      <c r="AD2876" s="87">
        <f>H2876+K2876+O2876+T2876+AA2876+AB2876-AC2876</f>
        <v>78.666666666666657</v>
      </c>
    </row>
    <row r="2877" spans="1:30" ht="21" customHeight="1" x14ac:dyDescent="0.2">
      <c r="A2877" s="9">
        <v>2873</v>
      </c>
      <c r="B2877" s="122" t="s">
        <v>2428</v>
      </c>
      <c r="C2877" s="110" t="s">
        <v>73</v>
      </c>
      <c r="D2877" s="110">
        <v>2</v>
      </c>
      <c r="E2877" s="14">
        <v>0.78062500000000001</v>
      </c>
      <c r="F2877" s="50"/>
      <c r="G2877" s="50"/>
      <c r="H2877" s="12">
        <f>SUM(E2877*100,F2877:G2877)</f>
        <v>78.0625</v>
      </c>
      <c r="I2877" s="50"/>
      <c r="J2877" s="112"/>
      <c r="K2877" s="14">
        <f>SUM(I2877:J2877)</f>
        <v>0</v>
      </c>
      <c r="L2877" s="50"/>
      <c r="M2877" s="112"/>
      <c r="N2877" s="112"/>
      <c r="O2877" s="14">
        <f>SUM(L2877:N2877)</f>
        <v>0</v>
      </c>
      <c r="P2877" s="112"/>
      <c r="Q2877" s="112"/>
      <c r="R2877" s="112">
        <v>0.6</v>
      </c>
      <c r="S2877" s="112"/>
      <c r="T2877" s="14">
        <f>SUM(P2877:S2877)</f>
        <v>0.6</v>
      </c>
      <c r="U2877" s="50"/>
      <c r="V2877" s="50"/>
      <c r="W2877" s="50"/>
      <c r="X2877" s="50"/>
      <c r="Y2877" s="50"/>
      <c r="Z2877" s="50"/>
      <c r="AA2877" s="14">
        <f>SUM(U2877:Z2877)</f>
        <v>0</v>
      </c>
      <c r="AB2877" s="50"/>
      <c r="AC2877" s="50"/>
      <c r="AD2877" s="86">
        <f>H2877+K2877+O2877+T2877+AA2877+AB2877-AC2877</f>
        <v>78.662499999999994</v>
      </c>
    </row>
    <row r="2878" spans="1:30" ht="21" customHeight="1" x14ac:dyDescent="0.2">
      <c r="A2878" s="10">
        <v>2874</v>
      </c>
      <c r="B2878" s="110" t="s">
        <v>2429</v>
      </c>
      <c r="C2878" s="110" t="s">
        <v>73</v>
      </c>
      <c r="D2878" s="110">
        <v>1</v>
      </c>
      <c r="E2878" s="14">
        <v>0.78161290322580645</v>
      </c>
      <c r="F2878" s="50"/>
      <c r="G2878" s="50"/>
      <c r="H2878" s="12">
        <f>SUM(E2878*100,F2878:G2878)</f>
        <v>78.161290322580641</v>
      </c>
      <c r="I2878" s="50"/>
      <c r="J2878" s="112"/>
      <c r="K2878" s="14">
        <f>SUM(I2878:J2878)</f>
        <v>0</v>
      </c>
      <c r="L2878" s="50"/>
      <c r="M2878" s="112"/>
      <c r="N2878" s="112"/>
      <c r="O2878" s="14">
        <f>SUM(L2878:N2878)</f>
        <v>0</v>
      </c>
      <c r="P2878" s="112"/>
      <c r="Q2878" s="112"/>
      <c r="R2878" s="112"/>
      <c r="S2878" s="112"/>
      <c r="T2878" s="14">
        <f>SUM(P2878:S2878)</f>
        <v>0</v>
      </c>
      <c r="U2878" s="50"/>
      <c r="V2878" s="50">
        <v>0.5</v>
      </c>
      <c r="W2878" s="50"/>
      <c r="X2878" s="50"/>
      <c r="Y2878" s="50"/>
      <c r="Z2878" s="50"/>
      <c r="AA2878" s="14">
        <f>SUM(U2878:Z2878)</f>
        <v>0.5</v>
      </c>
      <c r="AB2878" s="50"/>
      <c r="AC2878" s="50"/>
      <c r="AD2878" s="86">
        <f>H2878+K2878+O2878+T2878+AA2878+AB2878-AC2878</f>
        <v>78.661290322580641</v>
      </c>
    </row>
    <row r="2879" spans="1:30" ht="21" customHeight="1" x14ac:dyDescent="0.2">
      <c r="A2879" s="8">
        <v>2875</v>
      </c>
      <c r="B2879" s="117">
        <v>194034</v>
      </c>
      <c r="C2879" s="119" t="s">
        <v>78</v>
      </c>
      <c r="D2879" s="119">
        <v>3</v>
      </c>
      <c r="E2879" s="14">
        <v>0.78659090909090912</v>
      </c>
      <c r="F2879" s="51"/>
      <c r="G2879" s="51"/>
      <c r="H2879" s="12">
        <f>SUM(E2879*100,F2879:G2879)</f>
        <v>78.659090909090907</v>
      </c>
      <c r="I2879" s="51"/>
      <c r="J2879" s="121"/>
      <c r="K2879" s="14">
        <f>SUM(I2879:J2879)</f>
        <v>0</v>
      </c>
      <c r="L2879" s="51"/>
      <c r="M2879" s="121"/>
      <c r="N2879" s="121"/>
      <c r="O2879" s="14">
        <f>SUM(L2879:N2879)</f>
        <v>0</v>
      </c>
      <c r="P2879" s="121"/>
      <c r="Q2879" s="121"/>
      <c r="R2879" s="121"/>
      <c r="S2879" s="121"/>
      <c r="T2879" s="14">
        <f>SUM(P2879:S2879)</f>
        <v>0</v>
      </c>
      <c r="U2879" s="51"/>
      <c r="V2879" s="51"/>
      <c r="W2879" s="51"/>
      <c r="X2879" s="51"/>
      <c r="Y2879" s="51"/>
      <c r="Z2879" s="51"/>
      <c r="AA2879" s="14">
        <f>SUM(U2879:Z2879)</f>
        <v>0</v>
      </c>
      <c r="AB2879" s="51"/>
      <c r="AC2879" s="51"/>
      <c r="AD2879" s="86">
        <f>H2879+K2879+O2879+T2879+AA2879+AB2879-AC2879</f>
        <v>78.659090909090907</v>
      </c>
    </row>
    <row r="2880" spans="1:30" ht="21" customHeight="1" x14ac:dyDescent="0.2">
      <c r="A2880" s="9">
        <v>2876</v>
      </c>
      <c r="B2880" s="96" t="s">
        <v>2430</v>
      </c>
      <c r="C2880" s="96" t="s">
        <v>66</v>
      </c>
      <c r="D2880" s="96">
        <v>2</v>
      </c>
      <c r="E2880" s="13">
        <v>0.76133333333333331</v>
      </c>
      <c r="F2880" s="47"/>
      <c r="G2880" s="47"/>
      <c r="H2880" s="12">
        <f>SUM(E2880*100,F2880:G2880)</f>
        <v>76.133333333333326</v>
      </c>
      <c r="I2880" s="47"/>
      <c r="J2880" s="77"/>
      <c r="K2880" s="13">
        <f>SUM(I2880:J2880)</f>
        <v>0</v>
      </c>
      <c r="L2880" s="47"/>
      <c r="M2880" s="77"/>
      <c r="N2880" s="77"/>
      <c r="O2880" s="13">
        <f>SUM(L2880:N2880)</f>
        <v>0</v>
      </c>
      <c r="P2880" s="77"/>
      <c r="Q2880" s="77"/>
      <c r="R2880" s="77"/>
      <c r="S2880" s="77"/>
      <c r="T2880" s="13">
        <f>SUM(P2880:S2880)</f>
        <v>0</v>
      </c>
      <c r="U2880" s="47"/>
      <c r="V2880" s="47"/>
      <c r="W2880" s="47">
        <v>2.5</v>
      </c>
      <c r="X2880" s="47"/>
      <c r="Y2880" s="47"/>
      <c r="Z2880" s="47"/>
      <c r="AA2880" s="13">
        <f>SUM(U2880:Z2880)</f>
        <v>2.5</v>
      </c>
      <c r="AB2880" s="47"/>
      <c r="AC2880" s="47"/>
      <c r="AD2880" s="86">
        <f>H2880+K2880+O2880+T2880+AA2880+AB2880-AC2880</f>
        <v>78.633333333333326</v>
      </c>
    </row>
    <row r="2881" spans="1:30" ht="21" customHeight="1" x14ac:dyDescent="0.2">
      <c r="A2881" s="10">
        <v>2877</v>
      </c>
      <c r="B2881" s="107">
        <v>182866</v>
      </c>
      <c r="C2881" s="104" t="s">
        <v>70</v>
      </c>
      <c r="D2881" s="104">
        <v>3</v>
      </c>
      <c r="E2881" s="14">
        <f>'[1]3-18-06.'!AD14</f>
        <v>0.78099999999999992</v>
      </c>
      <c r="F2881" s="49"/>
      <c r="G2881" s="49"/>
      <c r="H2881" s="12">
        <f>SUM(E2881*100,F2881:G2881)</f>
        <v>78.099999999999994</v>
      </c>
      <c r="I2881" s="49"/>
      <c r="J2881" s="106"/>
      <c r="K2881" s="14">
        <f>SUM(I2881:J2881)</f>
        <v>0</v>
      </c>
      <c r="L2881" s="49"/>
      <c r="M2881" s="106"/>
      <c r="N2881" s="106"/>
      <c r="O2881" s="14">
        <f>SUM(L2881:N2881)</f>
        <v>0</v>
      </c>
      <c r="P2881" s="106"/>
      <c r="Q2881" s="106">
        <v>0.5</v>
      </c>
      <c r="R2881" s="106"/>
      <c r="S2881" s="106"/>
      <c r="T2881" s="14">
        <f>SUM(P2881:S2881)</f>
        <v>0.5</v>
      </c>
      <c r="U2881" s="49"/>
      <c r="V2881" s="49"/>
      <c r="W2881" s="49"/>
      <c r="X2881" s="49"/>
      <c r="Y2881" s="49"/>
      <c r="Z2881" s="49"/>
      <c r="AA2881" s="14">
        <f>SUM(U2881:Z2881)</f>
        <v>0</v>
      </c>
      <c r="AB2881" s="49"/>
      <c r="AC2881" s="49"/>
      <c r="AD2881" s="86">
        <f>H2881+K2881+O2881+T2881+AA2881+AB2881-AC2881</f>
        <v>78.599999999999994</v>
      </c>
    </row>
    <row r="2882" spans="1:30" ht="21" customHeight="1" x14ac:dyDescent="0.2">
      <c r="A2882" s="8">
        <v>2878</v>
      </c>
      <c r="B2882" s="122" t="s">
        <v>2431</v>
      </c>
      <c r="C2882" s="110" t="s">
        <v>73</v>
      </c>
      <c r="D2882" s="110">
        <v>1</v>
      </c>
      <c r="E2882" s="14">
        <v>0.7609407407407407</v>
      </c>
      <c r="F2882" s="50"/>
      <c r="G2882" s="50"/>
      <c r="H2882" s="12">
        <f>SUM(E2882*100,F2882:G2882)</f>
        <v>76.094074074074072</v>
      </c>
      <c r="I2882" s="50"/>
      <c r="J2882" s="112"/>
      <c r="K2882" s="14">
        <f>SUM(I2882:J2882)</f>
        <v>0</v>
      </c>
      <c r="L2882" s="50"/>
      <c r="M2882" s="112"/>
      <c r="N2882" s="112"/>
      <c r="O2882" s="14">
        <f>SUM(L2882:N2882)</f>
        <v>0</v>
      </c>
      <c r="P2882" s="112"/>
      <c r="Q2882" s="112"/>
      <c r="R2882" s="112"/>
      <c r="S2882" s="112"/>
      <c r="T2882" s="14">
        <f>SUM(P2882:S2882)</f>
        <v>0</v>
      </c>
      <c r="U2882" s="50"/>
      <c r="V2882" s="50"/>
      <c r="W2882" s="50"/>
      <c r="X2882" s="50"/>
      <c r="Y2882" s="50">
        <v>2.5</v>
      </c>
      <c r="Z2882" s="50"/>
      <c r="AA2882" s="14">
        <f>SUM(U2882:Z2882)</f>
        <v>2.5</v>
      </c>
      <c r="AB2882" s="50"/>
      <c r="AC2882" s="50"/>
      <c r="AD2882" s="87">
        <f>H2882+K2882+O2882+T2882+AA2882+AB2882-AC2882</f>
        <v>78.594074074074072</v>
      </c>
    </row>
    <row r="2883" spans="1:30" ht="21" customHeight="1" x14ac:dyDescent="0.2">
      <c r="A2883" s="9">
        <v>2879</v>
      </c>
      <c r="B2883" s="122" t="s">
        <v>2432</v>
      </c>
      <c r="C2883" s="110" t="s">
        <v>73</v>
      </c>
      <c r="D2883" s="110">
        <v>2</v>
      </c>
      <c r="E2883" s="14">
        <v>0.78593749999999996</v>
      </c>
      <c r="F2883" s="50"/>
      <c r="G2883" s="50"/>
      <c r="H2883" s="12">
        <f>SUM(E2883*100,F2883:G2883)</f>
        <v>78.59375</v>
      </c>
      <c r="I2883" s="50"/>
      <c r="J2883" s="112"/>
      <c r="K2883" s="14">
        <f>SUM(I2883:J2883)</f>
        <v>0</v>
      </c>
      <c r="L2883" s="50"/>
      <c r="M2883" s="112"/>
      <c r="N2883" s="112"/>
      <c r="O2883" s="14">
        <f>SUM(L2883:N2883)</f>
        <v>0</v>
      </c>
      <c r="P2883" s="112"/>
      <c r="Q2883" s="112"/>
      <c r="R2883" s="112"/>
      <c r="S2883" s="112"/>
      <c r="T2883" s="14">
        <f>SUM(P2883:S2883)</f>
        <v>0</v>
      </c>
      <c r="U2883" s="50"/>
      <c r="V2883" s="50"/>
      <c r="W2883" s="50"/>
      <c r="X2883" s="50"/>
      <c r="Y2883" s="50"/>
      <c r="Z2883" s="50"/>
      <c r="AA2883" s="14">
        <f>SUM(U2883:Z2883)</f>
        <v>0</v>
      </c>
      <c r="AB2883" s="50"/>
      <c r="AC2883" s="50"/>
      <c r="AD2883" s="87">
        <f>H2883+K2883+O2883+T2883+AA2883+AB2883-AC2883</f>
        <v>78.59375</v>
      </c>
    </row>
    <row r="2884" spans="1:30" ht="21" customHeight="1" x14ac:dyDescent="0.2">
      <c r="A2884" s="10">
        <v>2880</v>
      </c>
      <c r="B2884" s="131" t="s">
        <v>2433</v>
      </c>
      <c r="C2884" s="92" t="s">
        <v>64</v>
      </c>
      <c r="D2884" s="92">
        <v>2</v>
      </c>
      <c r="E2884" s="12">
        <v>0.78287234042553189</v>
      </c>
      <c r="F2884" s="46"/>
      <c r="G2884" s="46"/>
      <c r="H2884" s="12">
        <f>SUM(E2884*100,F2884:G2884)</f>
        <v>78.287234042553195</v>
      </c>
      <c r="I2884" s="94"/>
      <c r="J2884" s="95"/>
      <c r="K2884" s="12">
        <f>SUM(I2884:J2884)</f>
        <v>0</v>
      </c>
      <c r="L2884" s="95"/>
      <c r="M2884" s="95"/>
      <c r="N2884" s="95"/>
      <c r="O2884" s="12">
        <f>SUM(L2884:N2884)</f>
        <v>0</v>
      </c>
      <c r="P2884" s="95"/>
      <c r="Q2884" s="95"/>
      <c r="R2884" s="95"/>
      <c r="S2884" s="95"/>
      <c r="T2884" s="12">
        <f>SUM(P2884:S2884)</f>
        <v>0</v>
      </c>
      <c r="U2884" s="95"/>
      <c r="V2884" s="94">
        <v>0.3</v>
      </c>
      <c r="W2884" s="94"/>
      <c r="X2884" s="94"/>
      <c r="Y2884" s="85"/>
      <c r="Z2884" s="85"/>
      <c r="AA2884" s="14">
        <f>SUM(U2884:Z2884)</f>
        <v>0.3</v>
      </c>
      <c r="AB2884" s="85"/>
      <c r="AC2884" s="85"/>
      <c r="AD2884" s="87">
        <f>H2884+K2884+O2884+T2884+AA2884+AB2884-AC2884</f>
        <v>78.587234042553192</v>
      </c>
    </row>
    <row r="2885" spans="1:30" ht="21" customHeight="1" x14ac:dyDescent="0.2">
      <c r="A2885" s="8">
        <v>2881</v>
      </c>
      <c r="B2885" s="122" t="s">
        <v>2434</v>
      </c>
      <c r="C2885" s="110" t="s">
        <v>73</v>
      </c>
      <c r="D2885" s="110">
        <v>4</v>
      </c>
      <c r="E2885" s="14">
        <v>0.7858676470588235</v>
      </c>
      <c r="F2885" s="50"/>
      <c r="G2885" s="50"/>
      <c r="H2885" s="12">
        <f>SUM(E2885*100,F2885:G2885)</f>
        <v>78.586764705882345</v>
      </c>
      <c r="I2885" s="50"/>
      <c r="J2885" s="112"/>
      <c r="K2885" s="14">
        <f>SUM(I2885:J2885)</f>
        <v>0</v>
      </c>
      <c r="L2885" s="50"/>
      <c r="M2885" s="112"/>
      <c r="N2885" s="112"/>
      <c r="O2885" s="14">
        <f>SUM(L2885:N2885)</f>
        <v>0</v>
      </c>
      <c r="P2885" s="112"/>
      <c r="Q2885" s="112"/>
      <c r="R2885" s="112"/>
      <c r="S2885" s="112"/>
      <c r="T2885" s="14">
        <f>SUM(P2885:S2885)</f>
        <v>0</v>
      </c>
      <c r="U2885" s="50"/>
      <c r="V2885" s="50"/>
      <c r="W2885" s="50"/>
      <c r="X2885" s="50"/>
      <c r="Y2885" s="50"/>
      <c r="Z2885" s="50"/>
      <c r="AA2885" s="14">
        <f>SUM(U2885:Z2885)</f>
        <v>0</v>
      </c>
      <c r="AB2885" s="50"/>
      <c r="AC2885" s="50"/>
      <c r="AD2885" s="86">
        <f>H2885+K2885+O2885+T2885+AA2885+AB2885-AC2885</f>
        <v>78.586764705882345</v>
      </c>
    </row>
    <row r="2886" spans="1:30" ht="21" customHeight="1" x14ac:dyDescent="0.2">
      <c r="A2886" s="9">
        <v>2882</v>
      </c>
      <c r="B2886" s="96" t="s">
        <v>2435</v>
      </c>
      <c r="C2886" s="96" t="s">
        <v>66</v>
      </c>
      <c r="D2886" s="96">
        <v>2</v>
      </c>
      <c r="E2886" s="13">
        <v>0.78566666666666662</v>
      </c>
      <c r="F2886" s="47"/>
      <c r="G2886" s="47"/>
      <c r="H2886" s="12">
        <f>SUM(E2886*100,F2886:G2886)</f>
        <v>78.566666666666663</v>
      </c>
      <c r="I2886" s="47"/>
      <c r="J2886" s="77"/>
      <c r="K2886" s="13">
        <f>SUM(I2886:J2886)</f>
        <v>0</v>
      </c>
      <c r="L2886" s="47"/>
      <c r="M2886" s="77"/>
      <c r="N2886" s="77"/>
      <c r="O2886" s="13">
        <f>SUM(L2886:N2886)</f>
        <v>0</v>
      </c>
      <c r="P2886" s="77"/>
      <c r="Q2886" s="77"/>
      <c r="R2886" s="77"/>
      <c r="S2886" s="77"/>
      <c r="T2886" s="13">
        <f>SUM(P2886:S2886)</f>
        <v>0</v>
      </c>
      <c r="U2886" s="47"/>
      <c r="V2886" s="47"/>
      <c r="W2886" s="47"/>
      <c r="X2886" s="47"/>
      <c r="Y2886" s="47"/>
      <c r="Z2886" s="47"/>
      <c r="AA2886" s="13">
        <f>SUM(U2886:Z2886)</f>
        <v>0</v>
      </c>
      <c r="AB2886" s="47"/>
      <c r="AC2886" s="47"/>
      <c r="AD2886" s="87">
        <f>H2886+K2886+O2886+T2886+AA2886+AB2886-AC2886</f>
        <v>78.566666666666663</v>
      </c>
    </row>
    <row r="2887" spans="1:30" ht="21" customHeight="1" x14ac:dyDescent="0.2">
      <c r="A2887" s="10">
        <v>2883</v>
      </c>
      <c r="B2887" s="100" t="s">
        <v>2436</v>
      </c>
      <c r="C2887" s="101" t="s">
        <v>68</v>
      </c>
      <c r="D2887" s="156">
        <v>1</v>
      </c>
      <c r="E2887" s="16">
        <v>0.78566666666666662</v>
      </c>
      <c r="F2887" s="48"/>
      <c r="G2887" s="48"/>
      <c r="H2887" s="12">
        <f>SUM(E2887*100,F2887:G2887)</f>
        <v>78.566666666666663</v>
      </c>
      <c r="I2887" s="48"/>
      <c r="J2887" s="78"/>
      <c r="K2887" s="13">
        <f>SUM(I2887:J2887)</f>
        <v>0</v>
      </c>
      <c r="L2887" s="48"/>
      <c r="M2887" s="78"/>
      <c r="N2887" s="78"/>
      <c r="O2887" s="13">
        <f>SUM(L2887:N2887)</f>
        <v>0</v>
      </c>
      <c r="P2887" s="78"/>
      <c r="Q2887" s="78"/>
      <c r="R2887" s="78"/>
      <c r="S2887" s="78"/>
      <c r="T2887" s="13">
        <f>SUM(P2887:S2887)</f>
        <v>0</v>
      </c>
      <c r="U2887" s="48"/>
      <c r="V2887" s="48"/>
      <c r="W2887" s="48"/>
      <c r="X2887" s="48"/>
      <c r="Y2887" s="48"/>
      <c r="Z2887" s="48"/>
      <c r="AA2887" s="13">
        <f>SUM(U2887:Z2887)</f>
        <v>0</v>
      </c>
      <c r="AB2887" s="48"/>
      <c r="AC2887" s="48"/>
      <c r="AD2887" s="87">
        <f>H2887+K2887+O2887+T2887+AA2887+AB2887-AC2887</f>
        <v>78.566666666666663</v>
      </c>
    </row>
    <row r="2888" spans="1:30" ht="21" customHeight="1" x14ac:dyDescent="0.2">
      <c r="A2888" s="8">
        <v>2884</v>
      </c>
      <c r="B2888" s="99" t="s">
        <v>2437</v>
      </c>
      <c r="C2888" s="101" t="s">
        <v>68</v>
      </c>
      <c r="D2888" s="101">
        <v>2</v>
      </c>
      <c r="E2888" s="13">
        <v>0.78566666666666662</v>
      </c>
      <c r="F2888" s="48"/>
      <c r="G2888" s="48"/>
      <c r="H2888" s="12">
        <f>SUM(E2888*100,F2888:G2888)</f>
        <v>78.566666666666663</v>
      </c>
      <c r="I2888" s="48"/>
      <c r="J2888" s="78"/>
      <c r="K2888" s="13">
        <f>SUM(I2888:J2888)</f>
        <v>0</v>
      </c>
      <c r="L2888" s="48"/>
      <c r="M2888" s="78"/>
      <c r="N2888" s="78"/>
      <c r="O2888" s="13">
        <f>SUM(L2888:N2888)</f>
        <v>0</v>
      </c>
      <c r="P2888" s="78"/>
      <c r="Q2888" s="78"/>
      <c r="R2888" s="78"/>
      <c r="S2888" s="78"/>
      <c r="T2888" s="13">
        <f>SUM(P2888:S2888)</f>
        <v>0</v>
      </c>
      <c r="U2888" s="48"/>
      <c r="V2888" s="48"/>
      <c r="W2888" s="48"/>
      <c r="X2888" s="48"/>
      <c r="Y2888" s="48"/>
      <c r="Z2888" s="48"/>
      <c r="AA2888" s="13">
        <f>SUM(U2888:Z2888)</f>
        <v>0</v>
      </c>
      <c r="AB2888" s="48"/>
      <c r="AC2888" s="48"/>
      <c r="AD2888" s="87">
        <f>H2888+K2888+O2888+T2888+AA2888+AB2888-AC2888</f>
        <v>78.566666666666663</v>
      </c>
    </row>
    <row r="2889" spans="1:30" ht="21" customHeight="1" x14ac:dyDescent="0.2">
      <c r="A2889" s="9">
        <v>2885</v>
      </c>
      <c r="B2889" s="117">
        <v>204065</v>
      </c>
      <c r="C2889" s="119" t="s">
        <v>78</v>
      </c>
      <c r="D2889" s="119">
        <v>1</v>
      </c>
      <c r="E2889" s="14">
        <v>0.75937500000000002</v>
      </c>
      <c r="F2889" s="51"/>
      <c r="G2889" s="51"/>
      <c r="H2889" s="12">
        <f>SUM(E2889*100,F2889:G2889)</f>
        <v>75.9375</v>
      </c>
      <c r="I2889" s="51"/>
      <c r="J2889" s="121"/>
      <c r="K2889" s="14">
        <f>SUM(I2889:J2889)</f>
        <v>0</v>
      </c>
      <c r="L2889" s="51"/>
      <c r="M2889" s="121"/>
      <c r="N2889" s="121"/>
      <c r="O2889" s="14">
        <f>SUM(L2889:N2889)</f>
        <v>0</v>
      </c>
      <c r="P2889" s="121"/>
      <c r="Q2889" s="121"/>
      <c r="R2889" s="121"/>
      <c r="S2889" s="121"/>
      <c r="T2889" s="14">
        <f>SUM(P2889:S2889)</f>
        <v>0</v>
      </c>
      <c r="U2889" s="51"/>
      <c r="V2889" s="51">
        <v>2.6</v>
      </c>
      <c r="W2889" s="51"/>
      <c r="X2889" s="51"/>
      <c r="Y2889" s="51"/>
      <c r="Z2889" s="51"/>
      <c r="AA2889" s="14">
        <f>SUM(U2889:Z2889)</f>
        <v>2.6</v>
      </c>
      <c r="AB2889" s="51"/>
      <c r="AC2889" s="51"/>
      <c r="AD2889" s="86">
        <f>H2889+K2889+O2889+T2889+AA2889+AB2889-AC2889</f>
        <v>78.537499999999994</v>
      </c>
    </row>
    <row r="2890" spans="1:30" ht="21" customHeight="1" x14ac:dyDescent="0.2">
      <c r="A2890" s="10">
        <v>2886</v>
      </c>
      <c r="B2890" s="132" t="s">
        <v>2438</v>
      </c>
      <c r="C2890" s="101" t="s">
        <v>68</v>
      </c>
      <c r="D2890" s="101">
        <v>1</v>
      </c>
      <c r="E2890" s="13">
        <v>0.78535714285714286</v>
      </c>
      <c r="F2890" s="48"/>
      <c r="G2890" s="48"/>
      <c r="H2890" s="12">
        <f>SUM(E2890*100,F2890:G2890)</f>
        <v>78.535714285714292</v>
      </c>
      <c r="I2890" s="48"/>
      <c r="J2890" s="78"/>
      <c r="K2890" s="13">
        <f>SUM(I2890:J2890)</f>
        <v>0</v>
      </c>
      <c r="L2890" s="48"/>
      <c r="M2890" s="78"/>
      <c r="N2890" s="78"/>
      <c r="O2890" s="13">
        <f>SUM(L2890:N2890)</f>
        <v>0</v>
      </c>
      <c r="P2890" s="78"/>
      <c r="Q2890" s="78"/>
      <c r="R2890" s="78"/>
      <c r="S2890" s="78"/>
      <c r="T2890" s="13">
        <f>SUM(P2890:S2890)</f>
        <v>0</v>
      </c>
      <c r="U2890" s="48"/>
      <c r="V2890" s="48"/>
      <c r="W2890" s="48"/>
      <c r="X2890" s="48"/>
      <c r="Y2890" s="48"/>
      <c r="Z2890" s="48"/>
      <c r="AA2890" s="13">
        <f>SUM(U2890:Z2890)</f>
        <v>0</v>
      </c>
      <c r="AB2890" s="48"/>
      <c r="AC2890" s="48"/>
      <c r="AD2890" s="86">
        <f>H2890+K2890+O2890+T2890+AA2890+AB2890-AC2890</f>
        <v>78.535714285714292</v>
      </c>
    </row>
    <row r="2891" spans="1:30" ht="21" customHeight="1" x14ac:dyDescent="0.2">
      <c r="A2891" s="8">
        <v>2887</v>
      </c>
      <c r="B2891" s="100" t="s">
        <v>2439</v>
      </c>
      <c r="C2891" s="101" t="s">
        <v>68</v>
      </c>
      <c r="D2891" s="156">
        <v>1</v>
      </c>
      <c r="E2891" s="16">
        <v>0.78533333333333333</v>
      </c>
      <c r="F2891" s="48"/>
      <c r="G2891" s="48"/>
      <c r="H2891" s="12">
        <f>SUM(E2891*100,F2891:G2891)</f>
        <v>78.533333333333331</v>
      </c>
      <c r="I2891" s="48"/>
      <c r="J2891" s="78"/>
      <c r="K2891" s="13">
        <f>SUM(I2891:J2891)</f>
        <v>0</v>
      </c>
      <c r="L2891" s="48"/>
      <c r="M2891" s="78"/>
      <c r="N2891" s="78"/>
      <c r="O2891" s="13">
        <f>SUM(L2891:N2891)</f>
        <v>0</v>
      </c>
      <c r="P2891" s="78"/>
      <c r="Q2891" s="78"/>
      <c r="R2891" s="78"/>
      <c r="S2891" s="78"/>
      <c r="T2891" s="13">
        <f>SUM(P2891:S2891)</f>
        <v>0</v>
      </c>
      <c r="U2891" s="48"/>
      <c r="V2891" s="48"/>
      <c r="W2891" s="48"/>
      <c r="X2891" s="48"/>
      <c r="Y2891" s="48"/>
      <c r="Z2891" s="48"/>
      <c r="AA2891" s="13">
        <f>SUM(U2891:Z2891)</f>
        <v>0</v>
      </c>
      <c r="AB2891" s="48"/>
      <c r="AC2891" s="48"/>
      <c r="AD2891" s="87">
        <f>H2891+K2891+O2891+T2891+AA2891+AB2891-AC2891</f>
        <v>78.533333333333331</v>
      </c>
    </row>
    <row r="2892" spans="1:30" ht="21" customHeight="1" x14ac:dyDescent="0.2">
      <c r="A2892" s="9">
        <v>2888</v>
      </c>
      <c r="B2892" s="96" t="s">
        <v>2440</v>
      </c>
      <c r="C2892" s="96" t="s">
        <v>66</v>
      </c>
      <c r="D2892" s="96">
        <v>4</v>
      </c>
      <c r="E2892" s="13">
        <v>0.78500000000000003</v>
      </c>
      <c r="F2892" s="47"/>
      <c r="G2892" s="47"/>
      <c r="H2892" s="12">
        <f>SUM(E2892*100,F2892:G2892)</f>
        <v>78.5</v>
      </c>
      <c r="I2892" s="47"/>
      <c r="J2892" s="77"/>
      <c r="K2892" s="13">
        <f>SUM(I2892:J2892)</f>
        <v>0</v>
      </c>
      <c r="L2892" s="47"/>
      <c r="M2892" s="77"/>
      <c r="N2892" s="77"/>
      <c r="O2892" s="13">
        <f>SUM(L2892:N2892)</f>
        <v>0</v>
      </c>
      <c r="P2892" s="77"/>
      <c r="Q2892" s="77"/>
      <c r="R2892" s="77"/>
      <c r="S2892" s="77"/>
      <c r="T2892" s="13">
        <f>SUM(P2892:S2892)</f>
        <v>0</v>
      </c>
      <c r="U2892" s="47"/>
      <c r="V2892" s="47"/>
      <c r="W2892" s="47"/>
      <c r="X2892" s="47"/>
      <c r="Y2892" s="47"/>
      <c r="Z2892" s="47"/>
      <c r="AA2892" s="13">
        <f>SUM(U2892:Z2892)</f>
        <v>0</v>
      </c>
      <c r="AB2892" s="47"/>
      <c r="AC2892" s="47"/>
      <c r="AD2892" s="87">
        <f>H2892+K2892+O2892+T2892+AA2892+AB2892-AC2892</f>
        <v>78.5</v>
      </c>
    </row>
    <row r="2893" spans="1:30" ht="21" customHeight="1" x14ac:dyDescent="0.2">
      <c r="A2893" s="10">
        <v>2889</v>
      </c>
      <c r="B2893" s="110" t="s">
        <v>2441</v>
      </c>
      <c r="C2893" s="110" t="s">
        <v>73</v>
      </c>
      <c r="D2893" s="110">
        <v>4</v>
      </c>
      <c r="E2893" s="14">
        <v>0.78500000000000003</v>
      </c>
      <c r="F2893" s="50"/>
      <c r="G2893" s="50"/>
      <c r="H2893" s="12">
        <f>SUM(E2893*100,F2893:G2893)</f>
        <v>78.5</v>
      </c>
      <c r="I2893" s="50"/>
      <c r="J2893" s="112"/>
      <c r="K2893" s="14">
        <f>SUM(I2893:J2893)</f>
        <v>0</v>
      </c>
      <c r="L2893" s="50"/>
      <c r="M2893" s="112"/>
      <c r="N2893" s="112"/>
      <c r="O2893" s="14">
        <f>SUM(L2893:N2893)</f>
        <v>0</v>
      </c>
      <c r="P2893" s="112"/>
      <c r="Q2893" s="112"/>
      <c r="R2893" s="112"/>
      <c r="S2893" s="112"/>
      <c r="T2893" s="14">
        <f>SUM(P2893:S2893)</f>
        <v>0</v>
      </c>
      <c r="U2893" s="50"/>
      <c r="V2893" s="50"/>
      <c r="W2893" s="50"/>
      <c r="X2893" s="50"/>
      <c r="Y2893" s="50"/>
      <c r="Z2893" s="50"/>
      <c r="AA2893" s="14">
        <f>SUM(U2893:Z2893)</f>
        <v>0</v>
      </c>
      <c r="AB2893" s="50"/>
      <c r="AC2893" s="50"/>
      <c r="AD2893" s="86">
        <f>H2893+K2893+O2893+T2893+AA2893+AB2893-AC2893</f>
        <v>78.5</v>
      </c>
    </row>
    <row r="2894" spans="1:30" ht="21" customHeight="1" x14ac:dyDescent="0.2">
      <c r="A2894" s="8">
        <v>2890</v>
      </c>
      <c r="B2894" s="122" t="s">
        <v>2442</v>
      </c>
      <c r="C2894" s="110" t="s">
        <v>73</v>
      </c>
      <c r="D2894" s="110">
        <v>1</v>
      </c>
      <c r="E2894" s="14">
        <v>0.77500000000000002</v>
      </c>
      <c r="F2894" s="50"/>
      <c r="G2894" s="50">
        <v>1</v>
      </c>
      <c r="H2894" s="12">
        <f>SUM(E2894*100,F2894:G2894)</f>
        <v>78.5</v>
      </c>
      <c r="I2894" s="50"/>
      <c r="J2894" s="112"/>
      <c r="K2894" s="14">
        <f>SUM(I2894:J2894)</f>
        <v>0</v>
      </c>
      <c r="L2894" s="50"/>
      <c r="M2894" s="112"/>
      <c r="N2894" s="112"/>
      <c r="O2894" s="14">
        <f>SUM(L2894:N2894)</f>
        <v>0</v>
      </c>
      <c r="P2894" s="112"/>
      <c r="Q2894" s="112"/>
      <c r="R2894" s="112"/>
      <c r="S2894" s="112"/>
      <c r="T2894" s="14">
        <f>SUM(P2894:S2894)</f>
        <v>0</v>
      </c>
      <c r="U2894" s="50"/>
      <c r="V2894" s="50"/>
      <c r="W2894" s="50"/>
      <c r="X2894" s="50"/>
      <c r="Y2894" s="50"/>
      <c r="Z2894" s="50"/>
      <c r="AA2894" s="14">
        <f>SUM(U2894:Z2894)</f>
        <v>0</v>
      </c>
      <c r="AB2894" s="50"/>
      <c r="AC2894" s="50"/>
      <c r="AD2894" s="86">
        <f>H2894+K2894+O2894+T2894+AA2894+AB2894-AC2894</f>
        <v>78.5</v>
      </c>
    </row>
    <row r="2895" spans="1:30" ht="21" customHeight="1" x14ac:dyDescent="0.2">
      <c r="A2895" s="9">
        <v>2891</v>
      </c>
      <c r="B2895" s="96" t="s">
        <v>2443</v>
      </c>
      <c r="C2895" s="96" t="s">
        <v>66</v>
      </c>
      <c r="D2895" s="96">
        <v>3</v>
      </c>
      <c r="E2895" s="13">
        <v>0.78466666666666662</v>
      </c>
      <c r="F2895" s="47"/>
      <c r="G2895" s="47"/>
      <c r="H2895" s="12">
        <f>SUM(E2895*100,F2895:G2895)</f>
        <v>78.466666666666669</v>
      </c>
      <c r="I2895" s="47"/>
      <c r="J2895" s="77"/>
      <c r="K2895" s="13">
        <f>SUM(I2895:J2895)</f>
        <v>0</v>
      </c>
      <c r="L2895" s="47"/>
      <c r="M2895" s="77"/>
      <c r="N2895" s="77"/>
      <c r="O2895" s="13">
        <f>SUM(L2895:N2895)</f>
        <v>0</v>
      </c>
      <c r="P2895" s="77"/>
      <c r="Q2895" s="77"/>
      <c r="R2895" s="77"/>
      <c r="S2895" s="77"/>
      <c r="T2895" s="13">
        <f>SUM(P2895:S2895)</f>
        <v>0</v>
      </c>
      <c r="U2895" s="47"/>
      <c r="V2895" s="47"/>
      <c r="W2895" s="47"/>
      <c r="X2895" s="47"/>
      <c r="Y2895" s="47"/>
      <c r="Z2895" s="47"/>
      <c r="AA2895" s="13">
        <f>SUM(U2895:Z2895)</f>
        <v>0</v>
      </c>
      <c r="AB2895" s="47"/>
      <c r="AC2895" s="47"/>
      <c r="AD2895" s="87">
        <f>H2895+K2895+O2895+T2895+AA2895+AB2895-AC2895</f>
        <v>78.466666666666669</v>
      </c>
    </row>
    <row r="2896" spans="1:30" ht="21" customHeight="1" x14ac:dyDescent="0.2">
      <c r="A2896" s="10">
        <v>2892</v>
      </c>
      <c r="B2896" s="96" t="s">
        <v>2444</v>
      </c>
      <c r="C2896" s="96" t="s">
        <v>66</v>
      </c>
      <c r="D2896" s="96">
        <v>2</v>
      </c>
      <c r="E2896" s="13">
        <v>0.77966666666666662</v>
      </c>
      <c r="F2896" s="47"/>
      <c r="G2896" s="47"/>
      <c r="H2896" s="12">
        <f>SUM(E2896*100,F2896:G2896)</f>
        <v>77.966666666666669</v>
      </c>
      <c r="I2896" s="47"/>
      <c r="J2896" s="77"/>
      <c r="K2896" s="13">
        <f>SUM(I2896:J2896)</f>
        <v>0</v>
      </c>
      <c r="L2896" s="47"/>
      <c r="M2896" s="77"/>
      <c r="N2896" s="77"/>
      <c r="O2896" s="13">
        <f>SUM(L2896:N2896)</f>
        <v>0</v>
      </c>
      <c r="P2896" s="77"/>
      <c r="Q2896" s="98"/>
      <c r="R2896" s="77">
        <v>0.5</v>
      </c>
      <c r="S2896" s="77"/>
      <c r="T2896" s="13">
        <f>SUM(P2896:S2896)</f>
        <v>0.5</v>
      </c>
      <c r="U2896" s="47"/>
      <c r="V2896" s="47"/>
      <c r="W2896" s="47"/>
      <c r="X2896" s="47"/>
      <c r="Y2896" s="47"/>
      <c r="Z2896" s="47"/>
      <c r="AA2896" s="13">
        <f>SUM(U2896:Z2896)</f>
        <v>0</v>
      </c>
      <c r="AB2896" s="47"/>
      <c r="AC2896" s="47"/>
      <c r="AD2896" s="86">
        <f>H2896+K2896+O2896+T2896+AA2896+AB2896-AC2896</f>
        <v>78.466666666666669</v>
      </c>
    </row>
    <row r="2897" spans="1:30" ht="21" customHeight="1" x14ac:dyDescent="0.2">
      <c r="A2897" s="8">
        <v>2893</v>
      </c>
      <c r="B2897" s="134" t="s">
        <v>2445</v>
      </c>
      <c r="C2897" s="92" t="s">
        <v>64</v>
      </c>
      <c r="D2897" s="92">
        <v>1</v>
      </c>
      <c r="E2897" s="12">
        <v>0.78466666666666662</v>
      </c>
      <c r="F2897" s="46"/>
      <c r="G2897" s="46"/>
      <c r="H2897" s="12">
        <f>SUM(E2897*100,F2897:G2897)</f>
        <v>78.466666666666669</v>
      </c>
      <c r="I2897" s="94"/>
      <c r="J2897" s="95"/>
      <c r="K2897" s="12">
        <f>SUM(I2897:J2897)</f>
        <v>0</v>
      </c>
      <c r="L2897" s="95"/>
      <c r="M2897" s="95"/>
      <c r="N2897" s="95"/>
      <c r="O2897" s="12">
        <f>SUM(L2897:N2897)</f>
        <v>0</v>
      </c>
      <c r="P2897" s="95"/>
      <c r="Q2897" s="95"/>
      <c r="R2897" s="95"/>
      <c r="S2897" s="95"/>
      <c r="T2897" s="12">
        <f>SUM(P2897:S2897)</f>
        <v>0</v>
      </c>
      <c r="U2897" s="95"/>
      <c r="V2897" s="94"/>
      <c r="W2897" s="94"/>
      <c r="X2897" s="94"/>
      <c r="Y2897" s="85"/>
      <c r="Z2897" s="85"/>
      <c r="AA2897" s="14">
        <f>SUM(U2897:Z2897)</f>
        <v>0</v>
      </c>
      <c r="AB2897" s="85"/>
      <c r="AC2897" s="85"/>
      <c r="AD2897" s="87">
        <f>H2897+K2897+O2897+T2897+AA2897+AB2897-AC2897</f>
        <v>78.466666666666669</v>
      </c>
    </row>
    <row r="2898" spans="1:30" ht="21" customHeight="1" x14ac:dyDescent="0.2">
      <c r="A2898" s="9">
        <v>2894</v>
      </c>
      <c r="B2898" s="117">
        <v>194162</v>
      </c>
      <c r="C2898" s="119" t="s">
        <v>78</v>
      </c>
      <c r="D2898" s="119">
        <v>2</v>
      </c>
      <c r="E2898" s="14">
        <v>0.7845833333333333</v>
      </c>
      <c r="F2898" s="51"/>
      <c r="G2898" s="51"/>
      <c r="H2898" s="12">
        <f>SUM(E2898*100,F2898:G2898)</f>
        <v>78.458333333333329</v>
      </c>
      <c r="I2898" s="51"/>
      <c r="J2898" s="121"/>
      <c r="K2898" s="14">
        <f>SUM(I2898:J2898)</f>
        <v>0</v>
      </c>
      <c r="L2898" s="51"/>
      <c r="M2898" s="121"/>
      <c r="N2898" s="121"/>
      <c r="O2898" s="14">
        <f>SUM(L2898:N2898)</f>
        <v>0</v>
      </c>
      <c r="P2898" s="121"/>
      <c r="Q2898" s="121"/>
      <c r="R2898" s="121"/>
      <c r="S2898" s="121"/>
      <c r="T2898" s="14">
        <f>SUM(P2898:S2898)</f>
        <v>0</v>
      </c>
      <c r="U2898" s="51"/>
      <c r="V2898" s="51"/>
      <c r="W2898" s="51"/>
      <c r="X2898" s="51"/>
      <c r="Y2898" s="51"/>
      <c r="Z2898" s="51"/>
      <c r="AA2898" s="14">
        <f>SUM(U2898:Z2898)</f>
        <v>0</v>
      </c>
      <c r="AB2898" s="51"/>
      <c r="AC2898" s="51"/>
      <c r="AD2898" s="87">
        <f>H2898+K2898+O2898+T2898+AA2898+AB2898-AC2898</f>
        <v>78.458333333333329</v>
      </c>
    </row>
    <row r="2899" spans="1:30" ht="21" customHeight="1" x14ac:dyDescent="0.2">
      <c r="A2899" s="10">
        <v>2895</v>
      </c>
      <c r="B2899" s="96" t="s">
        <v>2446</v>
      </c>
      <c r="C2899" s="96" t="s">
        <v>66</v>
      </c>
      <c r="D2899" s="96">
        <v>4</v>
      </c>
      <c r="E2899" s="13">
        <v>0.77655172413793105</v>
      </c>
      <c r="F2899" s="47"/>
      <c r="G2899" s="47"/>
      <c r="H2899" s="12">
        <f>SUM(E2899*100,F2899:G2899)</f>
        <v>77.65517241379311</v>
      </c>
      <c r="I2899" s="47"/>
      <c r="J2899" s="77"/>
      <c r="K2899" s="13">
        <f>SUM(I2899:J2899)</f>
        <v>0</v>
      </c>
      <c r="L2899" s="47"/>
      <c r="M2899" s="77"/>
      <c r="N2899" s="77"/>
      <c r="O2899" s="13">
        <f>SUM(L2899:N2899)</f>
        <v>0</v>
      </c>
      <c r="P2899" s="77"/>
      <c r="Q2899" s="77"/>
      <c r="R2899" s="77"/>
      <c r="S2899" s="77"/>
      <c r="T2899" s="13">
        <f>SUM(P2899:S2899)</f>
        <v>0</v>
      </c>
      <c r="U2899" s="47"/>
      <c r="V2899" s="47"/>
      <c r="W2899" s="47"/>
      <c r="X2899" s="47"/>
      <c r="Y2899" s="47">
        <v>0.8</v>
      </c>
      <c r="Z2899" s="47"/>
      <c r="AA2899" s="13">
        <f>SUM(U2899:Z2899)</f>
        <v>0.8</v>
      </c>
      <c r="AB2899" s="47"/>
      <c r="AC2899" s="47"/>
      <c r="AD2899" s="86">
        <f>H2899+K2899+O2899+T2899+AA2899+AB2899-AC2899</f>
        <v>78.455172413793107</v>
      </c>
    </row>
    <row r="2900" spans="1:30" ht="21" customHeight="1" x14ac:dyDescent="0.2">
      <c r="A2900" s="8">
        <v>2896</v>
      </c>
      <c r="B2900" s="136" t="s">
        <v>2447</v>
      </c>
      <c r="C2900" s="104" t="s">
        <v>70</v>
      </c>
      <c r="D2900" s="103">
        <v>1</v>
      </c>
      <c r="E2900" s="14">
        <f>H2900/100</f>
        <v>0.78454545454545455</v>
      </c>
      <c r="F2900" s="49"/>
      <c r="G2900" s="49"/>
      <c r="H2900" s="12">
        <v>78.454545454545453</v>
      </c>
      <c r="I2900" s="49"/>
      <c r="J2900" s="106"/>
      <c r="K2900" s="14">
        <f>SUM(I2900:J2900)</f>
        <v>0</v>
      </c>
      <c r="L2900" s="49"/>
      <c r="M2900" s="106"/>
      <c r="N2900" s="106"/>
      <c r="O2900" s="14">
        <f>SUM(L2900:N2900)</f>
        <v>0</v>
      </c>
      <c r="P2900" s="106"/>
      <c r="Q2900" s="106"/>
      <c r="R2900" s="106"/>
      <c r="S2900" s="106"/>
      <c r="T2900" s="14">
        <f>SUM(P2900:S2900)</f>
        <v>0</v>
      </c>
      <c r="U2900" s="49"/>
      <c r="V2900" s="49"/>
      <c r="W2900" s="49"/>
      <c r="X2900" s="49"/>
      <c r="Y2900" s="49"/>
      <c r="Z2900" s="49"/>
      <c r="AA2900" s="14">
        <f>SUM(U2900:Z2900)</f>
        <v>0</v>
      </c>
      <c r="AB2900" s="49"/>
      <c r="AC2900" s="49"/>
      <c r="AD2900" s="87">
        <f>H2900+K2900+O2900+T2900+AA2900+AB2900-AC2900</f>
        <v>78.454545454545453</v>
      </c>
    </row>
    <row r="2901" spans="1:30" ht="21" customHeight="1" x14ac:dyDescent="0.2">
      <c r="A2901" s="9">
        <v>2897</v>
      </c>
      <c r="B2901" s="100" t="s">
        <v>2448</v>
      </c>
      <c r="C2901" s="101" t="s">
        <v>68</v>
      </c>
      <c r="D2901" s="99">
        <v>1</v>
      </c>
      <c r="E2901" s="13">
        <v>0.78451612903225809</v>
      </c>
      <c r="F2901" s="48"/>
      <c r="G2901" s="48"/>
      <c r="H2901" s="12">
        <f>SUM(E2901*100,F2901:G2901)</f>
        <v>78.451612903225808</v>
      </c>
      <c r="I2901" s="48"/>
      <c r="J2901" s="78"/>
      <c r="K2901" s="13">
        <f>SUM(I2901:J2901)</f>
        <v>0</v>
      </c>
      <c r="L2901" s="48"/>
      <c r="M2901" s="78"/>
      <c r="N2901" s="78"/>
      <c r="O2901" s="13">
        <f>SUM(L2901:N2901)</f>
        <v>0</v>
      </c>
      <c r="P2901" s="78"/>
      <c r="Q2901" s="78"/>
      <c r="R2901" s="78"/>
      <c r="S2901" s="78"/>
      <c r="T2901" s="13">
        <f>SUM(P2901:S2901)</f>
        <v>0</v>
      </c>
      <c r="U2901" s="48"/>
      <c r="V2901" s="48"/>
      <c r="W2901" s="48"/>
      <c r="X2901" s="48"/>
      <c r="Y2901" s="48"/>
      <c r="Z2901" s="48"/>
      <c r="AA2901" s="13">
        <f>SUM(U2901:Z2901)</f>
        <v>0</v>
      </c>
      <c r="AB2901" s="48"/>
      <c r="AC2901" s="48"/>
      <c r="AD2901" s="87">
        <f>H2901+K2901+O2901+T2901+AA2901+AB2901-AC2901</f>
        <v>78.451612903225808</v>
      </c>
    </row>
    <row r="2902" spans="1:30" ht="21" customHeight="1" x14ac:dyDescent="0.2">
      <c r="A2902" s="10">
        <v>2898</v>
      </c>
      <c r="B2902" s="132" t="s">
        <v>2449</v>
      </c>
      <c r="C2902" s="101" t="s">
        <v>68</v>
      </c>
      <c r="D2902" s="101">
        <v>1</v>
      </c>
      <c r="E2902" s="13">
        <v>0.78439285714285722</v>
      </c>
      <c r="F2902" s="48"/>
      <c r="G2902" s="48"/>
      <c r="H2902" s="12">
        <f>SUM(E2902*100,F2902:G2902)</f>
        <v>78.439285714285717</v>
      </c>
      <c r="I2902" s="48"/>
      <c r="J2902" s="78"/>
      <c r="K2902" s="13">
        <f>SUM(I2902:J2902)</f>
        <v>0</v>
      </c>
      <c r="L2902" s="48"/>
      <c r="M2902" s="78"/>
      <c r="N2902" s="78"/>
      <c r="O2902" s="13">
        <f>SUM(L2902:N2902)</f>
        <v>0</v>
      </c>
      <c r="P2902" s="78"/>
      <c r="Q2902" s="78"/>
      <c r="R2902" s="78"/>
      <c r="S2902" s="78"/>
      <c r="T2902" s="13">
        <f>SUM(P2902:S2902)</f>
        <v>0</v>
      </c>
      <c r="U2902" s="48"/>
      <c r="V2902" s="48"/>
      <c r="W2902" s="48"/>
      <c r="X2902" s="48"/>
      <c r="Y2902" s="48"/>
      <c r="Z2902" s="48"/>
      <c r="AA2902" s="13">
        <f>SUM(U2902:Z2902)</f>
        <v>0</v>
      </c>
      <c r="AB2902" s="48"/>
      <c r="AC2902" s="48"/>
      <c r="AD2902" s="86">
        <f>H2902+K2902+O2902+T2902+AA2902+AB2902-AC2902</f>
        <v>78.439285714285717</v>
      </c>
    </row>
    <row r="2903" spans="1:30" ht="21" customHeight="1" x14ac:dyDescent="0.2">
      <c r="A2903" s="8">
        <v>2899</v>
      </c>
      <c r="B2903" s="117">
        <v>204089</v>
      </c>
      <c r="C2903" s="119" t="s">
        <v>78</v>
      </c>
      <c r="D2903" s="119">
        <v>1</v>
      </c>
      <c r="E2903" s="14">
        <v>0.78437500000000004</v>
      </c>
      <c r="F2903" s="51"/>
      <c r="G2903" s="51"/>
      <c r="H2903" s="12">
        <f>SUM(E2903*100,F2903:G2903)</f>
        <v>78.4375</v>
      </c>
      <c r="I2903" s="51"/>
      <c r="J2903" s="121"/>
      <c r="K2903" s="14">
        <f>SUM(I2903:J2903)</f>
        <v>0</v>
      </c>
      <c r="L2903" s="51"/>
      <c r="M2903" s="121"/>
      <c r="N2903" s="121"/>
      <c r="O2903" s="14">
        <f>SUM(L2903:N2903)</f>
        <v>0</v>
      </c>
      <c r="P2903" s="121"/>
      <c r="Q2903" s="121"/>
      <c r="R2903" s="121"/>
      <c r="S2903" s="121"/>
      <c r="T2903" s="14">
        <f>SUM(P2903:S2903)</f>
        <v>0</v>
      </c>
      <c r="U2903" s="51"/>
      <c r="V2903" s="51"/>
      <c r="W2903" s="51"/>
      <c r="X2903" s="51"/>
      <c r="Y2903" s="51"/>
      <c r="Z2903" s="51"/>
      <c r="AA2903" s="14">
        <f>SUM(U2903:Z2903)</f>
        <v>0</v>
      </c>
      <c r="AB2903" s="51"/>
      <c r="AC2903" s="51"/>
      <c r="AD2903" s="86">
        <f>H2903+K2903+O2903+T2903+AA2903+AB2903-AC2903</f>
        <v>78.4375</v>
      </c>
    </row>
    <row r="2904" spans="1:30" ht="21" customHeight="1" x14ac:dyDescent="0.2">
      <c r="A2904" s="9">
        <v>2900</v>
      </c>
      <c r="B2904" s="96" t="s">
        <v>2450</v>
      </c>
      <c r="C2904" s="96" t="s">
        <v>66</v>
      </c>
      <c r="D2904" s="96">
        <v>2</v>
      </c>
      <c r="E2904" s="13">
        <v>0.78433333333333333</v>
      </c>
      <c r="F2904" s="47"/>
      <c r="G2904" s="47"/>
      <c r="H2904" s="12">
        <f>SUM(E2904*100,F2904:G2904)</f>
        <v>78.433333333333337</v>
      </c>
      <c r="I2904" s="47"/>
      <c r="J2904" s="77"/>
      <c r="K2904" s="13">
        <f>SUM(I2904:J2904)</f>
        <v>0</v>
      </c>
      <c r="L2904" s="47"/>
      <c r="M2904" s="77"/>
      <c r="N2904" s="77"/>
      <c r="O2904" s="13">
        <f>SUM(L2904:N2904)</f>
        <v>0</v>
      </c>
      <c r="P2904" s="77"/>
      <c r="Q2904" s="77"/>
      <c r="R2904" s="77"/>
      <c r="S2904" s="77"/>
      <c r="T2904" s="13">
        <f>SUM(P2904:S2904)</f>
        <v>0</v>
      </c>
      <c r="U2904" s="47"/>
      <c r="V2904" s="47"/>
      <c r="W2904" s="47"/>
      <c r="X2904" s="47"/>
      <c r="Y2904" s="47"/>
      <c r="Z2904" s="47"/>
      <c r="AA2904" s="13">
        <f>SUM(U2904:Z2904)</f>
        <v>0</v>
      </c>
      <c r="AB2904" s="47"/>
      <c r="AC2904" s="47"/>
      <c r="AD2904" s="86">
        <f>H2904+K2904+O2904+T2904+AA2904+AB2904-AC2904</f>
        <v>78.433333333333337</v>
      </c>
    </row>
    <row r="2905" spans="1:30" ht="21" customHeight="1" x14ac:dyDescent="0.2">
      <c r="A2905" s="10">
        <v>2901</v>
      </c>
      <c r="B2905" s="129" t="s">
        <v>2451</v>
      </c>
      <c r="C2905" s="101" t="s">
        <v>68</v>
      </c>
      <c r="D2905" s="101">
        <v>2</v>
      </c>
      <c r="E2905" s="13">
        <v>0.78433333333333333</v>
      </c>
      <c r="F2905" s="48"/>
      <c r="G2905" s="48"/>
      <c r="H2905" s="12">
        <f>SUM(E2905*100,F2905:G2905)</f>
        <v>78.433333333333337</v>
      </c>
      <c r="I2905" s="48"/>
      <c r="J2905" s="78"/>
      <c r="K2905" s="13">
        <f>SUM(I2905:J2905)</f>
        <v>0</v>
      </c>
      <c r="L2905" s="48"/>
      <c r="M2905" s="78"/>
      <c r="N2905" s="78"/>
      <c r="O2905" s="13">
        <f>SUM(L2905:N2905)</f>
        <v>0</v>
      </c>
      <c r="P2905" s="78"/>
      <c r="Q2905" s="78"/>
      <c r="R2905" s="78"/>
      <c r="S2905" s="78"/>
      <c r="T2905" s="13">
        <f>SUM(P2905:S2905)</f>
        <v>0</v>
      </c>
      <c r="U2905" s="48"/>
      <c r="V2905" s="48"/>
      <c r="W2905" s="48"/>
      <c r="X2905" s="48"/>
      <c r="Y2905" s="48"/>
      <c r="Z2905" s="48"/>
      <c r="AA2905" s="13">
        <f>SUM(U2905:Z2905)</f>
        <v>0</v>
      </c>
      <c r="AB2905" s="48"/>
      <c r="AC2905" s="48"/>
      <c r="AD2905" s="86">
        <f>H2905+K2905+O2905+T2905+AA2905+AB2905-AC2905</f>
        <v>78.433333333333337</v>
      </c>
    </row>
    <row r="2906" spans="1:30" ht="21" customHeight="1" x14ac:dyDescent="0.2">
      <c r="A2906" s="8">
        <v>2902</v>
      </c>
      <c r="B2906" s="110" t="s">
        <v>2452</v>
      </c>
      <c r="C2906" s="110" t="s">
        <v>73</v>
      </c>
      <c r="D2906" s="110">
        <v>2</v>
      </c>
      <c r="E2906" s="14">
        <v>0.78412587412587409</v>
      </c>
      <c r="F2906" s="50"/>
      <c r="G2906" s="50"/>
      <c r="H2906" s="12">
        <f>SUM(E2906*100,F2906:G2906)</f>
        <v>78.412587412587413</v>
      </c>
      <c r="I2906" s="50"/>
      <c r="J2906" s="112"/>
      <c r="K2906" s="14">
        <f>SUM(I2906:J2906)</f>
        <v>0</v>
      </c>
      <c r="L2906" s="50"/>
      <c r="M2906" s="112"/>
      <c r="N2906" s="112"/>
      <c r="O2906" s="14">
        <f>SUM(L2906:N2906)</f>
        <v>0</v>
      </c>
      <c r="P2906" s="112"/>
      <c r="Q2906" s="112"/>
      <c r="R2906" s="112"/>
      <c r="S2906" s="112"/>
      <c r="T2906" s="14">
        <f>SUM(P2906:S2906)</f>
        <v>0</v>
      </c>
      <c r="U2906" s="50"/>
      <c r="V2906" s="50"/>
      <c r="W2906" s="50"/>
      <c r="X2906" s="50"/>
      <c r="Y2906" s="50"/>
      <c r="Z2906" s="50"/>
      <c r="AA2906" s="14">
        <f>SUM(U2906:Z2906)</f>
        <v>0</v>
      </c>
      <c r="AB2906" s="50"/>
      <c r="AC2906" s="50"/>
      <c r="AD2906" s="87">
        <f>H2906+K2906+O2906+T2906+AA2906+AB2906-AC2906</f>
        <v>78.412587412587413</v>
      </c>
    </row>
    <row r="2907" spans="1:30" ht="21" customHeight="1" x14ac:dyDescent="0.2">
      <c r="A2907" s="9">
        <v>2903</v>
      </c>
      <c r="B2907" s="122" t="s">
        <v>2453</v>
      </c>
      <c r="C2907" s="110" t="s">
        <v>73</v>
      </c>
      <c r="D2907" s="110">
        <v>1</v>
      </c>
      <c r="E2907" s="14">
        <v>0.78410370370370364</v>
      </c>
      <c r="F2907" s="50"/>
      <c r="G2907" s="50"/>
      <c r="H2907" s="12">
        <f>SUM(E2907*100,F2907:G2907)</f>
        <v>78.410370370370359</v>
      </c>
      <c r="I2907" s="50"/>
      <c r="J2907" s="112"/>
      <c r="K2907" s="14">
        <f>SUM(I2907:J2907)</f>
        <v>0</v>
      </c>
      <c r="L2907" s="50"/>
      <c r="M2907" s="112"/>
      <c r="N2907" s="112"/>
      <c r="O2907" s="14">
        <f>SUM(L2907:N2907)</f>
        <v>0</v>
      </c>
      <c r="P2907" s="112"/>
      <c r="Q2907" s="112"/>
      <c r="R2907" s="112"/>
      <c r="S2907" s="112"/>
      <c r="T2907" s="14">
        <f>SUM(P2907:S2907)</f>
        <v>0</v>
      </c>
      <c r="U2907" s="50"/>
      <c r="V2907" s="50"/>
      <c r="W2907" s="50"/>
      <c r="X2907" s="50"/>
      <c r="Y2907" s="50"/>
      <c r="Z2907" s="50"/>
      <c r="AA2907" s="14">
        <f>SUM(U2907:Z2907)</f>
        <v>0</v>
      </c>
      <c r="AB2907" s="50"/>
      <c r="AC2907" s="50"/>
      <c r="AD2907" s="86">
        <f>H2907+K2907+O2907+T2907+AA2907+AB2907-AC2907</f>
        <v>78.410370370370359</v>
      </c>
    </row>
    <row r="2908" spans="1:30" ht="21" customHeight="1" x14ac:dyDescent="0.2">
      <c r="A2908" s="10">
        <v>2904</v>
      </c>
      <c r="B2908" s="117">
        <v>204016</v>
      </c>
      <c r="C2908" s="119" t="s">
        <v>78</v>
      </c>
      <c r="D2908" s="119">
        <v>1</v>
      </c>
      <c r="E2908" s="14">
        <v>0.7840625</v>
      </c>
      <c r="F2908" s="51"/>
      <c r="G2908" s="51"/>
      <c r="H2908" s="12">
        <f>SUM(E2908*100,F2908:G2908)</f>
        <v>78.40625</v>
      </c>
      <c r="I2908" s="51"/>
      <c r="J2908" s="121"/>
      <c r="K2908" s="14">
        <f>SUM(I2908:J2908)</f>
        <v>0</v>
      </c>
      <c r="L2908" s="51"/>
      <c r="M2908" s="121"/>
      <c r="N2908" s="121"/>
      <c r="O2908" s="14">
        <f>SUM(L2908:N2908)</f>
        <v>0</v>
      </c>
      <c r="P2908" s="121"/>
      <c r="Q2908" s="121"/>
      <c r="R2908" s="121"/>
      <c r="S2908" s="121"/>
      <c r="T2908" s="14">
        <f>SUM(P2908:S2908)</f>
        <v>0</v>
      </c>
      <c r="U2908" s="51"/>
      <c r="V2908" s="51"/>
      <c r="W2908" s="51"/>
      <c r="X2908" s="51"/>
      <c r="Y2908" s="51"/>
      <c r="Z2908" s="51"/>
      <c r="AA2908" s="14">
        <f>SUM(U2908:Z2908)</f>
        <v>0</v>
      </c>
      <c r="AB2908" s="51"/>
      <c r="AC2908" s="51"/>
      <c r="AD2908" s="86">
        <f>H2908+K2908+O2908+T2908+AA2908+AB2908-AC2908</f>
        <v>78.40625</v>
      </c>
    </row>
    <row r="2909" spans="1:30" ht="21" customHeight="1" x14ac:dyDescent="0.2">
      <c r="A2909" s="8">
        <v>2905</v>
      </c>
      <c r="B2909" s="107">
        <v>182272</v>
      </c>
      <c r="C2909" s="104" t="s">
        <v>70</v>
      </c>
      <c r="D2909" s="104">
        <v>3</v>
      </c>
      <c r="E2909" s="14">
        <f>'[1]3-18-04.'!AD12</f>
        <v>0.78400000000000003</v>
      </c>
      <c r="F2909" s="49"/>
      <c r="G2909" s="49"/>
      <c r="H2909" s="12">
        <f>SUM(E2909*100,F2909:G2909)</f>
        <v>78.400000000000006</v>
      </c>
      <c r="I2909" s="49"/>
      <c r="J2909" s="106"/>
      <c r="K2909" s="14">
        <f>SUM(I2909:J2909)</f>
        <v>0</v>
      </c>
      <c r="L2909" s="49"/>
      <c r="M2909" s="106"/>
      <c r="N2909" s="106"/>
      <c r="O2909" s="14">
        <f>SUM(L2909:N2909)</f>
        <v>0</v>
      </c>
      <c r="P2909" s="106"/>
      <c r="Q2909" s="106"/>
      <c r="R2909" s="106"/>
      <c r="S2909" s="106"/>
      <c r="T2909" s="14">
        <f>SUM(P2909:S2909)</f>
        <v>0</v>
      </c>
      <c r="U2909" s="49"/>
      <c r="V2909" s="49"/>
      <c r="W2909" s="49"/>
      <c r="X2909" s="49"/>
      <c r="Y2909" s="49"/>
      <c r="Z2909" s="49"/>
      <c r="AA2909" s="14">
        <f>SUM(U2909:Z2909)</f>
        <v>0</v>
      </c>
      <c r="AB2909" s="49"/>
      <c r="AC2909" s="49"/>
      <c r="AD2909" s="86">
        <f>H2909+K2909+O2909+T2909+AA2909+AB2909-AC2909</f>
        <v>78.400000000000006</v>
      </c>
    </row>
    <row r="2910" spans="1:30" ht="21" customHeight="1" x14ac:dyDescent="0.2">
      <c r="A2910" s="9">
        <v>2906</v>
      </c>
      <c r="B2910" s="100" t="s">
        <v>2454</v>
      </c>
      <c r="C2910" s="101" t="s">
        <v>68</v>
      </c>
      <c r="D2910" s="156">
        <v>1</v>
      </c>
      <c r="E2910" s="16">
        <v>0.77400000000000002</v>
      </c>
      <c r="F2910" s="48"/>
      <c r="G2910" s="48"/>
      <c r="H2910" s="12">
        <f>SUM(E2910*100,F2910:G2910)</f>
        <v>77.400000000000006</v>
      </c>
      <c r="I2910" s="48"/>
      <c r="J2910" s="78"/>
      <c r="K2910" s="13">
        <f>SUM(I2910:J2910)</f>
        <v>0</v>
      </c>
      <c r="L2910" s="48"/>
      <c r="M2910" s="78"/>
      <c r="N2910" s="78"/>
      <c r="O2910" s="13">
        <f>SUM(L2910:N2910)</f>
        <v>0</v>
      </c>
      <c r="P2910" s="78"/>
      <c r="Q2910" s="78"/>
      <c r="R2910" s="78"/>
      <c r="S2910" s="78"/>
      <c r="T2910" s="13">
        <f>SUM(P2910:S2910)</f>
        <v>0</v>
      </c>
      <c r="U2910" s="48"/>
      <c r="V2910" s="48">
        <v>1</v>
      </c>
      <c r="W2910" s="48"/>
      <c r="X2910" s="48"/>
      <c r="Y2910" s="48"/>
      <c r="Z2910" s="48"/>
      <c r="AA2910" s="13">
        <f>SUM(U2910:Z2910)</f>
        <v>1</v>
      </c>
      <c r="AB2910" s="48"/>
      <c r="AC2910" s="48"/>
      <c r="AD2910" s="86">
        <f>H2910+K2910+O2910+T2910+AA2910+AB2910-AC2910</f>
        <v>78.400000000000006</v>
      </c>
    </row>
    <row r="2911" spans="1:30" ht="21" customHeight="1" x14ac:dyDescent="0.2">
      <c r="A2911" s="10">
        <v>2907</v>
      </c>
      <c r="B2911" s="136" t="s">
        <v>2455</v>
      </c>
      <c r="C2911" s="104" t="s">
        <v>70</v>
      </c>
      <c r="D2911" s="103">
        <v>1</v>
      </c>
      <c r="E2911" s="14">
        <f>H2911/100</f>
        <v>0.78363636363636358</v>
      </c>
      <c r="F2911" s="49"/>
      <c r="G2911" s="49">
        <v>1</v>
      </c>
      <c r="H2911" s="12">
        <v>78.36363636363636</v>
      </c>
      <c r="I2911" s="49"/>
      <c r="J2911" s="106"/>
      <c r="K2911" s="14">
        <f>SUM(I2911:J2911)</f>
        <v>0</v>
      </c>
      <c r="L2911" s="49"/>
      <c r="M2911" s="106"/>
      <c r="N2911" s="106"/>
      <c r="O2911" s="14">
        <f>SUM(L2911:N2911)</f>
        <v>0</v>
      </c>
      <c r="P2911" s="106"/>
      <c r="Q2911" s="106"/>
      <c r="R2911" s="106"/>
      <c r="S2911" s="106"/>
      <c r="T2911" s="14">
        <f>SUM(P2911:S2911)</f>
        <v>0</v>
      </c>
      <c r="U2911" s="49"/>
      <c r="V2911" s="49"/>
      <c r="W2911" s="49"/>
      <c r="X2911" s="49"/>
      <c r="Y2911" s="49"/>
      <c r="Z2911" s="49"/>
      <c r="AA2911" s="14">
        <f>SUM(U2911:Z2911)</f>
        <v>0</v>
      </c>
      <c r="AB2911" s="49"/>
      <c r="AC2911" s="49"/>
      <c r="AD2911" s="86">
        <f>H2911+K2911+O2911+T2911+AA2911+AB2911-AC2911</f>
        <v>78.36363636363636</v>
      </c>
    </row>
    <row r="2912" spans="1:30" ht="21" customHeight="1" x14ac:dyDescent="0.2">
      <c r="A2912" s="8">
        <v>2908</v>
      </c>
      <c r="B2912" s="114" t="s">
        <v>2456</v>
      </c>
      <c r="C2912" s="92" t="s">
        <v>64</v>
      </c>
      <c r="D2912" s="91">
        <v>3</v>
      </c>
      <c r="E2912" s="12">
        <v>0.78356913183279742</v>
      </c>
      <c r="F2912" s="46"/>
      <c r="G2912" s="46"/>
      <c r="H2912" s="12">
        <f>SUM(E2912*100,F2912:G2912)</f>
        <v>78.356913183279744</v>
      </c>
      <c r="I2912" s="53"/>
      <c r="J2912" s="113"/>
      <c r="K2912" s="12">
        <f>SUM(I2912:J2912)</f>
        <v>0</v>
      </c>
      <c r="L2912" s="53"/>
      <c r="M2912" s="113"/>
      <c r="N2912" s="113"/>
      <c r="O2912" s="12">
        <f>SUM(L2912:N2912)</f>
        <v>0</v>
      </c>
      <c r="P2912" s="113"/>
      <c r="Q2912" s="113"/>
      <c r="R2912" s="113"/>
      <c r="S2912" s="113"/>
      <c r="T2912" s="12">
        <f>SUM(P2912:S2912)</f>
        <v>0</v>
      </c>
      <c r="U2912" s="53"/>
      <c r="V2912" s="53"/>
      <c r="W2912" s="53"/>
      <c r="X2912" s="53"/>
      <c r="Y2912" s="58"/>
      <c r="Z2912" s="58"/>
      <c r="AA2912" s="14">
        <f>SUM(U2912:Z2912)</f>
        <v>0</v>
      </c>
      <c r="AB2912" s="58"/>
      <c r="AC2912" s="58"/>
      <c r="AD2912" s="86">
        <f>H2912+K2912+O2912+T2912+AA2912+AB2912-AC2912</f>
        <v>78.356913183279744</v>
      </c>
    </row>
    <row r="2913" spans="1:30" ht="21" customHeight="1" x14ac:dyDescent="0.2">
      <c r="A2913" s="9">
        <v>2909</v>
      </c>
      <c r="B2913" s="117">
        <v>194126</v>
      </c>
      <c r="C2913" s="119" t="s">
        <v>78</v>
      </c>
      <c r="D2913" s="119">
        <v>2</v>
      </c>
      <c r="E2913" s="14">
        <v>0.78354166666666669</v>
      </c>
      <c r="F2913" s="51"/>
      <c r="G2913" s="51"/>
      <c r="H2913" s="12">
        <f>SUM(E2913*100,F2913:G2913)</f>
        <v>78.354166666666671</v>
      </c>
      <c r="I2913" s="51"/>
      <c r="J2913" s="121"/>
      <c r="K2913" s="14">
        <f>SUM(I2913:J2913)</f>
        <v>0</v>
      </c>
      <c r="L2913" s="51"/>
      <c r="M2913" s="121"/>
      <c r="N2913" s="121"/>
      <c r="O2913" s="14">
        <f>SUM(L2913:N2913)</f>
        <v>0</v>
      </c>
      <c r="P2913" s="121"/>
      <c r="Q2913" s="121"/>
      <c r="R2913" s="121"/>
      <c r="S2913" s="121"/>
      <c r="T2913" s="14">
        <f>SUM(P2913:S2913)</f>
        <v>0</v>
      </c>
      <c r="U2913" s="51"/>
      <c r="V2913" s="51"/>
      <c r="W2913" s="51"/>
      <c r="X2913" s="51"/>
      <c r="Y2913" s="51"/>
      <c r="Z2913" s="51"/>
      <c r="AA2913" s="14">
        <f>SUM(U2913:Z2913)</f>
        <v>0</v>
      </c>
      <c r="AB2913" s="51"/>
      <c r="AC2913" s="51"/>
      <c r="AD2913" s="87">
        <f>H2913+K2913+O2913+T2913+AA2913+AB2913-AC2913</f>
        <v>78.354166666666671</v>
      </c>
    </row>
    <row r="2914" spans="1:30" ht="21" customHeight="1" x14ac:dyDescent="0.2">
      <c r="A2914" s="10">
        <v>2910</v>
      </c>
      <c r="B2914" s="122" t="s">
        <v>2457</v>
      </c>
      <c r="C2914" s="110" t="s">
        <v>73</v>
      </c>
      <c r="D2914" s="110">
        <v>3</v>
      </c>
      <c r="E2914" s="14">
        <v>0.78343750000000001</v>
      </c>
      <c r="F2914" s="50"/>
      <c r="G2914" s="50"/>
      <c r="H2914" s="12">
        <f>SUM(E2914*100,F2914:G2914)</f>
        <v>78.34375</v>
      </c>
      <c r="I2914" s="50"/>
      <c r="J2914" s="112"/>
      <c r="K2914" s="14">
        <f>SUM(I2914:J2914)</f>
        <v>0</v>
      </c>
      <c r="L2914" s="50"/>
      <c r="M2914" s="112"/>
      <c r="N2914" s="112"/>
      <c r="O2914" s="14">
        <f>SUM(L2914:N2914)</f>
        <v>0</v>
      </c>
      <c r="P2914" s="112"/>
      <c r="Q2914" s="112"/>
      <c r="R2914" s="112"/>
      <c r="S2914" s="112"/>
      <c r="T2914" s="14">
        <f>SUM(P2914:S2914)</f>
        <v>0</v>
      </c>
      <c r="U2914" s="50"/>
      <c r="V2914" s="50"/>
      <c r="W2914" s="50"/>
      <c r="X2914" s="50"/>
      <c r="Y2914" s="50"/>
      <c r="Z2914" s="50"/>
      <c r="AA2914" s="14">
        <f>SUM(U2914:Z2914)</f>
        <v>0</v>
      </c>
      <c r="AB2914" s="50"/>
      <c r="AC2914" s="50"/>
      <c r="AD2914" s="87">
        <f>H2914+K2914+O2914+T2914+AA2914+AB2914-AC2914</f>
        <v>78.34375</v>
      </c>
    </row>
    <row r="2915" spans="1:30" ht="21" customHeight="1" x14ac:dyDescent="0.2">
      <c r="A2915" s="8">
        <v>2911</v>
      </c>
      <c r="B2915" s="122" t="s">
        <v>2458</v>
      </c>
      <c r="C2915" s="110" t="s">
        <v>73</v>
      </c>
      <c r="D2915" s="110">
        <v>3</v>
      </c>
      <c r="E2915" s="14">
        <v>0.78343750000000001</v>
      </c>
      <c r="F2915" s="50"/>
      <c r="G2915" s="50"/>
      <c r="H2915" s="12">
        <f>SUM(E2915*100,F2915:G2915)</f>
        <v>78.34375</v>
      </c>
      <c r="I2915" s="50"/>
      <c r="J2915" s="112"/>
      <c r="K2915" s="14">
        <f>SUM(I2915:J2915)</f>
        <v>0</v>
      </c>
      <c r="L2915" s="50"/>
      <c r="M2915" s="112"/>
      <c r="N2915" s="112"/>
      <c r="O2915" s="14">
        <f>SUM(L2915:N2915)</f>
        <v>0</v>
      </c>
      <c r="P2915" s="112"/>
      <c r="Q2915" s="112"/>
      <c r="R2915" s="112"/>
      <c r="S2915" s="112"/>
      <c r="T2915" s="14">
        <f>SUM(P2915:S2915)</f>
        <v>0</v>
      </c>
      <c r="U2915" s="50"/>
      <c r="V2915" s="50"/>
      <c r="W2915" s="50"/>
      <c r="X2915" s="50"/>
      <c r="Y2915" s="50"/>
      <c r="Z2915" s="50"/>
      <c r="AA2915" s="14">
        <f>SUM(U2915:Z2915)</f>
        <v>0</v>
      </c>
      <c r="AB2915" s="50"/>
      <c r="AC2915" s="50"/>
      <c r="AD2915" s="86">
        <f>H2915+K2915+O2915+T2915+AA2915+AB2915-AC2915</f>
        <v>78.34375</v>
      </c>
    </row>
    <row r="2916" spans="1:30" ht="21" customHeight="1" x14ac:dyDescent="0.2">
      <c r="A2916" s="9">
        <v>2912</v>
      </c>
      <c r="B2916" s="117">
        <v>204150</v>
      </c>
      <c r="C2916" s="119" t="s">
        <v>78</v>
      </c>
      <c r="D2916" s="119">
        <v>1</v>
      </c>
      <c r="E2916" s="14">
        <v>0.739375</v>
      </c>
      <c r="F2916" s="51"/>
      <c r="G2916" s="51"/>
      <c r="H2916" s="12">
        <f>SUM(E2916*100,F2916:G2916)</f>
        <v>73.9375</v>
      </c>
      <c r="I2916" s="51"/>
      <c r="J2916" s="121"/>
      <c r="K2916" s="14">
        <f>SUM(I2916:J2916)</f>
        <v>0</v>
      </c>
      <c r="L2916" s="51"/>
      <c r="M2916" s="121"/>
      <c r="N2916" s="121"/>
      <c r="O2916" s="14">
        <f>SUM(L2916:N2916)</f>
        <v>0</v>
      </c>
      <c r="P2916" s="121"/>
      <c r="Q2916" s="121"/>
      <c r="R2916" s="121"/>
      <c r="S2916" s="121"/>
      <c r="T2916" s="14">
        <f>SUM(P2916:S2916)</f>
        <v>0</v>
      </c>
      <c r="U2916" s="51"/>
      <c r="V2916" s="51">
        <v>4.4000000000000004</v>
      </c>
      <c r="W2916" s="51"/>
      <c r="X2916" s="51"/>
      <c r="Y2916" s="51"/>
      <c r="Z2916" s="51"/>
      <c r="AA2916" s="14">
        <f>SUM(U2916:Z2916)</f>
        <v>4.4000000000000004</v>
      </c>
      <c r="AB2916" s="51"/>
      <c r="AC2916" s="51"/>
      <c r="AD2916" s="86">
        <f>H2916+K2916+O2916+T2916+AA2916+AB2916-AC2916</f>
        <v>78.337500000000006</v>
      </c>
    </row>
    <row r="2917" spans="1:30" ht="21" customHeight="1" x14ac:dyDescent="0.2">
      <c r="A2917" s="10">
        <v>2913</v>
      </c>
      <c r="B2917" s="96" t="s">
        <v>2459</v>
      </c>
      <c r="C2917" s="96" t="s">
        <v>66</v>
      </c>
      <c r="D2917" s="96">
        <v>2</v>
      </c>
      <c r="E2917" s="13">
        <v>0.78333333333333333</v>
      </c>
      <c r="F2917" s="47"/>
      <c r="G2917" s="47"/>
      <c r="H2917" s="12">
        <f>SUM(E2917*100,F2917:G2917)</f>
        <v>78.333333333333329</v>
      </c>
      <c r="I2917" s="47"/>
      <c r="J2917" s="77"/>
      <c r="K2917" s="13">
        <f>SUM(I2917:J2917)</f>
        <v>0</v>
      </c>
      <c r="L2917" s="47"/>
      <c r="M2917" s="77"/>
      <c r="N2917" s="77"/>
      <c r="O2917" s="13">
        <f>SUM(L2917:N2917)</f>
        <v>0</v>
      </c>
      <c r="P2917" s="77"/>
      <c r="Q2917" s="77"/>
      <c r="R2917" s="77"/>
      <c r="S2917" s="77"/>
      <c r="T2917" s="13">
        <f>SUM(P2917:S2917)</f>
        <v>0</v>
      </c>
      <c r="U2917" s="47"/>
      <c r="V2917" s="47"/>
      <c r="W2917" s="47"/>
      <c r="X2917" s="47"/>
      <c r="Y2917" s="47"/>
      <c r="Z2917" s="47"/>
      <c r="AA2917" s="13">
        <f>SUM(U2917:Z2917)</f>
        <v>0</v>
      </c>
      <c r="AB2917" s="47"/>
      <c r="AC2917" s="47"/>
      <c r="AD2917" s="86">
        <f>H2917+K2917+O2917+T2917+AA2917+AB2917-AC2917</f>
        <v>78.333333333333329</v>
      </c>
    </row>
    <row r="2918" spans="1:30" ht="21" customHeight="1" x14ac:dyDescent="0.2">
      <c r="A2918" s="8">
        <v>2914</v>
      </c>
      <c r="B2918" s="96" t="s">
        <v>2460</v>
      </c>
      <c r="C2918" s="96" t="s">
        <v>66</v>
      </c>
      <c r="D2918" s="96">
        <v>1</v>
      </c>
      <c r="E2918" s="13">
        <v>0.78312499999999996</v>
      </c>
      <c r="F2918" s="47"/>
      <c r="G2918" s="47"/>
      <c r="H2918" s="12">
        <f>SUM(E2918*100,F2918:G2918)</f>
        <v>78.3125</v>
      </c>
      <c r="I2918" s="47"/>
      <c r="J2918" s="77"/>
      <c r="K2918" s="13">
        <f>SUM(I2918:J2918)</f>
        <v>0</v>
      </c>
      <c r="L2918" s="47"/>
      <c r="M2918" s="77"/>
      <c r="N2918" s="77"/>
      <c r="O2918" s="13">
        <f>SUM(L2918:N2918)</f>
        <v>0</v>
      </c>
      <c r="P2918" s="77"/>
      <c r="Q2918" s="77"/>
      <c r="R2918" s="77"/>
      <c r="S2918" s="77"/>
      <c r="T2918" s="13">
        <f>SUM(P2918:S2918)</f>
        <v>0</v>
      </c>
      <c r="U2918" s="47"/>
      <c r="V2918" s="47"/>
      <c r="W2918" s="47"/>
      <c r="X2918" s="47"/>
      <c r="Y2918" s="47"/>
      <c r="Z2918" s="47"/>
      <c r="AA2918" s="13">
        <f>SUM(U2918:Z2918)</f>
        <v>0</v>
      </c>
      <c r="AB2918" s="47"/>
      <c r="AC2918" s="47"/>
      <c r="AD2918" s="87">
        <f>H2918+K2918+O2918+T2918+AA2918+AB2918-AC2918</f>
        <v>78.3125</v>
      </c>
    </row>
    <row r="2919" spans="1:30" ht="21" customHeight="1" x14ac:dyDescent="0.2">
      <c r="A2919" s="9">
        <v>2915</v>
      </c>
      <c r="B2919" s="117">
        <v>204129</v>
      </c>
      <c r="C2919" s="119" t="s">
        <v>78</v>
      </c>
      <c r="D2919" s="119">
        <v>1</v>
      </c>
      <c r="E2919" s="14">
        <v>0.78312499999999996</v>
      </c>
      <c r="F2919" s="51"/>
      <c r="G2919" s="51"/>
      <c r="H2919" s="12">
        <f>SUM(E2919*100,F2919:G2919)</f>
        <v>78.3125</v>
      </c>
      <c r="I2919" s="51"/>
      <c r="J2919" s="121"/>
      <c r="K2919" s="14">
        <f>SUM(I2919:J2919)</f>
        <v>0</v>
      </c>
      <c r="L2919" s="51"/>
      <c r="M2919" s="121"/>
      <c r="N2919" s="121"/>
      <c r="O2919" s="14">
        <f>SUM(L2919:N2919)</f>
        <v>0</v>
      </c>
      <c r="P2919" s="121"/>
      <c r="Q2919" s="121"/>
      <c r="R2919" s="121"/>
      <c r="S2919" s="121"/>
      <c r="T2919" s="14">
        <f>SUM(P2919:S2919)</f>
        <v>0</v>
      </c>
      <c r="U2919" s="51"/>
      <c r="V2919" s="51"/>
      <c r="W2919" s="51"/>
      <c r="X2919" s="51"/>
      <c r="Y2919" s="51"/>
      <c r="Z2919" s="51"/>
      <c r="AA2919" s="14">
        <f>SUM(U2919:Z2919)</f>
        <v>0</v>
      </c>
      <c r="AB2919" s="51"/>
      <c r="AC2919" s="51"/>
      <c r="AD2919" s="87">
        <f>H2919+K2919+O2919+T2919+AA2919+AB2919-AC2919</f>
        <v>78.3125</v>
      </c>
    </row>
    <row r="2920" spans="1:30" ht="21" customHeight="1" x14ac:dyDescent="0.2">
      <c r="A2920" s="10">
        <v>2916</v>
      </c>
      <c r="B2920" s="117">
        <v>204008</v>
      </c>
      <c r="C2920" s="119" t="s">
        <v>78</v>
      </c>
      <c r="D2920" s="119">
        <v>1</v>
      </c>
      <c r="E2920" s="14">
        <v>0.78312499999999996</v>
      </c>
      <c r="F2920" s="51"/>
      <c r="G2920" s="51"/>
      <c r="H2920" s="12">
        <f>SUM(E2920*100,F2920:G2920)</f>
        <v>78.3125</v>
      </c>
      <c r="I2920" s="51"/>
      <c r="J2920" s="121"/>
      <c r="K2920" s="14">
        <f>SUM(I2920:J2920)</f>
        <v>0</v>
      </c>
      <c r="L2920" s="51"/>
      <c r="M2920" s="121"/>
      <c r="N2920" s="121"/>
      <c r="O2920" s="14">
        <f>SUM(L2920:N2920)</f>
        <v>0</v>
      </c>
      <c r="P2920" s="121"/>
      <c r="Q2920" s="121"/>
      <c r="R2920" s="121"/>
      <c r="S2920" s="121"/>
      <c r="T2920" s="14">
        <f>SUM(P2920:S2920)</f>
        <v>0</v>
      </c>
      <c r="U2920" s="51"/>
      <c r="V2920" s="51"/>
      <c r="W2920" s="51"/>
      <c r="X2920" s="51"/>
      <c r="Y2920" s="51"/>
      <c r="Z2920" s="51"/>
      <c r="AA2920" s="14">
        <f>SUM(U2920:Z2920)</f>
        <v>0</v>
      </c>
      <c r="AB2920" s="51"/>
      <c r="AC2920" s="51"/>
      <c r="AD2920" s="86">
        <f>H2920+K2920+O2920+T2920+AA2920+AB2920-AC2920</f>
        <v>78.3125</v>
      </c>
    </row>
    <row r="2921" spans="1:30" ht="21" customHeight="1" x14ac:dyDescent="0.2">
      <c r="A2921" s="8">
        <v>2917</v>
      </c>
      <c r="B2921" s="103" t="s">
        <v>2461</v>
      </c>
      <c r="C2921" s="104" t="s">
        <v>70</v>
      </c>
      <c r="D2921" s="103">
        <v>4</v>
      </c>
      <c r="E2921" s="14">
        <f>H2921/100</f>
        <v>0.78310000000000002</v>
      </c>
      <c r="F2921" s="49"/>
      <c r="G2921" s="49"/>
      <c r="H2921" s="12">
        <v>78.31</v>
      </c>
      <c r="I2921" s="49"/>
      <c r="J2921" s="106"/>
      <c r="K2921" s="14">
        <f>SUM(I2921:J2921)</f>
        <v>0</v>
      </c>
      <c r="L2921" s="49"/>
      <c r="M2921" s="106"/>
      <c r="N2921" s="106"/>
      <c r="O2921" s="14">
        <f>SUM(L2921:N2921)</f>
        <v>0</v>
      </c>
      <c r="P2921" s="106"/>
      <c r="Q2921" s="106"/>
      <c r="R2921" s="106"/>
      <c r="S2921" s="106"/>
      <c r="T2921" s="14">
        <f>SUM(P2921:S2921)</f>
        <v>0</v>
      </c>
      <c r="U2921" s="49"/>
      <c r="V2921" s="49"/>
      <c r="W2921" s="49"/>
      <c r="X2921" s="49"/>
      <c r="Y2921" s="49"/>
      <c r="Z2921" s="49"/>
      <c r="AA2921" s="14">
        <f>SUM(U2921:Z2921)</f>
        <v>0</v>
      </c>
      <c r="AB2921" s="49"/>
      <c r="AC2921" s="49"/>
      <c r="AD2921" s="86">
        <f>H2921+K2921+O2921+T2921+AA2921+AB2921-AC2921</f>
        <v>78.31</v>
      </c>
    </row>
    <row r="2922" spans="1:30" ht="21" customHeight="1" x14ac:dyDescent="0.2">
      <c r="A2922" s="9">
        <v>2918</v>
      </c>
      <c r="B2922" s="96" t="s">
        <v>2462</v>
      </c>
      <c r="C2922" s="96" t="s">
        <v>66</v>
      </c>
      <c r="D2922" s="96">
        <v>1</v>
      </c>
      <c r="E2922" s="13">
        <v>0.78093749999999995</v>
      </c>
      <c r="F2922" s="47"/>
      <c r="G2922" s="47"/>
      <c r="H2922" s="12">
        <f>SUM(E2922*100,F2922:G2922)</f>
        <v>78.09375</v>
      </c>
      <c r="I2922" s="47"/>
      <c r="J2922" s="77"/>
      <c r="K2922" s="13">
        <f>SUM(I2922:J2922)</f>
        <v>0</v>
      </c>
      <c r="L2922" s="47"/>
      <c r="M2922" s="77"/>
      <c r="N2922" s="77"/>
      <c r="O2922" s="13">
        <f>SUM(L2922:N2922)</f>
        <v>0</v>
      </c>
      <c r="P2922" s="77"/>
      <c r="Q2922" s="77"/>
      <c r="R2922" s="77"/>
      <c r="S2922" s="77"/>
      <c r="T2922" s="13">
        <f>SUM(P2922:S2922)</f>
        <v>0</v>
      </c>
      <c r="U2922" s="47"/>
      <c r="V2922" s="47">
        <v>0.2</v>
      </c>
      <c r="W2922" s="47"/>
      <c r="X2922" s="47"/>
      <c r="Y2922" s="47"/>
      <c r="Z2922" s="47"/>
      <c r="AA2922" s="13">
        <f>SUM(U2922:Z2922)</f>
        <v>0.2</v>
      </c>
      <c r="AB2922" s="47"/>
      <c r="AC2922" s="47"/>
      <c r="AD2922" s="87">
        <f>H2922+K2922+O2922+T2922+AA2922+AB2922-AC2922</f>
        <v>78.293750000000003</v>
      </c>
    </row>
    <row r="2923" spans="1:30" ht="21" customHeight="1" x14ac:dyDescent="0.2">
      <c r="A2923" s="10">
        <v>2919</v>
      </c>
      <c r="B2923" s="96" t="s">
        <v>2463</v>
      </c>
      <c r="C2923" s="96" t="s">
        <v>66</v>
      </c>
      <c r="D2923" s="96">
        <v>1</v>
      </c>
      <c r="E2923" s="13">
        <v>0.77593749999999995</v>
      </c>
      <c r="F2923" s="47"/>
      <c r="G2923" s="47"/>
      <c r="H2923" s="12">
        <f>SUM(E2923*100,F2923:G2923)</f>
        <v>77.59375</v>
      </c>
      <c r="I2923" s="47"/>
      <c r="J2923" s="77"/>
      <c r="K2923" s="13">
        <f>SUM(I2923:J2923)</f>
        <v>0</v>
      </c>
      <c r="L2923" s="47"/>
      <c r="M2923" s="77"/>
      <c r="N2923" s="77"/>
      <c r="O2923" s="13">
        <f>SUM(L2923:N2923)</f>
        <v>0</v>
      </c>
      <c r="P2923" s="77"/>
      <c r="Q2923" s="77"/>
      <c r="R2923" s="77"/>
      <c r="S2923" s="77"/>
      <c r="T2923" s="13">
        <f>SUM(P2923:S2923)</f>
        <v>0</v>
      </c>
      <c r="U2923" s="47"/>
      <c r="V2923" s="47">
        <v>0.7</v>
      </c>
      <c r="W2923" s="47"/>
      <c r="X2923" s="47"/>
      <c r="Y2923" s="47"/>
      <c r="Z2923" s="47"/>
      <c r="AA2923" s="13">
        <f>SUM(U2923:Z2923)</f>
        <v>0.7</v>
      </c>
      <c r="AB2923" s="47"/>
      <c r="AC2923" s="47"/>
      <c r="AD2923" s="87">
        <f>H2923+K2923+O2923+T2923+AA2923+AB2923-AC2923</f>
        <v>78.293750000000003</v>
      </c>
    </row>
    <row r="2924" spans="1:30" ht="21" customHeight="1" x14ac:dyDescent="0.2">
      <c r="A2924" s="8">
        <v>2920</v>
      </c>
      <c r="B2924" s="122" t="s">
        <v>2464</v>
      </c>
      <c r="C2924" s="110" t="s">
        <v>73</v>
      </c>
      <c r="D2924" s="110">
        <v>4</v>
      </c>
      <c r="E2924" s="14">
        <v>0.78289705882352956</v>
      </c>
      <c r="F2924" s="50"/>
      <c r="G2924" s="50"/>
      <c r="H2924" s="12">
        <f>SUM(E2924*100,F2924:G2924)</f>
        <v>78.289705882352962</v>
      </c>
      <c r="I2924" s="50"/>
      <c r="J2924" s="112"/>
      <c r="K2924" s="14">
        <f>SUM(I2924:J2924)</f>
        <v>0</v>
      </c>
      <c r="L2924" s="50"/>
      <c r="M2924" s="112"/>
      <c r="N2924" s="112"/>
      <c r="O2924" s="14">
        <f>SUM(L2924:N2924)</f>
        <v>0</v>
      </c>
      <c r="P2924" s="112"/>
      <c r="Q2924" s="112"/>
      <c r="R2924" s="112"/>
      <c r="S2924" s="112"/>
      <c r="T2924" s="14">
        <f>SUM(P2924:S2924)</f>
        <v>0</v>
      </c>
      <c r="U2924" s="50"/>
      <c r="V2924" s="50"/>
      <c r="W2924" s="50"/>
      <c r="X2924" s="50"/>
      <c r="Y2924" s="50"/>
      <c r="Z2924" s="50"/>
      <c r="AA2924" s="14">
        <f>SUM(U2924:Z2924)</f>
        <v>0</v>
      </c>
      <c r="AB2924" s="50"/>
      <c r="AC2924" s="50"/>
      <c r="AD2924" s="86">
        <f>H2924+K2924+O2924+T2924+AA2924+AB2924-AC2924</f>
        <v>78.289705882352962</v>
      </c>
    </row>
    <row r="2925" spans="1:30" ht="21" customHeight="1" x14ac:dyDescent="0.2">
      <c r="A2925" s="9">
        <v>2921</v>
      </c>
      <c r="B2925" s="107" t="s">
        <v>2465</v>
      </c>
      <c r="C2925" s="104" t="s">
        <v>70</v>
      </c>
      <c r="D2925" s="104">
        <v>2</v>
      </c>
      <c r="E2925" s="14">
        <f>H2925/100</f>
        <v>0.66783749999999997</v>
      </c>
      <c r="F2925" s="49"/>
      <c r="G2925" s="49"/>
      <c r="H2925" s="12">
        <v>66.783749999999998</v>
      </c>
      <c r="I2925" s="49"/>
      <c r="J2925" s="106"/>
      <c r="K2925" s="14">
        <f>SUM(I2925:J2925)</f>
        <v>0</v>
      </c>
      <c r="L2925" s="49"/>
      <c r="M2925" s="106"/>
      <c r="N2925" s="106"/>
      <c r="O2925" s="14">
        <f>SUM(L2925:N2925)</f>
        <v>0</v>
      </c>
      <c r="P2925" s="106"/>
      <c r="Q2925" s="106"/>
      <c r="R2925" s="106"/>
      <c r="S2925" s="106"/>
      <c r="T2925" s="14">
        <f>SUM(P2925:S2925)</f>
        <v>0</v>
      </c>
      <c r="U2925" s="49">
        <v>1</v>
      </c>
      <c r="V2925" s="49"/>
      <c r="W2925" s="49"/>
      <c r="X2925" s="49">
        <v>10.5</v>
      </c>
      <c r="Y2925" s="49"/>
      <c r="Z2925" s="49"/>
      <c r="AA2925" s="14">
        <f>SUM(U2925:Z2925)</f>
        <v>11.5</v>
      </c>
      <c r="AB2925" s="49"/>
      <c r="AC2925" s="49"/>
      <c r="AD2925" s="87">
        <f>H2925+K2925+O2925+T2925+AA2925+AB2925-AC2925</f>
        <v>78.283749999999998</v>
      </c>
    </row>
    <row r="2926" spans="1:30" ht="21" customHeight="1" x14ac:dyDescent="0.2">
      <c r="A2926" s="10">
        <v>2922</v>
      </c>
      <c r="B2926" s="96" t="s">
        <v>2466</v>
      </c>
      <c r="C2926" s="96" t="s">
        <v>66</v>
      </c>
      <c r="D2926" s="96">
        <v>1</v>
      </c>
      <c r="E2926" s="13">
        <v>0.77781250000000002</v>
      </c>
      <c r="F2926" s="47"/>
      <c r="G2926" s="47"/>
      <c r="H2926" s="12">
        <f>SUM(E2926*100,F2926:G2926)</f>
        <v>77.78125</v>
      </c>
      <c r="I2926" s="47"/>
      <c r="J2926" s="77"/>
      <c r="K2926" s="13">
        <f>SUM(I2926:J2926)</f>
        <v>0</v>
      </c>
      <c r="L2926" s="47"/>
      <c r="M2926" s="77"/>
      <c r="N2926" s="77"/>
      <c r="O2926" s="13">
        <f>SUM(L2926:N2926)</f>
        <v>0</v>
      </c>
      <c r="P2926" s="77"/>
      <c r="Q2926" s="98"/>
      <c r="R2926" s="77">
        <v>0.5</v>
      </c>
      <c r="S2926" s="77"/>
      <c r="T2926" s="13">
        <f>SUM(P2926:S2926)</f>
        <v>0.5</v>
      </c>
      <c r="U2926" s="47"/>
      <c r="V2926" s="47" t="s">
        <v>2467</v>
      </c>
      <c r="W2926" s="47"/>
      <c r="X2926" s="47"/>
      <c r="Y2926" s="47"/>
      <c r="Z2926" s="47"/>
      <c r="AA2926" s="13">
        <f>SUM(U2926:Z2926)</f>
        <v>0</v>
      </c>
      <c r="AB2926" s="47"/>
      <c r="AC2926" s="47"/>
      <c r="AD2926" s="86">
        <f>H2926+K2926+O2926+T2926+AA2926+AB2926-AC2926</f>
        <v>78.28125</v>
      </c>
    </row>
    <row r="2927" spans="1:30" ht="21" customHeight="1" x14ac:dyDescent="0.2">
      <c r="A2927" s="8">
        <v>2923</v>
      </c>
      <c r="B2927" s="96" t="s">
        <v>2468</v>
      </c>
      <c r="C2927" s="96" t="s">
        <v>66</v>
      </c>
      <c r="D2927" s="96">
        <v>2</v>
      </c>
      <c r="E2927" s="13">
        <v>0.78266666666666662</v>
      </c>
      <c r="F2927" s="47"/>
      <c r="G2927" s="47"/>
      <c r="H2927" s="12">
        <f>SUM(E2927*100,F2927:G2927)</f>
        <v>78.266666666666666</v>
      </c>
      <c r="I2927" s="47"/>
      <c r="J2927" s="77"/>
      <c r="K2927" s="13">
        <f>SUM(I2927:J2927)</f>
        <v>0</v>
      </c>
      <c r="L2927" s="47"/>
      <c r="M2927" s="77"/>
      <c r="N2927" s="77"/>
      <c r="O2927" s="13">
        <f>SUM(L2927:N2927)</f>
        <v>0</v>
      </c>
      <c r="P2927" s="77"/>
      <c r="Q2927" s="77"/>
      <c r="R2927" s="77"/>
      <c r="S2927" s="77"/>
      <c r="T2927" s="13">
        <f>SUM(P2927:S2927)</f>
        <v>0</v>
      </c>
      <c r="U2927" s="47"/>
      <c r="V2927" s="47"/>
      <c r="W2927" s="47"/>
      <c r="X2927" s="47"/>
      <c r="Y2927" s="47"/>
      <c r="Z2927" s="47"/>
      <c r="AA2927" s="13">
        <f>SUM(U2927:Z2927)</f>
        <v>0</v>
      </c>
      <c r="AB2927" s="47"/>
      <c r="AC2927" s="47"/>
      <c r="AD2927" s="86">
        <f>H2927+K2927+O2927+T2927+AA2927+AB2927-AC2927</f>
        <v>78.266666666666666</v>
      </c>
    </row>
    <row r="2928" spans="1:30" ht="21" customHeight="1" x14ac:dyDescent="0.2">
      <c r="A2928" s="9">
        <v>2924</v>
      </c>
      <c r="B2928" s="144" t="s">
        <v>2469</v>
      </c>
      <c r="C2928" s="92" t="s">
        <v>64</v>
      </c>
      <c r="D2928" s="91">
        <v>4</v>
      </c>
      <c r="E2928" s="12">
        <v>0.78245048364808845</v>
      </c>
      <c r="F2928" s="46"/>
      <c r="G2928" s="46"/>
      <c r="H2928" s="12">
        <f>SUM(E2928*100,F2928:G2928)</f>
        <v>78.245048364808838</v>
      </c>
      <c r="I2928" s="94"/>
      <c r="J2928" s="95"/>
      <c r="K2928" s="12">
        <f>SUM(I2928:J2928)</f>
        <v>0</v>
      </c>
      <c r="L2928" s="95"/>
      <c r="M2928" s="95"/>
      <c r="N2928" s="95"/>
      <c r="O2928" s="12">
        <f>SUM(L2928:N2928)</f>
        <v>0</v>
      </c>
      <c r="P2928" s="95"/>
      <c r="Q2928" s="95"/>
      <c r="R2928" s="95"/>
      <c r="S2928" s="95"/>
      <c r="T2928" s="12">
        <f>SUM(P2928:S2928)</f>
        <v>0</v>
      </c>
      <c r="U2928" s="95"/>
      <c r="V2928" s="94"/>
      <c r="W2928" s="94"/>
      <c r="X2928" s="94"/>
      <c r="Y2928" s="85"/>
      <c r="Z2928" s="85"/>
      <c r="AA2928" s="14">
        <f>SUM(U2928:Z2928)</f>
        <v>0</v>
      </c>
      <c r="AB2928" s="85"/>
      <c r="AC2928" s="85"/>
      <c r="AD2928" s="87">
        <f>H2928+K2928+O2928+T2928+AA2928+AB2928-AC2928</f>
        <v>78.245048364808838</v>
      </c>
    </row>
    <row r="2929" spans="1:30" ht="21" customHeight="1" x14ac:dyDescent="0.2">
      <c r="A2929" s="10">
        <v>2925</v>
      </c>
      <c r="B2929" s="100" t="s">
        <v>2470</v>
      </c>
      <c r="C2929" s="101" t="s">
        <v>68</v>
      </c>
      <c r="D2929" s="156">
        <v>1</v>
      </c>
      <c r="E2929" s="16">
        <v>0.77733333333333332</v>
      </c>
      <c r="F2929" s="48"/>
      <c r="G2929" s="48"/>
      <c r="H2929" s="12">
        <f>SUM(E2929*100,F2929:G2929)</f>
        <v>77.733333333333334</v>
      </c>
      <c r="I2929" s="48"/>
      <c r="J2929" s="78"/>
      <c r="K2929" s="13">
        <f>SUM(I2929:J2929)</f>
        <v>0</v>
      </c>
      <c r="L2929" s="48"/>
      <c r="M2929" s="78"/>
      <c r="N2929" s="78"/>
      <c r="O2929" s="13">
        <f>SUM(L2929:N2929)</f>
        <v>0</v>
      </c>
      <c r="P2929" s="78"/>
      <c r="Q2929" s="78"/>
      <c r="R2929" s="78">
        <v>0.5</v>
      </c>
      <c r="S2929" s="78"/>
      <c r="T2929" s="13">
        <f>SUM(P2929:S2929)</f>
        <v>0.5</v>
      </c>
      <c r="U2929" s="48"/>
      <c r="V2929" s="48"/>
      <c r="W2929" s="48"/>
      <c r="X2929" s="48"/>
      <c r="Y2929" s="48"/>
      <c r="Z2929" s="48"/>
      <c r="AA2929" s="13">
        <f>SUM(U2929:Z2929)</f>
        <v>0</v>
      </c>
      <c r="AB2929" s="48"/>
      <c r="AC2929" s="48"/>
      <c r="AD2929" s="86">
        <f>H2929+K2929+O2929+T2929+AA2929+AB2929-AC2929</f>
        <v>78.233333333333334</v>
      </c>
    </row>
    <row r="2930" spans="1:30" ht="21" customHeight="1" x14ac:dyDescent="0.2">
      <c r="A2930" s="8">
        <v>2926</v>
      </c>
      <c r="B2930" s="122" t="s">
        <v>2471</v>
      </c>
      <c r="C2930" s="110" t="s">
        <v>73</v>
      </c>
      <c r="D2930" s="110">
        <v>4</v>
      </c>
      <c r="E2930" s="14">
        <v>0.78233235294117653</v>
      </c>
      <c r="F2930" s="50"/>
      <c r="G2930" s="50"/>
      <c r="H2930" s="12">
        <f>SUM(E2930*100,F2930:G2930)</f>
        <v>78.233235294117648</v>
      </c>
      <c r="I2930" s="50"/>
      <c r="J2930" s="112"/>
      <c r="K2930" s="14">
        <f>SUM(I2930:J2930)</f>
        <v>0</v>
      </c>
      <c r="L2930" s="50"/>
      <c r="M2930" s="112"/>
      <c r="N2930" s="112"/>
      <c r="O2930" s="14">
        <f>SUM(L2930:N2930)</f>
        <v>0</v>
      </c>
      <c r="P2930" s="112"/>
      <c r="Q2930" s="112"/>
      <c r="R2930" s="112"/>
      <c r="S2930" s="112"/>
      <c r="T2930" s="14">
        <f>SUM(P2930:S2930)</f>
        <v>0</v>
      </c>
      <c r="U2930" s="50"/>
      <c r="V2930" s="50"/>
      <c r="W2930" s="50"/>
      <c r="X2930" s="50"/>
      <c r="Y2930" s="50"/>
      <c r="Z2930" s="50"/>
      <c r="AA2930" s="14">
        <f>SUM(U2930:Z2930)</f>
        <v>0</v>
      </c>
      <c r="AB2930" s="50"/>
      <c r="AC2930" s="50"/>
      <c r="AD2930" s="86">
        <f>H2930+K2930+O2930+T2930+AA2930+AB2930-AC2930</f>
        <v>78.233235294117648</v>
      </c>
    </row>
    <row r="2931" spans="1:30" ht="21" customHeight="1" x14ac:dyDescent="0.2">
      <c r="A2931" s="9">
        <v>2927</v>
      </c>
      <c r="B2931" s="114" t="s">
        <v>2472</v>
      </c>
      <c r="C2931" s="92" t="s">
        <v>64</v>
      </c>
      <c r="D2931" s="91">
        <v>3</v>
      </c>
      <c r="E2931" s="12">
        <v>0.78221864951768494</v>
      </c>
      <c r="F2931" s="46"/>
      <c r="G2931" s="46"/>
      <c r="H2931" s="12">
        <f>SUM(E2931*100,F2931:G2931)</f>
        <v>78.221864951768495</v>
      </c>
      <c r="I2931" s="94"/>
      <c r="J2931" s="95"/>
      <c r="K2931" s="12">
        <f>SUM(I2931:J2931)</f>
        <v>0</v>
      </c>
      <c r="L2931" s="95"/>
      <c r="M2931" s="95"/>
      <c r="N2931" s="95"/>
      <c r="O2931" s="12">
        <f>SUM(L2931:N2931)</f>
        <v>0</v>
      </c>
      <c r="P2931" s="95"/>
      <c r="Q2931" s="95"/>
      <c r="R2931" s="95"/>
      <c r="S2931" s="95"/>
      <c r="T2931" s="12">
        <f>SUM(P2931:S2931)</f>
        <v>0</v>
      </c>
      <c r="U2931" s="95"/>
      <c r="V2931" s="94"/>
      <c r="W2931" s="94"/>
      <c r="X2931" s="94"/>
      <c r="Y2931" s="85"/>
      <c r="Z2931" s="85"/>
      <c r="AA2931" s="14">
        <f>SUM(U2931:Z2931)</f>
        <v>0</v>
      </c>
      <c r="AB2931" s="85"/>
      <c r="AC2931" s="85"/>
      <c r="AD2931" s="86">
        <f>H2931+K2931+O2931+T2931+AA2931+AB2931-AC2931</f>
        <v>78.221864951768495</v>
      </c>
    </row>
    <row r="2932" spans="1:30" ht="21" customHeight="1" x14ac:dyDescent="0.2">
      <c r="A2932" s="10">
        <v>2928</v>
      </c>
      <c r="B2932" s="132" t="s">
        <v>2473</v>
      </c>
      <c r="C2932" s="101" t="s">
        <v>68</v>
      </c>
      <c r="D2932" s="101">
        <v>1</v>
      </c>
      <c r="E2932" s="13">
        <v>0.78210714285714289</v>
      </c>
      <c r="F2932" s="48"/>
      <c r="G2932" s="48"/>
      <c r="H2932" s="12">
        <f>SUM(E2932*100,F2932:G2932)</f>
        <v>78.210714285714289</v>
      </c>
      <c r="I2932" s="48"/>
      <c r="J2932" s="78"/>
      <c r="K2932" s="13">
        <f>SUM(I2932:J2932)</f>
        <v>0</v>
      </c>
      <c r="L2932" s="48"/>
      <c r="M2932" s="78"/>
      <c r="N2932" s="78"/>
      <c r="O2932" s="13">
        <f>SUM(L2932:N2932)</f>
        <v>0</v>
      </c>
      <c r="P2932" s="78"/>
      <c r="Q2932" s="78"/>
      <c r="R2932" s="78"/>
      <c r="S2932" s="78"/>
      <c r="T2932" s="13">
        <f>SUM(P2932:S2932)</f>
        <v>0</v>
      </c>
      <c r="U2932" s="48"/>
      <c r="V2932" s="48"/>
      <c r="W2932" s="48"/>
      <c r="X2932" s="48"/>
      <c r="Y2932" s="48"/>
      <c r="Z2932" s="48"/>
      <c r="AA2932" s="13">
        <f>SUM(U2932:Z2932)</f>
        <v>0</v>
      </c>
      <c r="AB2932" s="48"/>
      <c r="AC2932" s="48"/>
      <c r="AD2932" s="86">
        <f>H2932+K2932+O2932+T2932+AA2932+AB2932-AC2932</f>
        <v>78.210714285714289</v>
      </c>
    </row>
    <row r="2933" spans="1:30" ht="21" customHeight="1" x14ac:dyDescent="0.2">
      <c r="A2933" s="8">
        <v>2929</v>
      </c>
      <c r="B2933" s="117">
        <v>194111</v>
      </c>
      <c r="C2933" s="119" t="s">
        <v>78</v>
      </c>
      <c r="D2933" s="119">
        <v>2</v>
      </c>
      <c r="E2933" s="14">
        <v>0.77708333333333335</v>
      </c>
      <c r="F2933" s="51"/>
      <c r="G2933" s="51"/>
      <c r="H2933" s="12">
        <f>SUM(E2933*100,F2933:G2933)</f>
        <v>77.708333333333329</v>
      </c>
      <c r="I2933" s="51"/>
      <c r="J2933" s="121"/>
      <c r="K2933" s="14">
        <f>SUM(I2933:J2933)</f>
        <v>0</v>
      </c>
      <c r="L2933" s="51"/>
      <c r="M2933" s="121"/>
      <c r="N2933" s="121"/>
      <c r="O2933" s="14">
        <f>SUM(L2933:N2933)</f>
        <v>0</v>
      </c>
      <c r="P2933" s="121"/>
      <c r="Q2933" s="121"/>
      <c r="R2933" s="121"/>
      <c r="S2933" s="121"/>
      <c r="T2933" s="14">
        <f>SUM(P2933:S2933)</f>
        <v>0</v>
      </c>
      <c r="U2933" s="51"/>
      <c r="V2933" s="51">
        <v>0.5</v>
      </c>
      <c r="W2933" s="51"/>
      <c r="X2933" s="51"/>
      <c r="Y2933" s="51"/>
      <c r="Z2933" s="51"/>
      <c r="AA2933" s="14">
        <f>SUM(U2933:Z2933)</f>
        <v>0.5</v>
      </c>
      <c r="AB2933" s="51"/>
      <c r="AC2933" s="51"/>
      <c r="AD2933" s="86">
        <f>H2933+K2933+O2933+T2933+AA2933+AB2933-AC2933</f>
        <v>78.208333333333329</v>
      </c>
    </row>
    <row r="2934" spans="1:30" ht="21" customHeight="1" x14ac:dyDescent="0.2">
      <c r="A2934" s="9">
        <v>2930</v>
      </c>
      <c r="B2934" s="117">
        <v>184002</v>
      </c>
      <c r="C2934" s="119" t="s">
        <v>78</v>
      </c>
      <c r="D2934" s="119">
        <v>3</v>
      </c>
      <c r="E2934" s="14">
        <v>0.7820454545454546</v>
      </c>
      <c r="F2934" s="51"/>
      <c r="G2934" s="51"/>
      <c r="H2934" s="12">
        <f>SUM(E2934*100,F2934:G2934)</f>
        <v>78.204545454545453</v>
      </c>
      <c r="I2934" s="51"/>
      <c r="J2934" s="121"/>
      <c r="K2934" s="14">
        <f>SUM(I2934:J2934)</f>
        <v>0</v>
      </c>
      <c r="L2934" s="51"/>
      <c r="M2934" s="121"/>
      <c r="N2934" s="121"/>
      <c r="O2934" s="14">
        <f>SUM(L2934:N2934)</f>
        <v>0</v>
      </c>
      <c r="P2934" s="121"/>
      <c r="Q2934" s="121"/>
      <c r="R2934" s="121"/>
      <c r="S2934" s="121"/>
      <c r="T2934" s="14">
        <f>SUM(P2934:S2934)</f>
        <v>0</v>
      </c>
      <c r="U2934" s="51"/>
      <c r="V2934" s="51"/>
      <c r="W2934" s="51"/>
      <c r="X2934" s="51"/>
      <c r="Y2934" s="51"/>
      <c r="Z2934" s="51"/>
      <c r="AA2934" s="14">
        <f>SUM(U2934:Z2934)</f>
        <v>0</v>
      </c>
      <c r="AB2934" s="51"/>
      <c r="AC2934" s="51"/>
      <c r="AD2934" s="86">
        <f>H2934+K2934+O2934+T2934+AA2934+AB2934-AC2934</f>
        <v>78.204545454545453</v>
      </c>
    </row>
    <row r="2935" spans="1:30" ht="21" customHeight="1" x14ac:dyDescent="0.2">
      <c r="A2935" s="10">
        <v>2931</v>
      </c>
      <c r="B2935" s="110" t="s">
        <v>2474</v>
      </c>
      <c r="C2935" s="110" t="s">
        <v>73</v>
      </c>
      <c r="D2935" s="110">
        <v>3</v>
      </c>
      <c r="E2935" s="14">
        <v>0.78202898550724642</v>
      </c>
      <c r="F2935" s="50"/>
      <c r="G2935" s="50"/>
      <c r="H2935" s="12">
        <f>SUM(E2935*100,F2935:G2935)</f>
        <v>78.20289855072464</v>
      </c>
      <c r="I2935" s="50"/>
      <c r="J2935" s="112"/>
      <c r="K2935" s="14">
        <f>SUM(I2935:J2935)</f>
        <v>0</v>
      </c>
      <c r="L2935" s="50"/>
      <c r="M2935" s="112"/>
      <c r="N2935" s="112"/>
      <c r="O2935" s="14">
        <f>SUM(L2935:N2935)</f>
        <v>0</v>
      </c>
      <c r="P2935" s="112"/>
      <c r="Q2935" s="112"/>
      <c r="R2935" s="112"/>
      <c r="S2935" s="112"/>
      <c r="T2935" s="14">
        <f>SUM(P2935:S2935)</f>
        <v>0</v>
      </c>
      <c r="U2935" s="50"/>
      <c r="V2935" s="50"/>
      <c r="W2935" s="50"/>
      <c r="X2935" s="50"/>
      <c r="Y2935" s="50"/>
      <c r="Z2935" s="50"/>
      <c r="AA2935" s="14">
        <f>SUM(U2935:Z2935)</f>
        <v>0</v>
      </c>
      <c r="AB2935" s="50"/>
      <c r="AC2935" s="50"/>
      <c r="AD2935" s="86">
        <f>H2935+K2935+O2935+T2935+AA2935+AB2935-AC2935</f>
        <v>78.20289855072464</v>
      </c>
    </row>
    <row r="2936" spans="1:30" ht="21" customHeight="1" x14ac:dyDescent="0.2">
      <c r="A2936" s="8">
        <v>2932</v>
      </c>
      <c r="B2936" s="131" t="s">
        <v>2475</v>
      </c>
      <c r="C2936" s="92" t="s">
        <v>64</v>
      </c>
      <c r="D2936" s="92">
        <v>2</v>
      </c>
      <c r="E2936" s="12">
        <v>0.78202127659574472</v>
      </c>
      <c r="F2936" s="46"/>
      <c r="G2936" s="46"/>
      <c r="H2936" s="12">
        <f>SUM(E2936*100,F2936:G2936)</f>
        <v>78.202127659574472</v>
      </c>
      <c r="I2936" s="94"/>
      <c r="J2936" s="95"/>
      <c r="K2936" s="12">
        <f>SUM(I2936:J2936)</f>
        <v>0</v>
      </c>
      <c r="L2936" s="95"/>
      <c r="M2936" s="95"/>
      <c r="N2936" s="95"/>
      <c r="O2936" s="12">
        <f>SUM(L2936:N2936)</f>
        <v>0</v>
      </c>
      <c r="P2936" s="95"/>
      <c r="Q2936" s="95"/>
      <c r="R2936" s="95"/>
      <c r="S2936" s="95"/>
      <c r="T2936" s="12">
        <f>SUM(P2936:S2936)</f>
        <v>0</v>
      </c>
      <c r="U2936" s="95"/>
      <c r="V2936" s="94"/>
      <c r="W2936" s="94"/>
      <c r="X2936" s="94"/>
      <c r="Y2936" s="85"/>
      <c r="Z2936" s="85"/>
      <c r="AA2936" s="14">
        <f>SUM(U2936:Z2936)</f>
        <v>0</v>
      </c>
      <c r="AB2936" s="85"/>
      <c r="AC2936" s="85"/>
      <c r="AD2936" s="86">
        <f>H2936+K2936+O2936+T2936+AA2936+AB2936-AC2936</f>
        <v>78.202127659574472</v>
      </c>
    </row>
    <row r="2937" spans="1:30" ht="21" customHeight="1" x14ac:dyDescent="0.2">
      <c r="A2937" s="9">
        <v>2933</v>
      </c>
      <c r="B2937" s="109" t="s">
        <v>2476</v>
      </c>
      <c r="C2937" s="110" t="s">
        <v>73</v>
      </c>
      <c r="D2937" s="110">
        <v>4</v>
      </c>
      <c r="E2937" s="14">
        <v>0.78187499999999999</v>
      </c>
      <c r="F2937" s="50"/>
      <c r="G2937" s="50"/>
      <c r="H2937" s="12">
        <f>SUM(E2937*100,F2937:G2937)</f>
        <v>78.1875</v>
      </c>
      <c r="I2937" s="50"/>
      <c r="J2937" s="112"/>
      <c r="K2937" s="14">
        <f>SUM(I2937:J2937)</f>
        <v>0</v>
      </c>
      <c r="L2937" s="50"/>
      <c r="M2937" s="112"/>
      <c r="N2937" s="112"/>
      <c r="O2937" s="14">
        <f>SUM(L2937:N2937)</f>
        <v>0</v>
      </c>
      <c r="P2937" s="112"/>
      <c r="Q2937" s="112"/>
      <c r="R2937" s="112"/>
      <c r="S2937" s="112"/>
      <c r="T2937" s="14">
        <f>SUM(P2937:S2937)</f>
        <v>0</v>
      </c>
      <c r="U2937" s="50"/>
      <c r="V2937" s="50"/>
      <c r="W2937" s="50"/>
      <c r="X2937" s="50"/>
      <c r="Y2937" s="50"/>
      <c r="Z2937" s="50"/>
      <c r="AA2937" s="14">
        <f>SUM(U2937:Z2937)</f>
        <v>0</v>
      </c>
      <c r="AB2937" s="50"/>
      <c r="AC2937" s="50"/>
      <c r="AD2937" s="86">
        <f>H2937+K2937+O2937+T2937+AA2937+AB2937-AC2937</f>
        <v>78.1875</v>
      </c>
    </row>
    <row r="2938" spans="1:30" ht="21" customHeight="1" x14ac:dyDescent="0.2">
      <c r="A2938" s="10">
        <v>2934</v>
      </c>
      <c r="B2938" s="117">
        <v>184190</v>
      </c>
      <c r="C2938" s="119" t="s">
        <v>78</v>
      </c>
      <c r="D2938" s="119">
        <v>3</v>
      </c>
      <c r="E2938" s="14">
        <v>0.78159090909090911</v>
      </c>
      <c r="F2938" s="51"/>
      <c r="G2938" s="51"/>
      <c r="H2938" s="12">
        <f>SUM(E2938*100,F2938:G2938)</f>
        <v>78.159090909090907</v>
      </c>
      <c r="I2938" s="51"/>
      <c r="J2938" s="121"/>
      <c r="K2938" s="14">
        <f>SUM(I2938:J2938)</f>
        <v>0</v>
      </c>
      <c r="L2938" s="51"/>
      <c r="M2938" s="121"/>
      <c r="N2938" s="121"/>
      <c r="O2938" s="14">
        <f>SUM(L2938:N2938)</f>
        <v>0</v>
      </c>
      <c r="P2938" s="121"/>
      <c r="Q2938" s="121"/>
      <c r="R2938" s="121"/>
      <c r="S2938" s="121"/>
      <c r="T2938" s="14">
        <f>SUM(P2938:S2938)</f>
        <v>0</v>
      </c>
      <c r="U2938" s="51"/>
      <c r="V2938" s="51"/>
      <c r="W2938" s="51"/>
      <c r="X2938" s="51"/>
      <c r="Y2938" s="51"/>
      <c r="Z2938" s="51"/>
      <c r="AA2938" s="14">
        <f>SUM(U2938:Z2938)</f>
        <v>0</v>
      </c>
      <c r="AB2938" s="51"/>
      <c r="AC2938" s="51"/>
      <c r="AD2938" s="86">
        <f>H2938+K2938+O2938+T2938+AA2938+AB2938-AC2938</f>
        <v>78.159090909090907</v>
      </c>
    </row>
    <row r="2939" spans="1:30" ht="21" customHeight="1" x14ac:dyDescent="0.2">
      <c r="A2939" s="8">
        <v>2935</v>
      </c>
      <c r="B2939" s="103">
        <v>182179</v>
      </c>
      <c r="C2939" s="104" t="s">
        <v>70</v>
      </c>
      <c r="D2939" s="103">
        <v>4</v>
      </c>
      <c r="E2939" s="14">
        <f>H2939/100</f>
        <v>0.78142857142857136</v>
      </c>
      <c r="F2939" s="49"/>
      <c r="G2939" s="49"/>
      <c r="H2939" s="12">
        <v>78.142857142857139</v>
      </c>
      <c r="I2939" s="49"/>
      <c r="J2939" s="106"/>
      <c r="K2939" s="14">
        <f>SUM(I2939:J2939)</f>
        <v>0</v>
      </c>
      <c r="L2939" s="49"/>
      <c r="M2939" s="106"/>
      <c r="N2939" s="106"/>
      <c r="O2939" s="14">
        <f>SUM(L2939:N2939)</f>
        <v>0</v>
      </c>
      <c r="P2939" s="106"/>
      <c r="Q2939" s="106"/>
      <c r="R2939" s="106"/>
      <c r="S2939" s="106"/>
      <c r="T2939" s="14">
        <f>SUM(P2939:S2939)</f>
        <v>0</v>
      </c>
      <c r="U2939" s="49"/>
      <c r="V2939" s="49"/>
      <c r="W2939" s="49"/>
      <c r="X2939" s="49"/>
      <c r="Y2939" s="49"/>
      <c r="Z2939" s="49"/>
      <c r="AA2939" s="14">
        <f>SUM(U2939:Z2939)</f>
        <v>0</v>
      </c>
      <c r="AB2939" s="49"/>
      <c r="AC2939" s="49"/>
      <c r="AD2939" s="87">
        <f>H2939+K2939+O2939+T2939+AA2939+AB2939-AC2939</f>
        <v>78.142857142857139</v>
      </c>
    </row>
    <row r="2940" spans="1:30" ht="21" customHeight="1" x14ac:dyDescent="0.2">
      <c r="A2940" s="9">
        <v>2936</v>
      </c>
      <c r="B2940" s="90" t="s">
        <v>2477</v>
      </c>
      <c r="C2940" s="92" t="s">
        <v>64</v>
      </c>
      <c r="D2940" s="91">
        <v>2</v>
      </c>
      <c r="E2940" s="12">
        <v>0.78131868131868132</v>
      </c>
      <c r="F2940" s="46"/>
      <c r="G2940" s="46"/>
      <c r="H2940" s="12">
        <f>SUM(E2940*100,F2940:G2940)</f>
        <v>78.131868131868131</v>
      </c>
      <c r="I2940" s="94"/>
      <c r="J2940" s="95"/>
      <c r="K2940" s="12">
        <f>SUM(I2940:J2940)</f>
        <v>0</v>
      </c>
      <c r="L2940" s="95"/>
      <c r="M2940" s="95"/>
      <c r="N2940" s="95"/>
      <c r="O2940" s="12">
        <f>SUM(L2940:N2940)</f>
        <v>0</v>
      </c>
      <c r="P2940" s="95"/>
      <c r="Q2940" s="95"/>
      <c r="R2940" s="95"/>
      <c r="S2940" s="95"/>
      <c r="T2940" s="12">
        <f>SUM(P2940:S2940)</f>
        <v>0</v>
      </c>
      <c r="U2940" s="95"/>
      <c r="V2940" s="94"/>
      <c r="W2940" s="94"/>
      <c r="X2940" s="94"/>
      <c r="Y2940" s="85"/>
      <c r="Z2940" s="85"/>
      <c r="AA2940" s="14">
        <f>SUM(U2940:Z2940)</f>
        <v>0</v>
      </c>
      <c r="AB2940" s="85"/>
      <c r="AC2940" s="85"/>
      <c r="AD2940" s="86">
        <f>H2940+K2940+O2940+T2940+AA2940+AB2940-AC2940</f>
        <v>78.131868131868131</v>
      </c>
    </row>
    <row r="2941" spans="1:30" ht="21" customHeight="1" x14ac:dyDescent="0.2">
      <c r="A2941" s="10">
        <v>2937</v>
      </c>
      <c r="B2941" s="107">
        <v>182752</v>
      </c>
      <c r="C2941" s="104" t="s">
        <v>70</v>
      </c>
      <c r="D2941" s="104">
        <v>3</v>
      </c>
      <c r="E2941" s="14">
        <f>'[1]3-18-01.'!AD3</f>
        <v>0.78099999999999992</v>
      </c>
      <c r="F2941" s="49"/>
      <c r="G2941" s="49"/>
      <c r="H2941" s="12">
        <f>SUM(E2941*100,F2941:G2941)</f>
        <v>78.099999999999994</v>
      </c>
      <c r="I2941" s="49"/>
      <c r="J2941" s="106"/>
      <c r="K2941" s="14">
        <f>SUM(I2941:J2941)</f>
        <v>0</v>
      </c>
      <c r="L2941" s="49"/>
      <c r="M2941" s="106"/>
      <c r="N2941" s="106"/>
      <c r="O2941" s="14">
        <f>SUM(L2941:N2941)</f>
        <v>0</v>
      </c>
      <c r="P2941" s="106"/>
      <c r="Q2941" s="106"/>
      <c r="R2941" s="106"/>
      <c r="S2941" s="106"/>
      <c r="T2941" s="14">
        <f>SUM(P2941:S2941)</f>
        <v>0</v>
      </c>
      <c r="U2941" s="49"/>
      <c r="V2941" s="49"/>
      <c r="W2941" s="49"/>
      <c r="X2941" s="49"/>
      <c r="Y2941" s="49"/>
      <c r="Z2941" s="49"/>
      <c r="AA2941" s="14">
        <f>SUM(U2941:Z2941)</f>
        <v>0</v>
      </c>
      <c r="AB2941" s="49"/>
      <c r="AC2941" s="49"/>
      <c r="AD2941" s="87">
        <f>H2941+K2941+O2941+T2941+AA2941+AB2941-AC2941</f>
        <v>78.099999999999994</v>
      </c>
    </row>
    <row r="2942" spans="1:30" ht="21" customHeight="1" x14ac:dyDescent="0.2">
      <c r="A2942" s="8">
        <v>2938</v>
      </c>
      <c r="B2942" s="122" t="s">
        <v>2478</v>
      </c>
      <c r="C2942" s="110" t="s">
        <v>73</v>
      </c>
      <c r="D2942" s="110">
        <v>1</v>
      </c>
      <c r="E2942" s="14">
        <v>0.77035714285714285</v>
      </c>
      <c r="F2942" s="50"/>
      <c r="G2942" s="50">
        <v>1</v>
      </c>
      <c r="H2942" s="12">
        <f>SUM(E2942*100,F2942:G2942)</f>
        <v>78.035714285714292</v>
      </c>
      <c r="I2942" s="50"/>
      <c r="J2942" s="112"/>
      <c r="K2942" s="14">
        <f>SUM(I2942:J2942)</f>
        <v>0</v>
      </c>
      <c r="L2942" s="50"/>
      <c r="M2942" s="112"/>
      <c r="N2942" s="112"/>
      <c r="O2942" s="14">
        <f>SUM(L2942:N2942)</f>
        <v>0</v>
      </c>
      <c r="P2942" s="112"/>
      <c r="Q2942" s="112"/>
      <c r="R2942" s="112"/>
      <c r="S2942" s="112"/>
      <c r="T2942" s="14">
        <f>SUM(P2942:S2942)</f>
        <v>0</v>
      </c>
      <c r="U2942" s="50"/>
      <c r="V2942" s="50"/>
      <c r="W2942" s="50"/>
      <c r="X2942" s="50"/>
      <c r="Y2942" s="50"/>
      <c r="Z2942" s="50"/>
      <c r="AA2942" s="14">
        <f>SUM(U2942:Z2942)</f>
        <v>0</v>
      </c>
      <c r="AB2942" s="50"/>
      <c r="AC2942" s="50"/>
      <c r="AD2942" s="86">
        <f>H2942+K2942+O2942+T2942+AA2942+AB2942-AC2942</f>
        <v>78.035714285714292</v>
      </c>
    </row>
    <row r="2943" spans="1:30" ht="21" customHeight="1" x14ac:dyDescent="0.2">
      <c r="A2943" s="9">
        <v>2939</v>
      </c>
      <c r="B2943" s="129" t="s">
        <v>2479</v>
      </c>
      <c r="C2943" s="101" t="s">
        <v>68</v>
      </c>
      <c r="D2943" s="101">
        <v>2</v>
      </c>
      <c r="E2943" s="13">
        <v>0.78033333333333332</v>
      </c>
      <c r="F2943" s="48"/>
      <c r="G2943" s="48"/>
      <c r="H2943" s="12">
        <f>SUM(E2943*100,F2943:G2943)</f>
        <v>78.033333333333331</v>
      </c>
      <c r="I2943" s="48"/>
      <c r="J2943" s="78"/>
      <c r="K2943" s="13">
        <f>SUM(I2943:J2943)</f>
        <v>0</v>
      </c>
      <c r="L2943" s="48"/>
      <c r="M2943" s="78"/>
      <c r="N2943" s="78"/>
      <c r="O2943" s="13">
        <f>SUM(L2943:N2943)</f>
        <v>0</v>
      </c>
      <c r="P2943" s="78"/>
      <c r="Q2943" s="78"/>
      <c r="R2943" s="78"/>
      <c r="S2943" s="78"/>
      <c r="T2943" s="13">
        <f>SUM(P2943:S2943)</f>
        <v>0</v>
      </c>
      <c r="U2943" s="48"/>
      <c r="V2943" s="48"/>
      <c r="W2943" s="48"/>
      <c r="X2943" s="48"/>
      <c r="Y2943" s="48"/>
      <c r="Z2943" s="48"/>
      <c r="AA2943" s="13">
        <f>SUM(U2943:Z2943)</f>
        <v>0</v>
      </c>
      <c r="AB2943" s="48"/>
      <c r="AC2943" s="48"/>
      <c r="AD2943" s="86">
        <f>H2943+K2943+O2943+T2943+AA2943+AB2943-AC2943</f>
        <v>78.033333333333331</v>
      </c>
    </row>
    <row r="2944" spans="1:30" ht="21" customHeight="1" x14ac:dyDescent="0.2">
      <c r="A2944" s="10">
        <v>2940</v>
      </c>
      <c r="B2944" s="107" t="s">
        <v>2480</v>
      </c>
      <c r="C2944" s="104" t="s">
        <v>70</v>
      </c>
      <c r="D2944" s="104">
        <v>2</v>
      </c>
      <c r="E2944" s="14">
        <f>H2944/100</f>
        <v>0.78030833333333338</v>
      </c>
      <c r="F2944" s="49"/>
      <c r="G2944" s="49"/>
      <c r="H2944" s="12">
        <v>78.030833333333334</v>
      </c>
      <c r="I2944" s="49"/>
      <c r="J2944" s="106"/>
      <c r="K2944" s="14">
        <f>SUM(I2944:J2944)</f>
        <v>0</v>
      </c>
      <c r="L2944" s="49"/>
      <c r="M2944" s="106"/>
      <c r="N2944" s="106"/>
      <c r="O2944" s="14">
        <f>SUM(L2944:N2944)</f>
        <v>0</v>
      </c>
      <c r="P2944" s="106"/>
      <c r="Q2944" s="106"/>
      <c r="R2944" s="106"/>
      <c r="S2944" s="106"/>
      <c r="T2944" s="14">
        <f>SUM(P2944:S2944)</f>
        <v>0</v>
      </c>
      <c r="U2944" s="49"/>
      <c r="V2944" s="49"/>
      <c r="W2944" s="49"/>
      <c r="X2944" s="49"/>
      <c r="Y2944" s="49"/>
      <c r="Z2944" s="49"/>
      <c r="AA2944" s="14">
        <f>SUM(U2944:Z2944)</f>
        <v>0</v>
      </c>
      <c r="AB2944" s="49"/>
      <c r="AC2944" s="49"/>
      <c r="AD2944" s="86">
        <f>H2944+K2944+O2944+T2944+AA2944+AB2944-AC2944</f>
        <v>78.030833333333334</v>
      </c>
    </row>
    <row r="2945" spans="1:30" ht="21" customHeight="1" x14ac:dyDescent="0.2">
      <c r="A2945" s="8">
        <v>2941</v>
      </c>
      <c r="B2945" s="96" t="s">
        <v>2481</v>
      </c>
      <c r="C2945" s="96" t="s">
        <v>66</v>
      </c>
      <c r="D2945" s="96">
        <v>4</v>
      </c>
      <c r="E2945" s="13">
        <v>0.78027777777777774</v>
      </c>
      <c r="F2945" s="47"/>
      <c r="G2945" s="47"/>
      <c r="H2945" s="12">
        <f>SUM(E2945*100,F2945:G2945)</f>
        <v>78.027777777777771</v>
      </c>
      <c r="I2945" s="47"/>
      <c r="J2945" s="77"/>
      <c r="K2945" s="13">
        <f>SUM(I2945:J2945)</f>
        <v>0</v>
      </c>
      <c r="L2945" s="47"/>
      <c r="M2945" s="77"/>
      <c r="N2945" s="77"/>
      <c r="O2945" s="13">
        <f>SUM(L2945:N2945)</f>
        <v>0</v>
      </c>
      <c r="P2945" s="77"/>
      <c r="Q2945" s="77"/>
      <c r="R2945" s="77"/>
      <c r="S2945" s="77"/>
      <c r="T2945" s="13">
        <f>SUM(P2945:S2945)</f>
        <v>0</v>
      </c>
      <c r="U2945" s="47"/>
      <c r="V2945" s="47"/>
      <c r="W2945" s="47"/>
      <c r="X2945" s="47"/>
      <c r="Y2945" s="47"/>
      <c r="Z2945" s="47"/>
      <c r="AA2945" s="13">
        <f>SUM(U2945:Z2945)</f>
        <v>0</v>
      </c>
      <c r="AB2945" s="47"/>
      <c r="AC2945" s="47"/>
      <c r="AD2945" s="87">
        <f>H2945+K2945+O2945+T2945+AA2945+AB2945-AC2945</f>
        <v>78.027777777777771</v>
      </c>
    </row>
    <row r="2946" spans="1:30" ht="21" customHeight="1" x14ac:dyDescent="0.2">
      <c r="A2946" s="9">
        <v>2942</v>
      </c>
      <c r="B2946" s="117">
        <v>174133</v>
      </c>
      <c r="C2946" s="119" t="s">
        <v>78</v>
      </c>
      <c r="D2946" s="119">
        <v>4</v>
      </c>
      <c r="E2946" s="14">
        <v>0.78025641025641024</v>
      </c>
      <c r="F2946" s="51"/>
      <c r="G2946" s="51"/>
      <c r="H2946" s="12">
        <f>SUM(E2946*100,F2946:G2946)</f>
        <v>78.025641025641022</v>
      </c>
      <c r="I2946" s="51"/>
      <c r="J2946" s="121"/>
      <c r="K2946" s="14">
        <f>SUM(I2946:J2946)</f>
        <v>0</v>
      </c>
      <c r="L2946" s="51"/>
      <c r="M2946" s="121"/>
      <c r="N2946" s="121"/>
      <c r="O2946" s="14">
        <f>SUM(L2946:N2946)</f>
        <v>0</v>
      </c>
      <c r="P2946" s="121"/>
      <c r="Q2946" s="121"/>
      <c r="R2946" s="121"/>
      <c r="S2946" s="121"/>
      <c r="T2946" s="14">
        <f>SUM(P2946:S2946)</f>
        <v>0</v>
      </c>
      <c r="U2946" s="51"/>
      <c r="V2946" s="51"/>
      <c r="W2946" s="51"/>
      <c r="X2946" s="51"/>
      <c r="Y2946" s="51"/>
      <c r="Z2946" s="51"/>
      <c r="AA2946" s="14">
        <f>SUM(U2946:Z2946)</f>
        <v>0</v>
      </c>
      <c r="AB2946" s="51"/>
      <c r="AC2946" s="51"/>
      <c r="AD2946" s="86">
        <f>H2946+K2946+O2946+T2946+AA2946+AB2946-AC2946</f>
        <v>78.025641025641022</v>
      </c>
    </row>
    <row r="2947" spans="1:30" ht="21" customHeight="1" x14ac:dyDescent="0.2">
      <c r="A2947" s="10">
        <v>2943</v>
      </c>
      <c r="B2947" s="107">
        <v>182877</v>
      </c>
      <c r="C2947" s="104" t="s">
        <v>70</v>
      </c>
      <c r="D2947" s="104">
        <v>3</v>
      </c>
      <c r="E2947" s="14">
        <f>'[1]3-18-06.'!AD13</f>
        <v>0.78</v>
      </c>
      <c r="F2947" s="49"/>
      <c r="G2947" s="49"/>
      <c r="H2947" s="12">
        <f>SUM(E2947*100,F2947:G2947)</f>
        <v>78</v>
      </c>
      <c r="I2947" s="49"/>
      <c r="J2947" s="106"/>
      <c r="K2947" s="14">
        <f>SUM(I2947:J2947)</f>
        <v>0</v>
      </c>
      <c r="L2947" s="49"/>
      <c r="M2947" s="106"/>
      <c r="N2947" s="106"/>
      <c r="O2947" s="14">
        <f>SUM(L2947:N2947)</f>
        <v>0</v>
      </c>
      <c r="P2947" s="106"/>
      <c r="Q2947" s="106"/>
      <c r="R2947" s="106"/>
      <c r="S2947" s="106"/>
      <c r="T2947" s="14">
        <f>SUM(P2947:S2947)</f>
        <v>0</v>
      </c>
      <c r="U2947" s="49"/>
      <c r="V2947" s="49"/>
      <c r="W2947" s="49"/>
      <c r="X2947" s="49"/>
      <c r="Y2947" s="49"/>
      <c r="Z2947" s="49"/>
      <c r="AA2947" s="14">
        <f>SUM(U2947:Z2947)</f>
        <v>0</v>
      </c>
      <c r="AB2947" s="49"/>
      <c r="AC2947" s="49"/>
      <c r="AD2947" s="86">
        <f>H2947+K2947+O2947+T2947+AA2947+AB2947-AC2947</f>
        <v>78</v>
      </c>
    </row>
    <row r="2948" spans="1:30" ht="21" customHeight="1" x14ac:dyDescent="0.2">
      <c r="A2948" s="8">
        <v>2944</v>
      </c>
      <c r="B2948" s="117">
        <v>184033</v>
      </c>
      <c r="C2948" s="119" t="s">
        <v>78</v>
      </c>
      <c r="D2948" s="119">
        <v>3</v>
      </c>
      <c r="E2948" s="14">
        <v>0.78</v>
      </c>
      <c r="F2948" s="51"/>
      <c r="G2948" s="51"/>
      <c r="H2948" s="12">
        <f>SUM(E2948*100,F2948:G2948)</f>
        <v>78</v>
      </c>
      <c r="I2948" s="51"/>
      <c r="J2948" s="121"/>
      <c r="K2948" s="14">
        <f>SUM(I2948:J2948)</f>
        <v>0</v>
      </c>
      <c r="L2948" s="51"/>
      <c r="M2948" s="121"/>
      <c r="N2948" s="121"/>
      <c r="O2948" s="14">
        <f>SUM(L2948:N2948)</f>
        <v>0</v>
      </c>
      <c r="P2948" s="121"/>
      <c r="Q2948" s="121"/>
      <c r="R2948" s="121"/>
      <c r="S2948" s="121"/>
      <c r="T2948" s="14">
        <f>SUM(P2948:S2948)</f>
        <v>0</v>
      </c>
      <c r="U2948" s="51"/>
      <c r="V2948" s="51"/>
      <c r="W2948" s="51"/>
      <c r="X2948" s="51"/>
      <c r="Y2948" s="51"/>
      <c r="Z2948" s="51"/>
      <c r="AA2948" s="14">
        <f>SUM(U2948:Z2948)</f>
        <v>0</v>
      </c>
      <c r="AB2948" s="51"/>
      <c r="AC2948" s="51"/>
      <c r="AD2948" s="86">
        <f>H2948+K2948+O2948+T2948+AA2948+AB2948-AC2948</f>
        <v>78</v>
      </c>
    </row>
    <row r="2949" spans="1:30" ht="21" customHeight="1" x14ac:dyDescent="0.2">
      <c r="A2949" s="9">
        <v>2945</v>
      </c>
      <c r="B2949" s="100" t="s">
        <v>2482</v>
      </c>
      <c r="C2949" s="101" t="s">
        <v>68</v>
      </c>
      <c r="D2949" s="156">
        <v>1</v>
      </c>
      <c r="E2949" s="16">
        <v>0.78</v>
      </c>
      <c r="F2949" s="48"/>
      <c r="G2949" s="48"/>
      <c r="H2949" s="12">
        <f>SUM(E2949*100,F2949:G2949)</f>
        <v>78</v>
      </c>
      <c r="I2949" s="48"/>
      <c r="J2949" s="78"/>
      <c r="K2949" s="13">
        <f>SUM(I2949:J2949)</f>
        <v>0</v>
      </c>
      <c r="L2949" s="48"/>
      <c r="M2949" s="78"/>
      <c r="N2949" s="78"/>
      <c r="O2949" s="13">
        <f>SUM(L2949:N2949)</f>
        <v>0</v>
      </c>
      <c r="P2949" s="78"/>
      <c r="Q2949" s="78"/>
      <c r="R2949" s="78"/>
      <c r="S2949" s="78"/>
      <c r="T2949" s="13">
        <f>SUM(P2949:S2949)</f>
        <v>0</v>
      </c>
      <c r="U2949" s="48"/>
      <c r="V2949" s="48"/>
      <c r="W2949" s="48"/>
      <c r="X2949" s="48"/>
      <c r="Y2949" s="48"/>
      <c r="Z2949" s="48"/>
      <c r="AA2949" s="13">
        <f>SUM(U2949:Z2949)</f>
        <v>0</v>
      </c>
      <c r="AB2949" s="48"/>
      <c r="AC2949" s="48"/>
      <c r="AD2949" s="86">
        <f>H2949+K2949+O2949+T2949+AA2949+AB2949-AC2949</f>
        <v>78</v>
      </c>
    </row>
    <row r="2950" spans="1:30" ht="21" customHeight="1" x14ac:dyDescent="0.2">
      <c r="A2950" s="10">
        <v>2946</v>
      </c>
      <c r="B2950" s="107" t="s">
        <v>2483</v>
      </c>
      <c r="C2950" s="104" t="s">
        <v>70</v>
      </c>
      <c r="D2950" s="104">
        <v>2</v>
      </c>
      <c r="E2950" s="14">
        <f>H2950/100</f>
        <v>0.7799666666666667</v>
      </c>
      <c r="F2950" s="49"/>
      <c r="G2950" s="49"/>
      <c r="H2950" s="12">
        <v>77.99666666666667</v>
      </c>
      <c r="I2950" s="49"/>
      <c r="J2950" s="106"/>
      <c r="K2950" s="14">
        <f>SUM(I2950:J2950)</f>
        <v>0</v>
      </c>
      <c r="L2950" s="49"/>
      <c r="M2950" s="106"/>
      <c r="N2950" s="106"/>
      <c r="O2950" s="14">
        <f>SUM(L2950:N2950)</f>
        <v>0</v>
      </c>
      <c r="P2950" s="106"/>
      <c r="Q2950" s="106"/>
      <c r="R2950" s="106"/>
      <c r="S2950" s="106"/>
      <c r="T2950" s="14">
        <f>SUM(P2950:S2950)</f>
        <v>0</v>
      </c>
      <c r="U2950" s="49"/>
      <c r="V2950" s="49"/>
      <c r="W2950" s="49"/>
      <c r="X2950" s="49"/>
      <c r="Y2950" s="49"/>
      <c r="Z2950" s="49"/>
      <c r="AA2950" s="14">
        <f>SUM(U2950:Z2950)</f>
        <v>0</v>
      </c>
      <c r="AB2950" s="49"/>
      <c r="AC2950" s="49"/>
      <c r="AD2950" s="86">
        <f>H2950+K2950+O2950+T2950+AA2950+AB2950-AC2950</f>
        <v>77.99666666666667</v>
      </c>
    </row>
    <row r="2951" spans="1:30" ht="21" customHeight="1" x14ac:dyDescent="0.2">
      <c r="A2951" s="8">
        <v>2947</v>
      </c>
      <c r="B2951" s="143" t="s">
        <v>2484</v>
      </c>
      <c r="C2951" s="92" t="s">
        <v>64</v>
      </c>
      <c r="D2951" s="91">
        <v>4</v>
      </c>
      <c r="E2951" s="12">
        <v>0.77995327102803735</v>
      </c>
      <c r="F2951" s="46"/>
      <c r="G2951" s="46"/>
      <c r="H2951" s="12">
        <f>SUM(E2951*100,F2951:G2951)</f>
        <v>77.995327102803742</v>
      </c>
      <c r="I2951" s="94"/>
      <c r="J2951" s="95"/>
      <c r="K2951" s="12">
        <f>SUM(I2951:J2951)</f>
        <v>0</v>
      </c>
      <c r="L2951" s="95"/>
      <c r="M2951" s="95"/>
      <c r="N2951" s="95"/>
      <c r="O2951" s="12">
        <f>SUM(L2951:N2951)</f>
        <v>0</v>
      </c>
      <c r="P2951" s="95"/>
      <c r="Q2951" s="95"/>
      <c r="R2951" s="95"/>
      <c r="S2951" s="95"/>
      <c r="T2951" s="12">
        <f>SUM(P2951:S2951)</f>
        <v>0</v>
      </c>
      <c r="U2951" s="95"/>
      <c r="V2951" s="94"/>
      <c r="W2951" s="94"/>
      <c r="X2951" s="94"/>
      <c r="Y2951" s="85"/>
      <c r="Z2951" s="85"/>
      <c r="AA2951" s="14">
        <f>SUM(U2951:Z2951)</f>
        <v>0</v>
      </c>
      <c r="AB2951" s="85"/>
      <c r="AC2951" s="85"/>
      <c r="AD2951" s="86">
        <f>H2951+K2951+O2951+T2951+AA2951+AB2951-AC2951</f>
        <v>77.995327102803742</v>
      </c>
    </row>
    <row r="2952" spans="1:30" ht="21" customHeight="1" x14ac:dyDescent="0.2">
      <c r="A2952" s="9">
        <v>2948</v>
      </c>
      <c r="B2952" s="90" t="s">
        <v>2485</v>
      </c>
      <c r="C2952" s="92" t="s">
        <v>64</v>
      </c>
      <c r="D2952" s="92">
        <v>2</v>
      </c>
      <c r="E2952" s="12">
        <v>0.77787234042553188</v>
      </c>
      <c r="F2952" s="46"/>
      <c r="G2952" s="46"/>
      <c r="H2952" s="12">
        <f>SUM(E2952*100,F2952:G2952)</f>
        <v>77.787234042553195</v>
      </c>
      <c r="I2952" s="53"/>
      <c r="J2952" s="113"/>
      <c r="K2952" s="12">
        <f>SUM(I2952:J2952)</f>
        <v>0</v>
      </c>
      <c r="L2952" s="53"/>
      <c r="M2952" s="113"/>
      <c r="N2952" s="113"/>
      <c r="O2952" s="12">
        <f>SUM(L2952:N2952)</f>
        <v>0</v>
      </c>
      <c r="P2952" s="113"/>
      <c r="Q2952" s="113"/>
      <c r="R2952" s="113"/>
      <c r="S2952" s="113"/>
      <c r="T2952" s="12">
        <f>SUM(P2952:S2952)</f>
        <v>0</v>
      </c>
      <c r="U2952" s="53"/>
      <c r="V2952" s="53">
        <v>0.2</v>
      </c>
      <c r="W2952" s="53"/>
      <c r="X2952" s="53"/>
      <c r="Y2952" s="58"/>
      <c r="Z2952" s="58"/>
      <c r="AA2952" s="14">
        <f>SUM(U2952:Z2952)</f>
        <v>0.2</v>
      </c>
      <c r="AB2952" s="58"/>
      <c r="AC2952" s="58"/>
      <c r="AD2952" s="86">
        <f>H2952+K2952+O2952+T2952+AA2952+AB2952-AC2952</f>
        <v>77.987234042553197</v>
      </c>
    </row>
    <row r="2953" spans="1:30" ht="21" customHeight="1" x14ac:dyDescent="0.2">
      <c r="A2953" s="10">
        <v>2949</v>
      </c>
      <c r="B2953" s="117">
        <v>204241</v>
      </c>
      <c r="C2953" s="119" t="s">
        <v>78</v>
      </c>
      <c r="D2953" s="119">
        <v>1</v>
      </c>
      <c r="E2953" s="14">
        <v>0.77968749999999998</v>
      </c>
      <c r="F2953" s="51"/>
      <c r="G2953" s="51"/>
      <c r="H2953" s="12">
        <f>SUM(E2953*100,F2953:G2953)</f>
        <v>77.96875</v>
      </c>
      <c r="I2953" s="51"/>
      <c r="J2953" s="121"/>
      <c r="K2953" s="14">
        <f>SUM(I2953:J2953)</f>
        <v>0</v>
      </c>
      <c r="L2953" s="51"/>
      <c r="M2953" s="121"/>
      <c r="N2953" s="121"/>
      <c r="O2953" s="14">
        <f>SUM(L2953:N2953)</f>
        <v>0</v>
      </c>
      <c r="P2953" s="121"/>
      <c r="Q2953" s="121"/>
      <c r="R2953" s="121"/>
      <c r="S2953" s="121"/>
      <c r="T2953" s="14">
        <f>SUM(P2953:S2953)</f>
        <v>0</v>
      </c>
      <c r="U2953" s="51"/>
      <c r="V2953" s="51"/>
      <c r="W2953" s="51"/>
      <c r="X2953" s="51"/>
      <c r="Y2953" s="51"/>
      <c r="Z2953" s="51"/>
      <c r="AA2953" s="14">
        <f>SUM(U2953:Z2953)</f>
        <v>0</v>
      </c>
      <c r="AB2953" s="51"/>
      <c r="AC2953" s="51"/>
      <c r="AD2953" s="86">
        <f>H2953+K2953+O2953+T2953+AA2953+AB2953-AC2953</f>
        <v>77.96875</v>
      </c>
    </row>
    <row r="2954" spans="1:30" ht="21" customHeight="1" x14ac:dyDescent="0.2">
      <c r="A2954" s="8">
        <v>2950</v>
      </c>
      <c r="B2954" s="122" t="s">
        <v>2486</v>
      </c>
      <c r="C2954" s="110" t="s">
        <v>73</v>
      </c>
      <c r="D2954" s="110">
        <v>1</v>
      </c>
      <c r="E2954" s="14">
        <v>0.76928571428571424</v>
      </c>
      <c r="F2954" s="50"/>
      <c r="G2954" s="50">
        <v>1</v>
      </c>
      <c r="H2954" s="12">
        <f>SUM(E2954*100,F2954:G2954)</f>
        <v>77.928571428571431</v>
      </c>
      <c r="I2954" s="50"/>
      <c r="J2954" s="112"/>
      <c r="K2954" s="14">
        <f>SUM(I2954:J2954)</f>
        <v>0</v>
      </c>
      <c r="L2954" s="50"/>
      <c r="M2954" s="112"/>
      <c r="N2954" s="112"/>
      <c r="O2954" s="14">
        <f>SUM(L2954:N2954)</f>
        <v>0</v>
      </c>
      <c r="P2954" s="112"/>
      <c r="Q2954" s="112"/>
      <c r="R2954" s="112"/>
      <c r="S2954" s="112"/>
      <c r="T2954" s="14">
        <f>SUM(P2954:S2954)</f>
        <v>0</v>
      </c>
      <c r="U2954" s="50"/>
      <c r="V2954" s="50"/>
      <c r="W2954" s="50"/>
      <c r="X2954" s="50"/>
      <c r="Y2954" s="50"/>
      <c r="Z2954" s="50"/>
      <c r="AA2954" s="14">
        <f>SUM(U2954:Z2954)</f>
        <v>0</v>
      </c>
      <c r="AB2954" s="50"/>
      <c r="AC2954" s="50"/>
      <c r="AD2954" s="86">
        <f>H2954+K2954+O2954+T2954+AA2954+AB2954-AC2954</f>
        <v>77.928571428571431</v>
      </c>
    </row>
    <row r="2955" spans="1:30" ht="21" customHeight="1" x14ac:dyDescent="0.2">
      <c r="A2955" s="9">
        <v>2951</v>
      </c>
      <c r="B2955" s="122" t="s">
        <v>2487</v>
      </c>
      <c r="C2955" s="110" t="s">
        <v>73</v>
      </c>
      <c r="D2955" s="110">
        <v>4</v>
      </c>
      <c r="E2955" s="14">
        <v>0.77926470588235297</v>
      </c>
      <c r="F2955" s="50"/>
      <c r="G2955" s="50"/>
      <c r="H2955" s="12">
        <f>SUM(E2955*100,F2955:G2955)</f>
        <v>77.926470588235304</v>
      </c>
      <c r="I2955" s="50"/>
      <c r="J2955" s="112"/>
      <c r="K2955" s="14">
        <f>SUM(I2955:J2955)</f>
        <v>0</v>
      </c>
      <c r="L2955" s="50"/>
      <c r="M2955" s="112"/>
      <c r="N2955" s="112"/>
      <c r="O2955" s="14">
        <f>SUM(L2955:N2955)</f>
        <v>0</v>
      </c>
      <c r="P2955" s="112"/>
      <c r="Q2955" s="112"/>
      <c r="R2955" s="112"/>
      <c r="S2955" s="112"/>
      <c r="T2955" s="14">
        <f>SUM(P2955:S2955)</f>
        <v>0</v>
      </c>
      <c r="U2955" s="50"/>
      <c r="V2955" s="50"/>
      <c r="W2955" s="50"/>
      <c r="X2955" s="50"/>
      <c r="Y2955" s="50"/>
      <c r="Z2955" s="50"/>
      <c r="AA2955" s="14">
        <f>SUM(U2955:Z2955)</f>
        <v>0</v>
      </c>
      <c r="AB2955" s="50"/>
      <c r="AC2955" s="50"/>
      <c r="AD2955" s="86">
        <f>H2955+K2955+O2955+T2955+AA2955+AB2955-AC2955</f>
        <v>77.926470588235304</v>
      </c>
    </row>
    <row r="2956" spans="1:30" ht="21" customHeight="1" x14ac:dyDescent="0.2">
      <c r="A2956" s="10">
        <v>2952</v>
      </c>
      <c r="B2956" s="103" t="s">
        <v>2488</v>
      </c>
      <c r="C2956" s="104" t="s">
        <v>70</v>
      </c>
      <c r="D2956" s="103">
        <v>4</v>
      </c>
      <c r="E2956" s="14">
        <f>H2956/100</f>
        <v>0.77923076923076917</v>
      </c>
      <c r="F2956" s="49"/>
      <c r="G2956" s="49"/>
      <c r="H2956" s="12">
        <v>77.92307692307692</v>
      </c>
      <c r="I2956" s="49"/>
      <c r="J2956" s="106"/>
      <c r="K2956" s="14">
        <f>SUM(I2956:J2956)</f>
        <v>0</v>
      </c>
      <c r="L2956" s="49"/>
      <c r="M2956" s="106"/>
      <c r="N2956" s="106"/>
      <c r="O2956" s="14">
        <f>SUM(L2956:N2956)</f>
        <v>0</v>
      </c>
      <c r="P2956" s="106"/>
      <c r="Q2956" s="106"/>
      <c r="R2956" s="106"/>
      <c r="S2956" s="106"/>
      <c r="T2956" s="14">
        <f>SUM(P2956:S2956)</f>
        <v>0</v>
      </c>
      <c r="U2956" s="49"/>
      <c r="V2956" s="49"/>
      <c r="W2956" s="49"/>
      <c r="X2956" s="49"/>
      <c r="Y2956" s="49"/>
      <c r="Z2956" s="49"/>
      <c r="AA2956" s="14">
        <f>SUM(U2956:Z2956)</f>
        <v>0</v>
      </c>
      <c r="AB2956" s="49"/>
      <c r="AC2956" s="49"/>
      <c r="AD2956" s="86">
        <f>H2956+K2956+O2956+T2956+AA2956+AB2956-AC2956</f>
        <v>77.92307692307692</v>
      </c>
    </row>
    <row r="2957" spans="1:30" ht="21" customHeight="1" x14ac:dyDescent="0.2">
      <c r="A2957" s="8">
        <v>2953</v>
      </c>
      <c r="B2957" s="103" t="s">
        <v>2489</v>
      </c>
      <c r="C2957" s="104" t="s">
        <v>70</v>
      </c>
      <c r="D2957" s="103">
        <v>4</v>
      </c>
      <c r="E2957" s="14">
        <f>H2957/100</f>
        <v>0.77923076923076917</v>
      </c>
      <c r="F2957" s="49"/>
      <c r="G2957" s="49"/>
      <c r="H2957" s="12">
        <v>77.92307692307692</v>
      </c>
      <c r="I2957" s="49"/>
      <c r="J2957" s="106"/>
      <c r="K2957" s="14">
        <f>SUM(I2957:J2957)</f>
        <v>0</v>
      </c>
      <c r="L2957" s="49"/>
      <c r="M2957" s="106"/>
      <c r="N2957" s="106"/>
      <c r="O2957" s="14">
        <f>SUM(L2957:N2957)</f>
        <v>0</v>
      </c>
      <c r="P2957" s="106"/>
      <c r="Q2957" s="106"/>
      <c r="R2957" s="106"/>
      <c r="S2957" s="106"/>
      <c r="T2957" s="14">
        <f>SUM(P2957:S2957)</f>
        <v>0</v>
      </c>
      <c r="U2957" s="49"/>
      <c r="V2957" s="49"/>
      <c r="W2957" s="49"/>
      <c r="X2957" s="49"/>
      <c r="Y2957" s="49"/>
      <c r="Z2957" s="49"/>
      <c r="AA2957" s="14">
        <f>SUM(U2957:Z2957)</f>
        <v>0</v>
      </c>
      <c r="AB2957" s="49"/>
      <c r="AC2957" s="49"/>
      <c r="AD2957" s="87">
        <f>H2957+K2957+O2957+T2957+AA2957+AB2957-AC2957</f>
        <v>77.92307692307692</v>
      </c>
    </row>
    <row r="2958" spans="1:30" ht="21" customHeight="1" x14ac:dyDescent="0.2">
      <c r="A2958" s="9">
        <v>2954</v>
      </c>
      <c r="B2958" s="107" t="s">
        <v>2490</v>
      </c>
      <c r="C2958" s="104" t="s">
        <v>70</v>
      </c>
      <c r="D2958" s="104">
        <v>2</v>
      </c>
      <c r="E2958" s="14">
        <f>H2958/100</f>
        <v>0.77922499999999995</v>
      </c>
      <c r="F2958" s="49"/>
      <c r="G2958" s="49"/>
      <c r="H2958" s="12">
        <v>77.922499999999999</v>
      </c>
      <c r="I2958" s="49"/>
      <c r="J2958" s="106"/>
      <c r="K2958" s="14">
        <f>SUM(I2958:J2958)</f>
        <v>0</v>
      </c>
      <c r="L2958" s="49"/>
      <c r="M2958" s="106"/>
      <c r="N2958" s="106"/>
      <c r="O2958" s="14">
        <f>SUM(L2958:N2958)</f>
        <v>0</v>
      </c>
      <c r="P2958" s="106"/>
      <c r="Q2958" s="106"/>
      <c r="R2958" s="106"/>
      <c r="S2958" s="106"/>
      <c r="T2958" s="14">
        <f>SUM(P2958:S2958)</f>
        <v>0</v>
      </c>
      <c r="U2958" s="49"/>
      <c r="V2958" s="49"/>
      <c r="W2958" s="49"/>
      <c r="X2958" s="49"/>
      <c r="Y2958" s="49"/>
      <c r="Z2958" s="49"/>
      <c r="AA2958" s="14">
        <f>SUM(U2958:Z2958)</f>
        <v>0</v>
      </c>
      <c r="AB2958" s="49"/>
      <c r="AC2958" s="49"/>
      <c r="AD2958" s="87">
        <f>H2958+K2958+O2958+T2958+AA2958+AB2958-AC2958</f>
        <v>77.922499999999999</v>
      </c>
    </row>
    <row r="2959" spans="1:30" ht="21" customHeight="1" x14ac:dyDescent="0.2">
      <c r="A2959" s="10">
        <v>2955</v>
      </c>
      <c r="B2959" s="103" t="s">
        <v>2491</v>
      </c>
      <c r="C2959" s="104" t="s">
        <v>70</v>
      </c>
      <c r="D2959" s="103">
        <v>4</v>
      </c>
      <c r="E2959" s="14">
        <f>H2959/100</f>
        <v>0.77916666666666667</v>
      </c>
      <c r="F2959" s="49"/>
      <c r="G2959" s="49"/>
      <c r="H2959" s="12">
        <v>77.916666666666671</v>
      </c>
      <c r="I2959" s="49"/>
      <c r="J2959" s="106"/>
      <c r="K2959" s="14">
        <f>SUM(I2959:J2959)</f>
        <v>0</v>
      </c>
      <c r="L2959" s="49"/>
      <c r="M2959" s="106"/>
      <c r="N2959" s="106"/>
      <c r="O2959" s="14">
        <f>SUM(L2959:N2959)</f>
        <v>0</v>
      </c>
      <c r="P2959" s="106"/>
      <c r="Q2959" s="106"/>
      <c r="R2959" s="106"/>
      <c r="S2959" s="106"/>
      <c r="T2959" s="14">
        <f>SUM(P2959:S2959)</f>
        <v>0</v>
      </c>
      <c r="U2959" s="49"/>
      <c r="V2959" s="49"/>
      <c r="W2959" s="49"/>
      <c r="X2959" s="49"/>
      <c r="Y2959" s="49"/>
      <c r="Z2959" s="49"/>
      <c r="AA2959" s="14">
        <f>SUM(U2959:Z2959)</f>
        <v>0</v>
      </c>
      <c r="AB2959" s="49"/>
      <c r="AC2959" s="49"/>
      <c r="AD2959" s="86">
        <f>H2959+K2959+O2959+T2959+AA2959+AB2959-AC2959</f>
        <v>77.916666666666671</v>
      </c>
    </row>
    <row r="2960" spans="1:30" ht="21" customHeight="1" x14ac:dyDescent="0.2">
      <c r="A2960" s="8">
        <v>2956</v>
      </c>
      <c r="B2960" s="122" t="s">
        <v>2492</v>
      </c>
      <c r="C2960" s="110" t="s">
        <v>73</v>
      </c>
      <c r="D2960" s="110">
        <v>4</v>
      </c>
      <c r="E2960" s="14">
        <v>0.77900000000000003</v>
      </c>
      <c r="F2960" s="50"/>
      <c r="G2960" s="50"/>
      <c r="H2960" s="12">
        <f>SUM(E2960*100,F2960:G2960)</f>
        <v>77.900000000000006</v>
      </c>
      <c r="I2960" s="50"/>
      <c r="J2960" s="112"/>
      <c r="K2960" s="14">
        <f>SUM(I2960:J2960)</f>
        <v>0</v>
      </c>
      <c r="L2960" s="50"/>
      <c r="M2960" s="112"/>
      <c r="N2960" s="112"/>
      <c r="O2960" s="14">
        <f>SUM(L2960:N2960)</f>
        <v>0</v>
      </c>
      <c r="P2960" s="112"/>
      <c r="Q2960" s="112"/>
      <c r="R2960" s="112"/>
      <c r="S2960" s="112"/>
      <c r="T2960" s="14">
        <f>SUM(P2960:S2960)</f>
        <v>0</v>
      </c>
      <c r="U2960" s="50"/>
      <c r="V2960" s="50"/>
      <c r="W2960" s="50"/>
      <c r="X2960" s="50"/>
      <c r="Y2960" s="50"/>
      <c r="Z2960" s="50"/>
      <c r="AA2960" s="14">
        <f>SUM(U2960:Z2960)</f>
        <v>0</v>
      </c>
      <c r="AB2960" s="50"/>
      <c r="AC2960" s="50"/>
      <c r="AD2960" s="86">
        <f>H2960+K2960+O2960+T2960+AA2960+AB2960-AC2960</f>
        <v>77.900000000000006</v>
      </c>
    </row>
    <row r="2961" spans="1:30" ht="21" customHeight="1" x14ac:dyDescent="0.2">
      <c r="A2961" s="9">
        <v>2957</v>
      </c>
      <c r="B2961" s="99" t="s">
        <v>2493</v>
      </c>
      <c r="C2961" s="101" t="s">
        <v>68</v>
      </c>
      <c r="D2961" s="101">
        <v>2</v>
      </c>
      <c r="E2961" s="13">
        <v>0.77900000000000003</v>
      </c>
      <c r="F2961" s="48"/>
      <c r="G2961" s="48"/>
      <c r="H2961" s="12">
        <f>SUM(E2961*100,F2961:G2961)</f>
        <v>77.900000000000006</v>
      </c>
      <c r="I2961" s="48"/>
      <c r="J2961" s="78"/>
      <c r="K2961" s="13">
        <f>SUM(I2961:J2961)</f>
        <v>0</v>
      </c>
      <c r="L2961" s="48"/>
      <c r="M2961" s="78"/>
      <c r="N2961" s="78"/>
      <c r="O2961" s="13">
        <f>SUM(L2961:N2961)</f>
        <v>0</v>
      </c>
      <c r="P2961" s="78"/>
      <c r="Q2961" s="78"/>
      <c r="R2961" s="78"/>
      <c r="S2961" s="78"/>
      <c r="T2961" s="13">
        <f>SUM(P2961:S2961)</f>
        <v>0</v>
      </c>
      <c r="U2961" s="48"/>
      <c r="V2961" s="48"/>
      <c r="W2961" s="48"/>
      <c r="X2961" s="48"/>
      <c r="Y2961" s="48"/>
      <c r="Z2961" s="48"/>
      <c r="AA2961" s="13">
        <f>SUM(U2961:Z2961)</f>
        <v>0</v>
      </c>
      <c r="AB2961" s="48"/>
      <c r="AC2961" s="48"/>
      <c r="AD2961" s="87">
        <f>H2961+K2961+O2961+T2961+AA2961+AB2961-AC2961</f>
        <v>77.900000000000006</v>
      </c>
    </row>
    <row r="2962" spans="1:30" ht="21" customHeight="1" x14ac:dyDescent="0.2">
      <c r="A2962" s="10">
        <v>2958</v>
      </c>
      <c r="B2962" s="99" t="s">
        <v>2494</v>
      </c>
      <c r="C2962" s="101" t="s">
        <v>68</v>
      </c>
      <c r="D2962" s="101">
        <v>2</v>
      </c>
      <c r="E2962" s="13">
        <v>0.77900000000000003</v>
      </c>
      <c r="F2962" s="48"/>
      <c r="G2962" s="48"/>
      <c r="H2962" s="12">
        <f>SUM(E2962*100,F2962:G2962)</f>
        <v>77.900000000000006</v>
      </c>
      <c r="I2962" s="48"/>
      <c r="J2962" s="78"/>
      <c r="K2962" s="13">
        <f>SUM(I2962:J2962)</f>
        <v>0</v>
      </c>
      <c r="L2962" s="48"/>
      <c r="M2962" s="78"/>
      <c r="N2962" s="78"/>
      <c r="O2962" s="13">
        <f>SUM(L2962:N2962)</f>
        <v>0</v>
      </c>
      <c r="P2962" s="78"/>
      <c r="Q2962" s="78"/>
      <c r="R2962" s="78"/>
      <c r="S2962" s="78"/>
      <c r="T2962" s="13">
        <f>SUM(P2962:S2962)</f>
        <v>0</v>
      </c>
      <c r="U2962" s="48"/>
      <c r="V2962" s="48"/>
      <c r="W2962" s="48"/>
      <c r="X2962" s="48"/>
      <c r="Y2962" s="48"/>
      <c r="Z2962" s="48"/>
      <c r="AA2962" s="13">
        <f>SUM(U2962:Z2962)</f>
        <v>0</v>
      </c>
      <c r="AB2962" s="48"/>
      <c r="AC2962" s="48"/>
      <c r="AD2962" s="87">
        <f>H2962+K2962+O2962+T2962+AA2962+AB2962-AC2962</f>
        <v>77.900000000000006</v>
      </c>
    </row>
    <row r="2963" spans="1:30" ht="21" customHeight="1" x14ac:dyDescent="0.2">
      <c r="A2963" s="8">
        <v>2959</v>
      </c>
      <c r="B2963" s="122" t="s">
        <v>2495</v>
      </c>
      <c r="C2963" s="110" t="s">
        <v>73</v>
      </c>
      <c r="D2963" s="110">
        <v>1</v>
      </c>
      <c r="E2963" s="14">
        <v>0.76892857142857141</v>
      </c>
      <c r="F2963" s="50"/>
      <c r="G2963" s="50">
        <v>1</v>
      </c>
      <c r="H2963" s="12">
        <f>SUM(E2963*100,F2963:G2963)</f>
        <v>77.892857142857139</v>
      </c>
      <c r="I2963" s="50"/>
      <c r="J2963" s="112"/>
      <c r="K2963" s="14">
        <f>SUM(I2963:J2963)</f>
        <v>0</v>
      </c>
      <c r="L2963" s="50"/>
      <c r="M2963" s="112"/>
      <c r="N2963" s="112"/>
      <c r="O2963" s="14">
        <f>SUM(L2963:N2963)</f>
        <v>0</v>
      </c>
      <c r="P2963" s="112"/>
      <c r="Q2963" s="112"/>
      <c r="R2963" s="112"/>
      <c r="S2963" s="112"/>
      <c r="T2963" s="14">
        <f>SUM(P2963:S2963)</f>
        <v>0</v>
      </c>
      <c r="U2963" s="50"/>
      <c r="V2963" s="50"/>
      <c r="W2963" s="50"/>
      <c r="X2963" s="50"/>
      <c r="Y2963" s="50"/>
      <c r="Z2963" s="50"/>
      <c r="AA2963" s="14">
        <f>SUM(U2963:Z2963)</f>
        <v>0</v>
      </c>
      <c r="AB2963" s="50"/>
      <c r="AC2963" s="50"/>
      <c r="AD2963" s="87">
        <f>H2963+K2963+O2963+T2963+AA2963+AB2963-AC2963</f>
        <v>77.892857142857139</v>
      </c>
    </row>
    <row r="2964" spans="1:30" ht="21" customHeight="1" x14ac:dyDescent="0.2">
      <c r="A2964" s="9">
        <v>2960</v>
      </c>
      <c r="B2964" s="110" t="s">
        <v>2496</v>
      </c>
      <c r="C2964" s="110" t="s">
        <v>73</v>
      </c>
      <c r="D2964" s="110">
        <v>3</v>
      </c>
      <c r="E2964" s="14">
        <v>0.77869565217391301</v>
      </c>
      <c r="F2964" s="50"/>
      <c r="G2964" s="50"/>
      <c r="H2964" s="12">
        <f>SUM(E2964*100,F2964:G2964)</f>
        <v>77.869565217391298</v>
      </c>
      <c r="I2964" s="50"/>
      <c r="J2964" s="112"/>
      <c r="K2964" s="14">
        <f>SUM(I2964:J2964)</f>
        <v>0</v>
      </c>
      <c r="L2964" s="50"/>
      <c r="M2964" s="112"/>
      <c r="N2964" s="112"/>
      <c r="O2964" s="14">
        <f>SUM(L2964:N2964)</f>
        <v>0</v>
      </c>
      <c r="P2964" s="112"/>
      <c r="Q2964" s="112"/>
      <c r="R2964" s="112"/>
      <c r="S2964" s="112"/>
      <c r="T2964" s="14">
        <f>SUM(P2964:S2964)</f>
        <v>0</v>
      </c>
      <c r="U2964" s="50"/>
      <c r="V2964" s="50"/>
      <c r="W2964" s="50"/>
      <c r="X2964" s="50"/>
      <c r="Y2964" s="50"/>
      <c r="Z2964" s="50"/>
      <c r="AA2964" s="14">
        <f>SUM(U2964:Z2964)</f>
        <v>0</v>
      </c>
      <c r="AB2964" s="50"/>
      <c r="AC2964" s="50"/>
      <c r="AD2964" s="86">
        <f>H2964+K2964+O2964+T2964+AA2964+AB2964-AC2964</f>
        <v>77.869565217391298</v>
      </c>
    </row>
    <row r="2965" spans="1:30" ht="21" customHeight="1" x14ac:dyDescent="0.2">
      <c r="A2965" s="10">
        <v>2961</v>
      </c>
      <c r="B2965" s="96" t="s">
        <v>2497</v>
      </c>
      <c r="C2965" s="96" t="s">
        <v>66</v>
      </c>
      <c r="D2965" s="96">
        <v>4</v>
      </c>
      <c r="E2965" s="13">
        <v>0.7533333333333333</v>
      </c>
      <c r="F2965" s="47"/>
      <c r="G2965" s="47"/>
      <c r="H2965" s="12">
        <f>SUM(E2965*100,F2965:G2965)</f>
        <v>75.333333333333329</v>
      </c>
      <c r="I2965" s="47"/>
      <c r="J2965" s="77"/>
      <c r="K2965" s="13">
        <f>SUM(I2965:J2965)</f>
        <v>0</v>
      </c>
      <c r="L2965" s="47"/>
      <c r="M2965" s="77"/>
      <c r="N2965" s="77"/>
      <c r="O2965" s="13">
        <f>SUM(L2965:N2965)</f>
        <v>0</v>
      </c>
      <c r="P2965" s="77"/>
      <c r="Q2965" s="77"/>
      <c r="R2965" s="77"/>
      <c r="S2965" s="77"/>
      <c r="T2965" s="13">
        <f>SUM(P2965:S2965)</f>
        <v>0</v>
      </c>
      <c r="U2965" s="47">
        <v>1</v>
      </c>
      <c r="V2965" s="47"/>
      <c r="W2965" s="47"/>
      <c r="X2965" s="47">
        <v>1.5</v>
      </c>
      <c r="Y2965" s="47"/>
      <c r="Z2965" s="47"/>
      <c r="AA2965" s="13">
        <f>SUM(U2965:Z2965)</f>
        <v>2.5</v>
      </c>
      <c r="AB2965" s="47"/>
      <c r="AC2965" s="47"/>
      <c r="AD2965" s="86">
        <f>H2965+K2965+O2965+T2965+AA2965+AB2965-AC2965</f>
        <v>77.833333333333329</v>
      </c>
    </row>
    <row r="2966" spans="1:30" ht="21" customHeight="1" x14ac:dyDescent="0.2">
      <c r="A2966" s="8">
        <v>2962</v>
      </c>
      <c r="B2966" s="99" t="s">
        <v>2498</v>
      </c>
      <c r="C2966" s="101" t="s">
        <v>68</v>
      </c>
      <c r="D2966" s="156">
        <v>1</v>
      </c>
      <c r="E2966" s="16">
        <v>0.77833333333333332</v>
      </c>
      <c r="F2966" s="48"/>
      <c r="G2966" s="48"/>
      <c r="H2966" s="12">
        <f>SUM(E2966*100,F2966:G2966)</f>
        <v>77.833333333333329</v>
      </c>
      <c r="I2966" s="48"/>
      <c r="J2966" s="78"/>
      <c r="K2966" s="13">
        <f>SUM(I2966:J2966)</f>
        <v>0</v>
      </c>
      <c r="L2966" s="48"/>
      <c r="M2966" s="78"/>
      <c r="N2966" s="78"/>
      <c r="O2966" s="13">
        <f>SUM(L2966:N2966)</f>
        <v>0</v>
      </c>
      <c r="P2966" s="78"/>
      <c r="Q2966" s="78"/>
      <c r="R2966" s="78"/>
      <c r="S2966" s="78"/>
      <c r="T2966" s="13">
        <f>SUM(P2966:S2966)</f>
        <v>0</v>
      </c>
      <c r="U2966" s="48"/>
      <c r="V2966" s="48"/>
      <c r="W2966" s="48"/>
      <c r="X2966" s="48"/>
      <c r="Y2966" s="48"/>
      <c r="Z2966" s="48"/>
      <c r="AA2966" s="13">
        <f>SUM(U2966:Z2966)</f>
        <v>0</v>
      </c>
      <c r="AB2966" s="48"/>
      <c r="AC2966" s="48"/>
      <c r="AD2966" s="86">
        <f>H2966+K2966+O2966+T2966+AA2966+AB2966-AC2966</f>
        <v>77.833333333333329</v>
      </c>
    </row>
    <row r="2967" spans="1:30" ht="21" customHeight="1" x14ac:dyDescent="0.2">
      <c r="A2967" s="9">
        <v>2963</v>
      </c>
      <c r="B2967" s="132" t="s">
        <v>2499</v>
      </c>
      <c r="C2967" s="101" t="s">
        <v>68</v>
      </c>
      <c r="D2967" s="101">
        <v>1</v>
      </c>
      <c r="E2967" s="13">
        <v>0.77821428571428575</v>
      </c>
      <c r="F2967" s="48"/>
      <c r="G2967" s="48"/>
      <c r="H2967" s="12">
        <f>SUM(E2967*100,F2967:G2967)</f>
        <v>77.821428571428569</v>
      </c>
      <c r="I2967" s="48"/>
      <c r="J2967" s="78"/>
      <c r="K2967" s="13">
        <f>SUM(I2967:J2967)</f>
        <v>0</v>
      </c>
      <c r="L2967" s="48"/>
      <c r="M2967" s="78"/>
      <c r="N2967" s="78"/>
      <c r="O2967" s="13">
        <f>SUM(L2967:N2967)</f>
        <v>0</v>
      </c>
      <c r="P2967" s="78"/>
      <c r="Q2967" s="78"/>
      <c r="R2967" s="78"/>
      <c r="S2967" s="78"/>
      <c r="T2967" s="13">
        <f>SUM(P2967:S2967)</f>
        <v>0</v>
      </c>
      <c r="U2967" s="48"/>
      <c r="V2967" s="48"/>
      <c r="W2967" s="48"/>
      <c r="X2967" s="48"/>
      <c r="Y2967" s="48"/>
      <c r="Z2967" s="48"/>
      <c r="AA2967" s="13">
        <f>SUM(U2967:Z2967)</f>
        <v>0</v>
      </c>
      <c r="AB2967" s="48"/>
      <c r="AC2967" s="48"/>
      <c r="AD2967" s="87">
        <f>H2967+K2967+O2967+T2967+AA2967+AB2967-AC2967</f>
        <v>77.821428571428569</v>
      </c>
    </row>
    <row r="2968" spans="1:30" ht="21" customHeight="1" x14ac:dyDescent="0.2">
      <c r="A2968" s="10">
        <v>2964</v>
      </c>
      <c r="B2968" s="110" t="s">
        <v>2500</v>
      </c>
      <c r="C2968" s="110" t="s">
        <v>73</v>
      </c>
      <c r="D2968" s="110">
        <v>3</v>
      </c>
      <c r="E2968" s="14">
        <v>0.77811594202898549</v>
      </c>
      <c r="F2968" s="50"/>
      <c r="G2968" s="50"/>
      <c r="H2968" s="12">
        <f>SUM(E2968*100,F2968:G2968)</f>
        <v>77.811594202898547</v>
      </c>
      <c r="I2968" s="50"/>
      <c r="J2968" s="112"/>
      <c r="K2968" s="14">
        <f>SUM(I2968:J2968)</f>
        <v>0</v>
      </c>
      <c r="L2968" s="50"/>
      <c r="M2968" s="112"/>
      <c r="N2968" s="112"/>
      <c r="O2968" s="14">
        <f>SUM(L2968:N2968)</f>
        <v>0</v>
      </c>
      <c r="P2968" s="112"/>
      <c r="Q2968" s="112"/>
      <c r="R2968" s="112"/>
      <c r="S2968" s="112"/>
      <c r="T2968" s="14">
        <f>SUM(P2968:S2968)</f>
        <v>0</v>
      </c>
      <c r="U2968" s="50"/>
      <c r="V2968" s="50"/>
      <c r="W2968" s="50"/>
      <c r="X2968" s="50"/>
      <c r="Y2968" s="50"/>
      <c r="Z2968" s="50"/>
      <c r="AA2968" s="14">
        <f>SUM(U2968:Z2968)</f>
        <v>0</v>
      </c>
      <c r="AB2968" s="50"/>
      <c r="AC2968" s="50"/>
      <c r="AD2968" s="86">
        <f>H2968+K2968+O2968+T2968+AA2968+AB2968-AC2968</f>
        <v>77.811594202898547</v>
      </c>
    </row>
    <row r="2969" spans="1:30" ht="21" customHeight="1" x14ac:dyDescent="0.2">
      <c r="A2969" s="8">
        <v>2965</v>
      </c>
      <c r="B2969" s="110" t="s">
        <v>2501</v>
      </c>
      <c r="C2969" s="110" t="s">
        <v>73</v>
      </c>
      <c r="D2969" s="110">
        <v>1</v>
      </c>
      <c r="E2969" s="14">
        <v>0.77806451612903227</v>
      </c>
      <c r="F2969" s="50"/>
      <c r="G2969" s="50"/>
      <c r="H2969" s="12">
        <f>SUM(E2969*100,F2969:G2969)</f>
        <v>77.806451612903231</v>
      </c>
      <c r="I2969" s="50"/>
      <c r="J2969" s="112"/>
      <c r="K2969" s="14">
        <f>SUM(I2969:J2969)</f>
        <v>0</v>
      </c>
      <c r="L2969" s="50"/>
      <c r="M2969" s="112"/>
      <c r="N2969" s="112"/>
      <c r="O2969" s="14">
        <f>SUM(L2969:N2969)</f>
        <v>0</v>
      </c>
      <c r="P2969" s="112"/>
      <c r="Q2969" s="112"/>
      <c r="R2969" s="112"/>
      <c r="S2969" s="112"/>
      <c r="T2969" s="14">
        <f>SUM(P2969:S2969)</f>
        <v>0</v>
      </c>
      <c r="U2969" s="50"/>
      <c r="V2969" s="50"/>
      <c r="W2969" s="50"/>
      <c r="X2969" s="50"/>
      <c r="Y2969" s="50"/>
      <c r="Z2969" s="50"/>
      <c r="AA2969" s="14">
        <f>SUM(U2969:Z2969)</f>
        <v>0</v>
      </c>
      <c r="AB2969" s="50"/>
      <c r="AC2969" s="50"/>
      <c r="AD2969" s="86">
        <f>H2969+K2969+O2969+T2969+AA2969+AB2969-AC2969</f>
        <v>77.806451612903231</v>
      </c>
    </row>
    <row r="2970" spans="1:30" ht="21" customHeight="1" x14ac:dyDescent="0.2">
      <c r="A2970" s="9">
        <v>2966</v>
      </c>
      <c r="B2970" s="122" t="s">
        <v>2502</v>
      </c>
      <c r="C2970" s="110" t="s">
        <v>73</v>
      </c>
      <c r="D2970" s="110">
        <v>1</v>
      </c>
      <c r="E2970" s="14">
        <v>0.77801481481481471</v>
      </c>
      <c r="F2970" s="50"/>
      <c r="G2970" s="50"/>
      <c r="H2970" s="12">
        <f>SUM(E2970*100,F2970:G2970)</f>
        <v>77.801481481481474</v>
      </c>
      <c r="I2970" s="50"/>
      <c r="J2970" s="112"/>
      <c r="K2970" s="14">
        <f>SUM(I2970:J2970)</f>
        <v>0</v>
      </c>
      <c r="L2970" s="50"/>
      <c r="M2970" s="112"/>
      <c r="N2970" s="112"/>
      <c r="O2970" s="14">
        <f>SUM(L2970:N2970)</f>
        <v>0</v>
      </c>
      <c r="P2970" s="112"/>
      <c r="Q2970" s="112"/>
      <c r="R2970" s="112"/>
      <c r="S2970" s="112"/>
      <c r="T2970" s="14">
        <f>SUM(P2970:S2970)</f>
        <v>0</v>
      </c>
      <c r="U2970" s="50"/>
      <c r="V2970" s="50"/>
      <c r="W2970" s="50"/>
      <c r="X2970" s="50"/>
      <c r="Y2970" s="50"/>
      <c r="Z2970" s="50"/>
      <c r="AA2970" s="14">
        <f>SUM(U2970:Z2970)</f>
        <v>0</v>
      </c>
      <c r="AB2970" s="50"/>
      <c r="AC2970" s="50"/>
      <c r="AD2970" s="86">
        <f>H2970+K2970+O2970+T2970+AA2970+AB2970-AC2970</f>
        <v>77.801481481481474</v>
      </c>
    </row>
    <row r="2971" spans="1:30" ht="21" customHeight="1" x14ac:dyDescent="0.2">
      <c r="A2971" s="10">
        <v>2967</v>
      </c>
      <c r="B2971" s="100" t="s">
        <v>2503</v>
      </c>
      <c r="C2971" s="101" t="s">
        <v>68</v>
      </c>
      <c r="D2971" s="156">
        <v>1</v>
      </c>
      <c r="E2971" s="16">
        <v>0.77800000000000002</v>
      </c>
      <c r="F2971" s="48"/>
      <c r="G2971" s="48"/>
      <c r="H2971" s="12">
        <f>SUM(E2971*100,F2971:G2971)</f>
        <v>77.8</v>
      </c>
      <c r="I2971" s="48"/>
      <c r="J2971" s="78"/>
      <c r="K2971" s="13">
        <f>SUM(I2971:J2971)</f>
        <v>0</v>
      </c>
      <c r="L2971" s="48"/>
      <c r="M2971" s="78"/>
      <c r="N2971" s="78"/>
      <c r="O2971" s="13">
        <f>SUM(L2971:N2971)</f>
        <v>0</v>
      </c>
      <c r="P2971" s="78"/>
      <c r="Q2971" s="78"/>
      <c r="R2971" s="78"/>
      <c r="S2971" s="78"/>
      <c r="T2971" s="13">
        <f>SUM(P2971:S2971)</f>
        <v>0</v>
      </c>
      <c r="U2971" s="48"/>
      <c r="V2971" s="48"/>
      <c r="W2971" s="48"/>
      <c r="X2971" s="48"/>
      <c r="Y2971" s="48"/>
      <c r="Z2971" s="48"/>
      <c r="AA2971" s="13">
        <f>SUM(U2971:Z2971)</f>
        <v>0</v>
      </c>
      <c r="AB2971" s="48"/>
      <c r="AC2971" s="48"/>
      <c r="AD2971" s="86">
        <f>H2971+K2971+O2971+T2971+AA2971+AB2971-AC2971</f>
        <v>77.8</v>
      </c>
    </row>
    <row r="2972" spans="1:30" ht="21" customHeight="1" x14ac:dyDescent="0.2">
      <c r="A2972" s="8">
        <v>2968</v>
      </c>
      <c r="B2972" s="122" t="s">
        <v>2504</v>
      </c>
      <c r="C2972" s="110" t="s">
        <v>73</v>
      </c>
      <c r="D2972" s="110">
        <v>1</v>
      </c>
      <c r="E2972" s="14">
        <v>0.77796296296296297</v>
      </c>
      <c r="F2972" s="50"/>
      <c r="G2972" s="50"/>
      <c r="H2972" s="12">
        <f>SUM(E2972*100,F2972:G2972)</f>
        <v>77.796296296296291</v>
      </c>
      <c r="I2972" s="50"/>
      <c r="J2972" s="112"/>
      <c r="K2972" s="14">
        <f>SUM(I2972:J2972)</f>
        <v>0</v>
      </c>
      <c r="L2972" s="50"/>
      <c r="M2972" s="112"/>
      <c r="N2972" s="112"/>
      <c r="O2972" s="14">
        <f>SUM(L2972:N2972)</f>
        <v>0</v>
      </c>
      <c r="P2972" s="112"/>
      <c r="Q2972" s="112"/>
      <c r="R2972" s="112"/>
      <c r="S2972" s="112"/>
      <c r="T2972" s="14">
        <f>SUM(P2972:S2972)</f>
        <v>0</v>
      </c>
      <c r="U2972" s="50"/>
      <c r="V2972" s="50"/>
      <c r="W2972" s="50"/>
      <c r="X2972" s="50"/>
      <c r="Y2972" s="50"/>
      <c r="Z2972" s="50"/>
      <c r="AA2972" s="14">
        <f>SUM(U2972:Z2972)</f>
        <v>0</v>
      </c>
      <c r="AB2972" s="50"/>
      <c r="AC2972" s="50"/>
      <c r="AD2972" s="86">
        <f>H2972+K2972+O2972+T2972+AA2972+AB2972-AC2972</f>
        <v>77.796296296296291</v>
      </c>
    </row>
    <row r="2973" spans="1:30" ht="21" customHeight="1" x14ac:dyDescent="0.2">
      <c r="A2973" s="9">
        <v>2969</v>
      </c>
      <c r="B2973" s="122" t="s">
        <v>2505</v>
      </c>
      <c r="C2973" s="110" t="s">
        <v>73</v>
      </c>
      <c r="D2973" s="110">
        <v>2</v>
      </c>
      <c r="E2973" s="14">
        <v>0.77787878787878784</v>
      </c>
      <c r="F2973" s="50"/>
      <c r="G2973" s="50"/>
      <c r="H2973" s="12">
        <f>SUM(E2973*100,F2973:G2973)</f>
        <v>77.787878787878782</v>
      </c>
      <c r="I2973" s="50"/>
      <c r="J2973" s="112"/>
      <c r="K2973" s="14">
        <f>SUM(I2973:J2973)</f>
        <v>0</v>
      </c>
      <c r="L2973" s="50"/>
      <c r="M2973" s="112"/>
      <c r="N2973" s="112"/>
      <c r="O2973" s="14">
        <f>SUM(L2973:N2973)</f>
        <v>0</v>
      </c>
      <c r="P2973" s="112"/>
      <c r="Q2973" s="112"/>
      <c r="R2973" s="112"/>
      <c r="S2973" s="112"/>
      <c r="T2973" s="14">
        <f>SUM(P2973:S2973)</f>
        <v>0</v>
      </c>
      <c r="U2973" s="50"/>
      <c r="V2973" s="50"/>
      <c r="W2973" s="50"/>
      <c r="X2973" s="50"/>
      <c r="Y2973" s="50"/>
      <c r="Z2973" s="50"/>
      <c r="AA2973" s="14">
        <f>SUM(U2973:Z2973)</f>
        <v>0</v>
      </c>
      <c r="AB2973" s="50"/>
      <c r="AC2973" s="50"/>
      <c r="AD2973" s="86">
        <f>H2973+K2973+O2973+T2973+AA2973+AB2973-AC2973</f>
        <v>77.787878787878782</v>
      </c>
    </row>
    <row r="2974" spans="1:30" ht="21" customHeight="1" x14ac:dyDescent="0.2">
      <c r="A2974" s="10">
        <v>2970</v>
      </c>
      <c r="B2974" s="110" t="s">
        <v>2506</v>
      </c>
      <c r="C2974" s="110" t="s">
        <v>73</v>
      </c>
      <c r="D2974" s="110">
        <v>4</v>
      </c>
      <c r="E2974" s="14">
        <v>0.77781250000000002</v>
      </c>
      <c r="F2974" s="50"/>
      <c r="G2974" s="50"/>
      <c r="H2974" s="12">
        <f>SUM(E2974*100,F2974:G2974)</f>
        <v>77.78125</v>
      </c>
      <c r="I2974" s="50"/>
      <c r="J2974" s="112"/>
      <c r="K2974" s="14">
        <f>SUM(I2974:J2974)</f>
        <v>0</v>
      </c>
      <c r="L2974" s="50"/>
      <c r="M2974" s="112"/>
      <c r="N2974" s="112"/>
      <c r="O2974" s="14">
        <f>SUM(L2974:N2974)</f>
        <v>0</v>
      </c>
      <c r="P2974" s="112"/>
      <c r="Q2974" s="112"/>
      <c r="R2974" s="112"/>
      <c r="S2974" s="112"/>
      <c r="T2974" s="14">
        <f>SUM(P2974:S2974)</f>
        <v>0</v>
      </c>
      <c r="U2974" s="50"/>
      <c r="V2974" s="50"/>
      <c r="W2974" s="50"/>
      <c r="X2974" s="50"/>
      <c r="Y2974" s="50"/>
      <c r="Z2974" s="50"/>
      <c r="AA2974" s="14">
        <f>SUM(U2974:Z2974)</f>
        <v>0</v>
      </c>
      <c r="AB2974" s="50"/>
      <c r="AC2974" s="50"/>
      <c r="AD2974" s="86">
        <f>H2974+K2974+O2974+T2974+AA2974+AB2974-AC2974</f>
        <v>77.78125</v>
      </c>
    </row>
    <row r="2975" spans="1:30" ht="21" customHeight="1" x14ac:dyDescent="0.2">
      <c r="A2975" s="8">
        <v>2971</v>
      </c>
      <c r="B2975" s="110" t="s">
        <v>2507</v>
      </c>
      <c r="C2975" s="110" t="s">
        <v>73</v>
      </c>
      <c r="D2975" s="110">
        <v>2</v>
      </c>
      <c r="E2975" s="14">
        <v>0.77772727272727271</v>
      </c>
      <c r="F2975" s="50"/>
      <c r="G2975" s="50"/>
      <c r="H2975" s="12">
        <f>SUM(E2975*100,F2975:G2975)</f>
        <v>77.772727272727266</v>
      </c>
      <c r="I2975" s="50"/>
      <c r="J2975" s="112"/>
      <c r="K2975" s="14">
        <f>SUM(I2975:J2975)</f>
        <v>0</v>
      </c>
      <c r="L2975" s="50"/>
      <c r="M2975" s="112"/>
      <c r="N2975" s="112"/>
      <c r="O2975" s="14">
        <f>SUM(L2975:N2975)</f>
        <v>0</v>
      </c>
      <c r="P2975" s="112"/>
      <c r="Q2975" s="112"/>
      <c r="R2975" s="112"/>
      <c r="S2975" s="112"/>
      <c r="T2975" s="14">
        <f>SUM(P2975:S2975)</f>
        <v>0</v>
      </c>
      <c r="U2975" s="50"/>
      <c r="V2975" s="50"/>
      <c r="W2975" s="50"/>
      <c r="X2975" s="50"/>
      <c r="Y2975" s="50"/>
      <c r="Z2975" s="50"/>
      <c r="AA2975" s="14">
        <f>SUM(U2975:Z2975)</f>
        <v>0</v>
      </c>
      <c r="AB2975" s="50"/>
      <c r="AC2975" s="50"/>
      <c r="AD2975" s="87">
        <f>H2975+K2975+O2975+T2975+AA2975+AB2975-AC2975</f>
        <v>77.772727272727266</v>
      </c>
    </row>
    <row r="2976" spans="1:30" ht="21" customHeight="1" x14ac:dyDescent="0.2">
      <c r="A2976" s="9">
        <v>2972</v>
      </c>
      <c r="B2976" s="117">
        <v>184025</v>
      </c>
      <c r="C2976" s="119" t="s">
        <v>78</v>
      </c>
      <c r="D2976" s="119">
        <v>3</v>
      </c>
      <c r="E2976" s="14">
        <v>0.77772727272727271</v>
      </c>
      <c r="F2976" s="51"/>
      <c r="G2976" s="51"/>
      <c r="H2976" s="12">
        <f>SUM(E2976*100,F2976:G2976)</f>
        <v>77.772727272727266</v>
      </c>
      <c r="I2976" s="51"/>
      <c r="J2976" s="121"/>
      <c r="K2976" s="14">
        <f>SUM(I2976:J2976)</f>
        <v>0</v>
      </c>
      <c r="L2976" s="51"/>
      <c r="M2976" s="121"/>
      <c r="N2976" s="121"/>
      <c r="O2976" s="14">
        <f>SUM(L2976:N2976)</f>
        <v>0</v>
      </c>
      <c r="P2976" s="121"/>
      <c r="Q2976" s="121"/>
      <c r="R2976" s="121"/>
      <c r="S2976" s="121"/>
      <c r="T2976" s="14">
        <f>SUM(P2976:S2976)</f>
        <v>0</v>
      </c>
      <c r="U2976" s="51"/>
      <c r="V2976" s="51"/>
      <c r="W2976" s="51"/>
      <c r="X2976" s="51"/>
      <c r="Y2976" s="51"/>
      <c r="Z2976" s="51"/>
      <c r="AA2976" s="14">
        <f>SUM(U2976:Z2976)</f>
        <v>0</v>
      </c>
      <c r="AB2976" s="51"/>
      <c r="AC2976" s="51"/>
      <c r="AD2976" s="87">
        <f>H2976+K2976+O2976+T2976+AA2976+AB2976-AC2976</f>
        <v>77.772727272727266</v>
      </c>
    </row>
    <row r="2977" spans="1:30" ht="21" customHeight="1" x14ac:dyDescent="0.2">
      <c r="A2977" s="10">
        <v>2973</v>
      </c>
      <c r="B2977" s="144" t="s">
        <v>2508</v>
      </c>
      <c r="C2977" s="92" t="s">
        <v>64</v>
      </c>
      <c r="D2977" s="91">
        <v>4</v>
      </c>
      <c r="E2977" s="12">
        <v>0.77763703362505754</v>
      </c>
      <c r="F2977" s="46"/>
      <c r="G2977" s="46"/>
      <c r="H2977" s="12">
        <f>SUM(E2977*100,F2977:G2977)</f>
        <v>77.763703362505751</v>
      </c>
      <c r="I2977" s="94"/>
      <c r="J2977" s="95"/>
      <c r="K2977" s="12">
        <f>SUM(I2977:J2977)</f>
        <v>0</v>
      </c>
      <c r="L2977" s="95"/>
      <c r="M2977" s="95"/>
      <c r="N2977" s="95"/>
      <c r="O2977" s="12">
        <f>SUM(L2977:N2977)</f>
        <v>0</v>
      </c>
      <c r="P2977" s="95"/>
      <c r="Q2977" s="95"/>
      <c r="R2977" s="95"/>
      <c r="S2977" s="95"/>
      <c r="T2977" s="12">
        <f>SUM(P2977:S2977)</f>
        <v>0</v>
      </c>
      <c r="U2977" s="95"/>
      <c r="V2977" s="94"/>
      <c r="W2977" s="94"/>
      <c r="X2977" s="94"/>
      <c r="Y2977" s="85"/>
      <c r="Z2977" s="85"/>
      <c r="AA2977" s="14">
        <f>SUM(U2977:Z2977)</f>
        <v>0</v>
      </c>
      <c r="AB2977" s="85"/>
      <c r="AC2977" s="85"/>
      <c r="AD2977" s="86">
        <f>H2977+K2977+O2977+T2977+AA2977+AB2977-AC2977</f>
        <v>77.763703362505751</v>
      </c>
    </row>
    <row r="2978" spans="1:30" ht="21" customHeight="1" x14ac:dyDescent="0.2">
      <c r="A2978" s="8">
        <v>2974</v>
      </c>
      <c r="B2978" s="110" t="s">
        <v>2509</v>
      </c>
      <c r="C2978" s="110" t="s">
        <v>73</v>
      </c>
      <c r="D2978" s="110">
        <v>1</v>
      </c>
      <c r="E2978" s="14">
        <v>0.77761999999999998</v>
      </c>
      <c r="F2978" s="50"/>
      <c r="G2978" s="50"/>
      <c r="H2978" s="12">
        <f>SUM(E2978*100,F2978:G2978)</f>
        <v>77.762</v>
      </c>
      <c r="I2978" s="50"/>
      <c r="J2978" s="112"/>
      <c r="K2978" s="14">
        <f>SUM(I2978:J2978)</f>
        <v>0</v>
      </c>
      <c r="L2978" s="50"/>
      <c r="M2978" s="112"/>
      <c r="N2978" s="112"/>
      <c r="O2978" s="14">
        <f>SUM(L2978:N2978)</f>
        <v>0</v>
      </c>
      <c r="P2978" s="112"/>
      <c r="Q2978" s="112"/>
      <c r="R2978" s="112"/>
      <c r="S2978" s="112"/>
      <c r="T2978" s="14">
        <f>SUM(P2978:S2978)</f>
        <v>0</v>
      </c>
      <c r="U2978" s="50"/>
      <c r="V2978" s="50"/>
      <c r="W2978" s="50"/>
      <c r="X2978" s="50"/>
      <c r="Y2978" s="50"/>
      <c r="Z2978" s="50"/>
      <c r="AA2978" s="14">
        <f>SUM(U2978:Z2978)</f>
        <v>0</v>
      </c>
      <c r="AB2978" s="50"/>
      <c r="AC2978" s="50"/>
      <c r="AD2978" s="86">
        <f>H2978+K2978+O2978+T2978+AA2978+AB2978-AC2978</f>
        <v>77.762</v>
      </c>
    </row>
    <row r="2979" spans="1:30" ht="21" customHeight="1" x14ac:dyDescent="0.2">
      <c r="A2979" s="9">
        <v>2975</v>
      </c>
      <c r="B2979" s="96" t="s">
        <v>2510</v>
      </c>
      <c r="C2979" s="96" t="s">
        <v>66</v>
      </c>
      <c r="D2979" s="96">
        <v>2</v>
      </c>
      <c r="E2979" s="13">
        <v>0.77733333333333332</v>
      </c>
      <c r="F2979" s="47"/>
      <c r="G2979" s="47"/>
      <c r="H2979" s="12">
        <f>SUM(E2979*100,F2979:G2979)</f>
        <v>77.733333333333334</v>
      </c>
      <c r="I2979" s="47"/>
      <c r="J2979" s="77"/>
      <c r="K2979" s="13">
        <f>SUM(I2979:J2979)</f>
        <v>0</v>
      </c>
      <c r="L2979" s="47"/>
      <c r="M2979" s="77"/>
      <c r="N2979" s="77"/>
      <c r="O2979" s="13">
        <f>SUM(L2979:N2979)</f>
        <v>0</v>
      </c>
      <c r="P2979" s="77"/>
      <c r="Q2979" s="77"/>
      <c r="R2979" s="77"/>
      <c r="S2979" s="77"/>
      <c r="T2979" s="13">
        <f>SUM(P2979:S2979)</f>
        <v>0</v>
      </c>
      <c r="U2979" s="47"/>
      <c r="V2979" s="47"/>
      <c r="W2979" s="47"/>
      <c r="X2979" s="47"/>
      <c r="Y2979" s="47"/>
      <c r="Z2979" s="47"/>
      <c r="AA2979" s="13">
        <f>SUM(U2979:Z2979)</f>
        <v>0</v>
      </c>
      <c r="AB2979" s="47"/>
      <c r="AC2979" s="47"/>
      <c r="AD2979" s="86">
        <f>H2979+K2979+O2979+T2979+AA2979+AB2979-AC2979</f>
        <v>77.733333333333334</v>
      </c>
    </row>
    <row r="2980" spans="1:30" ht="21" customHeight="1" x14ac:dyDescent="0.2">
      <c r="A2980" s="10">
        <v>2976</v>
      </c>
      <c r="B2980" s="129" t="s">
        <v>2511</v>
      </c>
      <c r="C2980" s="101" t="s">
        <v>68</v>
      </c>
      <c r="D2980" s="101">
        <v>2</v>
      </c>
      <c r="E2980" s="13">
        <v>0.77733333333333332</v>
      </c>
      <c r="F2980" s="48"/>
      <c r="G2980" s="48"/>
      <c r="H2980" s="12">
        <f>SUM(E2980*100,F2980:G2980)</f>
        <v>77.733333333333334</v>
      </c>
      <c r="I2980" s="48"/>
      <c r="J2980" s="78"/>
      <c r="K2980" s="13">
        <f>SUM(I2980:J2980)</f>
        <v>0</v>
      </c>
      <c r="L2980" s="48"/>
      <c r="M2980" s="78"/>
      <c r="N2980" s="78"/>
      <c r="O2980" s="13">
        <f>SUM(L2980:N2980)</f>
        <v>0</v>
      </c>
      <c r="P2980" s="78"/>
      <c r="Q2980" s="78"/>
      <c r="R2980" s="78"/>
      <c r="S2980" s="78"/>
      <c r="T2980" s="13">
        <f>SUM(P2980:S2980)</f>
        <v>0</v>
      </c>
      <c r="U2980" s="48"/>
      <c r="V2980" s="48"/>
      <c r="W2980" s="48"/>
      <c r="X2980" s="48"/>
      <c r="Y2980" s="48"/>
      <c r="Z2980" s="48"/>
      <c r="AA2980" s="13">
        <f>SUM(U2980:Z2980)</f>
        <v>0</v>
      </c>
      <c r="AB2980" s="48"/>
      <c r="AC2980" s="48"/>
      <c r="AD2980" s="87">
        <f>H2980+K2980+O2980+T2980+AA2980+AB2980-AC2980</f>
        <v>77.733333333333334</v>
      </c>
    </row>
    <row r="2981" spans="1:30" ht="21" customHeight="1" x14ac:dyDescent="0.2">
      <c r="A2981" s="8">
        <v>2977</v>
      </c>
      <c r="B2981" s="122" t="s">
        <v>2512</v>
      </c>
      <c r="C2981" s="110" t="s">
        <v>73</v>
      </c>
      <c r="D2981" s="110">
        <v>4</v>
      </c>
      <c r="E2981" s="14">
        <v>0.77730588235294118</v>
      </c>
      <c r="F2981" s="50"/>
      <c r="G2981" s="50"/>
      <c r="H2981" s="12">
        <f>SUM(E2981*100,F2981:G2981)</f>
        <v>77.730588235294121</v>
      </c>
      <c r="I2981" s="50"/>
      <c r="J2981" s="112"/>
      <c r="K2981" s="14">
        <f>SUM(I2981:J2981)</f>
        <v>0</v>
      </c>
      <c r="L2981" s="50"/>
      <c r="M2981" s="112"/>
      <c r="N2981" s="112"/>
      <c r="O2981" s="14">
        <f>SUM(L2981:N2981)</f>
        <v>0</v>
      </c>
      <c r="P2981" s="112"/>
      <c r="Q2981" s="112"/>
      <c r="R2981" s="112"/>
      <c r="S2981" s="112"/>
      <c r="T2981" s="14">
        <f>SUM(P2981:S2981)</f>
        <v>0</v>
      </c>
      <c r="U2981" s="50"/>
      <c r="V2981" s="50"/>
      <c r="W2981" s="50"/>
      <c r="X2981" s="50"/>
      <c r="Y2981" s="50"/>
      <c r="Z2981" s="50"/>
      <c r="AA2981" s="14">
        <f>SUM(U2981:Z2981)</f>
        <v>0</v>
      </c>
      <c r="AB2981" s="50"/>
      <c r="AC2981" s="50"/>
      <c r="AD2981" s="86">
        <f>H2981+K2981+O2981+T2981+AA2981+AB2981-AC2981</f>
        <v>77.730588235294121</v>
      </c>
    </row>
    <row r="2982" spans="1:30" ht="21" customHeight="1" x14ac:dyDescent="0.2">
      <c r="A2982" s="9">
        <v>2978</v>
      </c>
      <c r="B2982" s="117">
        <v>204158</v>
      </c>
      <c r="C2982" s="119" t="s">
        <v>78</v>
      </c>
      <c r="D2982" s="119">
        <v>1</v>
      </c>
      <c r="E2982" s="14">
        <v>0.70718749999999997</v>
      </c>
      <c r="F2982" s="51"/>
      <c r="G2982" s="51"/>
      <c r="H2982" s="12">
        <f>SUM(E2982*100,F2982:G2982)</f>
        <v>70.71875</v>
      </c>
      <c r="I2982" s="51"/>
      <c r="J2982" s="121"/>
      <c r="K2982" s="14">
        <f>SUM(I2982:J2982)</f>
        <v>0</v>
      </c>
      <c r="L2982" s="51"/>
      <c r="M2982" s="121"/>
      <c r="N2982" s="121"/>
      <c r="O2982" s="14">
        <f>SUM(L2982:N2982)</f>
        <v>0</v>
      </c>
      <c r="P2982" s="121"/>
      <c r="Q2982" s="121"/>
      <c r="R2982" s="121"/>
      <c r="S2982" s="121"/>
      <c r="T2982" s="14">
        <f>SUM(P2982:S2982)</f>
        <v>0</v>
      </c>
      <c r="U2982" s="51"/>
      <c r="V2982" s="51">
        <v>7</v>
      </c>
      <c r="W2982" s="51"/>
      <c r="X2982" s="51"/>
      <c r="Y2982" s="51"/>
      <c r="Z2982" s="51"/>
      <c r="AA2982" s="14">
        <f>SUM(U2982:Z2982)</f>
        <v>7</v>
      </c>
      <c r="AB2982" s="51"/>
      <c r="AC2982" s="51"/>
      <c r="AD2982" s="86">
        <f>H2982+K2982+O2982+T2982+AA2982+AB2982-AC2982</f>
        <v>77.71875</v>
      </c>
    </row>
    <row r="2983" spans="1:30" ht="21" customHeight="1" x14ac:dyDescent="0.2">
      <c r="A2983" s="10">
        <v>2979</v>
      </c>
      <c r="B2983" s="122" t="s">
        <v>2513</v>
      </c>
      <c r="C2983" s="110" t="s">
        <v>73</v>
      </c>
      <c r="D2983" s="110">
        <v>1</v>
      </c>
      <c r="E2983" s="14">
        <v>0.76714285714285713</v>
      </c>
      <c r="F2983" s="50"/>
      <c r="G2983" s="50">
        <v>1</v>
      </c>
      <c r="H2983" s="12">
        <f>SUM(E2983*100,F2983:G2983)</f>
        <v>77.714285714285708</v>
      </c>
      <c r="I2983" s="50"/>
      <c r="J2983" s="112"/>
      <c r="K2983" s="14">
        <f>SUM(I2983:J2983)</f>
        <v>0</v>
      </c>
      <c r="L2983" s="50"/>
      <c r="M2983" s="112"/>
      <c r="N2983" s="112"/>
      <c r="O2983" s="14">
        <f>SUM(L2983:N2983)</f>
        <v>0</v>
      </c>
      <c r="P2983" s="112"/>
      <c r="Q2983" s="112"/>
      <c r="R2983" s="112"/>
      <c r="S2983" s="112"/>
      <c r="T2983" s="14">
        <f>SUM(P2983:S2983)</f>
        <v>0</v>
      </c>
      <c r="U2983" s="50"/>
      <c r="V2983" s="50"/>
      <c r="W2983" s="50"/>
      <c r="X2983" s="50"/>
      <c r="Y2983" s="50"/>
      <c r="Z2983" s="50"/>
      <c r="AA2983" s="14">
        <f>SUM(U2983:Z2983)</f>
        <v>0</v>
      </c>
      <c r="AB2983" s="50"/>
      <c r="AC2983" s="50"/>
      <c r="AD2983" s="86">
        <f>H2983+K2983+O2983+T2983+AA2983+AB2983-AC2983</f>
        <v>77.714285714285708</v>
      </c>
    </row>
    <row r="2984" spans="1:30" ht="21" customHeight="1" x14ac:dyDescent="0.2">
      <c r="A2984" s="8">
        <v>2980</v>
      </c>
      <c r="B2984" s="132" t="s">
        <v>2514</v>
      </c>
      <c r="C2984" s="101" t="s">
        <v>68</v>
      </c>
      <c r="D2984" s="101">
        <v>1</v>
      </c>
      <c r="E2984" s="13">
        <v>0.77714285714285714</v>
      </c>
      <c r="F2984" s="48"/>
      <c r="G2984" s="48"/>
      <c r="H2984" s="12">
        <f>SUM(E2984*100,F2984:G2984)</f>
        <v>77.714285714285708</v>
      </c>
      <c r="I2984" s="48"/>
      <c r="J2984" s="78"/>
      <c r="K2984" s="13">
        <f>SUM(I2984:J2984)</f>
        <v>0</v>
      </c>
      <c r="L2984" s="48"/>
      <c r="M2984" s="78"/>
      <c r="N2984" s="78"/>
      <c r="O2984" s="13">
        <f>SUM(L2984:N2984)</f>
        <v>0</v>
      </c>
      <c r="P2984" s="78"/>
      <c r="Q2984" s="78"/>
      <c r="R2984" s="78"/>
      <c r="S2984" s="78"/>
      <c r="T2984" s="13">
        <f>SUM(P2984:S2984)</f>
        <v>0</v>
      </c>
      <c r="U2984" s="48"/>
      <c r="V2984" s="48"/>
      <c r="W2984" s="48"/>
      <c r="X2984" s="48"/>
      <c r="Y2984" s="48"/>
      <c r="Z2984" s="48"/>
      <c r="AA2984" s="13">
        <f>SUM(U2984:Z2984)</f>
        <v>0</v>
      </c>
      <c r="AB2984" s="48"/>
      <c r="AC2984" s="48"/>
      <c r="AD2984" s="86">
        <f>H2984+K2984+O2984+T2984+AA2984+AB2984-AC2984</f>
        <v>77.714285714285708</v>
      </c>
    </row>
    <row r="2985" spans="1:30" ht="21" customHeight="1" x14ac:dyDescent="0.2">
      <c r="A2985" s="9">
        <v>2981</v>
      </c>
      <c r="B2985" s="142" t="s">
        <v>2515</v>
      </c>
      <c r="C2985" s="92" t="s">
        <v>64</v>
      </c>
      <c r="D2985" s="92">
        <v>3</v>
      </c>
      <c r="E2985" s="12">
        <v>0.77705792682926833</v>
      </c>
      <c r="F2985" s="46"/>
      <c r="G2985" s="46"/>
      <c r="H2985" s="12">
        <f>SUM(E2985*100,F2985:G2985)</f>
        <v>77.705792682926827</v>
      </c>
      <c r="I2985" s="94"/>
      <c r="J2985" s="95"/>
      <c r="K2985" s="12">
        <f>SUM(I2985:J2985)</f>
        <v>0</v>
      </c>
      <c r="L2985" s="95"/>
      <c r="M2985" s="95"/>
      <c r="N2985" s="95"/>
      <c r="O2985" s="12">
        <f>SUM(L2985:N2985)</f>
        <v>0</v>
      </c>
      <c r="P2985" s="95"/>
      <c r="Q2985" s="95"/>
      <c r="R2985" s="95"/>
      <c r="S2985" s="95"/>
      <c r="T2985" s="12">
        <f>SUM(P2985:S2985)</f>
        <v>0</v>
      </c>
      <c r="U2985" s="95"/>
      <c r="V2985" s="94"/>
      <c r="W2985" s="94"/>
      <c r="X2985" s="94"/>
      <c r="Y2985" s="85"/>
      <c r="Z2985" s="85"/>
      <c r="AA2985" s="14">
        <f>SUM(U2985:Z2985)</f>
        <v>0</v>
      </c>
      <c r="AB2985" s="85"/>
      <c r="AC2985" s="85"/>
      <c r="AD2985" s="86">
        <f>H2985+K2985+O2985+T2985+AA2985+AB2985-AC2985</f>
        <v>77.705792682926827</v>
      </c>
    </row>
    <row r="2986" spans="1:30" ht="21" customHeight="1" x14ac:dyDescent="0.2">
      <c r="A2986" s="10">
        <v>2982</v>
      </c>
      <c r="B2986" s="107">
        <v>182034</v>
      </c>
      <c r="C2986" s="104" t="s">
        <v>70</v>
      </c>
      <c r="D2986" s="104">
        <v>3</v>
      </c>
      <c r="E2986" s="14">
        <f>'[1]3-18-02.'!AD28</f>
        <v>0.77700000000000002</v>
      </c>
      <c r="F2986" s="49"/>
      <c r="G2986" s="49"/>
      <c r="H2986" s="12">
        <f>SUM(E2986*100,F2986:G2986)</f>
        <v>77.7</v>
      </c>
      <c r="I2986" s="49"/>
      <c r="J2986" s="106"/>
      <c r="K2986" s="14">
        <f>SUM(I2986:J2986)</f>
        <v>0</v>
      </c>
      <c r="L2986" s="49"/>
      <c r="M2986" s="106"/>
      <c r="N2986" s="106"/>
      <c r="O2986" s="14">
        <f>SUM(L2986:N2986)</f>
        <v>0</v>
      </c>
      <c r="P2986" s="106"/>
      <c r="Q2986" s="106"/>
      <c r="R2986" s="106"/>
      <c r="S2986" s="106"/>
      <c r="T2986" s="14">
        <f>SUM(P2986:S2986)</f>
        <v>0</v>
      </c>
      <c r="U2986" s="49"/>
      <c r="V2986" s="49"/>
      <c r="W2986" s="49"/>
      <c r="X2986" s="49"/>
      <c r="Y2986" s="49"/>
      <c r="Z2986" s="49"/>
      <c r="AA2986" s="14">
        <f>SUM(U2986:Z2986)</f>
        <v>0</v>
      </c>
      <c r="AB2986" s="49"/>
      <c r="AC2986" s="49"/>
      <c r="AD2986" s="86">
        <f>H2986+K2986+O2986+T2986+AA2986+AB2986-AC2986</f>
        <v>77.7</v>
      </c>
    </row>
    <row r="2987" spans="1:30" ht="21" customHeight="1" x14ac:dyDescent="0.2">
      <c r="A2987" s="8">
        <v>2983</v>
      </c>
      <c r="B2987" s="122" t="s">
        <v>2516</v>
      </c>
      <c r="C2987" s="110" t="s">
        <v>73</v>
      </c>
      <c r="D2987" s="110">
        <v>2</v>
      </c>
      <c r="E2987" s="14">
        <v>0.77696969696969698</v>
      </c>
      <c r="F2987" s="50"/>
      <c r="G2987" s="50"/>
      <c r="H2987" s="12">
        <f>SUM(E2987*100,F2987:G2987)</f>
        <v>77.696969696969703</v>
      </c>
      <c r="I2987" s="50"/>
      <c r="J2987" s="112"/>
      <c r="K2987" s="14">
        <f>SUM(I2987:J2987)</f>
        <v>0</v>
      </c>
      <c r="L2987" s="50"/>
      <c r="M2987" s="112"/>
      <c r="N2987" s="112"/>
      <c r="O2987" s="14">
        <f>SUM(L2987:N2987)</f>
        <v>0</v>
      </c>
      <c r="P2987" s="112"/>
      <c r="Q2987" s="112"/>
      <c r="R2987" s="112"/>
      <c r="S2987" s="112"/>
      <c r="T2987" s="14">
        <f>SUM(P2987:S2987)</f>
        <v>0</v>
      </c>
      <c r="U2987" s="50"/>
      <c r="V2987" s="50"/>
      <c r="W2987" s="50"/>
      <c r="X2987" s="50"/>
      <c r="Y2987" s="50"/>
      <c r="Z2987" s="50"/>
      <c r="AA2987" s="14">
        <f>SUM(U2987:Z2987)</f>
        <v>0</v>
      </c>
      <c r="AB2987" s="50"/>
      <c r="AC2987" s="50"/>
      <c r="AD2987" s="87">
        <f>H2987+K2987+O2987+T2987+AA2987+AB2987-AC2987</f>
        <v>77.696969696969703</v>
      </c>
    </row>
    <row r="2988" spans="1:30" ht="21" customHeight="1" x14ac:dyDescent="0.2">
      <c r="A2988" s="9">
        <v>2984</v>
      </c>
      <c r="B2988" s="134" t="s">
        <v>2517</v>
      </c>
      <c r="C2988" s="92" t="s">
        <v>64</v>
      </c>
      <c r="D2988" s="91">
        <v>1</v>
      </c>
      <c r="E2988" s="17">
        <v>0.77689655172413796</v>
      </c>
      <c r="F2988" s="46"/>
      <c r="G2988" s="46"/>
      <c r="H2988" s="12">
        <f>SUM(E2988*100,F2988:G2988)</f>
        <v>77.689655172413794</v>
      </c>
      <c r="I2988" s="53"/>
      <c r="J2988" s="113"/>
      <c r="K2988" s="12">
        <f>SUM(I2988:J2988)</f>
        <v>0</v>
      </c>
      <c r="L2988" s="53"/>
      <c r="M2988" s="113"/>
      <c r="N2988" s="113"/>
      <c r="O2988" s="12">
        <f>SUM(L2988:N2988)</f>
        <v>0</v>
      </c>
      <c r="P2988" s="113"/>
      <c r="Q2988" s="113"/>
      <c r="R2988" s="113"/>
      <c r="S2988" s="113"/>
      <c r="T2988" s="12">
        <f>SUM(P2988:S2988)</f>
        <v>0</v>
      </c>
      <c r="U2988" s="53"/>
      <c r="V2988" s="53"/>
      <c r="W2988" s="53"/>
      <c r="X2988" s="53"/>
      <c r="Y2988" s="58"/>
      <c r="Z2988" s="58"/>
      <c r="AA2988" s="14">
        <f>SUM(U2988:Z2988)</f>
        <v>0</v>
      </c>
      <c r="AB2988" s="58"/>
      <c r="AC2988" s="58"/>
      <c r="AD2988" s="86">
        <f>H2988+K2988+O2988+T2988+AA2988+AB2988-AC2988</f>
        <v>77.689655172413794</v>
      </c>
    </row>
    <row r="2989" spans="1:30" ht="21" customHeight="1" x14ac:dyDescent="0.2">
      <c r="A2989" s="10">
        <v>2985</v>
      </c>
      <c r="B2989" s="114" t="s">
        <v>2518</v>
      </c>
      <c r="C2989" s="92" t="s">
        <v>64</v>
      </c>
      <c r="D2989" s="91">
        <v>3</v>
      </c>
      <c r="E2989" s="12">
        <v>0.77688102893890676</v>
      </c>
      <c r="F2989" s="46"/>
      <c r="G2989" s="46"/>
      <c r="H2989" s="12">
        <f>SUM(E2989*100,F2989:G2989)</f>
        <v>77.688102893890672</v>
      </c>
      <c r="I2989" s="94"/>
      <c r="J2989" s="95"/>
      <c r="K2989" s="12">
        <f>SUM(I2989:J2989)</f>
        <v>0</v>
      </c>
      <c r="L2989" s="95"/>
      <c r="M2989" s="95"/>
      <c r="N2989" s="95"/>
      <c r="O2989" s="12">
        <f>SUM(L2989:N2989)</f>
        <v>0</v>
      </c>
      <c r="P2989" s="95"/>
      <c r="Q2989" s="95"/>
      <c r="R2989" s="95"/>
      <c r="S2989" s="95"/>
      <c r="T2989" s="12">
        <f>SUM(P2989:S2989)</f>
        <v>0</v>
      </c>
      <c r="U2989" s="95"/>
      <c r="V2989" s="94"/>
      <c r="W2989" s="94"/>
      <c r="X2989" s="94"/>
      <c r="Y2989" s="85"/>
      <c r="Z2989" s="85"/>
      <c r="AA2989" s="14">
        <f>SUM(U2989:Z2989)</f>
        <v>0</v>
      </c>
      <c r="AB2989" s="85"/>
      <c r="AC2989" s="85"/>
      <c r="AD2989" s="86">
        <f>H2989+K2989+O2989+T2989+AA2989+AB2989-AC2989</f>
        <v>77.688102893890672</v>
      </c>
    </row>
    <row r="2990" spans="1:30" ht="21" customHeight="1" x14ac:dyDescent="0.2">
      <c r="A2990" s="8">
        <v>2986</v>
      </c>
      <c r="B2990" s="117">
        <v>194240</v>
      </c>
      <c r="C2990" s="119" t="s">
        <v>78</v>
      </c>
      <c r="D2990" s="119">
        <v>2</v>
      </c>
      <c r="E2990" s="14">
        <v>0.77687499999999998</v>
      </c>
      <c r="F2990" s="51"/>
      <c r="G2990" s="51"/>
      <c r="H2990" s="12">
        <f>SUM(E2990*100,F2990:G2990)</f>
        <v>77.6875</v>
      </c>
      <c r="I2990" s="51"/>
      <c r="J2990" s="121"/>
      <c r="K2990" s="14">
        <f>SUM(I2990:J2990)</f>
        <v>0</v>
      </c>
      <c r="L2990" s="51"/>
      <c r="M2990" s="121"/>
      <c r="N2990" s="121"/>
      <c r="O2990" s="14">
        <f>SUM(L2990:N2990)</f>
        <v>0</v>
      </c>
      <c r="P2990" s="121"/>
      <c r="Q2990" s="121"/>
      <c r="R2990" s="121"/>
      <c r="S2990" s="121"/>
      <c r="T2990" s="14">
        <f>SUM(P2990:S2990)</f>
        <v>0</v>
      </c>
      <c r="U2990" s="51"/>
      <c r="V2990" s="51"/>
      <c r="W2990" s="51"/>
      <c r="X2990" s="51"/>
      <c r="Y2990" s="51"/>
      <c r="Z2990" s="51"/>
      <c r="AA2990" s="14">
        <f>SUM(U2990:Z2990)</f>
        <v>0</v>
      </c>
      <c r="AB2990" s="51"/>
      <c r="AC2990" s="51"/>
      <c r="AD2990" s="86">
        <f>H2990+K2990+O2990+T2990+AA2990+AB2990-AC2990</f>
        <v>77.6875</v>
      </c>
    </row>
    <row r="2991" spans="1:30" ht="21" customHeight="1" x14ac:dyDescent="0.2">
      <c r="A2991" s="9">
        <v>2987</v>
      </c>
      <c r="B2991" s="96" t="s">
        <v>2519</v>
      </c>
      <c r="C2991" s="96" t="s">
        <v>66</v>
      </c>
      <c r="D2991" s="96">
        <v>3</v>
      </c>
      <c r="E2991" s="13">
        <v>0.74169491525423725</v>
      </c>
      <c r="F2991" s="47"/>
      <c r="G2991" s="47"/>
      <c r="H2991" s="12">
        <f>SUM(E2991*100,F2991:G2991)</f>
        <v>74.169491525423723</v>
      </c>
      <c r="I2991" s="47"/>
      <c r="J2991" s="77"/>
      <c r="K2991" s="13">
        <f>SUM(I2991:J2991)</f>
        <v>0</v>
      </c>
      <c r="L2991" s="47"/>
      <c r="M2991" s="77"/>
      <c r="N2991" s="77"/>
      <c r="O2991" s="13">
        <f>SUM(L2991:N2991)</f>
        <v>0</v>
      </c>
      <c r="P2991" s="77"/>
      <c r="Q2991" s="77"/>
      <c r="R2991" s="77"/>
      <c r="S2991" s="77"/>
      <c r="T2991" s="13">
        <f>SUM(P2991:S2991)</f>
        <v>0</v>
      </c>
      <c r="U2991" s="47">
        <v>2</v>
      </c>
      <c r="V2991" s="47"/>
      <c r="W2991" s="47"/>
      <c r="X2991" s="47">
        <v>1.5</v>
      </c>
      <c r="Y2991" s="47"/>
      <c r="Z2991" s="47"/>
      <c r="AA2991" s="13">
        <f>SUM(U2991:Z2991)</f>
        <v>3.5</v>
      </c>
      <c r="AB2991" s="47"/>
      <c r="AC2991" s="47"/>
      <c r="AD2991" s="86">
        <f>H2991+K2991+O2991+T2991+AA2991+AB2991-AC2991</f>
        <v>77.669491525423723</v>
      </c>
    </row>
    <row r="2992" spans="1:30" ht="21" customHeight="1" x14ac:dyDescent="0.2">
      <c r="A2992" s="10">
        <v>2988</v>
      </c>
      <c r="B2992" s="107">
        <v>182012</v>
      </c>
      <c r="C2992" s="104" t="s">
        <v>70</v>
      </c>
      <c r="D2992" s="104">
        <v>3</v>
      </c>
      <c r="E2992" s="14">
        <f>'[1]3-18-04.'!AD10</f>
        <v>0.77666666666666673</v>
      </c>
      <c r="F2992" s="49"/>
      <c r="G2992" s="49"/>
      <c r="H2992" s="12">
        <f>SUM(E2992*100,F2992:G2992)</f>
        <v>77.666666666666671</v>
      </c>
      <c r="I2992" s="49"/>
      <c r="J2992" s="106"/>
      <c r="K2992" s="14">
        <f>SUM(I2992:J2992)</f>
        <v>0</v>
      </c>
      <c r="L2992" s="49"/>
      <c r="M2992" s="106"/>
      <c r="N2992" s="106"/>
      <c r="O2992" s="14">
        <f>SUM(L2992:N2992)</f>
        <v>0</v>
      </c>
      <c r="P2992" s="106"/>
      <c r="Q2992" s="106"/>
      <c r="R2992" s="106"/>
      <c r="S2992" s="106"/>
      <c r="T2992" s="14">
        <f>SUM(P2992:S2992)</f>
        <v>0</v>
      </c>
      <c r="U2992" s="49"/>
      <c r="V2992" s="49"/>
      <c r="W2992" s="49"/>
      <c r="X2992" s="49"/>
      <c r="Y2992" s="49"/>
      <c r="Z2992" s="49"/>
      <c r="AA2992" s="14">
        <f>SUM(U2992:Z2992)</f>
        <v>0</v>
      </c>
      <c r="AB2992" s="49"/>
      <c r="AC2992" s="49"/>
      <c r="AD2992" s="86">
        <f>H2992+K2992+O2992+T2992+AA2992+AB2992-AC2992</f>
        <v>77.666666666666671</v>
      </c>
    </row>
    <row r="2993" spans="1:30" ht="21" customHeight="1" x14ac:dyDescent="0.2">
      <c r="A2993" s="8">
        <v>2989</v>
      </c>
      <c r="B2993" s="117">
        <v>204128</v>
      </c>
      <c r="C2993" s="119" t="s">
        <v>78</v>
      </c>
      <c r="D2993" s="119">
        <v>1</v>
      </c>
      <c r="E2993" s="14">
        <v>0.77656250000000004</v>
      </c>
      <c r="F2993" s="51"/>
      <c r="G2993" s="51"/>
      <c r="H2993" s="12">
        <f>SUM(E2993*100,F2993:G2993)</f>
        <v>77.65625</v>
      </c>
      <c r="I2993" s="51"/>
      <c r="J2993" s="121"/>
      <c r="K2993" s="14">
        <f>SUM(I2993:J2993)</f>
        <v>0</v>
      </c>
      <c r="L2993" s="51"/>
      <c r="M2993" s="121"/>
      <c r="N2993" s="121"/>
      <c r="O2993" s="14">
        <f>SUM(L2993:N2993)</f>
        <v>0</v>
      </c>
      <c r="P2993" s="121"/>
      <c r="Q2993" s="121"/>
      <c r="R2993" s="121"/>
      <c r="S2993" s="121"/>
      <c r="T2993" s="14">
        <f>SUM(P2993:S2993)</f>
        <v>0</v>
      </c>
      <c r="U2993" s="51"/>
      <c r="V2993" s="51"/>
      <c r="W2993" s="51"/>
      <c r="X2993" s="51"/>
      <c r="Y2993" s="51"/>
      <c r="Z2993" s="51"/>
      <c r="AA2993" s="14">
        <f>SUM(U2993:Z2993)</f>
        <v>0</v>
      </c>
      <c r="AB2993" s="51"/>
      <c r="AC2993" s="51"/>
      <c r="AD2993" s="87">
        <f>H2993+K2993+O2993+T2993+AA2993+AB2993-AC2993</f>
        <v>77.65625</v>
      </c>
    </row>
    <row r="2994" spans="1:30" ht="21" customHeight="1" x14ac:dyDescent="0.2">
      <c r="A2994" s="9">
        <v>2990</v>
      </c>
      <c r="B2994" s="136" t="s">
        <v>2520</v>
      </c>
      <c r="C2994" s="104" t="s">
        <v>70</v>
      </c>
      <c r="D2994" s="103">
        <v>1</v>
      </c>
      <c r="E2994" s="14">
        <f>H2994/100</f>
        <v>0.77636363636363637</v>
      </c>
      <c r="F2994" s="49"/>
      <c r="G2994" s="49"/>
      <c r="H2994" s="12">
        <v>77.63636363636364</v>
      </c>
      <c r="I2994" s="49"/>
      <c r="J2994" s="106"/>
      <c r="K2994" s="14">
        <f>SUM(I2994:J2994)</f>
        <v>0</v>
      </c>
      <c r="L2994" s="49"/>
      <c r="M2994" s="106"/>
      <c r="N2994" s="106"/>
      <c r="O2994" s="14">
        <f>SUM(L2994:N2994)</f>
        <v>0</v>
      </c>
      <c r="P2994" s="106"/>
      <c r="Q2994" s="106"/>
      <c r="R2994" s="106"/>
      <c r="S2994" s="106"/>
      <c r="T2994" s="14">
        <f>SUM(P2994:S2994)</f>
        <v>0</v>
      </c>
      <c r="U2994" s="49"/>
      <c r="V2994" s="49"/>
      <c r="W2994" s="49"/>
      <c r="X2994" s="49"/>
      <c r="Y2994" s="49"/>
      <c r="Z2994" s="49"/>
      <c r="AA2994" s="14">
        <f>SUM(U2994:Z2994)</f>
        <v>0</v>
      </c>
      <c r="AB2994" s="49"/>
      <c r="AC2994" s="49"/>
      <c r="AD2994" s="86">
        <f>H2994+K2994+O2994+T2994+AA2994+AB2994-AC2994</f>
        <v>77.63636363636364</v>
      </c>
    </row>
    <row r="2995" spans="1:30" ht="21" customHeight="1" x14ac:dyDescent="0.2">
      <c r="A2995" s="10">
        <v>2991</v>
      </c>
      <c r="B2995" s="117">
        <v>184008</v>
      </c>
      <c r="C2995" s="119" t="s">
        <v>78</v>
      </c>
      <c r="D2995" s="119">
        <v>3</v>
      </c>
      <c r="E2995" s="14">
        <v>0.77636363636363637</v>
      </c>
      <c r="F2995" s="51"/>
      <c r="G2995" s="51"/>
      <c r="H2995" s="12">
        <f>SUM(E2995*100,F2995:G2995)</f>
        <v>77.63636363636364</v>
      </c>
      <c r="I2995" s="51"/>
      <c r="J2995" s="121"/>
      <c r="K2995" s="14">
        <f>SUM(I2995:J2995)</f>
        <v>0</v>
      </c>
      <c r="L2995" s="51"/>
      <c r="M2995" s="121"/>
      <c r="N2995" s="121"/>
      <c r="O2995" s="14">
        <f>SUM(L2995:N2995)</f>
        <v>0</v>
      </c>
      <c r="P2995" s="121"/>
      <c r="Q2995" s="121"/>
      <c r="R2995" s="121"/>
      <c r="S2995" s="121"/>
      <c r="T2995" s="14">
        <f>SUM(P2995:S2995)</f>
        <v>0</v>
      </c>
      <c r="U2995" s="51"/>
      <c r="V2995" s="51"/>
      <c r="W2995" s="51"/>
      <c r="X2995" s="51"/>
      <c r="Y2995" s="51"/>
      <c r="Z2995" s="51"/>
      <c r="AA2995" s="14">
        <f>SUM(U2995:Z2995)</f>
        <v>0</v>
      </c>
      <c r="AB2995" s="51"/>
      <c r="AC2995" s="51"/>
      <c r="AD2995" s="86">
        <f>H2995+K2995+O2995+T2995+AA2995+AB2995-AC2995</f>
        <v>77.63636363636364</v>
      </c>
    </row>
    <row r="2996" spans="1:30" ht="21" customHeight="1" x14ac:dyDescent="0.2">
      <c r="A2996" s="8">
        <v>2992</v>
      </c>
      <c r="B2996" s="131">
        <v>164291</v>
      </c>
      <c r="C2996" s="92" t="s">
        <v>64</v>
      </c>
      <c r="D2996" s="91">
        <v>5</v>
      </c>
      <c r="E2996" s="12">
        <v>0.7762507689524154</v>
      </c>
      <c r="F2996" s="54"/>
      <c r="G2996" s="54"/>
      <c r="H2996" s="12">
        <f>SUM(E2996*100,F2996:G2996)</f>
        <v>77.625076895241534</v>
      </c>
      <c r="I2996" s="85"/>
      <c r="J2996" s="126"/>
      <c r="K2996" s="12">
        <f>SUM(I2996:J2996)</f>
        <v>0</v>
      </c>
      <c r="L2996" s="95"/>
      <c r="M2996" s="95"/>
      <c r="N2996" s="95"/>
      <c r="O2996" s="12">
        <f>SUM(L2996:N2996)</f>
        <v>0</v>
      </c>
      <c r="P2996" s="95"/>
      <c r="Q2996" s="95"/>
      <c r="R2996" s="95"/>
      <c r="S2996" s="95"/>
      <c r="T2996" s="12">
        <f>SUM(P2996:S2996)</f>
        <v>0</v>
      </c>
      <c r="U2996" s="95"/>
      <c r="V2996" s="94"/>
      <c r="W2996" s="94"/>
      <c r="X2996" s="94"/>
      <c r="Y2996" s="85"/>
      <c r="Z2996" s="85"/>
      <c r="AA2996" s="14">
        <f>SUM(U2996:Z2996)</f>
        <v>0</v>
      </c>
      <c r="AB2996" s="85"/>
      <c r="AC2996" s="85"/>
      <c r="AD2996" s="87">
        <f>H2996+K2996+O2996+T2996+AA2996+AB2996-AC2996</f>
        <v>77.625076895241534</v>
      </c>
    </row>
    <row r="2997" spans="1:30" ht="21" customHeight="1" x14ac:dyDescent="0.2">
      <c r="A2997" s="9">
        <v>2993</v>
      </c>
      <c r="B2997" s="96" t="s">
        <v>2521</v>
      </c>
      <c r="C2997" s="96" t="s">
        <v>66</v>
      </c>
      <c r="D2997" s="96">
        <v>1</v>
      </c>
      <c r="E2997" s="13">
        <v>0.76624999999999999</v>
      </c>
      <c r="F2997" s="47"/>
      <c r="G2997" s="47"/>
      <c r="H2997" s="12">
        <f>SUM(E2997*100,F2997:G2997)</f>
        <v>76.625</v>
      </c>
      <c r="I2997" s="47"/>
      <c r="J2997" s="77"/>
      <c r="K2997" s="13">
        <f>SUM(I2997:J2997)</f>
        <v>0</v>
      </c>
      <c r="L2997" s="47"/>
      <c r="M2997" s="77"/>
      <c r="N2997" s="77"/>
      <c r="O2997" s="13">
        <f>SUM(L2997:N2997)</f>
        <v>0</v>
      </c>
      <c r="P2997" s="77"/>
      <c r="Q2997" s="77"/>
      <c r="R2997" s="77"/>
      <c r="S2997" s="77"/>
      <c r="T2997" s="13">
        <f>SUM(P2997:S2997)</f>
        <v>0</v>
      </c>
      <c r="U2997" s="47"/>
      <c r="V2997" s="47">
        <v>1</v>
      </c>
      <c r="W2997" s="47"/>
      <c r="X2997" s="47"/>
      <c r="Y2997" s="47"/>
      <c r="Z2997" s="47"/>
      <c r="AA2997" s="13">
        <f>SUM(U2997:Z2997)</f>
        <v>1</v>
      </c>
      <c r="AB2997" s="47"/>
      <c r="AC2997" s="47"/>
      <c r="AD2997" s="87">
        <f>H2997+K2997+O2997+T2997+AA2997+AB2997-AC2997</f>
        <v>77.625</v>
      </c>
    </row>
    <row r="2998" spans="1:30" ht="21" customHeight="1" x14ac:dyDescent="0.2">
      <c r="A2998" s="10">
        <v>2994</v>
      </c>
      <c r="B2998" s="110" t="s">
        <v>2522</v>
      </c>
      <c r="C2998" s="110" t="s">
        <v>73</v>
      </c>
      <c r="D2998" s="110">
        <v>4</v>
      </c>
      <c r="E2998" s="14">
        <v>0.77625</v>
      </c>
      <c r="F2998" s="50"/>
      <c r="G2998" s="50"/>
      <c r="H2998" s="12">
        <f>SUM(E2998*100,F2998:G2998)</f>
        <v>77.625</v>
      </c>
      <c r="I2998" s="50"/>
      <c r="J2998" s="112"/>
      <c r="K2998" s="14">
        <f>SUM(I2998:J2998)</f>
        <v>0</v>
      </c>
      <c r="L2998" s="50"/>
      <c r="M2998" s="112"/>
      <c r="N2998" s="112"/>
      <c r="O2998" s="14">
        <f>SUM(L2998:N2998)</f>
        <v>0</v>
      </c>
      <c r="P2998" s="112"/>
      <c r="Q2998" s="112"/>
      <c r="R2998" s="112"/>
      <c r="S2998" s="112"/>
      <c r="T2998" s="14">
        <f>SUM(P2998:S2998)</f>
        <v>0</v>
      </c>
      <c r="U2998" s="50"/>
      <c r="V2998" s="50"/>
      <c r="W2998" s="50"/>
      <c r="X2998" s="50"/>
      <c r="Y2998" s="50"/>
      <c r="Z2998" s="50"/>
      <c r="AA2998" s="14">
        <f>SUM(U2998:Z2998)</f>
        <v>0</v>
      </c>
      <c r="AB2998" s="50"/>
      <c r="AC2998" s="50"/>
      <c r="AD2998" s="86">
        <f>H2998+K2998+O2998+T2998+AA2998+AB2998-AC2998</f>
        <v>77.625</v>
      </c>
    </row>
    <row r="2999" spans="1:30" ht="21" customHeight="1" x14ac:dyDescent="0.2">
      <c r="A2999" s="8">
        <v>2995</v>
      </c>
      <c r="B2999" s="145">
        <v>164460</v>
      </c>
      <c r="C2999" s="92" t="s">
        <v>64</v>
      </c>
      <c r="D2999" s="91">
        <v>5</v>
      </c>
      <c r="E2999" s="12">
        <v>0.77621863799283153</v>
      </c>
      <c r="F2999" s="46"/>
      <c r="G2999" s="46"/>
      <c r="H2999" s="12">
        <f>SUM(E2999*100,F2999:G2999)</f>
        <v>77.621863799283148</v>
      </c>
      <c r="I2999" s="94"/>
      <c r="J2999" s="95"/>
      <c r="K2999" s="12">
        <f>SUM(I2999:J2999)</f>
        <v>0</v>
      </c>
      <c r="L2999" s="95"/>
      <c r="M2999" s="95"/>
      <c r="N2999" s="95"/>
      <c r="O2999" s="12">
        <f>SUM(L2999:N2999)</f>
        <v>0</v>
      </c>
      <c r="P2999" s="95"/>
      <c r="Q2999" s="95"/>
      <c r="R2999" s="95"/>
      <c r="S2999" s="95"/>
      <c r="T2999" s="12">
        <f>SUM(P2999:S2999)</f>
        <v>0</v>
      </c>
      <c r="U2999" s="95"/>
      <c r="V2999" s="94"/>
      <c r="W2999" s="94"/>
      <c r="X2999" s="94"/>
      <c r="Y2999" s="85"/>
      <c r="Z2999" s="85"/>
      <c r="AA2999" s="14">
        <f>SUM(U2999:Z2999)</f>
        <v>0</v>
      </c>
      <c r="AB2999" s="85"/>
      <c r="AC2999" s="85"/>
      <c r="AD2999" s="86">
        <f>H2999+K2999+O2999+T2999+AA2999+AB2999-AC2999</f>
        <v>77.621863799283148</v>
      </c>
    </row>
    <row r="3000" spans="1:30" ht="21" customHeight="1" x14ac:dyDescent="0.2">
      <c r="A3000" s="9">
        <v>2996</v>
      </c>
      <c r="B3000" s="99" t="s">
        <v>2523</v>
      </c>
      <c r="C3000" s="101" t="s">
        <v>68</v>
      </c>
      <c r="D3000" s="101">
        <v>4</v>
      </c>
      <c r="E3000" s="13">
        <v>0.77620689655172415</v>
      </c>
      <c r="F3000" s="48"/>
      <c r="G3000" s="48"/>
      <c r="H3000" s="12">
        <f>SUM(E3000*100,F3000:G3000)</f>
        <v>77.620689655172413</v>
      </c>
      <c r="I3000" s="48"/>
      <c r="J3000" s="78"/>
      <c r="K3000" s="13">
        <f>SUM(I3000:J3000)</f>
        <v>0</v>
      </c>
      <c r="L3000" s="48"/>
      <c r="M3000" s="78"/>
      <c r="N3000" s="78"/>
      <c r="O3000" s="13">
        <f>SUM(L3000:N3000)</f>
        <v>0</v>
      </c>
      <c r="P3000" s="78"/>
      <c r="Q3000" s="78"/>
      <c r="R3000" s="78"/>
      <c r="S3000" s="78"/>
      <c r="T3000" s="13">
        <f>SUM(P3000:S3000)</f>
        <v>0</v>
      </c>
      <c r="U3000" s="48"/>
      <c r="V3000" s="48"/>
      <c r="W3000" s="48"/>
      <c r="X3000" s="48"/>
      <c r="Y3000" s="48"/>
      <c r="Z3000" s="48"/>
      <c r="AA3000" s="13">
        <f>SUM(U3000:Z3000)</f>
        <v>0</v>
      </c>
      <c r="AB3000" s="48"/>
      <c r="AC3000" s="48"/>
      <c r="AD3000" s="87">
        <f>H3000+K3000+O3000+T3000+AA3000+AB3000-AC3000</f>
        <v>77.620689655172413</v>
      </c>
    </row>
    <row r="3001" spans="1:30" ht="21" customHeight="1" x14ac:dyDescent="0.2">
      <c r="A3001" s="10">
        <v>2997</v>
      </c>
      <c r="B3001" s="146" t="s">
        <v>2524</v>
      </c>
      <c r="C3001" s="101" t="s">
        <v>68</v>
      </c>
      <c r="D3001" s="101">
        <v>3</v>
      </c>
      <c r="E3001" s="13">
        <v>0.77612903225806451</v>
      </c>
      <c r="F3001" s="48"/>
      <c r="G3001" s="48"/>
      <c r="H3001" s="12">
        <f>SUM(E3001*100,F3001:G3001)</f>
        <v>77.612903225806448</v>
      </c>
      <c r="I3001" s="48"/>
      <c r="J3001" s="78"/>
      <c r="K3001" s="13">
        <f>SUM(I3001:J3001)</f>
        <v>0</v>
      </c>
      <c r="L3001" s="48"/>
      <c r="M3001" s="78"/>
      <c r="N3001" s="78"/>
      <c r="O3001" s="13">
        <f>SUM(L3001:N3001)</f>
        <v>0</v>
      </c>
      <c r="P3001" s="78"/>
      <c r="Q3001" s="78"/>
      <c r="R3001" s="78"/>
      <c r="S3001" s="78"/>
      <c r="T3001" s="13">
        <f>SUM(P3001:S3001)</f>
        <v>0</v>
      </c>
      <c r="U3001" s="48"/>
      <c r="V3001" s="48"/>
      <c r="W3001" s="48"/>
      <c r="X3001" s="48"/>
      <c r="Y3001" s="48"/>
      <c r="Z3001" s="48"/>
      <c r="AA3001" s="13">
        <f>SUM(U3001:Z3001)</f>
        <v>0</v>
      </c>
      <c r="AB3001" s="48"/>
      <c r="AC3001" s="48"/>
      <c r="AD3001" s="87">
        <f>H3001+K3001+O3001+T3001+AA3001+AB3001-AC3001</f>
        <v>77.612903225806448</v>
      </c>
    </row>
    <row r="3002" spans="1:30" ht="21" customHeight="1" x14ac:dyDescent="0.2">
      <c r="A3002" s="8">
        <v>2998</v>
      </c>
      <c r="B3002" s="117">
        <v>204186</v>
      </c>
      <c r="C3002" s="119" t="s">
        <v>78</v>
      </c>
      <c r="D3002" s="119">
        <v>1</v>
      </c>
      <c r="E3002" s="14">
        <v>0.73812500000000003</v>
      </c>
      <c r="F3002" s="51"/>
      <c r="G3002" s="51"/>
      <c r="H3002" s="12">
        <f>SUM(E3002*100,F3002:G3002)</f>
        <v>73.8125</v>
      </c>
      <c r="I3002" s="51"/>
      <c r="J3002" s="121"/>
      <c r="K3002" s="14">
        <f>SUM(I3002:J3002)</f>
        <v>0</v>
      </c>
      <c r="L3002" s="51"/>
      <c r="M3002" s="121"/>
      <c r="N3002" s="121"/>
      <c r="O3002" s="14">
        <f>SUM(L3002:N3002)</f>
        <v>0</v>
      </c>
      <c r="P3002" s="121"/>
      <c r="Q3002" s="121"/>
      <c r="R3002" s="121"/>
      <c r="S3002" s="121"/>
      <c r="T3002" s="14">
        <f>SUM(P3002:S3002)</f>
        <v>0</v>
      </c>
      <c r="U3002" s="51"/>
      <c r="V3002" s="51">
        <v>3.8</v>
      </c>
      <c r="W3002" s="51"/>
      <c r="X3002" s="51"/>
      <c r="Y3002" s="51"/>
      <c r="Z3002" s="51"/>
      <c r="AA3002" s="14">
        <f>SUM(U3002:Z3002)</f>
        <v>3.8</v>
      </c>
      <c r="AB3002" s="51"/>
      <c r="AC3002" s="51"/>
      <c r="AD3002" s="86">
        <f>H3002+K3002+O3002+T3002+AA3002+AB3002-AC3002</f>
        <v>77.612499999999997</v>
      </c>
    </row>
    <row r="3003" spans="1:30" ht="21" customHeight="1" x14ac:dyDescent="0.2">
      <c r="A3003" s="9">
        <v>2999</v>
      </c>
      <c r="B3003" s="122" t="s">
        <v>2525</v>
      </c>
      <c r="C3003" s="110" t="s">
        <v>73</v>
      </c>
      <c r="D3003" s="110">
        <v>1</v>
      </c>
      <c r="E3003" s="14">
        <v>0.76107142857142862</v>
      </c>
      <c r="F3003" s="50"/>
      <c r="G3003" s="50">
        <v>1</v>
      </c>
      <c r="H3003" s="12">
        <f>SUM(E3003*100,F3003:G3003)</f>
        <v>77.107142857142861</v>
      </c>
      <c r="I3003" s="50"/>
      <c r="J3003" s="112"/>
      <c r="K3003" s="14">
        <f>SUM(I3003:J3003)</f>
        <v>0</v>
      </c>
      <c r="L3003" s="50"/>
      <c r="M3003" s="112"/>
      <c r="N3003" s="112"/>
      <c r="O3003" s="14">
        <f>SUM(L3003:N3003)</f>
        <v>0</v>
      </c>
      <c r="P3003" s="112"/>
      <c r="Q3003" s="112"/>
      <c r="R3003" s="112"/>
      <c r="S3003" s="112"/>
      <c r="T3003" s="14">
        <f>SUM(P3003:S3003)</f>
        <v>0</v>
      </c>
      <c r="U3003" s="50"/>
      <c r="V3003" s="50">
        <v>0.5</v>
      </c>
      <c r="W3003" s="50"/>
      <c r="X3003" s="50"/>
      <c r="Y3003" s="50"/>
      <c r="Z3003" s="50"/>
      <c r="AA3003" s="14">
        <f>SUM(U3003:Z3003)</f>
        <v>0.5</v>
      </c>
      <c r="AB3003" s="50"/>
      <c r="AC3003" s="50"/>
      <c r="AD3003" s="86">
        <f>H3003+K3003+O3003+T3003+AA3003+AB3003-AC3003</f>
        <v>77.607142857142861</v>
      </c>
    </row>
    <row r="3004" spans="1:30" ht="21" customHeight="1" x14ac:dyDescent="0.2">
      <c r="A3004" s="10">
        <v>3000</v>
      </c>
      <c r="B3004" s="99" t="s">
        <v>2526</v>
      </c>
      <c r="C3004" s="101" t="s">
        <v>68</v>
      </c>
      <c r="D3004" s="101">
        <v>2</v>
      </c>
      <c r="E3004" s="13">
        <v>0.77600000000000002</v>
      </c>
      <c r="F3004" s="48"/>
      <c r="G3004" s="48"/>
      <c r="H3004" s="12">
        <f>SUM(E3004*100,F3004:G3004)</f>
        <v>77.600000000000009</v>
      </c>
      <c r="I3004" s="48"/>
      <c r="J3004" s="78"/>
      <c r="K3004" s="13">
        <f>SUM(I3004:J3004)</f>
        <v>0</v>
      </c>
      <c r="L3004" s="48"/>
      <c r="M3004" s="78"/>
      <c r="N3004" s="78"/>
      <c r="O3004" s="13">
        <f>SUM(L3004:N3004)</f>
        <v>0</v>
      </c>
      <c r="P3004" s="78"/>
      <c r="Q3004" s="78"/>
      <c r="R3004" s="78"/>
      <c r="S3004" s="78"/>
      <c r="T3004" s="13">
        <f>SUM(P3004:S3004)</f>
        <v>0</v>
      </c>
      <c r="U3004" s="48"/>
      <c r="V3004" s="48"/>
      <c r="W3004" s="48"/>
      <c r="X3004" s="48"/>
      <c r="Y3004" s="48"/>
      <c r="Z3004" s="48"/>
      <c r="AA3004" s="13">
        <f>SUM(U3004:Z3004)</f>
        <v>0</v>
      </c>
      <c r="AB3004" s="48"/>
      <c r="AC3004" s="48"/>
      <c r="AD3004" s="86">
        <f>H3004+K3004+O3004+T3004+AA3004+AB3004-AC3004</f>
        <v>77.600000000000009</v>
      </c>
    </row>
    <row r="3005" spans="1:30" ht="21" customHeight="1" x14ac:dyDescent="0.2">
      <c r="A3005" s="8">
        <v>3001</v>
      </c>
      <c r="B3005" s="96" t="s">
        <v>2527</v>
      </c>
      <c r="C3005" s="96" t="s">
        <v>66</v>
      </c>
      <c r="D3005" s="96">
        <v>2</v>
      </c>
      <c r="E3005" s="13">
        <v>0.73099999999999998</v>
      </c>
      <c r="F3005" s="47"/>
      <c r="G3005" s="47"/>
      <c r="H3005" s="12">
        <f>SUM(E3005*100,F3005:G3005)</f>
        <v>73.099999999999994</v>
      </c>
      <c r="I3005" s="47"/>
      <c r="J3005" s="77"/>
      <c r="K3005" s="13">
        <f>SUM(I3005:J3005)</f>
        <v>0</v>
      </c>
      <c r="L3005" s="47"/>
      <c r="M3005" s="77"/>
      <c r="N3005" s="77"/>
      <c r="O3005" s="13">
        <f>SUM(L3005:N3005)</f>
        <v>0</v>
      </c>
      <c r="P3005" s="77"/>
      <c r="Q3005" s="77"/>
      <c r="R3005" s="77"/>
      <c r="S3005" s="77"/>
      <c r="T3005" s="13">
        <f>SUM(P3005:S3005)</f>
        <v>0</v>
      </c>
      <c r="U3005" s="47">
        <v>1</v>
      </c>
      <c r="V3005" s="47"/>
      <c r="W3005" s="47"/>
      <c r="X3005" s="47">
        <v>3.5</v>
      </c>
      <c r="Y3005" s="47"/>
      <c r="Z3005" s="47"/>
      <c r="AA3005" s="13">
        <f>SUM(U3005:Z3005)</f>
        <v>4.5</v>
      </c>
      <c r="AB3005" s="47"/>
      <c r="AC3005" s="47"/>
      <c r="AD3005" s="86">
        <f>H3005+K3005+O3005+T3005+AA3005+AB3005-AC3005</f>
        <v>77.599999999999994</v>
      </c>
    </row>
    <row r="3006" spans="1:30" ht="21" customHeight="1" x14ac:dyDescent="0.2">
      <c r="A3006" s="9">
        <v>3002</v>
      </c>
      <c r="B3006" s="145">
        <v>164477</v>
      </c>
      <c r="C3006" s="92" t="s">
        <v>64</v>
      </c>
      <c r="D3006" s="91">
        <v>5</v>
      </c>
      <c r="E3006" s="12">
        <v>0.77594982078853048</v>
      </c>
      <c r="F3006" s="46"/>
      <c r="G3006" s="46"/>
      <c r="H3006" s="12">
        <f>SUM(E3006*100,F3006:G3006)</f>
        <v>77.59498207885305</v>
      </c>
      <c r="I3006" s="94"/>
      <c r="J3006" s="95"/>
      <c r="K3006" s="12">
        <f>SUM(I3006:J3006)</f>
        <v>0</v>
      </c>
      <c r="L3006" s="95"/>
      <c r="M3006" s="95"/>
      <c r="N3006" s="95"/>
      <c r="O3006" s="12">
        <f>SUM(L3006:N3006)</f>
        <v>0</v>
      </c>
      <c r="P3006" s="95"/>
      <c r="Q3006" s="95"/>
      <c r="R3006" s="95"/>
      <c r="S3006" s="95"/>
      <c r="T3006" s="12">
        <f>SUM(P3006:S3006)</f>
        <v>0</v>
      </c>
      <c r="U3006" s="95"/>
      <c r="V3006" s="94"/>
      <c r="W3006" s="94"/>
      <c r="X3006" s="94"/>
      <c r="Y3006" s="85"/>
      <c r="Z3006" s="85"/>
      <c r="AA3006" s="14">
        <f>SUM(U3006:Z3006)</f>
        <v>0</v>
      </c>
      <c r="AB3006" s="85"/>
      <c r="AC3006" s="85"/>
      <c r="AD3006" s="86">
        <f>H3006+K3006+O3006+T3006+AA3006+AB3006-AC3006</f>
        <v>77.59498207885305</v>
      </c>
    </row>
    <row r="3007" spans="1:30" ht="21" customHeight="1" x14ac:dyDescent="0.2">
      <c r="A3007" s="10">
        <v>3003</v>
      </c>
      <c r="B3007" s="131">
        <v>164245</v>
      </c>
      <c r="C3007" s="92" t="s">
        <v>64</v>
      </c>
      <c r="D3007" s="91">
        <v>5</v>
      </c>
      <c r="E3007" s="12">
        <v>0.77591496290935402</v>
      </c>
      <c r="F3007" s="46"/>
      <c r="G3007" s="46"/>
      <c r="H3007" s="12">
        <f>SUM(E3007*100,F3007:G3007)</f>
        <v>77.591496290935396</v>
      </c>
      <c r="I3007" s="94"/>
      <c r="J3007" s="95"/>
      <c r="K3007" s="12">
        <f>SUM(I3007:J3007)</f>
        <v>0</v>
      </c>
      <c r="L3007" s="95"/>
      <c r="M3007" s="95"/>
      <c r="N3007" s="95"/>
      <c r="O3007" s="12">
        <f>SUM(L3007:N3007)</f>
        <v>0</v>
      </c>
      <c r="P3007" s="95"/>
      <c r="Q3007" s="95"/>
      <c r="R3007" s="95"/>
      <c r="S3007" s="95"/>
      <c r="T3007" s="12">
        <f>SUM(P3007:S3007)</f>
        <v>0</v>
      </c>
      <c r="U3007" s="95"/>
      <c r="V3007" s="94"/>
      <c r="W3007" s="94"/>
      <c r="X3007" s="94"/>
      <c r="Y3007" s="85"/>
      <c r="Z3007" s="85"/>
      <c r="AA3007" s="14">
        <f>SUM(U3007:Z3007)</f>
        <v>0</v>
      </c>
      <c r="AB3007" s="85"/>
      <c r="AC3007" s="85"/>
      <c r="AD3007" s="87">
        <f>H3007+K3007+O3007+T3007+AA3007+AB3007-AC3007</f>
        <v>77.591496290935396</v>
      </c>
    </row>
    <row r="3008" spans="1:30" ht="21" customHeight="1" x14ac:dyDescent="0.2">
      <c r="A3008" s="8">
        <v>3004</v>
      </c>
      <c r="B3008" s="136" t="s">
        <v>2528</v>
      </c>
      <c r="C3008" s="104" t="s">
        <v>70</v>
      </c>
      <c r="D3008" s="103">
        <v>1</v>
      </c>
      <c r="E3008" s="14">
        <f>H3008/100</f>
        <v>0.77090909090909099</v>
      </c>
      <c r="F3008" s="49"/>
      <c r="G3008" s="49"/>
      <c r="H3008" s="12">
        <v>77.090909090909093</v>
      </c>
      <c r="I3008" s="49"/>
      <c r="J3008" s="106"/>
      <c r="K3008" s="14">
        <f>SUM(I3008:J3008)</f>
        <v>0</v>
      </c>
      <c r="L3008" s="49"/>
      <c r="M3008" s="106"/>
      <c r="N3008" s="106"/>
      <c r="O3008" s="14">
        <f>SUM(L3008:N3008)</f>
        <v>0</v>
      </c>
      <c r="P3008" s="106"/>
      <c r="Q3008" s="106">
        <v>0.5</v>
      </c>
      <c r="R3008" s="106"/>
      <c r="S3008" s="106"/>
      <c r="T3008" s="14">
        <f>SUM(P3008:S3008)</f>
        <v>0.5</v>
      </c>
      <c r="U3008" s="49"/>
      <c r="V3008" s="49"/>
      <c r="W3008" s="49"/>
      <c r="X3008" s="49"/>
      <c r="Y3008" s="49"/>
      <c r="Z3008" s="49"/>
      <c r="AA3008" s="14">
        <f>SUM(U3008:Z3008)</f>
        <v>0</v>
      </c>
      <c r="AB3008" s="49"/>
      <c r="AC3008" s="49"/>
      <c r="AD3008" s="86">
        <f>H3008+K3008+O3008+T3008+AA3008+AB3008-AC3008</f>
        <v>77.590909090909093</v>
      </c>
    </row>
    <row r="3009" spans="1:30" ht="21" customHeight="1" x14ac:dyDescent="0.2">
      <c r="A3009" s="9">
        <v>3005</v>
      </c>
      <c r="B3009" s="131" t="s">
        <v>2529</v>
      </c>
      <c r="C3009" s="92" t="s">
        <v>64</v>
      </c>
      <c r="D3009" s="92">
        <v>2</v>
      </c>
      <c r="E3009" s="12">
        <v>0.7756382978723404</v>
      </c>
      <c r="F3009" s="53"/>
      <c r="G3009" s="46"/>
      <c r="H3009" s="12">
        <f>SUM(E3009*100,F3009:G3009)</f>
        <v>77.563829787234042</v>
      </c>
      <c r="I3009" s="94"/>
      <c r="J3009" s="95"/>
      <c r="K3009" s="12">
        <f>SUM(I3009:J3009)</f>
        <v>0</v>
      </c>
      <c r="L3009" s="95"/>
      <c r="M3009" s="95"/>
      <c r="N3009" s="95"/>
      <c r="O3009" s="12">
        <f>SUM(L3009:N3009)</f>
        <v>0</v>
      </c>
      <c r="P3009" s="95"/>
      <c r="Q3009" s="95"/>
      <c r="R3009" s="95"/>
      <c r="S3009" s="95"/>
      <c r="T3009" s="12">
        <f>SUM(P3009:S3009)</f>
        <v>0</v>
      </c>
      <c r="U3009" s="95"/>
      <c r="V3009" s="94"/>
      <c r="W3009" s="94"/>
      <c r="X3009" s="94"/>
      <c r="Y3009" s="85"/>
      <c r="Z3009" s="85"/>
      <c r="AA3009" s="14">
        <f>SUM(U3009:Z3009)</f>
        <v>0</v>
      </c>
      <c r="AB3009" s="85"/>
      <c r="AC3009" s="85"/>
      <c r="AD3009" s="87">
        <f>H3009+K3009+O3009+T3009+AA3009+AB3009-AC3009</f>
        <v>77.563829787234042</v>
      </c>
    </row>
    <row r="3010" spans="1:30" ht="21" customHeight="1" x14ac:dyDescent="0.2">
      <c r="A3010" s="10">
        <v>3006</v>
      </c>
      <c r="B3010" s="127" t="s">
        <v>2530</v>
      </c>
      <c r="C3010" s="92" t="s">
        <v>64</v>
      </c>
      <c r="D3010" s="91">
        <v>4</v>
      </c>
      <c r="E3010" s="12">
        <v>0.7756379548595117</v>
      </c>
      <c r="F3010" s="46"/>
      <c r="G3010" s="46"/>
      <c r="H3010" s="12">
        <f>SUM(E3010*100,F3010:G3010)</f>
        <v>77.563795485951175</v>
      </c>
      <c r="I3010" s="53"/>
      <c r="J3010" s="113"/>
      <c r="K3010" s="12">
        <f>SUM(I3010:J3010)</f>
        <v>0</v>
      </c>
      <c r="L3010" s="95"/>
      <c r="M3010" s="95"/>
      <c r="N3010" s="95"/>
      <c r="O3010" s="12">
        <f>SUM(L3010:N3010)</f>
        <v>0</v>
      </c>
      <c r="P3010" s="95"/>
      <c r="Q3010" s="95"/>
      <c r="R3010" s="95"/>
      <c r="S3010" s="95"/>
      <c r="T3010" s="12">
        <f>SUM(P3010:S3010)</f>
        <v>0</v>
      </c>
      <c r="U3010" s="95"/>
      <c r="V3010" s="94"/>
      <c r="W3010" s="94"/>
      <c r="X3010" s="94"/>
      <c r="Y3010" s="85"/>
      <c r="Z3010" s="85"/>
      <c r="AA3010" s="14">
        <f>SUM(U3010:Z3010)</f>
        <v>0</v>
      </c>
      <c r="AB3010" s="58"/>
      <c r="AC3010" s="58"/>
      <c r="AD3010" s="86">
        <f>H3010+K3010+O3010+T3010+AA3010+AB3010-AC3010</f>
        <v>77.563795485951175</v>
      </c>
    </row>
    <row r="3011" spans="1:30" ht="21" customHeight="1" x14ac:dyDescent="0.2">
      <c r="A3011" s="8">
        <v>3007</v>
      </c>
      <c r="B3011" s="96" t="s">
        <v>2531</v>
      </c>
      <c r="C3011" s="96" t="s">
        <v>66</v>
      </c>
      <c r="D3011" s="96">
        <v>1</v>
      </c>
      <c r="E3011" s="13">
        <v>0.77562500000000001</v>
      </c>
      <c r="F3011" s="47"/>
      <c r="G3011" s="47"/>
      <c r="H3011" s="12">
        <f>SUM(E3011*100,F3011:G3011)</f>
        <v>77.5625</v>
      </c>
      <c r="I3011" s="47"/>
      <c r="J3011" s="77"/>
      <c r="K3011" s="13">
        <f>SUM(I3011:J3011)</f>
        <v>0</v>
      </c>
      <c r="L3011" s="47"/>
      <c r="M3011" s="77"/>
      <c r="N3011" s="77"/>
      <c r="O3011" s="13">
        <f>SUM(L3011:N3011)</f>
        <v>0</v>
      </c>
      <c r="P3011" s="77"/>
      <c r="Q3011" s="77"/>
      <c r="R3011" s="77"/>
      <c r="S3011" s="77"/>
      <c r="T3011" s="13">
        <f>SUM(P3011:S3011)</f>
        <v>0</v>
      </c>
      <c r="U3011" s="47"/>
      <c r="V3011" s="47"/>
      <c r="W3011" s="47"/>
      <c r="X3011" s="47"/>
      <c r="Y3011" s="47"/>
      <c r="Z3011" s="47"/>
      <c r="AA3011" s="13">
        <f>SUM(U3011:Z3011)</f>
        <v>0</v>
      </c>
      <c r="AB3011" s="47"/>
      <c r="AC3011" s="47"/>
      <c r="AD3011" s="87">
        <f>H3011+K3011+O3011+T3011+AA3011+AB3011-AC3011</f>
        <v>77.5625</v>
      </c>
    </row>
    <row r="3012" spans="1:30" ht="21" customHeight="1" x14ac:dyDescent="0.2">
      <c r="A3012" s="9">
        <v>3008</v>
      </c>
      <c r="B3012" s="117">
        <v>204178</v>
      </c>
      <c r="C3012" s="119" t="s">
        <v>78</v>
      </c>
      <c r="D3012" s="119">
        <v>1</v>
      </c>
      <c r="E3012" s="14">
        <v>0.7215625</v>
      </c>
      <c r="F3012" s="51"/>
      <c r="G3012" s="51"/>
      <c r="H3012" s="12">
        <f>SUM(E3012*100,F3012:G3012)</f>
        <v>72.15625</v>
      </c>
      <c r="I3012" s="51"/>
      <c r="J3012" s="121"/>
      <c r="K3012" s="14">
        <f>SUM(I3012:J3012)</f>
        <v>0</v>
      </c>
      <c r="L3012" s="51"/>
      <c r="M3012" s="121"/>
      <c r="N3012" s="121"/>
      <c r="O3012" s="14">
        <f>SUM(L3012:N3012)</f>
        <v>0</v>
      </c>
      <c r="P3012" s="121"/>
      <c r="Q3012" s="121"/>
      <c r="R3012" s="121"/>
      <c r="S3012" s="121"/>
      <c r="T3012" s="14">
        <f>SUM(P3012:S3012)</f>
        <v>0</v>
      </c>
      <c r="U3012" s="51"/>
      <c r="V3012" s="51">
        <v>5.4</v>
      </c>
      <c r="W3012" s="51"/>
      <c r="X3012" s="51"/>
      <c r="Y3012" s="51"/>
      <c r="Z3012" s="51"/>
      <c r="AA3012" s="14">
        <f>SUM(U3012:Z3012)</f>
        <v>5.4</v>
      </c>
      <c r="AB3012" s="51"/>
      <c r="AC3012" s="51"/>
      <c r="AD3012" s="86">
        <f>H3012+K3012+O3012+T3012+AA3012+AB3012-AC3012</f>
        <v>77.556250000000006</v>
      </c>
    </row>
    <row r="3013" spans="1:30" ht="21" customHeight="1" x14ac:dyDescent="0.2">
      <c r="A3013" s="10">
        <v>3009</v>
      </c>
      <c r="B3013" s="100" t="s">
        <v>2532</v>
      </c>
      <c r="C3013" s="101" t="s">
        <v>68</v>
      </c>
      <c r="D3013" s="101">
        <v>2</v>
      </c>
      <c r="E3013" s="13">
        <v>0.77533333333333332</v>
      </c>
      <c r="F3013" s="48"/>
      <c r="G3013" s="48"/>
      <c r="H3013" s="12">
        <f>SUM(E3013*100,F3013:G3013)</f>
        <v>77.533333333333331</v>
      </c>
      <c r="I3013" s="48"/>
      <c r="J3013" s="78"/>
      <c r="K3013" s="13">
        <f>SUM(I3013:J3013)</f>
        <v>0</v>
      </c>
      <c r="L3013" s="48"/>
      <c r="M3013" s="78"/>
      <c r="N3013" s="78"/>
      <c r="O3013" s="13">
        <f>SUM(L3013:N3013)</f>
        <v>0</v>
      </c>
      <c r="P3013" s="78"/>
      <c r="Q3013" s="78"/>
      <c r="R3013" s="78"/>
      <c r="S3013" s="78"/>
      <c r="T3013" s="13">
        <f>SUM(P3013:S3013)</f>
        <v>0</v>
      </c>
      <c r="U3013" s="48"/>
      <c r="V3013" s="48"/>
      <c r="W3013" s="48"/>
      <c r="X3013" s="48"/>
      <c r="Y3013" s="48"/>
      <c r="Z3013" s="48"/>
      <c r="AA3013" s="13">
        <f>SUM(U3013:Z3013)</f>
        <v>0</v>
      </c>
      <c r="AB3013" s="48"/>
      <c r="AC3013" s="48"/>
      <c r="AD3013" s="86">
        <f>H3013+K3013+O3013+T3013+AA3013+AB3013-AC3013</f>
        <v>77.533333333333331</v>
      </c>
    </row>
    <row r="3014" spans="1:30" ht="21" customHeight="1" x14ac:dyDescent="0.2">
      <c r="A3014" s="8">
        <v>3010</v>
      </c>
      <c r="B3014" s="136" t="s">
        <v>2533</v>
      </c>
      <c r="C3014" s="104" t="s">
        <v>70</v>
      </c>
      <c r="D3014" s="103">
        <v>1</v>
      </c>
      <c r="E3014" s="14">
        <f>H3014/100</f>
        <v>0.76727272727272733</v>
      </c>
      <c r="F3014" s="49"/>
      <c r="G3014" s="49"/>
      <c r="H3014" s="12">
        <v>76.727272727272734</v>
      </c>
      <c r="I3014" s="49"/>
      <c r="J3014" s="106"/>
      <c r="K3014" s="14">
        <f>SUM(I3014:J3014)</f>
        <v>0</v>
      </c>
      <c r="L3014" s="49"/>
      <c r="M3014" s="106"/>
      <c r="N3014" s="106"/>
      <c r="O3014" s="14">
        <f>SUM(L3014:N3014)</f>
        <v>0</v>
      </c>
      <c r="P3014" s="106"/>
      <c r="Q3014" s="106"/>
      <c r="R3014" s="106"/>
      <c r="S3014" s="106"/>
      <c r="T3014" s="14">
        <f>SUM(P3014:S3014)</f>
        <v>0</v>
      </c>
      <c r="U3014" s="49"/>
      <c r="V3014" s="49">
        <v>0.8</v>
      </c>
      <c r="W3014" s="49"/>
      <c r="X3014" s="49"/>
      <c r="Y3014" s="49"/>
      <c r="Z3014" s="49"/>
      <c r="AA3014" s="14">
        <f>SUM(U3014:Z3014)</f>
        <v>0.8</v>
      </c>
      <c r="AB3014" s="49"/>
      <c r="AC3014" s="49"/>
      <c r="AD3014" s="86">
        <f>H3014+K3014+O3014+T3014+AA3014+AB3014-AC3014</f>
        <v>77.527272727272731</v>
      </c>
    </row>
    <row r="3015" spans="1:30" ht="21" customHeight="1" x14ac:dyDescent="0.2">
      <c r="A3015" s="9">
        <v>3011</v>
      </c>
      <c r="B3015" s="129" t="s">
        <v>2534</v>
      </c>
      <c r="C3015" s="101" t="s">
        <v>68</v>
      </c>
      <c r="D3015" s="101">
        <v>3</v>
      </c>
      <c r="E3015" s="13">
        <v>0.77516129032258063</v>
      </c>
      <c r="F3015" s="48"/>
      <c r="G3015" s="48"/>
      <c r="H3015" s="12">
        <f>SUM(E3015*100,F3015:G3015)</f>
        <v>77.516129032258064</v>
      </c>
      <c r="I3015" s="48"/>
      <c r="J3015" s="78"/>
      <c r="K3015" s="13">
        <f>SUM(I3015:J3015)</f>
        <v>0</v>
      </c>
      <c r="L3015" s="48"/>
      <c r="M3015" s="78"/>
      <c r="N3015" s="78"/>
      <c r="O3015" s="13">
        <f>SUM(L3015:N3015)</f>
        <v>0</v>
      </c>
      <c r="P3015" s="78"/>
      <c r="Q3015" s="78"/>
      <c r="R3015" s="78"/>
      <c r="S3015" s="78"/>
      <c r="T3015" s="13">
        <f>SUM(P3015:S3015)</f>
        <v>0</v>
      </c>
      <c r="U3015" s="48"/>
      <c r="V3015" s="48"/>
      <c r="W3015" s="48"/>
      <c r="X3015" s="48"/>
      <c r="Y3015" s="48"/>
      <c r="Z3015" s="48"/>
      <c r="AA3015" s="13">
        <f>SUM(U3015:Z3015)</f>
        <v>0</v>
      </c>
      <c r="AB3015" s="48"/>
      <c r="AC3015" s="48"/>
      <c r="AD3015" s="87">
        <f>H3015+K3015+O3015+T3015+AA3015+AB3015-AC3015</f>
        <v>77.516129032258064</v>
      </c>
    </row>
    <row r="3016" spans="1:30" ht="21" customHeight="1" x14ac:dyDescent="0.2">
      <c r="A3016" s="10">
        <v>3012</v>
      </c>
      <c r="B3016" s="114" t="s">
        <v>2535</v>
      </c>
      <c r="C3016" s="92" t="s">
        <v>64</v>
      </c>
      <c r="D3016" s="91">
        <v>3</v>
      </c>
      <c r="E3016" s="12">
        <v>0.77511254019292608</v>
      </c>
      <c r="F3016" s="46"/>
      <c r="G3016" s="46"/>
      <c r="H3016" s="12">
        <f>SUM(E3016*100,F3016:G3016)</f>
        <v>77.511254019292608</v>
      </c>
      <c r="I3016" s="53"/>
      <c r="J3016" s="113"/>
      <c r="K3016" s="12">
        <f>SUM(I3016:J3016)</f>
        <v>0</v>
      </c>
      <c r="L3016" s="53"/>
      <c r="M3016" s="113"/>
      <c r="N3016" s="113"/>
      <c r="O3016" s="12">
        <f>SUM(L3016:N3016)</f>
        <v>0</v>
      </c>
      <c r="P3016" s="113"/>
      <c r="Q3016" s="113"/>
      <c r="R3016" s="113"/>
      <c r="S3016" s="113"/>
      <c r="T3016" s="12">
        <f>SUM(P3016:S3016)</f>
        <v>0</v>
      </c>
      <c r="U3016" s="53"/>
      <c r="V3016" s="53"/>
      <c r="W3016" s="53"/>
      <c r="X3016" s="53"/>
      <c r="Y3016" s="58"/>
      <c r="Z3016" s="58"/>
      <c r="AA3016" s="14">
        <f>SUM(U3016:Z3016)</f>
        <v>0</v>
      </c>
      <c r="AB3016" s="58"/>
      <c r="AC3016" s="58"/>
      <c r="AD3016" s="87">
        <f>H3016+K3016+O3016+T3016+AA3016+AB3016-AC3016</f>
        <v>77.511254019292608</v>
      </c>
    </row>
    <row r="3017" spans="1:30" ht="21" customHeight="1" x14ac:dyDescent="0.2">
      <c r="A3017" s="8">
        <v>3013</v>
      </c>
      <c r="B3017" s="107">
        <v>182754</v>
      </c>
      <c r="C3017" s="104" t="s">
        <v>70</v>
      </c>
      <c r="D3017" s="104">
        <v>3</v>
      </c>
      <c r="E3017" s="14">
        <f>'[1]3-18-01.'!AD4</f>
        <v>0.77500000000000002</v>
      </c>
      <c r="F3017" s="49"/>
      <c r="G3017" s="49"/>
      <c r="H3017" s="12">
        <f>SUM(E3017*100,F3017:G3017)</f>
        <v>77.5</v>
      </c>
      <c r="I3017" s="49"/>
      <c r="J3017" s="106"/>
      <c r="K3017" s="14">
        <f>SUM(I3017:J3017)</f>
        <v>0</v>
      </c>
      <c r="L3017" s="49"/>
      <c r="M3017" s="106"/>
      <c r="N3017" s="106"/>
      <c r="O3017" s="14">
        <f>SUM(L3017:N3017)</f>
        <v>0</v>
      </c>
      <c r="P3017" s="106"/>
      <c r="Q3017" s="106"/>
      <c r="R3017" s="106"/>
      <c r="S3017" s="106"/>
      <c r="T3017" s="14">
        <f>SUM(P3017:S3017)</f>
        <v>0</v>
      </c>
      <c r="U3017" s="49"/>
      <c r="V3017" s="49"/>
      <c r="W3017" s="49"/>
      <c r="X3017" s="49"/>
      <c r="Y3017" s="49"/>
      <c r="Z3017" s="49"/>
      <c r="AA3017" s="14">
        <f>SUM(U3017:Z3017)</f>
        <v>0</v>
      </c>
      <c r="AB3017" s="49"/>
      <c r="AC3017" s="49"/>
      <c r="AD3017" s="86">
        <f>H3017+K3017+O3017+T3017+AA3017+AB3017-AC3017</f>
        <v>77.5</v>
      </c>
    </row>
    <row r="3018" spans="1:30" ht="21" customHeight="1" x14ac:dyDescent="0.2">
      <c r="A3018" s="9">
        <v>3014</v>
      </c>
      <c r="B3018" s="103" t="s">
        <v>2536</v>
      </c>
      <c r="C3018" s="104" t="s">
        <v>70</v>
      </c>
      <c r="D3018" s="103">
        <v>4</v>
      </c>
      <c r="E3018" s="14">
        <f>H3018/100</f>
        <v>0.77500000000000002</v>
      </c>
      <c r="F3018" s="49"/>
      <c r="G3018" s="49"/>
      <c r="H3018" s="12">
        <v>77.5</v>
      </c>
      <c r="I3018" s="49"/>
      <c r="J3018" s="106"/>
      <c r="K3018" s="14">
        <f>SUM(I3018:J3018)</f>
        <v>0</v>
      </c>
      <c r="L3018" s="49"/>
      <c r="M3018" s="106"/>
      <c r="N3018" s="106"/>
      <c r="O3018" s="14">
        <f>SUM(L3018:N3018)</f>
        <v>0</v>
      </c>
      <c r="P3018" s="106"/>
      <c r="Q3018" s="106"/>
      <c r="R3018" s="106"/>
      <c r="S3018" s="106"/>
      <c r="T3018" s="14">
        <f>SUM(P3018:S3018)</f>
        <v>0</v>
      </c>
      <c r="U3018" s="49"/>
      <c r="V3018" s="49"/>
      <c r="W3018" s="49"/>
      <c r="X3018" s="49"/>
      <c r="Y3018" s="49"/>
      <c r="Z3018" s="49"/>
      <c r="AA3018" s="14">
        <f>SUM(U3018:Z3018)</f>
        <v>0</v>
      </c>
      <c r="AB3018" s="49"/>
      <c r="AC3018" s="49"/>
      <c r="AD3018" s="86">
        <f>H3018+K3018+O3018+T3018+AA3018+AB3018-AC3018</f>
        <v>77.5</v>
      </c>
    </row>
    <row r="3019" spans="1:30" ht="21" customHeight="1" x14ac:dyDescent="0.2">
      <c r="A3019" s="10">
        <v>3015</v>
      </c>
      <c r="B3019" s="96" t="s">
        <v>2537</v>
      </c>
      <c r="C3019" s="96" t="s">
        <v>66</v>
      </c>
      <c r="D3019" s="96">
        <v>3</v>
      </c>
      <c r="E3019" s="13">
        <v>0.77491525423728813</v>
      </c>
      <c r="F3019" s="47"/>
      <c r="G3019" s="47"/>
      <c r="H3019" s="12">
        <f>SUM(E3019*100,F3019:G3019)</f>
        <v>77.491525423728817</v>
      </c>
      <c r="I3019" s="47"/>
      <c r="J3019" s="77"/>
      <c r="K3019" s="13">
        <f>SUM(I3019:J3019)</f>
        <v>0</v>
      </c>
      <c r="L3019" s="47"/>
      <c r="M3019" s="77"/>
      <c r="N3019" s="77"/>
      <c r="O3019" s="13">
        <f>SUM(L3019:N3019)</f>
        <v>0</v>
      </c>
      <c r="P3019" s="77"/>
      <c r="Q3019" s="77"/>
      <c r="R3019" s="77"/>
      <c r="S3019" s="77"/>
      <c r="T3019" s="13">
        <f>SUM(P3019:S3019)</f>
        <v>0</v>
      </c>
      <c r="U3019" s="47"/>
      <c r="V3019" s="47"/>
      <c r="W3019" s="47"/>
      <c r="X3019" s="47"/>
      <c r="Y3019" s="47"/>
      <c r="Z3019" s="47"/>
      <c r="AA3019" s="13">
        <f>SUM(U3019:Z3019)</f>
        <v>0</v>
      </c>
      <c r="AB3019" s="47"/>
      <c r="AC3019" s="47"/>
      <c r="AD3019" s="86">
        <f>H3019+K3019+O3019+T3019+AA3019+AB3019-AC3019</f>
        <v>77.491525423728817</v>
      </c>
    </row>
    <row r="3020" spans="1:30" ht="21" customHeight="1" x14ac:dyDescent="0.2">
      <c r="A3020" s="8">
        <v>3016</v>
      </c>
      <c r="B3020" s="96" t="s">
        <v>2538</v>
      </c>
      <c r="C3020" s="96" t="s">
        <v>66</v>
      </c>
      <c r="D3020" s="96">
        <v>3</v>
      </c>
      <c r="E3020" s="13">
        <v>0.77466666666666661</v>
      </c>
      <c r="F3020" s="47"/>
      <c r="G3020" s="47"/>
      <c r="H3020" s="12">
        <f>SUM(E3020*100,F3020:G3020)</f>
        <v>77.466666666666669</v>
      </c>
      <c r="I3020" s="47"/>
      <c r="J3020" s="77"/>
      <c r="K3020" s="13">
        <f>SUM(I3020:J3020)</f>
        <v>0</v>
      </c>
      <c r="L3020" s="47"/>
      <c r="M3020" s="77"/>
      <c r="N3020" s="77"/>
      <c r="O3020" s="13">
        <f>SUM(L3020:N3020)</f>
        <v>0</v>
      </c>
      <c r="P3020" s="77"/>
      <c r="Q3020" s="77"/>
      <c r="R3020" s="77"/>
      <c r="S3020" s="77"/>
      <c r="T3020" s="13">
        <f>SUM(P3020:S3020)</f>
        <v>0</v>
      </c>
      <c r="U3020" s="47"/>
      <c r="V3020" s="47"/>
      <c r="W3020" s="47"/>
      <c r="X3020" s="47"/>
      <c r="Y3020" s="47"/>
      <c r="Z3020" s="47"/>
      <c r="AA3020" s="13">
        <f>SUM(U3020:Z3020)</f>
        <v>0</v>
      </c>
      <c r="AB3020" s="47"/>
      <c r="AC3020" s="47"/>
      <c r="AD3020" s="86">
        <f>H3020+K3020+O3020+T3020+AA3020+AB3020-AC3020</f>
        <v>77.466666666666669</v>
      </c>
    </row>
    <row r="3021" spans="1:30" ht="21" customHeight="1" x14ac:dyDescent="0.2">
      <c r="A3021" s="9">
        <v>3017</v>
      </c>
      <c r="B3021" s="103" t="s">
        <v>2539</v>
      </c>
      <c r="C3021" s="104" t="s">
        <v>70</v>
      </c>
      <c r="D3021" s="103">
        <v>4</v>
      </c>
      <c r="E3021" s="14">
        <f>H3021/100</f>
        <v>0.62461538461538457</v>
      </c>
      <c r="F3021" s="49"/>
      <c r="G3021" s="49"/>
      <c r="H3021" s="12">
        <v>62.46153846153846</v>
      </c>
      <c r="I3021" s="49"/>
      <c r="J3021" s="106"/>
      <c r="K3021" s="14">
        <f>SUM(I3021:J3021)</f>
        <v>0</v>
      </c>
      <c r="L3021" s="49"/>
      <c r="M3021" s="106"/>
      <c r="N3021" s="106"/>
      <c r="O3021" s="14">
        <f>SUM(L3021:N3021)</f>
        <v>0</v>
      </c>
      <c r="P3021" s="106"/>
      <c r="Q3021" s="106"/>
      <c r="R3021" s="106"/>
      <c r="S3021" s="106"/>
      <c r="T3021" s="14">
        <f>SUM(P3021:S3021)</f>
        <v>0</v>
      </c>
      <c r="U3021" s="49">
        <v>15</v>
      </c>
      <c r="V3021" s="49"/>
      <c r="W3021" s="49"/>
      <c r="X3021" s="49"/>
      <c r="Y3021" s="49"/>
      <c r="Z3021" s="49"/>
      <c r="AA3021" s="14">
        <f>SUM(U3021:Z3021)</f>
        <v>15</v>
      </c>
      <c r="AB3021" s="49"/>
      <c r="AC3021" s="49"/>
      <c r="AD3021" s="87">
        <f>H3021+K3021+O3021+T3021+AA3021+AB3021-AC3021</f>
        <v>77.461538461538453</v>
      </c>
    </row>
    <row r="3022" spans="1:30" ht="21" customHeight="1" x14ac:dyDescent="0.2">
      <c r="A3022" s="10">
        <v>3018</v>
      </c>
      <c r="B3022" s="122" t="s">
        <v>2540</v>
      </c>
      <c r="C3022" s="110" t="s">
        <v>73</v>
      </c>
      <c r="D3022" s="110">
        <v>1</v>
      </c>
      <c r="E3022" s="14">
        <v>0.72460000000000002</v>
      </c>
      <c r="F3022" s="50"/>
      <c r="G3022" s="50"/>
      <c r="H3022" s="12">
        <f>SUM(E3022*100,F3022:G3022)</f>
        <v>72.460000000000008</v>
      </c>
      <c r="I3022" s="50"/>
      <c r="J3022" s="112"/>
      <c r="K3022" s="14">
        <f>SUM(I3022:J3022)</f>
        <v>0</v>
      </c>
      <c r="L3022" s="50">
        <v>0.5</v>
      </c>
      <c r="M3022" s="112">
        <v>1</v>
      </c>
      <c r="N3022" s="112"/>
      <c r="O3022" s="14">
        <f>SUM(L3022:N3022)</f>
        <v>1.5</v>
      </c>
      <c r="P3022" s="112"/>
      <c r="Q3022" s="112"/>
      <c r="R3022" s="112"/>
      <c r="S3022" s="112"/>
      <c r="T3022" s="14">
        <f>SUM(P3022:S3022)</f>
        <v>0</v>
      </c>
      <c r="U3022" s="50"/>
      <c r="V3022" s="50"/>
      <c r="W3022" s="50">
        <v>1.5</v>
      </c>
      <c r="X3022" s="50"/>
      <c r="Y3022" s="50">
        <v>2</v>
      </c>
      <c r="Z3022" s="50"/>
      <c r="AA3022" s="14">
        <f>SUM(U3022:Z3022)</f>
        <v>3.5</v>
      </c>
      <c r="AB3022" s="50"/>
      <c r="AC3022" s="50"/>
      <c r="AD3022" s="86">
        <f>H3022+K3022+O3022+T3022+AA3022+AB3022-AC3022</f>
        <v>77.460000000000008</v>
      </c>
    </row>
    <row r="3023" spans="1:30" ht="21" customHeight="1" x14ac:dyDescent="0.2">
      <c r="A3023" s="8">
        <v>3019</v>
      </c>
      <c r="B3023" s="117">
        <v>194242</v>
      </c>
      <c r="C3023" s="119" t="s">
        <v>78</v>
      </c>
      <c r="D3023" s="119">
        <v>2</v>
      </c>
      <c r="E3023" s="14">
        <v>0.77458333333333329</v>
      </c>
      <c r="F3023" s="51"/>
      <c r="G3023" s="51"/>
      <c r="H3023" s="12">
        <f>SUM(E3023*100,F3023:G3023)</f>
        <v>77.458333333333329</v>
      </c>
      <c r="I3023" s="51"/>
      <c r="J3023" s="121"/>
      <c r="K3023" s="14">
        <f>SUM(I3023:J3023)</f>
        <v>0</v>
      </c>
      <c r="L3023" s="51"/>
      <c r="M3023" s="121"/>
      <c r="N3023" s="121"/>
      <c r="O3023" s="14">
        <f>SUM(L3023:N3023)</f>
        <v>0</v>
      </c>
      <c r="P3023" s="121"/>
      <c r="Q3023" s="121"/>
      <c r="R3023" s="121"/>
      <c r="S3023" s="121"/>
      <c r="T3023" s="14">
        <f>SUM(P3023:S3023)</f>
        <v>0</v>
      </c>
      <c r="U3023" s="51"/>
      <c r="V3023" s="51"/>
      <c r="W3023" s="51"/>
      <c r="X3023" s="51"/>
      <c r="Y3023" s="51"/>
      <c r="Z3023" s="51"/>
      <c r="AA3023" s="14">
        <f>SUM(U3023:Z3023)</f>
        <v>0</v>
      </c>
      <c r="AB3023" s="51"/>
      <c r="AC3023" s="51"/>
      <c r="AD3023" s="87">
        <f>H3023+K3023+O3023+T3023+AA3023+AB3023-AC3023</f>
        <v>77.458333333333329</v>
      </c>
    </row>
    <row r="3024" spans="1:30" ht="21" customHeight="1" x14ac:dyDescent="0.2">
      <c r="A3024" s="9">
        <v>3020</v>
      </c>
      <c r="B3024" s="136" t="s">
        <v>2541</v>
      </c>
      <c r="C3024" s="104" t="s">
        <v>70</v>
      </c>
      <c r="D3024" s="103">
        <v>1</v>
      </c>
      <c r="E3024" s="14">
        <f>H3024/100</f>
        <v>0.77454545454545454</v>
      </c>
      <c r="F3024" s="49"/>
      <c r="G3024" s="49"/>
      <c r="H3024" s="12">
        <v>77.454545454545453</v>
      </c>
      <c r="I3024" s="49"/>
      <c r="J3024" s="106"/>
      <c r="K3024" s="14">
        <f>SUM(I3024:J3024)</f>
        <v>0</v>
      </c>
      <c r="L3024" s="49"/>
      <c r="M3024" s="106"/>
      <c r="N3024" s="106"/>
      <c r="O3024" s="14">
        <f>SUM(L3024:N3024)</f>
        <v>0</v>
      </c>
      <c r="P3024" s="106"/>
      <c r="Q3024" s="106"/>
      <c r="R3024" s="106"/>
      <c r="S3024" s="106"/>
      <c r="T3024" s="14">
        <f>SUM(P3024:S3024)</f>
        <v>0</v>
      </c>
      <c r="U3024" s="49"/>
      <c r="V3024" s="49"/>
      <c r="W3024" s="49"/>
      <c r="X3024" s="49"/>
      <c r="Y3024" s="49"/>
      <c r="Z3024" s="49"/>
      <c r="AA3024" s="14">
        <f>SUM(U3024:Z3024)</f>
        <v>0</v>
      </c>
      <c r="AB3024" s="49"/>
      <c r="AC3024" s="49"/>
      <c r="AD3024" s="86">
        <f>H3024+K3024+O3024+T3024+AA3024+AB3024-AC3024</f>
        <v>77.454545454545453</v>
      </c>
    </row>
    <row r="3025" spans="1:30" ht="21" customHeight="1" x14ac:dyDescent="0.2">
      <c r="A3025" s="10">
        <v>3021</v>
      </c>
      <c r="B3025" s="99" t="s">
        <v>2542</v>
      </c>
      <c r="C3025" s="101" t="s">
        <v>68</v>
      </c>
      <c r="D3025" s="125">
        <v>3</v>
      </c>
      <c r="E3025" s="13">
        <v>0.7744827586206896</v>
      </c>
      <c r="F3025" s="48"/>
      <c r="G3025" s="48"/>
      <c r="H3025" s="12">
        <f>SUM(E3025*100,F3025:G3025)</f>
        <v>77.448275862068954</v>
      </c>
      <c r="I3025" s="48"/>
      <c r="J3025" s="78"/>
      <c r="K3025" s="13">
        <f>SUM(I3025:J3025)</f>
        <v>0</v>
      </c>
      <c r="L3025" s="48"/>
      <c r="M3025" s="78"/>
      <c r="N3025" s="78"/>
      <c r="O3025" s="13">
        <f>SUM(L3025:N3025)</f>
        <v>0</v>
      </c>
      <c r="P3025" s="78"/>
      <c r="Q3025" s="78"/>
      <c r="R3025" s="78"/>
      <c r="S3025" s="78"/>
      <c r="T3025" s="13">
        <f>SUM(P3025:S3025)</f>
        <v>0</v>
      </c>
      <c r="U3025" s="48"/>
      <c r="V3025" s="48"/>
      <c r="W3025" s="48"/>
      <c r="X3025" s="48"/>
      <c r="Y3025" s="48"/>
      <c r="Z3025" s="48"/>
      <c r="AA3025" s="13">
        <f>SUM(U3025:Z3025)</f>
        <v>0</v>
      </c>
      <c r="AB3025" s="48"/>
      <c r="AC3025" s="48"/>
      <c r="AD3025" s="86">
        <f>H3025+K3025+O3025+T3025+AA3025+AB3025-AC3025</f>
        <v>77.448275862068954</v>
      </c>
    </row>
    <row r="3026" spans="1:30" ht="21" customHeight="1" x14ac:dyDescent="0.2">
      <c r="A3026" s="8">
        <v>3022</v>
      </c>
      <c r="B3026" s="145">
        <v>164361</v>
      </c>
      <c r="C3026" s="92" t="s">
        <v>64</v>
      </c>
      <c r="D3026" s="91">
        <v>5</v>
      </c>
      <c r="E3026" s="12">
        <v>0.77431326164874548</v>
      </c>
      <c r="F3026" s="46"/>
      <c r="G3026" s="46"/>
      <c r="H3026" s="12">
        <f>SUM(E3026*100,F3026:G3026)</f>
        <v>77.431326164874548</v>
      </c>
      <c r="I3026" s="94"/>
      <c r="J3026" s="95"/>
      <c r="K3026" s="12">
        <f>SUM(I3026:J3026)</f>
        <v>0</v>
      </c>
      <c r="L3026" s="95"/>
      <c r="M3026" s="95"/>
      <c r="N3026" s="95"/>
      <c r="O3026" s="12">
        <f>SUM(L3026:N3026)</f>
        <v>0</v>
      </c>
      <c r="P3026" s="95"/>
      <c r="Q3026" s="95"/>
      <c r="R3026" s="95"/>
      <c r="S3026" s="95"/>
      <c r="T3026" s="12">
        <f>SUM(P3026:S3026)</f>
        <v>0</v>
      </c>
      <c r="U3026" s="95"/>
      <c r="V3026" s="94"/>
      <c r="W3026" s="94"/>
      <c r="X3026" s="94"/>
      <c r="Y3026" s="85"/>
      <c r="Z3026" s="85"/>
      <c r="AA3026" s="14">
        <f>SUM(U3026:Z3026)</f>
        <v>0</v>
      </c>
      <c r="AB3026" s="85"/>
      <c r="AC3026" s="85"/>
      <c r="AD3026" s="86">
        <f>H3026+K3026+O3026+T3026+AA3026+AB3026-AC3026</f>
        <v>77.431326164874548</v>
      </c>
    </row>
    <row r="3027" spans="1:30" ht="21" customHeight="1" x14ac:dyDescent="0.2">
      <c r="A3027" s="9">
        <v>3023</v>
      </c>
      <c r="B3027" s="123" t="s">
        <v>2543</v>
      </c>
      <c r="C3027" s="101" t="s">
        <v>68</v>
      </c>
      <c r="D3027" s="125">
        <v>3</v>
      </c>
      <c r="E3027" s="13">
        <v>0.77413793103448281</v>
      </c>
      <c r="F3027" s="48"/>
      <c r="G3027" s="48"/>
      <c r="H3027" s="12">
        <f>SUM(E3027*100,F3027:G3027)</f>
        <v>77.413793103448285</v>
      </c>
      <c r="I3027" s="48"/>
      <c r="J3027" s="78"/>
      <c r="K3027" s="13">
        <f>SUM(I3027:J3027)</f>
        <v>0</v>
      </c>
      <c r="L3027" s="48"/>
      <c r="M3027" s="78"/>
      <c r="N3027" s="78"/>
      <c r="O3027" s="13">
        <f>SUM(L3027:N3027)</f>
        <v>0</v>
      </c>
      <c r="P3027" s="78"/>
      <c r="Q3027" s="78"/>
      <c r="R3027" s="78"/>
      <c r="S3027" s="78"/>
      <c r="T3027" s="13">
        <f>SUM(P3027:S3027)</f>
        <v>0</v>
      </c>
      <c r="U3027" s="48"/>
      <c r="V3027" s="48"/>
      <c r="W3027" s="48"/>
      <c r="X3027" s="48"/>
      <c r="Y3027" s="48"/>
      <c r="Z3027" s="48"/>
      <c r="AA3027" s="13">
        <f>SUM(U3027:Z3027)</f>
        <v>0</v>
      </c>
      <c r="AB3027" s="48"/>
      <c r="AC3027" s="48"/>
      <c r="AD3027" s="87">
        <f>H3027+K3027+O3027+T3027+AA3027+AB3027-AC3027</f>
        <v>77.413793103448285</v>
      </c>
    </row>
    <row r="3028" spans="1:30" ht="21" customHeight="1" x14ac:dyDescent="0.2">
      <c r="A3028" s="10">
        <v>3024</v>
      </c>
      <c r="B3028" s="114" t="s">
        <v>2544</v>
      </c>
      <c r="C3028" s="92" t="s">
        <v>64</v>
      </c>
      <c r="D3028" s="91">
        <v>3</v>
      </c>
      <c r="E3028" s="12">
        <v>0.77411575562700963</v>
      </c>
      <c r="F3028" s="46"/>
      <c r="G3028" s="46"/>
      <c r="H3028" s="12">
        <f>SUM(E3028*100,F3028:G3028)</f>
        <v>77.411575562700961</v>
      </c>
      <c r="I3028" s="94"/>
      <c r="J3028" s="95"/>
      <c r="K3028" s="12">
        <f>SUM(I3028:J3028)</f>
        <v>0</v>
      </c>
      <c r="L3028" s="95"/>
      <c r="M3028" s="95"/>
      <c r="N3028" s="95"/>
      <c r="O3028" s="12">
        <f>SUM(L3028:N3028)</f>
        <v>0</v>
      </c>
      <c r="P3028" s="95"/>
      <c r="Q3028" s="95"/>
      <c r="R3028" s="95"/>
      <c r="S3028" s="95"/>
      <c r="T3028" s="12">
        <f>SUM(P3028:S3028)</f>
        <v>0</v>
      </c>
      <c r="U3028" s="95"/>
      <c r="V3028" s="94"/>
      <c r="W3028" s="94"/>
      <c r="X3028" s="94"/>
      <c r="Y3028" s="85"/>
      <c r="Z3028" s="85"/>
      <c r="AA3028" s="14">
        <f>SUM(U3028:Z3028)</f>
        <v>0</v>
      </c>
      <c r="AB3028" s="85"/>
      <c r="AC3028" s="85"/>
      <c r="AD3028" s="86">
        <f>H3028+K3028+O3028+T3028+AA3028+AB3028-AC3028</f>
        <v>77.411575562700961</v>
      </c>
    </row>
    <row r="3029" spans="1:30" ht="21" customHeight="1" x14ac:dyDescent="0.2">
      <c r="A3029" s="8">
        <v>3025</v>
      </c>
      <c r="B3029" s="107" t="s">
        <v>2545</v>
      </c>
      <c r="C3029" s="104" t="s">
        <v>70</v>
      </c>
      <c r="D3029" s="104">
        <v>2</v>
      </c>
      <c r="E3029" s="14">
        <f>H3029/100</f>
        <v>0.77407499999999996</v>
      </c>
      <c r="F3029" s="49"/>
      <c r="G3029" s="49"/>
      <c r="H3029" s="12">
        <v>77.407499999999999</v>
      </c>
      <c r="I3029" s="49"/>
      <c r="J3029" s="106"/>
      <c r="K3029" s="14">
        <f>SUM(I3029:J3029)</f>
        <v>0</v>
      </c>
      <c r="L3029" s="49"/>
      <c r="M3029" s="106"/>
      <c r="N3029" s="106"/>
      <c r="O3029" s="14">
        <f>SUM(L3029:N3029)</f>
        <v>0</v>
      </c>
      <c r="P3029" s="106"/>
      <c r="Q3029" s="106"/>
      <c r="R3029" s="106"/>
      <c r="S3029" s="106"/>
      <c r="T3029" s="14">
        <f>SUM(P3029:S3029)</f>
        <v>0</v>
      </c>
      <c r="U3029" s="49"/>
      <c r="V3029" s="49"/>
      <c r="W3029" s="49"/>
      <c r="X3029" s="49"/>
      <c r="Y3029" s="49"/>
      <c r="Z3029" s="49"/>
      <c r="AA3029" s="14">
        <f>SUM(U3029:Z3029)</f>
        <v>0</v>
      </c>
      <c r="AB3029" s="49"/>
      <c r="AC3029" s="49"/>
      <c r="AD3029" s="86">
        <f>H3029+K3029+O3029+T3029+AA3029+AB3029-AC3029</f>
        <v>77.407499999999999</v>
      </c>
    </row>
    <row r="3030" spans="1:30" ht="21" customHeight="1" x14ac:dyDescent="0.2">
      <c r="A3030" s="9">
        <v>3026</v>
      </c>
      <c r="B3030" s="103" t="s">
        <v>2546</v>
      </c>
      <c r="C3030" s="104" t="s">
        <v>70</v>
      </c>
      <c r="D3030" s="103">
        <v>4</v>
      </c>
      <c r="E3030" s="14">
        <f>H3030/100</f>
        <v>0.77400000000000002</v>
      </c>
      <c r="F3030" s="49"/>
      <c r="G3030" s="49"/>
      <c r="H3030" s="12">
        <v>77.400000000000006</v>
      </c>
      <c r="I3030" s="49"/>
      <c r="J3030" s="106"/>
      <c r="K3030" s="14">
        <f>SUM(I3030:J3030)</f>
        <v>0</v>
      </c>
      <c r="L3030" s="49"/>
      <c r="M3030" s="106"/>
      <c r="N3030" s="106"/>
      <c r="O3030" s="14">
        <f>SUM(L3030:N3030)</f>
        <v>0</v>
      </c>
      <c r="P3030" s="106"/>
      <c r="Q3030" s="106"/>
      <c r="R3030" s="106"/>
      <c r="S3030" s="106"/>
      <c r="T3030" s="14">
        <f>SUM(P3030:S3030)</f>
        <v>0</v>
      </c>
      <c r="U3030" s="49"/>
      <c r="V3030" s="49"/>
      <c r="W3030" s="49"/>
      <c r="X3030" s="49"/>
      <c r="Y3030" s="49"/>
      <c r="Z3030" s="49"/>
      <c r="AA3030" s="14">
        <f>SUM(U3030:Z3030)</f>
        <v>0</v>
      </c>
      <c r="AB3030" s="49"/>
      <c r="AC3030" s="49"/>
      <c r="AD3030" s="86">
        <f>H3030+K3030+O3030+T3030+AA3030+AB3030-AC3030</f>
        <v>77.400000000000006</v>
      </c>
    </row>
    <row r="3031" spans="1:30" ht="21" customHeight="1" x14ac:dyDescent="0.2">
      <c r="A3031" s="10">
        <v>3027</v>
      </c>
      <c r="B3031" s="96" t="s">
        <v>2547</v>
      </c>
      <c r="C3031" s="96" t="s">
        <v>66</v>
      </c>
      <c r="D3031" s="96">
        <v>1</v>
      </c>
      <c r="E3031" s="13">
        <v>0.76700000000000002</v>
      </c>
      <c r="F3031" s="47"/>
      <c r="G3031" s="47"/>
      <c r="H3031" s="12">
        <f>SUM(E3031*100,F3031:G3031)</f>
        <v>76.7</v>
      </c>
      <c r="I3031" s="47"/>
      <c r="J3031" s="77"/>
      <c r="K3031" s="13">
        <f>SUM(I3031:J3031)</f>
        <v>0</v>
      </c>
      <c r="L3031" s="47"/>
      <c r="M3031" s="77"/>
      <c r="N3031" s="77"/>
      <c r="O3031" s="13">
        <f>SUM(L3031:N3031)</f>
        <v>0</v>
      </c>
      <c r="P3031" s="77"/>
      <c r="Q3031" s="98"/>
      <c r="R3031" s="77">
        <v>0.5</v>
      </c>
      <c r="S3031" s="77"/>
      <c r="T3031" s="13">
        <f>SUM(P3031:S3031)</f>
        <v>0.5</v>
      </c>
      <c r="U3031" s="47"/>
      <c r="V3031" s="47">
        <v>0.2</v>
      </c>
      <c r="W3031" s="47"/>
      <c r="X3031" s="47"/>
      <c r="Y3031" s="47"/>
      <c r="Z3031" s="47"/>
      <c r="AA3031" s="13">
        <f>SUM(U3031:Z3031)</f>
        <v>0.2</v>
      </c>
      <c r="AB3031" s="47"/>
      <c r="AC3031" s="47"/>
      <c r="AD3031" s="87">
        <f>H3031+K3031+O3031+T3031+AA3031+AB3031-AC3031</f>
        <v>77.400000000000006</v>
      </c>
    </row>
    <row r="3032" spans="1:30" ht="21" customHeight="1" x14ac:dyDescent="0.2">
      <c r="A3032" s="8">
        <v>3028</v>
      </c>
      <c r="B3032" s="114" t="s">
        <v>2548</v>
      </c>
      <c r="C3032" s="92" t="s">
        <v>64</v>
      </c>
      <c r="D3032" s="92">
        <v>3</v>
      </c>
      <c r="E3032" s="12">
        <v>0.77391768292682928</v>
      </c>
      <c r="F3032" s="46"/>
      <c r="G3032" s="46"/>
      <c r="H3032" s="12">
        <f>SUM(E3032*100,F3032:G3032)</f>
        <v>77.391768292682926</v>
      </c>
      <c r="I3032" s="94"/>
      <c r="J3032" s="95"/>
      <c r="K3032" s="12">
        <f>SUM(I3032:J3032)</f>
        <v>0</v>
      </c>
      <c r="L3032" s="95"/>
      <c r="M3032" s="95"/>
      <c r="N3032" s="95"/>
      <c r="O3032" s="12">
        <f>SUM(L3032:N3032)</f>
        <v>0</v>
      </c>
      <c r="P3032" s="95"/>
      <c r="Q3032" s="95"/>
      <c r="R3032" s="95"/>
      <c r="S3032" s="95"/>
      <c r="T3032" s="12">
        <f>SUM(P3032:S3032)</f>
        <v>0</v>
      </c>
      <c r="U3032" s="95"/>
      <c r="V3032" s="94"/>
      <c r="W3032" s="94"/>
      <c r="X3032" s="94"/>
      <c r="Y3032" s="85"/>
      <c r="Z3032" s="85"/>
      <c r="AA3032" s="14">
        <f>SUM(U3032:Z3032)</f>
        <v>0</v>
      </c>
      <c r="AB3032" s="85"/>
      <c r="AC3032" s="85"/>
      <c r="AD3032" s="86">
        <f>H3032+K3032+O3032+T3032+AA3032+AB3032-AC3032</f>
        <v>77.391768292682926</v>
      </c>
    </row>
    <row r="3033" spans="1:30" ht="21" customHeight="1" x14ac:dyDescent="0.2">
      <c r="A3033" s="9">
        <v>3029</v>
      </c>
      <c r="B3033" s="107" t="s">
        <v>2549</v>
      </c>
      <c r="C3033" s="104" t="s">
        <v>70</v>
      </c>
      <c r="D3033" s="104">
        <v>2</v>
      </c>
      <c r="E3033" s="14">
        <f>H3033/100</f>
        <v>0.77375000000000005</v>
      </c>
      <c r="F3033" s="49"/>
      <c r="G3033" s="49"/>
      <c r="H3033" s="12">
        <v>77.375</v>
      </c>
      <c r="I3033" s="49"/>
      <c r="J3033" s="106"/>
      <c r="K3033" s="14">
        <f>SUM(I3033:J3033)</f>
        <v>0</v>
      </c>
      <c r="L3033" s="49"/>
      <c r="M3033" s="106"/>
      <c r="N3033" s="106"/>
      <c r="O3033" s="14">
        <f>SUM(L3033:N3033)</f>
        <v>0</v>
      </c>
      <c r="P3033" s="106"/>
      <c r="Q3033" s="106"/>
      <c r="R3033" s="106"/>
      <c r="S3033" s="106"/>
      <c r="T3033" s="14">
        <f>SUM(P3033:S3033)</f>
        <v>0</v>
      </c>
      <c r="U3033" s="49"/>
      <c r="V3033" s="49"/>
      <c r="W3033" s="49"/>
      <c r="X3033" s="49"/>
      <c r="Y3033" s="49"/>
      <c r="Z3033" s="49"/>
      <c r="AA3033" s="14">
        <f>SUM(U3033:Z3033)</f>
        <v>0</v>
      </c>
      <c r="AB3033" s="49"/>
      <c r="AC3033" s="49"/>
      <c r="AD3033" s="86">
        <f>H3033+K3033+O3033+T3033+AA3033+AB3033-AC3033</f>
        <v>77.375</v>
      </c>
    </row>
    <row r="3034" spans="1:30" ht="21" customHeight="1" x14ac:dyDescent="0.2">
      <c r="A3034" s="10">
        <v>3030</v>
      </c>
      <c r="B3034" s="145">
        <v>164455</v>
      </c>
      <c r="C3034" s="92" t="s">
        <v>64</v>
      </c>
      <c r="D3034" s="91">
        <v>5</v>
      </c>
      <c r="E3034" s="12">
        <v>0.77374551971326166</v>
      </c>
      <c r="F3034" s="46"/>
      <c r="G3034" s="46"/>
      <c r="H3034" s="12">
        <f>SUM(E3034*100,F3034:G3034)</f>
        <v>77.37455197132617</v>
      </c>
      <c r="I3034" s="94"/>
      <c r="J3034" s="95"/>
      <c r="K3034" s="12">
        <f>SUM(I3034:J3034)</f>
        <v>0</v>
      </c>
      <c r="L3034" s="95"/>
      <c r="M3034" s="95"/>
      <c r="N3034" s="95"/>
      <c r="O3034" s="12">
        <f>SUM(L3034:N3034)</f>
        <v>0</v>
      </c>
      <c r="P3034" s="95"/>
      <c r="Q3034" s="95"/>
      <c r="R3034" s="95"/>
      <c r="S3034" s="95"/>
      <c r="T3034" s="12">
        <f>SUM(P3034:S3034)</f>
        <v>0</v>
      </c>
      <c r="U3034" s="95"/>
      <c r="V3034" s="94"/>
      <c r="W3034" s="94"/>
      <c r="X3034" s="94"/>
      <c r="Y3034" s="85"/>
      <c r="Z3034" s="85"/>
      <c r="AA3034" s="14">
        <f>SUM(U3034:Z3034)</f>
        <v>0</v>
      </c>
      <c r="AB3034" s="85"/>
      <c r="AC3034" s="85"/>
      <c r="AD3034" s="86">
        <f>H3034+K3034+O3034+T3034+AA3034+AB3034-AC3034</f>
        <v>77.37455197132617</v>
      </c>
    </row>
    <row r="3035" spans="1:30" ht="21" customHeight="1" x14ac:dyDescent="0.2">
      <c r="A3035" s="8">
        <v>3031</v>
      </c>
      <c r="B3035" s="137" t="s">
        <v>2550</v>
      </c>
      <c r="C3035" s="101" t="s">
        <v>68</v>
      </c>
      <c r="D3035" s="137">
        <v>4</v>
      </c>
      <c r="E3035" s="13">
        <v>0.77370370370370367</v>
      </c>
      <c r="F3035" s="48"/>
      <c r="G3035" s="48"/>
      <c r="H3035" s="12">
        <f>SUM(E3035*100,F3035:G3035)</f>
        <v>77.370370370370367</v>
      </c>
      <c r="I3035" s="48"/>
      <c r="J3035" s="78"/>
      <c r="K3035" s="13">
        <f>SUM(I3035:J3035)</f>
        <v>0</v>
      </c>
      <c r="L3035" s="48"/>
      <c r="M3035" s="78"/>
      <c r="N3035" s="78"/>
      <c r="O3035" s="13">
        <f>SUM(L3035:N3035)</f>
        <v>0</v>
      </c>
      <c r="P3035" s="78"/>
      <c r="Q3035" s="78"/>
      <c r="R3035" s="78"/>
      <c r="S3035" s="78"/>
      <c r="T3035" s="13">
        <f>SUM(P3035:S3035)</f>
        <v>0</v>
      </c>
      <c r="U3035" s="48"/>
      <c r="V3035" s="48"/>
      <c r="W3035" s="48"/>
      <c r="X3035" s="48"/>
      <c r="Y3035" s="48"/>
      <c r="Z3035" s="48"/>
      <c r="AA3035" s="13">
        <f>SUM(U3035:Z3035)</f>
        <v>0</v>
      </c>
      <c r="AB3035" s="48"/>
      <c r="AC3035" s="48"/>
      <c r="AD3035" s="86">
        <f>H3035+K3035+O3035+T3035+AA3035+AB3035-AC3035</f>
        <v>77.370370370370367</v>
      </c>
    </row>
    <row r="3036" spans="1:30" ht="21" customHeight="1" x14ac:dyDescent="0.2">
      <c r="A3036" s="9">
        <v>3032</v>
      </c>
      <c r="B3036" s="134" t="s">
        <v>2551</v>
      </c>
      <c r="C3036" s="92" t="s">
        <v>64</v>
      </c>
      <c r="D3036" s="92">
        <v>1</v>
      </c>
      <c r="E3036" s="12">
        <v>0.77366666666666661</v>
      </c>
      <c r="F3036" s="46"/>
      <c r="G3036" s="46"/>
      <c r="H3036" s="12">
        <f>SUM(E3036*100,F3036:G3036)</f>
        <v>77.36666666666666</v>
      </c>
      <c r="I3036" s="94"/>
      <c r="J3036" s="95"/>
      <c r="K3036" s="12">
        <f>SUM(I3036:J3036)</f>
        <v>0</v>
      </c>
      <c r="L3036" s="95"/>
      <c r="M3036" s="95"/>
      <c r="N3036" s="95"/>
      <c r="O3036" s="12">
        <f>SUM(L3036:N3036)</f>
        <v>0</v>
      </c>
      <c r="P3036" s="95"/>
      <c r="Q3036" s="95"/>
      <c r="R3036" s="95"/>
      <c r="S3036" s="95"/>
      <c r="T3036" s="12">
        <f>SUM(P3036:S3036)</f>
        <v>0</v>
      </c>
      <c r="U3036" s="95"/>
      <c r="V3036" s="94"/>
      <c r="W3036" s="94"/>
      <c r="X3036" s="94"/>
      <c r="Y3036" s="85"/>
      <c r="Z3036" s="85"/>
      <c r="AA3036" s="14">
        <f>SUM(U3036:Z3036)</f>
        <v>0</v>
      </c>
      <c r="AB3036" s="85"/>
      <c r="AC3036" s="85"/>
      <c r="AD3036" s="86">
        <f>H3036+K3036+O3036+T3036+AA3036+AB3036-AC3036</f>
        <v>77.36666666666666</v>
      </c>
    </row>
    <row r="3037" spans="1:30" ht="21" customHeight="1" x14ac:dyDescent="0.2">
      <c r="A3037" s="10">
        <v>3033</v>
      </c>
      <c r="B3037" s="134" t="s">
        <v>2552</v>
      </c>
      <c r="C3037" s="92" t="s">
        <v>64</v>
      </c>
      <c r="D3037" s="92">
        <v>1</v>
      </c>
      <c r="E3037" s="12">
        <v>0.77166666666666661</v>
      </c>
      <c r="F3037" s="46"/>
      <c r="G3037" s="46"/>
      <c r="H3037" s="12">
        <f>SUM(E3037*100,F3037:G3037)</f>
        <v>77.166666666666657</v>
      </c>
      <c r="I3037" s="94"/>
      <c r="J3037" s="95"/>
      <c r="K3037" s="12">
        <f>SUM(I3037:J3037)</f>
        <v>0</v>
      </c>
      <c r="L3037" s="95"/>
      <c r="M3037" s="95"/>
      <c r="N3037" s="95"/>
      <c r="O3037" s="12">
        <f>SUM(L3037:N3037)</f>
        <v>0</v>
      </c>
      <c r="P3037" s="95"/>
      <c r="Q3037" s="95"/>
      <c r="R3037" s="95"/>
      <c r="S3037" s="95"/>
      <c r="T3037" s="12">
        <f>SUM(P3037:S3037)</f>
        <v>0</v>
      </c>
      <c r="U3037" s="95"/>
      <c r="V3037" s="94">
        <v>0.2</v>
      </c>
      <c r="W3037" s="94"/>
      <c r="X3037" s="94"/>
      <c r="Y3037" s="85"/>
      <c r="Z3037" s="85"/>
      <c r="AA3037" s="14">
        <f>SUM(U3037:Z3037)</f>
        <v>0.2</v>
      </c>
      <c r="AB3037" s="85"/>
      <c r="AC3037" s="85"/>
      <c r="AD3037" s="86">
        <f>H3037+K3037+O3037+T3037+AA3037+AB3037-AC3037</f>
        <v>77.36666666666666</v>
      </c>
    </row>
    <row r="3038" spans="1:30" ht="21" customHeight="1" x14ac:dyDescent="0.2">
      <c r="A3038" s="8">
        <v>3034</v>
      </c>
      <c r="B3038" s="136" t="s">
        <v>2553</v>
      </c>
      <c r="C3038" s="104" t="s">
        <v>70</v>
      </c>
      <c r="D3038" s="103">
        <v>1</v>
      </c>
      <c r="E3038" s="14">
        <f>H3038/100</f>
        <v>0.77363636363636357</v>
      </c>
      <c r="F3038" s="49"/>
      <c r="G3038" s="49"/>
      <c r="H3038" s="12">
        <v>77.36363636363636</v>
      </c>
      <c r="I3038" s="49"/>
      <c r="J3038" s="106"/>
      <c r="K3038" s="14">
        <f>SUM(I3038:J3038)</f>
        <v>0</v>
      </c>
      <c r="L3038" s="49"/>
      <c r="M3038" s="106"/>
      <c r="N3038" s="106"/>
      <c r="O3038" s="14">
        <f>SUM(L3038:N3038)</f>
        <v>0</v>
      </c>
      <c r="P3038" s="106"/>
      <c r="Q3038" s="106"/>
      <c r="R3038" s="106"/>
      <c r="S3038" s="106"/>
      <c r="T3038" s="14">
        <f>SUM(P3038:S3038)</f>
        <v>0</v>
      </c>
      <c r="U3038" s="49"/>
      <c r="V3038" s="49"/>
      <c r="W3038" s="49"/>
      <c r="X3038" s="49"/>
      <c r="Y3038" s="49"/>
      <c r="Z3038" s="49"/>
      <c r="AA3038" s="14">
        <f>SUM(U3038:Z3038)</f>
        <v>0</v>
      </c>
      <c r="AB3038" s="49"/>
      <c r="AC3038" s="49"/>
      <c r="AD3038" s="86">
        <f>H3038+K3038+O3038+T3038+AA3038+AB3038-AC3038</f>
        <v>77.36363636363636</v>
      </c>
    </row>
    <row r="3039" spans="1:30" ht="21" customHeight="1" x14ac:dyDescent="0.2">
      <c r="A3039" s="9">
        <v>3035</v>
      </c>
      <c r="B3039" s="110" t="s">
        <v>2554</v>
      </c>
      <c r="C3039" s="110" t="s">
        <v>73</v>
      </c>
      <c r="D3039" s="110">
        <v>3</v>
      </c>
      <c r="E3039" s="14">
        <v>0.77347826086956517</v>
      </c>
      <c r="F3039" s="50"/>
      <c r="G3039" s="50"/>
      <c r="H3039" s="12">
        <f>SUM(E3039*100,F3039:G3039)</f>
        <v>77.347826086956516</v>
      </c>
      <c r="I3039" s="50"/>
      <c r="J3039" s="112"/>
      <c r="K3039" s="14">
        <f>SUM(I3039:J3039)</f>
        <v>0</v>
      </c>
      <c r="L3039" s="50"/>
      <c r="M3039" s="112"/>
      <c r="N3039" s="112"/>
      <c r="O3039" s="14">
        <f>SUM(L3039:N3039)</f>
        <v>0</v>
      </c>
      <c r="P3039" s="112"/>
      <c r="Q3039" s="112"/>
      <c r="R3039" s="112"/>
      <c r="S3039" s="112"/>
      <c r="T3039" s="14">
        <f>SUM(P3039:S3039)</f>
        <v>0</v>
      </c>
      <c r="U3039" s="50"/>
      <c r="V3039" s="50"/>
      <c r="W3039" s="50"/>
      <c r="X3039" s="50"/>
      <c r="Y3039" s="50"/>
      <c r="Z3039" s="50"/>
      <c r="AA3039" s="14">
        <f>SUM(U3039:Z3039)</f>
        <v>0</v>
      </c>
      <c r="AB3039" s="50"/>
      <c r="AC3039" s="50"/>
      <c r="AD3039" s="87">
        <f>H3039+K3039+O3039+T3039+AA3039+AB3039-AC3039</f>
        <v>77.347826086956516</v>
      </c>
    </row>
    <row r="3040" spans="1:30" ht="21" customHeight="1" x14ac:dyDescent="0.2">
      <c r="A3040" s="10">
        <v>3036</v>
      </c>
      <c r="B3040" s="117">
        <v>184055</v>
      </c>
      <c r="C3040" s="119" t="s">
        <v>78</v>
      </c>
      <c r="D3040" s="119">
        <v>3</v>
      </c>
      <c r="E3040" s="14">
        <v>0.77340909090909093</v>
      </c>
      <c r="F3040" s="51"/>
      <c r="G3040" s="51"/>
      <c r="H3040" s="12">
        <f>SUM(E3040*100,F3040:G3040)</f>
        <v>77.340909090909093</v>
      </c>
      <c r="I3040" s="51"/>
      <c r="J3040" s="121"/>
      <c r="K3040" s="14">
        <f>SUM(I3040:J3040)</f>
        <v>0</v>
      </c>
      <c r="L3040" s="51"/>
      <c r="M3040" s="121"/>
      <c r="N3040" s="121"/>
      <c r="O3040" s="14">
        <f>SUM(L3040:N3040)</f>
        <v>0</v>
      </c>
      <c r="P3040" s="121"/>
      <c r="Q3040" s="121"/>
      <c r="R3040" s="121"/>
      <c r="S3040" s="121"/>
      <c r="T3040" s="14">
        <f>SUM(P3040:S3040)</f>
        <v>0</v>
      </c>
      <c r="U3040" s="51"/>
      <c r="V3040" s="51"/>
      <c r="W3040" s="51"/>
      <c r="X3040" s="51"/>
      <c r="Y3040" s="51"/>
      <c r="Z3040" s="51"/>
      <c r="AA3040" s="14">
        <f>SUM(U3040:Z3040)</f>
        <v>0</v>
      </c>
      <c r="AB3040" s="51"/>
      <c r="AC3040" s="51"/>
      <c r="AD3040" s="87">
        <f>H3040+K3040+O3040+T3040+AA3040+AB3040-AC3040</f>
        <v>77.340909090909093</v>
      </c>
    </row>
    <row r="3041" spans="1:30" ht="21" customHeight="1" x14ac:dyDescent="0.2">
      <c r="A3041" s="8">
        <v>3037</v>
      </c>
      <c r="B3041" s="144" t="s">
        <v>2555</v>
      </c>
      <c r="C3041" s="92" t="s">
        <v>64</v>
      </c>
      <c r="D3041" s="91">
        <v>4</v>
      </c>
      <c r="E3041" s="12">
        <v>0.77335789958544443</v>
      </c>
      <c r="F3041" s="46"/>
      <c r="G3041" s="46"/>
      <c r="H3041" s="12">
        <f>SUM(E3041*100,F3041:G3041)</f>
        <v>77.335789958544439</v>
      </c>
      <c r="I3041" s="94"/>
      <c r="J3041" s="95"/>
      <c r="K3041" s="12">
        <f>SUM(I3041:J3041)</f>
        <v>0</v>
      </c>
      <c r="L3041" s="95"/>
      <c r="M3041" s="95"/>
      <c r="N3041" s="95"/>
      <c r="O3041" s="12">
        <f>SUM(L3041:N3041)</f>
        <v>0</v>
      </c>
      <c r="P3041" s="95"/>
      <c r="Q3041" s="95"/>
      <c r="R3041" s="95"/>
      <c r="S3041" s="95"/>
      <c r="T3041" s="12">
        <f>SUM(P3041:S3041)</f>
        <v>0</v>
      </c>
      <c r="U3041" s="95"/>
      <c r="V3041" s="94"/>
      <c r="W3041" s="94"/>
      <c r="X3041" s="94"/>
      <c r="Y3041" s="85"/>
      <c r="Z3041" s="85"/>
      <c r="AA3041" s="14">
        <f>SUM(U3041:Z3041)</f>
        <v>0</v>
      </c>
      <c r="AB3041" s="85"/>
      <c r="AC3041" s="85"/>
      <c r="AD3041" s="86">
        <f>H3041+K3041+O3041+T3041+AA3041+AB3041-AC3041</f>
        <v>77.335789958544439</v>
      </c>
    </row>
    <row r="3042" spans="1:30" ht="21" customHeight="1" x14ac:dyDescent="0.2">
      <c r="A3042" s="9">
        <v>3038</v>
      </c>
      <c r="B3042" s="117">
        <v>194785</v>
      </c>
      <c r="C3042" s="119" t="s">
        <v>78</v>
      </c>
      <c r="D3042" s="119">
        <v>2</v>
      </c>
      <c r="E3042" s="14">
        <v>0.77333333333333332</v>
      </c>
      <c r="F3042" s="51"/>
      <c r="G3042" s="51"/>
      <c r="H3042" s="12">
        <f>SUM(E3042*100,F3042:G3042)</f>
        <v>77.333333333333329</v>
      </c>
      <c r="I3042" s="51"/>
      <c r="J3042" s="121"/>
      <c r="K3042" s="14">
        <f>SUM(I3042:J3042)</f>
        <v>0</v>
      </c>
      <c r="L3042" s="51"/>
      <c r="M3042" s="121"/>
      <c r="N3042" s="121"/>
      <c r="O3042" s="14">
        <f>SUM(L3042:N3042)</f>
        <v>0</v>
      </c>
      <c r="P3042" s="121"/>
      <c r="Q3042" s="121"/>
      <c r="R3042" s="121"/>
      <c r="S3042" s="121"/>
      <c r="T3042" s="14">
        <f>SUM(P3042:S3042)</f>
        <v>0</v>
      </c>
      <c r="U3042" s="51"/>
      <c r="V3042" s="51"/>
      <c r="W3042" s="51"/>
      <c r="X3042" s="51"/>
      <c r="Y3042" s="51"/>
      <c r="Z3042" s="51"/>
      <c r="AA3042" s="14">
        <f>SUM(U3042:Z3042)</f>
        <v>0</v>
      </c>
      <c r="AB3042" s="51"/>
      <c r="AC3042" s="51"/>
      <c r="AD3042" s="86">
        <f>H3042+K3042+O3042+T3042+AA3042+AB3042-AC3042</f>
        <v>77.333333333333329</v>
      </c>
    </row>
    <row r="3043" spans="1:30" ht="21" customHeight="1" x14ac:dyDescent="0.2">
      <c r="A3043" s="10">
        <v>3039</v>
      </c>
      <c r="B3043" s="100" t="s">
        <v>2556</v>
      </c>
      <c r="C3043" s="101" t="s">
        <v>68</v>
      </c>
      <c r="D3043" s="101">
        <v>2</v>
      </c>
      <c r="E3043" s="13">
        <v>0.77333333333333332</v>
      </c>
      <c r="F3043" s="48"/>
      <c r="G3043" s="48"/>
      <c r="H3043" s="12">
        <f>SUM(E3043*100,F3043:G3043)</f>
        <v>77.333333333333329</v>
      </c>
      <c r="I3043" s="48"/>
      <c r="J3043" s="78"/>
      <c r="K3043" s="13">
        <f>SUM(I3043:J3043)</f>
        <v>0</v>
      </c>
      <c r="L3043" s="48"/>
      <c r="M3043" s="78"/>
      <c r="N3043" s="78"/>
      <c r="O3043" s="13">
        <f>SUM(L3043:N3043)</f>
        <v>0</v>
      </c>
      <c r="P3043" s="78"/>
      <c r="Q3043" s="78"/>
      <c r="R3043" s="78"/>
      <c r="S3043" s="78"/>
      <c r="T3043" s="13">
        <f>SUM(P3043:S3043)</f>
        <v>0</v>
      </c>
      <c r="U3043" s="48"/>
      <c r="V3043" s="48"/>
      <c r="W3043" s="48"/>
      <c r="X3043" s="48"/>
      <c r="Y3043" s="48"/>
      <c r="Z3043" s="48"/>
      <c r="AA3043" s="13">
        <f>SUM(U3043:Z3043)</f>
        <v>0</v>
      </c>
      <c r="AB3043" s="48"/>
      <c r="AC3043" s="48"/>
      <c r="AD3043" s="86">
        <f>H3043+K3043+O3043+T3043+AA3043+AB3043-AC3043</f>
        <v>77.333333333333329</v>
      </c>
    </row>
    <row r="3044" spans="1:30" ht="21" customHeight="1" x14ac:dyDescent="0.2">
      <c r="A3044" s="8">
        <v>3040</v>
      </c>
      <c r="B3044" s="123" t="s">
        <v>2557</v>
      </c>
      <c r="C3044" s="101" t="s">
        <v>68</v>
      </c>
      <c r="D3044" s="137">
        <v>4</v>
      </c>
      <c r="E3044" s="13">
        <v>0.77333333333333332</v>
      </c>
      <c r="F3044" s="48"/>
      <c r="G3044" s="48"/>
      <c r="H3044" s="12">
        <f>SUM(E3044*100,F3044:G3044)</f>
        <v>77.333333333333329</v>
      </c>
      <c r="I3044" s="48"/>
      <c r="J3044" s="78"/>
      <c r="K3044" s="13">
        <f>SUM(I3044:J3044)</f>
        <v>0</v>
      </c>
      <c r="L3044" s="48"/>
      <c r="M3044" s="78"/>
      <c r="N3044" s="78"/>
      <c r="O3044" s="13">
        <f>SUM(L3044:N3044)</f>
        <v>0</v>
      </c>
      <c r="P3044" s="78"/>
      <c r="Q3044" s="78"/>
      <c r="R3044" s="78"/>
      <c r="S3044" s="78"/>
      <c r="T3044" s="13">
        <f>SUM(P3044:S3044)</f>
        <v>0</v>
      </c>
      <c r="U3044" s="48"/>
      <c r="V3044" s="48"/>
      <c r="W3044" s="48"/>
      <c r="X3044" s="48"/>
      <c r="Y3044" s="48"/>
      <c r="Z3044" s="48"/>
      <c r="AA3044" s="13">
        <f>SUM(U3044:Z3044)</f>
        <v>0</v>
      </c>
      <c r="AB3044" s="48"/>
      <c r="AC3044" s="48"/>
      <c r="AD3044" s="86">
        <f>H3044+K3044+O3044+T3044+AA3044+AB3044-AC3044</f>
        <v>77.333333333333329</v>
      </c>
    </row>
    <row r="3045" spans="1:30" ht="21" customHeight="1" x14ac:dyDescent="0.2">
      <c r="A3045" s="9">
        <v>3041</v>
      </c>
      <c r="B3045" s="145">
        <v>164458</v>
      </c>
      <c r="C3045" s="92" t="s">
        <v>64</v>
      </c>
      <c r="D3045" s="91">
        <v>5</v>
      </c>
      <c r="E3045" s="12">
        <v>0.77313261648745524</v>
      </c>
      <c r="F3045" s="53"/>
      <c r="G3045" s="46"/>
      <c r="H3045" s="12">
        <f>SUM(E3045*100,F3045:G3045)</f>
        <v>77.313261648745524</v>
      </c>
      <c r="I3045" s="53"/>
      <c r="J3045" s="113"/>
      <c r="K3045" s="12">
        <f>SUM(I3045:J3045)</f>
        <v>0</v>
      </c>
      <c r="L3045" s="53"/>
      <c r="M3045" s="113"/>
      <c r="N3045" s="113"/>
      <c r="O3045" s="12">
        <f>SUM(L3045:N3045)</f>
        <v>0</v>
      </c>
      <c r="P3045" s="113"/>
      <c r="Q3045" s="113"/>
      <c r="R3045" s="113"/>
      <c r="S3045" s="113"/>
      <c r="T3045" s="12">
        <f>SUM(P3045:S3045)</f>
        <v>0</v>
      </c>
      <c r="U3045" s="53"/>
      <c r="V3045" s="53"/>
      <c r="W3045" s="53"/>
      <c r="X3045" s="53"/>
      <c r="Y3045" s="58"/>
      <c r="Z3045" s="58"/>
      <c r="AA3045" s="14">
        <f>SUM(U3045:Z3045)</f>
        <v>0</v>
      </c>
      <c r="AB3045" s="58"/>
      <c r="AC3045" s="58"/>
      <c r="AD3045" s="86">
        <f>H3045+K3045+O3045+T3045+AA3045+AB3045-AC3045</f>
        <v>77.313261648745524</v>
      </c>
    </row>
    <row r="3046" spans="1:30" ht="21" customHeight="1" x14ac:dyDescent="0.2">
      <c r="A3046" s="10">
        <v>3042</v>
      </c>
      <c r="B3046" s="110" t="s">
        <v>2558</v>
      </c>
      <c r="C3046" s="110" t="s">
        <v>73</v>
      </c>
      <c r="D3046" s="110">
        <v>4</v>
      </c>
      <c r="E3046" s="14">
        <v>0.77312499999999995</v>
      </c>
      <c r="F3046" s="50"/>
      <c r="G3046" s="50"/>
      <c r="H3046" s="12">
        <f>SUM(E3046*100,F3046:G3046)</f>
        <v>77.3125</v>
      </c>
      <c r="I3046" s="50"/>
      <c r="J3046" s="112"/>
      <c r="K3046" s="14">
        <f>SUM(I3046:J3046)</f>
        <v>0</v>
      </c>
      <c r="L3046" s="50"/>
      <c r="M3046" s="112"/>
      <c r="N3046" s="112"/>
      <c r="O3046" s="14">
        <f>SUM(L3046:N3046)</f>
        <v>0</v>
      </c>
      <c r="P3046" s="112"/>
      <c r="Q3046" s="112"/>
      <c r="R3046" s="112"/>
      <c r="S3046" s="112"/>
      <c r="T3046" s="14">
        <f>SUM(P3046:S3046)</f>
        <v>0</v>
      </c>
      <c r="U3046" s="50"/>
      <c r="V3046" s="50"/>
      <c r="W3046" s="50"/>
      <c r="X3046" s="50"/>
      <c r="Y3046" s="50"/>
      <c r="Z3046" s="50"/>
      <c r="AA3046" s="14">
        <f>SUM(U3046:Z3046)</f>
        <v>0</v>
      </c>
      <c r="AB3046" s="50"/>
      <c r="AC3046" s="50"/>
      <c r="AD3046" s="86">
        <f>H3046+K3046+O3046+T3046+AA3046+AB3046-AC3046</f>
        <v>77.3125</v>
      </c>
    </row>
    <row r="3047" spans="1:30" ht="21" customHeight="1" x14ac:dyDescent="0.2">
      <c r="A3047" s="8">
        <v>3043</v>
      </c>
      <c r="B3047" s="117">
        <v>194173</v>
      </c>
      <c r="C3047" s="119" t="s">
        <v>78</v>
      </c>
      <c r="D3047" s="119">
        <v>2</v>
      </c>
      <c r="E3047" s="14">
        <v>0.76812499999999995</v>
      </c>
      <c r="F3047" s="51"/>
      <c r="G3047" s="51"/>
      <c r="H3047" s="12">
        <f>SUM(E3047*100,F3047:G3047)</f>
        <v>76.8125</v>
      </c>
      <c r="I3047" s="51"/>
      <c r="J3047" s="121"/>
      <c r="K3047" s="14">
        <f>SUM(I3047:J3047)</f>
        <v>0</v>
      </c>
      <c r="L3047" s="51"/>
      <c r="M3047" s="121"/>
      <c r="N3047" s="121"/>
      <c r="O3047" s="14">
        <f>SUM(L3047:N3047)</f>
        <v>0</v>
      </c>
      <c r="P3047" s="121"/>
      <c r="Q3047" s="121"/>
      <c r="R3047" s="121"/>
      <c r="S3047" s="121"/>
      <c r="T3047" s="14">
        <f>SUM(P3047:S3047)</f>
        <v>0</v>
      </c>
      <c r="U3047" s="51"/>
      <c r="V3047" s="51">
        <v>0.5</v>
      </c>
      <c r="W3047" s="51"/>
      <c r="X3047" s="51"/>
      <c r="Y3047" s="51"/>
      <c r="Z3047" s="51"/>
      <c r="AA3047" s="14">
        <f>SUM(U3047:Z3047)</f>
        <v>0.5</v>
      </c>
      <c r="AB3047" s="51"/>
      <c r="AC3047" s="51"/>
      <c r="AD3047" s="86">
        <f>H3047+K3047+O3047+T3047+AA3047+AB3047-AC3047</f>
        <v>77.3125</v>
      </c>
    </row>
    <row r="3048" spans="1:30" ht="21" customHeight="1" x14ac:dyDescent="0.2">
      <c r="A3048" s="9">
        <v>3044</v>
      </c>
      <c r="B3048" s="107">
        <v>182015</v>
      </c>
      <c r="C3048" s="104" t="s">
        <v>70</v>
      </c>
      <c r="D3048" s="104">
        <v>3</v>
      </c>
      <c r="E3048" s="14">
        <f>'[1]3-18-03.'!AD12</f>
        <v>0.77300000000000002</v>
      </c>
      <c r="F3048" s="49"/>
      <c r="G3048" s="49"/>
      <c r="H3048" s="12">
        <f>SUM(E3048*100,F3048:G3048)</f>
        <v>77.3</v>
      </c>
      <c r="I3048" s="49"/>
      <c r="J3048" s="106"/>
      <c r="K3048" s="14">
        <f>SUM(I3048:J3048)</f>
        <v>0</v>
      </c>
      <c r="L3048" s="49"/>
      <c r="M3048" s="106"/>
      <c r="N3048" s="106"/>
      <c r="O3048" s="14">
        <f>SUM(L3048:N3048)</f>
        <v>0</v>
      </c>
      <c r="P3048" s="106"/>
      <c r="Q3048" s="106"/>
      <c r="R3048" s="106"/>
      <c r="S3048" s="106"/>
      <c r="T3048" s="14">
        <f>SUM(P3048:S3048)</f>
        <v>0</v>
      </c>
      <c r="U3048" s="49"/>
      <c r="V3048" s="49"/>
      <c r="W3048" s="49"/>
      <c r="X3048" s="49"/>
      <c r="Y3048" s="49"/>
      <c r="Z3048" s="49"/>
      <c r="AA3048" s="14">
        <f>SUM(U3048:Z3048)</f>
        <v>0</v>
      </c>
      <c r="AB3048" s="49"/>
      <c r="AC3048" s="49"/>
      <c r="AD3048" s="86">
        <f>H3048+K3048+O3048+T3048+AA3048+AB3048-AC3048</f>
        <v>77.3</v>
      </c>
    </row>
    <row r="3049" spans="1:30" ht="21" customHeight="1" x14ac:dyDescent="0.2">
      <c r="A3049" s="10">
        <v>3045</v>
      </c>
      <c r="B3049" s="145">
        <v>164331</v>
      </c>
      <c r="C3049" s="92" t="s">
        <v>64</v>
      </c>
      <c r="D3049" s="91">
        <v>5</v>
      </c>
      <c r="E3049" s="12">
        <v>0.77298924731182805</v>
      </c>
      <c r="F3049" s="46"/>
      <c r="G3049" s="46"/>
      <c r="H3049" s="12">
        <f>SUM(E3049*100,F3049:G3049)</f>
        <v>77.298924731182808</v>
      </c>
      <c r="I3049" s="94"/>
      <c r="J3049" s="95"/>
      <c r="K3049" s="12">
        <f>SUM(I3049:J3049)</f>
        <v>0</v>
      </c>
      <c r="L3049" s="95"/>
      <c r="M3049" s="95"/>
      <c r="N3049" s="95"/>
      <c r="O3049" s="12">
        <f>SUM(L3049:N3049)</f>
        <v>0</v>
      </c>
      <c r="P3049" s="95"/>
      <c r="Q3049" s="95"/>
      <c r="R3049" s="95"/>
      <c r="S3049" s="95"/>
      <c r="T3049" s="12">
        <f>SUM(P3049:S3049)</f>
        <v>0</v>
      </c>
      <c r="U3049" s="95"/>
      <c r="V3049" s="94"/>
      <c r="W3049" s="94"/>
      <c r="X3049" s="94"/>
      <c r="Y3049" s="85"/>
      <c r="Z3049" s="85"/>
      <c r="AA3049" s="14">
        <f>SUM(U3049:Z3049)</f>
        <v>0</v>
      </c>
      <c r="AB3049" s="85"/>
      <c r="AC3049" s="85"/>
      <c r="AD3049" s="86">
        <f>H3049+K3049+O3049+T3049+AA3049+AB3049-AC3049</f>
        <v>77.298924731182808</v>
      </c>
    </row>
    <row r="3050" spans="1:30" ht="21" customHeight="1" x14ac:dyDescent="0.2">
      <c r="A3050" s="8">
        <v>3046</v>
      </c>
      <c r="B3050" s="131" t="s">
        <v>2559</v>
      </c>
      <c r="C3050" s="92" t="s">
        <v>64</v>
      </c>
      <c r="D3050" s="91">
        <v>2</v>
      </c>
      <c r="E3050" s="12">
        <v>0.77297872340425533</v>
      </c>
      <c r="F3050" s="52"/>
      <c r="G3050" s="46"/>
      <c r="H3050" s="12">
        <f>SUM(E3050*100,F3050:G3050)</f>
        <v>77.297872340425528</v>
      </c>
      <c r="I3050" s="53"/>
      <c r="J3050" s="113"/>
      <c r="K3050" s="12">
        <f>SUM(I3050:J3050)</f>
        <v>0</v>
      </c>
      <c r="L3050" s="53"/>
      <c r="M3050" s="113"/>
      <c r="N3050" s="113"/>
      <c r="O3050" s="12">
        <f>SUM(L3050:N3050)</f>
        <v>0</v>
      </c>
      <c r="P3050" s="113"/>
      <c r="Q3050" s="113"/>
      <c r="R3050" s="113"/>
      <c r="S3050" s="113"/>
      <c r="T3050" s="12">
        <f>SUM(P3050:S3050)</f>
        <v>0</v>
      </c>
      <c r="U3050" s="53"/>
      <c r="V3050" s="53"/>
      <c r="W3050" s="53"/>
      <c r="X3050" s="53"/>
      <c r="Y3050" s="58"/>
      <c r="Z3050" s="58"/>
      <c r="AA3050" s="14">
        <f>SUM(U3050:Z3050)</f>
        <v>0</v>
      </c>
      <c r="AB3050" s="58"/>
      <c r="AC3050" s="58"/>
      <c r="AD3050" s="86">
        <f>H3050+K3050+O3050+T3050+AA3050+AB3050-AC3050</f>
        <v>77.297872340425528</v>
      </c>
    </row>
    <row r="3051" spans="1:30" ht="21" customHeight="1" x14ac:dyDescent="0.2">
      <c r="A3051" s="9">
        <v>3047</v>
      </c>
      <c r="B3051" s="90" t="s">
        <v>2560</v>
      </c>
      <c r="C3051" s="92" t="s">
        <v>64</v>
      </c>
      <c r="D3051" s="92">
        <v>2</v>
      </c>
      <c r="E3051" s="12">
        <v>0.77290322580645165</v>
      </c>
      <c r="F3051" s="46"/>
      <c r="G3051" s="46"/>
      <c r="H3051" s="12">
        <f>SUM(E3051*100,F3051:G3051)</f>
        <v>77.290322580645167</v>
      </c>
      <c r="I3051" s="94"/>
      <c r="J3051" s="95"/>
      <c r="K3051" s="12">
        <f>SUM(I3051:J3051)</f>
        <v>0</v>
      </c>
      <c r="L3051" s="95"/>
      <c r="M3051" s="95"/>
      <c r="N3051" s="95"/>
      <c r="O3051" s="12">
        <f>SUM(L3051:N3051)</f>
        <v>0</v>
      </c>
      <c r="P3051" s="95"/>
      <c r="Q3051" s="95"/>
      <c r="R3051" s="95"/>
      <c r="S3051" s="95"/>
      <c r="T3051" s="12">
        <f>SUM(P3051:S3051)</f>
        <v>0</v>
      </c>
      <c r="U3051" s="95"/>
      <c r="V3051" s="94"/>
      <c r="W3051" s="94"/>
      <c r="X3051" s="94"/>
      <c r="Y3051" s="85"/>
      <c r="Z3051" s="85"/>
      <c r="AA3051" s="14">
        <f>SUM(U3051:Z3051)</f>
        <v>0</v>
      </c>
      <c r="AB3051" s="85"/>
      <c r="AC3051" s="85"/>
      <c r="AD3051" s="86">
        <f>H3051+K3051+O3051+T3051+AA3051+AB3051-AC3051</f>
        <v>77.290322580645167</v>
      </c>
    </row>
    <row r="3052" spans="1:30" ht="21" customHeight="1" x14ac:dyDescent="0.2">
      <c r="A3052" s="10">
        <v>3048</v>
      </c>
      <c r="B3052" s="122" t="s">
        <v>2561</v>
      </c>
      <c r="C3052" s="110" t="s">
        <v>73</v>
      </c>
      <c r="D3052" s="110">
        <v>1</v>
      </c>
      <c r="E3052" s="14">
        <v>0.7628571428571429</v>
      </c>
      <c r="F3052" s="50"/>
      <c r="G3052" s="50">
        <v>1</v>
      </c>
      <c r="H3052" s="12">
        <f>SUM(E3052*100,F3052:G3052)</f>
        <v>77.285714285714292</v>
      </c>
      <c r="I3052" s="50"/>
      <c r="J3052" s="112"/>
      <c r="K3052" s="14">
        <f>SUM(I3052:J3052)</f>
        <v>0</v>
      </c>
      <c r="L3052" s="50"/>
      <c r="M3052" s="112"/>
      <c r="N3052" s="112"/>
      <c r="O3052" s="14">
        <f>SUM(L3052:N3052)</f>
        <v>0</v>
      </c>
      <c r="P3052" s="112"/>
      <c r="Q3052" s="112"/>
      <c r="R3052" s="112"/>
      <c r="S3052" s="112"/>
      <c r="T3052" s="14">
        <f>SUM(P3052:S3052)</f>
        <v>0</v>
      </c>
      <c r="U3052" s="50"/>
      <c r="V3052" s="50"/>
      <c r="W3052" s="50"/>
      <c r="X3052" s="50"/>
      <c r="Y3052" s="50"/>
      <c r="Z3052" s="50"/>
      <c r="AA3052" s="14">
        <f>SUM(U3052:Z3052)</f>
        <v>0</v>
      </c>
      <c r="AB3052" s="50"/>
      <c r="AC3052" s="50"/>
      <c r="AD3052" s="86">
        <f>H3052+K3052+O3052+T3052+AA3052+AB3052-AC3052</f>
        <v>77.285714285714292</v>
      </c>
    </row>
    <row r="3053" spans="1:30" ht="21" customHeight="1" x14ac:dyDescent="0.2">
      <c r="A3053" s="8">
        <v>3049</v>
      </c>
      <c r="B3053" s="117">
        <v>204218</v>
      </c>
      <c r="C3053" s="119" t="s">
        <v>78</v>
      </c>
      <c r="D3053" s="119">
        <v>1</v>
      </c>
      <c r="E3053" s="14">
        <v>0.77281250000000001</v>
      </c>
      <c r="F3053" s="51"/>
      <c r="G3053" s="51"/>
      <c r="H3053" s="12">
        <f>SUM(E3053*100,F3053:G3053)</f>
        <v>77.28125</v>
      </c>
      <c r="I3053" s="51"/>
      <c r="J3053" s="121"/>
      <c r="K3053" s="14">
        <f>SUM(I3053:J3053)</f>
        <v>0</v>
      </c>
      <c r="L3053" s="51"/>
      <c r="M3053" s="121"/>
      <c r="N3053" s="121"/>
      <c r="O3053" s="14">
        <f>SUM(L3053:N3053)</f>
        <v>0</v>
      </c>
      <c r="P3053" s="121"/>
      <c r="Q3053" s="121"/>
      <c r="R3053" s="121"/>
      <c r="S3053" s="121"/>
      <c r="T3053" s="14">
        <f>SUM(P3053:S3053)</f>
        <v>0</v>
      </c>
      <c r="U3053" s="51"/>
      <c r="V3053" s="51"/>
      <c r="W3053" s="51"/>
      <c r="X3053" s="51"/>
      <c r="Y3053" s="51"/>
      <c r="Z3053" s="51"/>
      <c r="AA3053" s="14">
        <f>SUM(U3053:Z3053)</f>
        <v>0</v>
      </c>
      <c r="AB3053" s="51"/>
      <c r="AC3053" s="51"/>
      <c r="AD3053" s="86">
        <f>H3053+K3053+O3053+T3053+AA3053+AB3053-AC3053</f>
        <v>77.28125</v>
      </c>
    </row>
    <row r="3054" spans="1:30" ht="21" customHeight="1" x14ac:dyDescent="0.2">
      <c r="A3054" s="9">
        <v>3050</v>
      </c>
      <c r="B3054" s="136" t="s">
        <v>2562</v>
      </c>
      <c r="C3054" s="104" t="s">
        <v>70</v>
      </c>
      <c r="D3054" s="103">
        <v>1</v>
      </c>
      <c r="E3054" s="14">
        <f>H3054/100</f>
        <v>0.77272727272727271</v>
      </c>
      <c r="F3054" s="49"/>
      <c r="G3054" s="49"/>
      <c r="H3054" s="12">
        <v>77.272727272727266</v>
      </c>
      <c r="I3054" s="49"/>
      <c r="J3054" s="106"/>
      <c r="K3054" s="14">
        <f>SUM(I3054:J3054)</f>
        <v>0</v>
      </c>
      <c r="L3054" s="49"/>
      <c r="M3054" s="106"/>
      <c r="N3054" s="106"/>
      <c r="O3054" s="14">
        <f>SUM(L3054:N3054)</f>
        <v>0</v>
      </c>
      <c r="P3054" s="106"/>
      <c r="Q3054" s="106"/>
      <c r="R3054" s="106"/>
      <c r="S3054" s="106"/>
      <c r="T3054" s="14">
        <f>SUM(P3054:S3054)</f>
        <v>0</v>
      </c>
      <c r="U3054" s="49"/>
      <c r="V3054" s="49"/>
      <c r="W3054" s="49"/>
      <c r="X3054" s="49"/>
      <c r="Y3054" s="49"/>
      <c r="Z3054" s="49"/>
      <c r="AA3054" s="14">
        <f>SUM(U3054:Z3054)</f>
        <v>0</v>
      </c>
      <c r="AB3054" s="49"/>
      <c r="AC3054" s="49"/>
      <c r="AD3054" s="86">
        <f>H3054+K3054+O3054+T3054+AA3054+AB3054-AC3054</f>
        <v>77.272727272727266</v>
      </c>
    </row>
    <row r="3055" spans="1:30" ht="21" customHeight="1" x14ac:dyDescent="0.2">
      <c r="A3055" s="10">
        <v>3051</v>
      </c>
      <c r="B3055" s="134" t="s">
        <v>2563</v>
      </c>
      <c r="C3055" s="92" t="s">
        <v>64</v>
      </c>
      <c r="D3055" s="91">
        <v>1</v>
      </c>
      <c r="E3055" s="12">
        <v>0.74772413793103454</v>
      </c>
      <c r="F3055" s="55"/>
      <c r="G3055" s="46"/>
      <c r="H3055" s="12">
        <f>SUM(E3055*100,F3055:G3055)</f>
        <v>74.772413793103453</v>
      </c>
      <c r="I3055" s="94"/>
      <c r="J3055" s="95"/>
      <c r="K3055" s="12">
        <f>SUM(I3055:J3055)</f>
        <v>0</v>
      </c>
      <c r="L3055" s="95"/>
      <c r="M3055" s="95"/>
      <c r="N3055" s="95"/>
      <c r="O3055" s="12">
        <f>SUM(L3055:N3055)</f>
        <v>0</v>
      </c>
      <c r="P3055" s="95"/>
      <c r="Q3055" s="95"/>
      <c r="R3055" s="95"/>
      <c r="S3055" s="95"/>
      <c r="T3055" s="12">
        <f>SUM(P3055:S3055)</f>
        <v>0</v>
      </c>
      <c r="U3055" s="95">
        <v>1</v>
      </c>
      <c r="V3055" s="94"/>
      <c r="W3055" s="94"/>
      <c r="X3055" s="95">
        <v>1</v>
      </c>
      <c r="Y3055" s="85"/>
      <c r="Z3055" s="85">
        <v>0.5</v>
      </c>
      <c r="AA3055" s="14">
        <f>SUM(U3055:Z3055)</f>
        <v>2.5</v>
      </c>
      <c r="AB3055" s="85"/>
      <c r="AC3055" s="85"/>
      <c r="AD3055" s="86">
        <f>H3055+K3055+O3055+T3055+AA3055+AB3055-AC3055</f>
        <v>77.272413793103453</v>
      </c>
    </row>
    <row r="3056" spans="1:30" ht="21" customHeight="1" x14ac:dyDescent="0.2">
      <c r="A3056" s="8">
        <v>3052</v>
      </c>
      <c r="B3056" s="127" t="s">
        <v>2564</v>
      </c>
      <c r="C3056" s="92" t="s">
        <v>64</v>
      </c>
      <c r="D3056" s="91">
        <v>4</v>
      </c>
      <c r="E3056" s="12">
        <v>0.77064025794564706</v>
      </c>
      <c r="F3056" s="46"/>
      <c r="G3056" s="46"/>
      <c r="H3056" s="12">
        <f>SUM(E3056*100,F3056:G3056)</f>
        <v>77.064025794564699</v>
      </c>
      <c r="I3056" s="94"/>
      <c r="J3056" s="95"/>
      <c r="K3056" s="12">
        <f>SUM(I3056:J3056)</f>
        <v>0</v>
      </c>
      <c r="L3056" s="95"/>
      <c r="M3056" s="95"/>
      <c r="N3056" s="95"/>
      <c r="O3056" s="12">
        <f>SUM(L3056:N3056)</f>
        <v>0</v>
      </c>
      <c r="P3056" s="95"/>
      <c r="Q3056" s="95"/>
      <c r="R3056" s="95"/>
      <c r="S3056" s="95"/>
      <c r="T3056" s="12">
        <f>SUM(P3056:S3056)</f>
        <v>0</v>
      </c>
      <c r="U3056" s="95"/>
      <c r="V3056" s="94"/>
      <c r="W3056" s="94"/>
      <c r="X3056" s="94"/>
      <c r="Y3056" s="85"/>
      <c r="Z3056" s="85">
        <v>0.2</v>
      </c>
      <c r="AA3056" s="14">
        <f>SUM(U3056:Z3056)</f>
        <v>0.2</v>
      </c>
      <c r="AB3056" s="85"/>
      <c r="AC3056" s="85"/>
      <c r="AD3056" s="86">
        <f>H3056+K3056+O3056+T3056+AA3056+AB3056-AC3056</f>
        <v>77.264025794564702</v>
      </c>
    </row>
    <row r="3057" spans="1:30" ht="21" customHeight="1" x14ac:dyDescent="0.2">
      <c r="A3057" s="9">
        <v>3053</v>
      </c>
      <c r="B3057" s="110" t="s">
        <v>2565</v>
      </c>
      <c r="C3057" s="110" t="s">
        <v>73</v>
      </c>
      <c r="D3057" s="110">
        <v>2</v>
      </c>
      <c r="E3057" s="14">
        <v>0.77255244755244756</v>
      </c>
      <c r="F3057" s="50"/>
      <c r="G3057" s="50"/>
      <c r="H3057" s="12">
        <f>SUM(E3057*100,F3057:G3057)</f>
        <v>77.25524475524476</v>
      </c>
      <c r="I3057" s="50"/>
      <c r="J3057" s="112"/>
      <c r="K3057" s="14">
        <f>SUM(I3057:J3057)</f>
        <v>0</v>
      </c>
      <c r="L3057" s="50"/>
      <c r="M3057" s="112"/>
      <c r="N3057" s="112"/>
      <c r="O3057" s="14">
        <f>SUM(L3057:N3057)</f>
        <v>0</v>
      </c>
      <c r="P3057" s="112"/>
      <c r="Q3057" s="112"/>
      <c r="R3057" s="112"/>
      <c r="S3057" s="112"/>
      <c r="T3057" s="14">
        <f>SUM(P3057:S3057)</f>
        <v>0</v>
      </c>
      <c r="U3057" s="50"/>
      <c r="V3057" s="50"/>
      <c r="W3057" s="50"/>
      <c r="X3057" s="50"/>
      <c r="Y3057" s="50"/>
      <c r="Z3057" s="50"/>
      <c r="AA3057" s="14">
        <f>SUM(U3057:Z3057)</f>
        <v>0</v>
      </c>
      <c r="AB3057" s="50"/>
      <c r="AC3057" s="50"/>
      <c r="AD3057" s="86">
        <f>H3057+K3057+O3057+T3057+AA3057+AB3057-AC3057</f>
        <v>77.25524475524476</v>
      </c>
    </row>
    <row r="3058" spans="1:30" ht="21" customHeight="1" x14ac:dyDescent="0.2">
      <c r="A3058" s="10">
        <v>3054</v>
      </c>
      <c r="B3058" s="117">
        <v>204252</v>
      </c>
      <c r="C3058" s="119" t="s">
        <v>78</v>
      </c>
      <c r="D3058" s="119">
        <v>1</v>
      </c>
      <c r="E3058" s="14">
        <v>0.77249999999999996</v>
      </c>
      <c r="F3058" s="51"/>
      <c r="G3058" s="51"/>
      <c r="H3058" s="12">
        <f>SUM(E3058*100,F3058:G3058)</f>
        <v>77.25</v>
      </c>
      <c r="I3058" s="51"/>
      <c r="J3058" s="121"/>
      <c r="K3058" s="14">
        <f>SUM(I3058:J3058)</f>
        <v>0</v>
      </c>
      <c r="L3058" s="51"/>
      <c r="M3058" s="121"/>
      <c r="N3058" s="121"/>
      <c r="O3058" s="14">
        <f>SUM(L3058:N3058)</f>
        <v>0</v>
      </c>
      <c r="P3058" s="121"/>
      <c r="Q3058" s="121"/>
      <c r="R3058" s="121"/>
      <c r="S3058" s="121"/>
      <c r="T3058" s="14">
        <f>SUM(P3058:S3058)</f>
        <v>0</v>
      </c>
      <c r="U3058" s="51"/>
      <c r="V3058" s="51"/>
      <c r="W3058" s="51"/>
      <c r="X3058" s="51"/>
      <c r="Y3058" s="51"/>
      <c r="Z3058" s="51"/>
      <c r="AA3058" s="14">
        <f>SUM(U3058:Z3058)</f>
        <v>0</v>
      </c>
      <c r="AB3058" s="51"/>
      <c r="AC3058" s="51"/>
      <c r="AD3058" s="86">
        <f>H3058+K3058+O3058+T3058+AA3058+AB3058-AC3058</f>
        <v>77.25</v>
      </c>
    </row>
    <row r="3059" spans="1:30" ht="21" customHeight="1" x14ac:dyDescent="0.2">
      <c r="A3059" s="8">
        <v>3055</v>
      </c>
      <c r="B3059" s="117">
        <v>194004</v>
      </c>
      <c r="C3059" s="119" t="s">
        <v>78</v>
      </c>
      <c r="D3059" s="119">
        <v>2</v>
      </c>
      <c r="E3059" s="14">
        <v>0.77229166666666671</v>
      </c>
      <c r="F3059" s="51"/>
      <c r="G3059" s="51"/>
      <c r="H3059" s="12">
        <f>SUM(E3059*100,F3059:G3059)</f>
        <v>77.229166666666671</v>
      </c>
      <c r="I3059" s="51"/>
      <c r="J3059" s="121"/>
      <c r="K3059" s="14">
        <f>SUM(I3059:J3059)</f>
        <v>0</v>
      </c>
      <c r="L3059" s="51"/>
      <c r="M3059" s="121"/>
      <c r="N3059" s="121"/>
      <c r="O3059" s="14">
        <f>SUM(L3059:N3059)</f>
        <v>0</v>
      </c>
      <c r="P3059" s="121"/>
      <c r="Q3059" s="121"/>
      <c r="R3059" s="121"/>
      <c r="S3059" s="121"/>
      <c r="T3059" s="14">
        <f>SUM(P3059:S3059)</f>
        <v>0</v>
      </c>
      <c r="U3059" s="51"/>
      <c r="V3059" s="51"/>
      <c r="W3059" s="51"/>
      <c r="X3059" s="51"/>
      <c r="Y3059" s="51"/>
      <c r="Z3059" s="51"/>
      <c r="AA3059" s="14">
        <f>SUM(U3059:Z3059)</f>
        <v>0</v>
      </c>
      <c r="AB3059" s="51"/>
      <c r="AC3059" s="51"/>
      <c r="AD3059" s="87">
        <f>H3059+K3059+O3059+T3059+AA3059+AB3059-AC3059</f>
        <v>77.229166666666671</v>
      </c>
    </row>
    <row r="3060" spans="1:30" ht="21" customHeight="1" x14ac:dyDescent="0.2">
      <c r="A3060" s="9">
        <v>3056</v>
      </c>
      <c r="B3060" s="110" t="s">
        <v>2566</v>
      </c>
      <c r="C3060" s="110" t="s">
        <v>73</v>
      </c>
      <c r="D3060" s="110">
        <v>2</v>
      </c>
      <c r="E3060" s="14">
        <v>0.77227272727272722</v>
      </c>
      <c r="F3060" s="50"/>
      <c r="G3060" s="50"/>
      <c r="H3060" s="12">
        <f>SUM(E3060*100,F3060:G3060)</f>
        <v>77.22727272727272</v>
      </c>
      <c r="I3060" s="50"/>
      <c r="J3060" s="112"/>
      <c r="K3060" s="14">
        <f>SUM(I3060:J3060)</f>
        <v>0</v>
      </c>
      <c r="L3060" s="50"/>
      <c r="M3060" s="112"/>
      <c r="N3060" s="112"/>
      <c r="O3060" s="14">
        <f>SUM(L3060:N3060)</f>
        <v>0</v>
      </c>
      <c r="P3060" s="112"/>
      <c r="Q3060" s="112"/>
      <c r="R3060" s="112"/>
      <c r="S3060" s="112"/>
      <c r="T3060" s="14">
        <f>SUM(P3060:S3060)</f>
        <v>0</v>
      </c>
      <c r="U3060" s="50"/>
      <c r="V3060" s="50"/>
      <c r="W3060" s="50"/>
      <c r="X3060" s="50"/>
      <c r="Y3060" s="50"/>
      <c r="Z3060" s="50"/>
      <c r="AA3060" s="14">
        <f>SUM(U3060:Z3060)</f>
        <v>0</v>
      </c>
      <c r="AB3060" s="50"/>
      <c r="AC3060" s="50"/>
      <c r="AD3060" s="86">
        <f>H3060+K3060+O3060+T3060+AA3060+AB3060-AC3060</f>
        <v>77.22727272727272</v>
      </c>
    </row>
    <row r="3061" spans="1:30" ht="21" customHeight="1" x14ac:dyDescent="0.2">
      <c r="A3061" s="10">
        <v>3057</v>
      </c>
      <c r="B3061" s="218">
        <v>164437</v>
      </c>
      <c r="C3061" s="92" t="s">
        <v>64</v>
      </c>
      <c r="D3061" s="91">
        <v>5</v>
      </c>
      <c r="E3061" s="12">
        <v>0.77218494623655909</v>
      </c>
      <c r="F3061" s="46"/>
      <c r="G3061" s="46"/>
      <c r="H3061" s="12">
        <f>SUM(E3061*100,F3061:G3061)</f>
        <v>77.218494623655914</v>
      </c>
      <c r="I3061" s="94"/>
      <c r="J3061" s="95"/>
      <c r="K3061" s="12">
        <f>SUM(I3061:J3061)</f>
        <v>0</v>
      </c>
      <c r="L3061" s="95"/>
      <c r="M3061" s="95"/>
      <c r="N3061" s="95"/>
      <c r="O3061" s="12">
        <f>SUM(L3061:N3061)</f>
        <v>0</v>
      </c>
      <c r="P3061" s="95"/>
      <c r="Q3061" s="95"/>
      <c r="R3061" s="95"/>
      <c r="S3061" s="95"/>
      <c r="T3061" s="12">
        <f>SUM(P3061:S3061)</f>
        <v>0</v>
      </c>
      <c r="U3061" s="95"/>
      <c r="V3061" s="94"/>
      <c r="W3061" s="94"/>
      <c r="X3061" s="94"/>
      <c r="Y3061" s="85"/>
      <c r="Z3061" s="85"/>
      <c r="AA3061" s="14">
        <f>SUM(U3061:Z3061)</f>
        <v>0</v>
      </c>
      <c r="AB3061" s="85"/>
      <c r="AC3061" s="85"/>
      <c r="AD3061" s="86">
        <f>H3061+K3061+O3061+T3061+AA3061+AB3061-AC3061</f>
        <v>77.218494623655914</v>
      </c>
    </row>
    <row r="3062" spans="1:30" ht="21" customHeight="1" x14ac:dyDescent="0.2">
      <c r="A3062" s="8">
        <v>3058</v>
      </c>
      <c r="B3062" s="117">
        <v>194175</v>
      </c>
      <c r="C3062" s="119" t="s">
        <v>78</v>
      </c>
      <c r="D3062" s="119">
        <v>2</v>
      </c>
      <c r="E3062" s="14">
        <v>0.77208333333333334</v>
      </c>
      <c r="F3062" s="51"/>
      <c r="G3062" s="51"/>
      <c r="H3062" s="12">
        <f>SUM(E3062*100,F3062:G3062)</f>
        <v>77.208333333333329</v>
      </c>
      <c r="I3062" s="51"/>
      <c r="J3062" s="121"/>
      <c r="K3062" s="14">
        <f>SUM(I3062:J3062)</f>
        <v>0</v>
      </c>
      <c r="L3062" s="51"/>
      <c r="M3062" s="121"/>
      <c r="N3062" s="121"/>
      <c r="O3062" s="14">
        <f>SUM(L3062:N3062)</f>
        <v>0</v>
      </c>
      <c r="P3062" s="121"/>
      <c r="Q3062" s="121"/>
      <c r="R3062" s="121"/>
      <c r="S3062" s="121"/>
      <c r="T3062" s="14">
        <f>SUM(P3062:S3062)</f>
        <v>0</v>
      </c>
      <c r="U3062" s="51"/>
      <c r="V3062" s="51"/>
      <c r="W3062" s="51"/>
      <c r="X3062" s="51"/>
      <c r="Y3062" s="51"/>
      <c r="Z3062" s="51"/>
      <c r="AA3062" s="14">
        <f>SUM(U3062:Z3062)</f>
        <v>0</v>
      </c>
      <c r="AB3062" s="51"/>
      <c r="AC3062" s="51"/>
      <c r="AD3062" s="87">
        <f>H3062+K3062+O3062+T3062+AA3062+AB3062-AC3062</f>
        <v>77.208333333333329</v>
      </c>
    </row>
    <row r="3063" spans="1:30" ht="21" customHeight="1" x14ac:dyDescent="0.2">
      <c r="A3063" s="9">
        <v>3059</v>
      </c>
      <c r="B3063" s="100" t="s">
        <v>2567</v>
      </c>
      <c r="C3063" s="101" t="s">
        <v>68</v>
      </c>
      <c r="D3063" s="156">
        <v>1</v>
      </c>
      <c r="E3063" s="16">
        <v>0.77200000000000002</v>
      </c>
      <c r="F3063" s="48"/>
      <c r="G3063" s="48"/>
      <c r="H3063" s="12">
        <f>SUM(E3063*100,F3063:G3063)</f>
        <v>77.2</v>
      </c>
      <c r="I3063" s="48"/>
      <c r="J3063" s="78"/>
      <c r="K3063" s="13">
        <f>SUM(I3063:J3063)</f>
        <v>0</v>
      </c>
      <c r="L3063" s="48"/>
      <c r="M3063" s="78"/>
      <c r="N3063" s="78"/>
      <c r="O3063" s="13">
        <f>SUM(L3063:N3063)</f>
        <v>0</v>
      </c>
      <c r="P3063" s="78"/>
      <c r="Q3063" s="78"/>
      <c r="R3063" s="78"/>
      <c r="S3063" s="78"/>
      <c r="T3063" s="13">
        <f>SUM(P3063:S3063)</f>
        <v>0</v>
      </c>
      <c r="U3063" s="48"/>
      <c r="V3063" s="48"/>
      <c r="W3063" s="48"/>
      <c r="X3063" s="48"/>
      <c r="Y3063" s="48"/>
      <c r="Z3063" s="48"/>
      <c r="AA3063" s="13">
        <f>SUM(U3063:Z3063)</f>
        <v>0</v>
      </c>
      <c r="AB3063" s="48"/>
      <c r="AC3063" s="48"/>
      <c r="AD3063" s="87">
        <f>H3063+K3063+O3063+T3063+AA3063+AB3063-AC3063</f>
        <v>77.2</v>
      </c>
    </row>
    <row r="3064" spans="1:30" ht="21" customHeight="1" x14ac:dyDescent="0.2">
      <c r="A3064" s="10">
        <v>3060</v>
      </c>
      <c r="B3064" s="145">
        <v>164296</v>
      </c>
      <c r="C3064" s="92" t="s">
        <v>64</v>
      </c>
      <c r="D3064" s="91">
        <v>5</v>
      </c>
      <c r="E3064" s="12">
        <v>0.77195512888699791</v>
      </c>
      <c r="F3064" s="54"/>
      <c r="G3064" s="54"/>
      <c r="H3064" s="12">
        <f>SUM(E3064*100,F3064:G3064)</f>
        <v>77.195512888699795</v>
      </c>
      <c r="I3064" s="85"/>
      <c r="J3064" s="126"/>
      <c r="K3064" s="12">
        <f>SUM(I3064:J3064)</f>
        <v>0</v>
      </c>
      <c r="L3064" s="95"/>
      <c r="M3064" s="95"/>
      <c r="N3064" s="95"/>
      <c r="O3064" s="12">
        <f>SUM(L3064:N3064)</f>
        <v>0</v>
      </c>
      <c r="P3064" s="95"/>
      <c r="Q3064" s="95"/>
      <c r="R3064" s="95"/>
      <c r="S3064" s="95"/>
      <c r="T3064" s="12">
        <f>SUM(P3064:S3064)</f>
        <v>0</v>
      </c>
      <c r="U3064" s="95"/>
      <c r="V3064" s="94"/>
      <c r="W3064" s="94"/>
      <c r="X3064" s="94"/>
      <c r="Y3064" s="85"/>
      <c r="Z3064" s="85"/>
      <c r="AA3064" s="14">
        <f>SUM(U3064:Z3064)</f>
        <v>0</v>
      </c>
      <c r="AB3064" s="85"/>
      <c r="AC3064" s="85"/>
      <c r="AD3064" s="86">
        <f>H3064+K3064+O3064+T3064+AA3064+AB3064-AC3064</f>
        <v>77.195512888699795</v>
      </c>
    </row>
    <row r="3065" spans="1:30" ht="21" customHeight="1" x14ac:dyDescent="0.2">
      <c r="A3065" s="8">
        <v>3061</v>
      </c>
      <c r="B3065" s="114" t="s">
        <v>2568</v>
      </c>
      <c r="C3065" s="92" t="s">
        <v>64</v>
      </c>
      <c r="D3065" s="91">
        <v>3</v>
      </c>
      <c r="E3065" s="12">
        <v>0.5559485530546624</v>
      </c>
      <c r="F3065" s="46"/>
      <c r="G3065" s="46"/>
      <c r="H3065" s="12">
        <f>SUM(E3065*100,F3065:G3065)</f>
        <v>55.59485530546624</v>
      </c>
      <c r="I3065" s="94"/>
      <c r="J3065" s="95"/>
      <c r="K3065" s="12">
        <f>SUM(I3065:J3065)</f>
        <v>0</v>
      </c>
      <c r="L3065" s="95"/>
      <c r="M3065" s="95"/>
      <c r="N3065" s="95">
        <v>19.600000000000001</v>
      </c>
      <c r="O3065" s="12">
        <f>SUM(L3065:N3065)</f>
        <v>19.600000000000001</v>
      </c>
      <c r="P3065" s="95"/>
      <c r="Q3065" s="95"/>
      <c r="R3065" s="95"/>
      <c r="S3065" s="95"/>
      <c r="T3065" s="12">
        <f>SUM(P3065:S3065)</f>
        <v>0</v>
      </c>
      <c r="U3065" s="95">
        <v>1</v>
      </c>
      <c r="V3065" s="94"/>
      <c r="W3065" s="94"/>
      <c r="X3065" s="94">
        <v>1</v>
      </c>
      <c r="Y3065" s="85"/>
      <c r="Z3065" s="85"/>
      <c r="AA3065" s="14">
        <f>SUM(U3065:Z3065)</f>
        <v>2</v>
      </c>
      <c r="AB3065" s="85"/>
      <c r="AC3065" s="85"/>
      <c r="AD3065" s="87">
        <f>H3065+K3065+O3065+T3065+AA3065+AB3065-AC3065</f>
        <v>77.194855305466234</v>
      </c>
    </row>
    <row r="3066" spans="1:30" ht="21" customHeight="1" x14ac:dyDescent="0.2">
      <c r="A3066" s="9">
        <v>3062</v>
      </c>
      <c r="B3066" s="96" t="s">
        <v>2569</v>
      </c>
      <c r="C3066" s="96" t="s">
        <v>66</v>
      </c>
      <c r="D3066" s="96">
        <v>1</v>
      </c>
      <c r="E3066" s="13">
        <v>0.77187499999999998</v>
      </c>
      <c r="F3066" s="47"/>
      <c r="G3066" s="47"/>
      <c r="H3066" s="12">
        <f>SUM(E3066*100,F3066:G3066)</f>
        <v>77.1875</v>
      </c>
      <c r="I3066" s="47"/>
      <c r="J3066" s="77"/>
      <c r="K3066" s="13">
        <f>SUM(I3066:J3066)</f>
        <v>0</v>
      </c>
      <c r="L3066" s="47"/>
      <c r="M3066" s="77"/>
      <c r="N3066" s="77"/>
      <c r="O3066" s="13">
        <f>SUM(L3066:N3066)</f>
        <v>0</v>
      </c>
      <c r="P3066" s="77"/>
      <c r="Q3066" s="77"/>
      <c r="R3066" s="77"/>
      <c r="S3066" s="77"/>
      <c r="T3066" s="13">
        <f>SUM(P3066:S3066)</f>
        <v>0</v>
      </c>
      <c r="U3066" s="47"/>
      <c r="V3066" s="47"/>
      <c r="W3066" s="47"/>
      <c r="X3066" s="47"/>
      <c r="Y3066" s="47"/>
      <c r="Z3066" s="47"/>
      <c r="AA3066" s="13">
        <f>SUM(U3066:Z3066)</f>
        <v>0</v>
      </c>
      <c r="AB3066" s="47"/>
      <c r="AC3066" s="47"/>
      <c r="AD3066" s="87">
        <f>H3066+K3066+O3066+T3066+AA3066+AB3066-AC3066</f>
        <v>77.1875</v>
      </c>
    </row>
    <row r="3067" spans="1:30" ht="21" customHeight="1" x14ac:dyDescent="0.2">
      <c r="A3067" s="10">
        <v>3063</v>
      </c>
      <c r="B3067" s="96" t="s">
        <v>2570</v>
      </c>
      <c r="C3067" s="96" t="s">
        <v>66</v>
      </c>
      <c r="D3067" s="96">
        <v>3</v>
      </c>
      <c r="E3067" s="13">
        <v>0.77186440677966106</v>
      </c>
      <c r="F3067" s="47"/>
      <c r="G3067" s="47"/>
      <c r="H3067" s="12">
        <f>SUM(E3067*100,F3067:G3067)</f>
        <v>77.186440677966104</v>
      </c>
      <c r="I3067" s="47"/>
      <c r="J3067" s="77"/>
      <c r="K3067" s="13">
        <f>SUM(I3067:J3067)</f>
        <v>0</v>
      </c>
      <c r="L3067" s="47"/>
      <c r="M3067" s="77"/>
      <c r="N3067" s="77"/>
      <c r="O3067" s="13">
        <f>SUM(L3067:N3067)</f>
        <v>0</v>
      </c>
      <c r="P3067" s="77"/>
      <c r="Q3067" s="77"/>
      <c r="R3067" s="77"/>
      <c r="S3067" s="77"/>
      <c r="T3067" s="13">
        <f>SUM(P3067:S3067)</f>
        <v>0</v>
      </c>
      <c r="U3067" s="47"/>
      <c r="V3067" s="47"/>
      <c r="W3067" s="47"/>
      <c r="X3067" s="47"/>
      <c r="Y3067" s="47"/>
      <c r="Z3067" s="47"/>
      <c r="AA3067" s="13">
        <f>SUM(U3067:Z3067)</f>
        <v>0</v>
      </c>
      <c r="AB3067" s="47"/>
      <c r="AC3067" s="47"/>
      <c r="AD3067" s="87">
        <f>H3067+K3067+O3067+T3067+AA3067+AB3067-AC3067</f>
        <v>77.186440677966104</v>
      </c>
    </row>
    <row r="3068" spans="1:30" ht="21" customHeight="1" x14ac:dyDescent="0.2">
      <c r="A3068" s="8">
        <v>3064</v>
      </c>
      <c r="B3068" s="117">
        <v>174160</v>
      </c>
      <c r="C3068" s="119" t="s">
        <v>78</v>
      </c>
      <c r="D3068" s="119">
        <v>4</v>
      </c>
      <c r="E3068" s="14">
        <v>0.77179487179487183</v>
      </c>
      <c r="F3068" s="51"/>
      <c r="G3068" s="51"/>
      <c r="H3068" s="12">
        <f>SUM(E3068*100,F3068:G3068)</f>
        <v>77.179487179487182</v>
      </c>
      <c r="I3068" s="51"/>
      <c r="J3068" s="121"/>
      <c r="K3068" s="14">
        <f>SUM(I3068:J3068)</f>
        <v>0</v>
      </c>
      <c r="L3068" s="51"/>
      <c r="M3068" s="121"/>
      <c r="N3068" s="121"/>
      <c r="O3068" s="14">
        <f>SUM(L3068:N3068)</f>
        <v>0</v>
      </c>
      <c r="P3068" s="121"/>
      <c r="Q3068" s="121"/>
      <c r="R3068" s="121"/>
      <c r="S3068" s="121"/>
      <c r="T3068" s="14">
        <f>SUM(P3068:S3068)</f>
        <v>0</v>
      </c>
      <c r="U3068" s="51"/>
      <c r="V3068" s="51"/>
      <c r="W3068" s="51"/>
      <c r="X3068" s="51"/>
      <c r="Y3068" s="51"/>
      <c r="Z3068" s="51"/>
      <c r="AA3068" s="14">
        <f>SUM(U3068:Z3068)</f>
        <v>0</v>
      </c>
      <c r="AB3068" s="51"/>
      <c r="AC3068" s="51"/>
      <c r="AD3068" s="86">
        <f>H3068+K3068+O3068+T3068+AA3068+AB3068-AC3068</f>
        <v>77.179487179487182</v>
      </c>
    </row>
    <row r="3069" spans="1:30" ht="21" customHeight="1" x14ac:dyDescent="0.2">
      <c r="A3069" s="9">
        <v>3065</v>
      </c>
      <c r="B3069" s="132" t="s">
        <v>2571</v>
      </c>
      <c r="C3069" s="101" t="s">
        <v>68</v>
      </c>
      <c r="D3069" s="101">
        <v>1</v>
      </c>
      <c r="E3069" s="13">
        <v>0.74678571428571427</v>
      </c>
      <c r="F3069" s="48"/>
      <c r="G3069" s="48"/>
      <c r="H3069" s="12">
        <f>SUM(E3069*100,F3069:G3069)</f>
        <v>74.678571428571431</v>
      </c>
      <c r="I3069" s="48"/>
      <c r="J3069" s="78"/>
      <c r="K3069" s="13">
        <f>SUM(I3069:J3069)</f>
        <v>0</v>
      </c>
      <c r="L3069" s="48"/>
      <c r="M3069" s="78"/>
      <c r="N3069" s="78"/>
      <c r="O3069" s="13">
        <f>SUM(L3069:N3069)</f>
        <v>0</v>
      </c>
      <c r="P3069" s="78"/>
      <c r="Q3069" s="78"/>
      <c r="R3069" s="78"/>
      <c r="S3069" s="78"/>
      <c r="T3069" s="13">
        <f>SUM(P3069:S3069)</f>
        <v>0</v>
      </c>
      <c r="U3069" s="48"/>
      <c r="V3069" s="48">
        <v>2.5</v>
      </c>
      <c r="W3069" s="48"/>
      <c r="X3069" s="48"/>
      <c r="Y3069" s="48"/>
      <c r="Z3069" s="48"/>
      <c r="AA3069" s="13">
        <f>SUM(U3069:Z3069)</f>
        <v>2.5</v>
      </c>
      <c r="AB3069" s="48"/>
      <c r="AC3069" s="48"/>
      <c r="AD3069" s="86">
        <f>H3069+K3069+O3069+T3069+AA3069+AB3069-AC3069</f>
        <v>77.178571428571431</v>
      </c>
    </row>
    <row r="3070" spans="1:30" ht="21" customHeight="1" x14ac:dyDescent="0.2">
      <c r="A3070" s="10">
        <v>3066</v>
      </c>
      <c r="B3070" s="123" t="s">
        <v>2572</v>
      </c>
      <c r="C3070" s="101" t="s">
        <v>68</v>
      </c>
      <c r="D3070" s="125">
        <v>3</v>
      </c>
      <c r="E3070" s="13">
        <v>0.77172413793103445</v>
      </c>
      <c r="F3070" s="48"/>
      <c r="G3070" s="48"/>
      <c r="H3070" s="12">
        <f>SUM(E3070*100,F3070:G3070)</f>
        <v>77.172413793103445</v>
      </c>
      <c r="I3070" s="48"/>
      <c r="J3070" s="78"/>
      <c r="K3070" s="13">
        <f>SUM(I3070:J3070)</f>
        <v>0</v>
      </c>
      <c r="L3070" s="48"/>
      <c r="M3070" s="78"/>
      <c r="N3070" s="78"/>
      <c r="O3070" s="13">
        <f>SUM(L3070:N3070)</f>
        <v>0</v>
      </c>
      <c r="P3070" s="78"/>
      <c r="Q3070" s="78"/>
      <c r="R3070" s="78"/>
      <c r="S3070" s="78"/>
      <c r="T3070" s="13">
        <f>SUM(P3070:S3070)</f>
        <v>0</v>
      </c>
      <c r="U3070" s="48"/>
      <c r="V3070" s="48"/>
      <c r="W3070" s="48"/>
      <c r="X3070" s="48"/>
      <c r="Y3070" s="48"/>
      <c r="Z3070" s="48"/>
      <c r="AA3070" s="13">
        <f>SUM(U3070:Z3070)</f>
        <v>0</v>
      </c>
      <c r="AB3070" s="48"/>
      <c r="AC3070" s="48"/>
      <c r="AD3070" s="86">
        <f>H3070+K3070+O3070+T3070+AA3070+AB3070-AC3070</f>
        <v>77.172413793103445</v>
      </c>
    </row>
    <row r="3071" spans="1:30" ht="21" customHeight="1" x14ac:dyDescent="0.2">
      <c r="A3071" s="8">
        <v>3067</v>
      </c>
      <c r="B3071" s="100" t="s">
        <v>2573</v>
      </c>
      <c r="C3071" s="101" t="s">
        <v>68</v>
      </c>
      <c r="D3071" s="101">
        <v>2</v>
      </c>
      <c r="E3071" s="13">
        <v>0.77166666666666661</v>
      </c>
      <c r="F3071" s="48"/>
      <c r="G3071" s="48"/>
      <c r="H3071" s="12">
        <f>SUM(E3071*100,F3071:G3071)</f>
        <v>77.166666666666657</v>
      </c>
      <c r="I3071" s="48"/>
      <c r="J3071" s="78"/>
      <c r="K3071" s="13">
        <f>SUM(I3071:J3071)</f>
        <v>0</v>
      </c>
      <c r="L3071" s="48"/>
      <c r="M3071" s="78"/>
      <c r="N3071" s="78"/>
      <c r="O3071" s="13">
        <f>SUM(L3071:N3071)</f>
        <v>0</v>
      </c>
      <c r="P3071" s="78"/>
      <c r="Q3071" s="78"/>
      <c r="R3071" s="78"/>
      <c r="S3071" s="78"/>
      <c r="T3071" s="13">
        <f>SUM(P3071:S3071)</f>
        <v>0</v>
      </c>
      <c r="U3071" s="48"/>
      <c r="V3071" s="48"/>
      <c r="W3071" s="48"/>
      <c r="X3071" s="48"/>
      <c r="Y3071" s="48"/>
      <c r="Z3071" s="48"/>
      <c r="AA3071" s="13">
        <f>SUM(U3071:Z3071)</f>
        <v>0</v>
      </c>
      <c r="AB3071" s="48"/>
      <c r="AC3071" s="48"/>
      <c r="AD3071" s="86">
        <f>H3071+K3071+O3071+T3071+AA3071+AB3071-AC3071</f>
        <v>77.166666666666657</v>
      </c>
    </row>
    <row r="3072" spans="1:30" ht="21" customHeight="1" x14ac:dyDescent="0.2">
      <c r="A3072" s="9">
        <v>3068</v>
      </c>
      <c r="B3072" s="117">
        <v>204132</v>
      </c>
      <c r="C3072" s="119" t="s">
        <v>78</v>
      </c>
      <c r="D3072" s="119">
        <v>1</v>
      </c>
      <c r="E3072" s="14">
        <v>0.77156250000000004</v>
      </c>
      <c r="F3072" s="51"/>
      <c r="G3072" s="51"/>
      <c r="H3072" s="12">
        <f>SUM(E3072*100,F3072:G3072)</f>
        <v>77.15625</v>
      </c>
      <c r="I3072" s="51"/>
      <c r="J3072" s="121"/>
      <c r="K3072" s="14">
        <f>SUM(I3072:J3072)</f>
        <v>0</v>
      </c>
      <c r="L3072" s="51"/>
      <c r="M3072" s="121"/>
      <c r="N3072" s="121"/>
      <c r="O3072" s="14">
        <f>SUM(L3072:N3072)</f>
        <v>0</v>
      </c>
      <c r="P3072" s="121"/>
      <c r="Q3072" s="121"/>
      <c r="R3072" s="121"/>
      <c r="S3072" s="121"/>
      <c r="T3072" s="14">
        <f>SUM(P3072:S3072)</f>
        <v>0</v>
      </c>
      <c r="U3072" s="51"/>
      <c r="V3072" s="51"/>
      <c r="W3072" s="51"/>
      <c r="X3072" s="51"/>
      <c r="Y3072" s="51"/>
      <c r="Z3072" s="51"/>
      <c r="AA3072" s="14">
        <f>SUM(U3072:Z3072)</f>
        <v>0</v>
      </c>
      <c r="AB3072" s="51"/>
      <c r="AC3072" s="51"/>
      <c r="AD3072" s="86">
        <f>H3072+K3072+O3072+T3072+AA3072+AB3072-AC3072</f>
        <v>77.15625</v>
      </c>
    </row>
    <row r="3073" spans="1:30" ht="21" customHeight="1" x14ac:dyDescent="0.2">
      <c r="A3073" s="10">
        <v>3069</v>
      </c>
      <c r="B3073" s="103" t="s">
        <v>2574</v>
      </c>
      <c r="C3073" s="104" t="s">
        <v>70</v>
      </c>
      <c r="D3073" s="103">
        <v>4</v>
      </c>
      <c r="E3073" s="14">
        <f>H3073/100</f>
        <v>0.77153846153846162</v>
      </c>
      <c r="F3073" s="49"/>
      <c r="G3073" s="49"/>
      <c r="H3073" s="12">
        <v>77.15384615384616</v>
      </c>
      <c r="I3073" s="49"/>
      <c r="J3073" s="106"/>
      <c r="K3073" s="14">
        <f>SUM(I3073:J3073)</f>
        <v>0</v>
      </c>
      <c r="L3073" s="49"/>
      <c r="M3073" s="106"/>
      <c r="N3073" s="106"/>
      <c r="O3073" s="14">
        <f>SUM(L3073:N3073)</f>
        <v>0</v>
      </c>
      <c r="P3073" s="106"/>
      <c r="Q3073" s="106"/>
      <c r="R3073" s="106"/>
      <c r="S3073" s="106"/>
      <c r="T3073" s="14">
        <f>SUM(P3073:S3073)</f>
        <v>0</v>
      </c>
      <c r="U3073" s="49"/>
      <c r="V3073" s="49"/>
      <c r="W3073" s="49"/>
      <c r="X3073" s="49"/>
      <c r="Y3073" s="49"/>
      <c r="Z3073" s="49"/>
      <c r="AA3073" s="14">
        <f>SUM(U3073:Z3073)</f>
        <v>0</v>
      </c>
      <c r="AB3073" s="49"/>
      <c r="AC3073" s="49"/>
      <c r="AD3073" s="86">
        <f>H3073+K3073+O3073+T3073+AA3073+AB3073-AC3073</f>
        <v>77.15384615384616</v>
      </c>
    </row>
    <row r="3074" spans="1:30" ht="21" customHeight="1" x14ac:dyDescent="0.2">
      <c r="A3074" s="8">
        <v>3070</v>
      </c>
      <c r="B3074" s="110" t="s">
        <v>2575</v>
      </c>
      <c r="C3074" s="110" t="s">
        <v>73</v>
      </c>
      <c r="D3074" s="110">
        <v>1</v>
      </c>
      <c r="E3074" s="14">
        <v>0.7635333333333334</v>
      </c>
      <c r="F3074" s="50"/>
      <c r="G3074" s="50"/>
      <c r="H3074" s="12">
        <f>SUM(E3074*100,F3074:G3074)</f>
        <v>76.353333333333339</v>
      </c>
      <c r="I3074" s="50"/>
      <c r="J3074" s="112"/>
      <c r="K3074" s="14">
        <f>SUM(I3074:J3074)</f>
        <v>0</v>
      </c>
      <c r="L3074" s="50"/>
      <c r="M3074" s="112"/>
      <c r="N3074" s="112"/>
      <c r="O3074" s="14">
        <f>SUM(L3074:N3074)</f>
        <v>0</v>
      </c>
      <c r="P3074" s="112"/>
      <c r="Q3074" s="112"/>
      <c r="R3074" s="112"/>
      <c r="S3074" s="112"/>
      <c r="T3074" s="14">
        <f>SUM(P3074:S3074)</f>
        <v>0</v>
      </c>
      <c r="U3074" s="50"/>
      <c r="V3074" s="50"/>
      <c r="W3074" s="50"/>
      <c r="X3074" s="50">
        <v>0.8</v>
      </c>
      <c r="Y3074" s="50"/>
      <c r="Z3074" s="50"/>
      <c r="AA3074" s="14">
        <f>SUM(U3074:Z3074)</f>
        <v>0.8</v>
      </c>
      <c r="AB3074" s="50"/>
      <c r="AC3074" s="50"/>
      <c r="AD3074" s="87">
        <f>H3074+K3074+O3074+T3074+AA3074+AB3074-AC3074</f>
        <v>77.153333333333336</v>
      </c>
    </row>
    <row r="3075" spans="1:30" ht="21" customHeight="1" x14ac:dyDescent="0.2">
      <c r="A3075" s="9">
        <v>3071</v>
      </c>
      <c r="B3075" s="143" t="s">
        <v>2576</v>
      </c>
      <c r="C3075" s="92" t="s">
        <v>64</v>
      </c>
      <c r="D3075" s="91">
        <v>4</v>
      </c>
      <c r="E3075" s="12">
        <v>0.77147196261682238</v>
      </c>
      <c r="F3075" s="46"/>
      <c r="G3075" s="46"/>
      <c r="H3075" s="12">
        <f>SUM(E3075*100,F3075:G3075)</f>
        <v>77.14719626168224</v>
      </c>
      <c r="I3075" s="193"/>
      <c r="J3075" s="115"/>
      <c r="K3075" s="12">
        <f>SUM(I3075:J3075)</f>
        <v>0</v>
      </c>
      <c r="L3075" s="115"/>
      <c r="M3075" s="115"/>
      <c r="N3075" s="115"/>
      <c r="O3075" s="12">
        <f>SUM(L3075:N3075)</f>
        <v>0</v>
      </c>
      <c r="P3075" s="115"/>
      <c r="Q3075" s="115"/>
      <c r="R3075" s="115"/>
      <c r="S3075" s="115"/>
      <c r="T3075" s="12">
        <f>SUM(P3075:S3075)</f>
        <v>0</v>
      </c>
      <c r="U3075" s="115"/>
      <c r="V3075" s="193"/>
      <c r="W3075" s="193"/>
      <c r="X3075" s="193"/>
      <c r="Y3075" s="88"/>
      <c r="Z3075" s="88"/>
      <c r="AA3075" s="14">
        <f>SUM(U3075:Z3075)</f>
        <v>0</v>
      </c>
      <c r="AB3075" s="88"/>
      <c r="AC3075" s="88"/>
      <c r="AD3075" s="87">
        <f>H3075+K3075+O3075+T3075+AA3075+AB3075-AC3075</f>
        <v>77.14719626168224</v>
      </c>
    </row>
    <row r="3076" spans="1:30" ht="21" customHeight="1" x14ac:dyDescent="0.2">
      <c r="A3076" s="10">
        <v>3072</v>
      </c>
      <c r="B3076" s="131" t="s">
        <v>2577</v>
      </c>
      <c r="C3076" s="92" t="s">
        <v>64</v>
      </c>
      <c r="D3076" s="91">
        <v>2</v>
      </c>
      <c r="E3076" s="12">
        <v>0.77138297872340422</v>
      </c>
      <c r="F3076" s="46"/>
      <c r="G3076" s="46"/>
      <c r="H3076" s="12">
        <f>SUM(E3076*100,F3076:G3076)</f>
        <v>77.138297872340416</v>
      </c>
      <c r="I3076" s="94"/>
      <c r="J3076" s="95"/>
      <c r="K3076" s="12">
        <f>SUM(I3076:J3076)</f>
        <v>0</v>
      </c>
      <c r="L3076" s="95"/>
      <c r="M3076" s="95"/>
      <c r="N3076" s="95"/>
      <c r="O3076" s="12">
        <f>SUM(L3076:N3076)</f>
        <v>0</v>
      </c>
      <c r="P3076" s="95"/>
      <c r="Q3076" s="95"/>
      <c r="R3076" s="95"/>
      <c r="S3076" s="95"/>
      <c r="T3076" s="12">
        <f>SUM(P3076:S3076)</f>
        <v>0</v>
      </c>
      <c r="U3076" s="95"/>
      <c r="V3076" s="94"/>
      <c r="W3076" s="94"/>
      <c r="X3076" s="94"/>
      <c r="Y3076" s="85"/>
      <c r="Z3076" s="85"/>
      <c r="AA3076" s="14">
        <f>SUM(U3076:Z3076)</f>
        <v>0</v>
      </c>
      <c r="AB3076" s="85"/>
      <c r="AC3076" s="85"/>
      <c r="AD3076" s="86">
        <f>H3076+K3076+O3076+T3076+AA3076+AB3076-AC3076</f>
        <v>77.138297872340416</v>
      </c>
    </row>
    <row r="3077" spans="1:30" ht="21" customHeight="1" x14ac:dyDescent="0.2">
      <c r="A3077" s="8">
        <v>3073</v>
      </c>
      <c r="B3077" s="117">
        <v>184131</v>
      </c>
      <c r="C3077" s="119" t="s">
        <v>78</v>
      </c>
      <c r="D3077" s="119">
        <v>3</v>
      </c>
      <c r="E3077" s="14">
        <v>0.77136363636363636</v>
      </c>
      <c r="F3077" s="51"/>
      <c r="G3077" s="51"/>
      <c r="H3077" s="12">
        <f>SUM(E3077*100,F3077:G3077)</f>
        <v>77.13636363636364</v>
      </c>
      <c r="I3077" s="51"/>
      <c r="J3077" s="121"/>
      <c r="K3077" s="14">
        <f>SUM(I3077:J3077)</f>
        <v>0</v>
      </c>
      <c r="L3077" s="51"/>
      <c r="M3077" s="121"/>
      <c r="N3077" s="121"/>
      <c r="O3077" s="14">
        <f>SUM(L3077:N3077)</f>
        <v>0</v>
      </c>
      <c r="P3077" s="121"/>
      <c r="Q3077" s="121"/>
      <c r="R3077" s="121"/>
      <c r="S3077" s="121"/>
      <c r="T3077" s="14">
        <f>SUM(P3077:S3077)</f>
        <v>0</v>
      </c>
      <c r="U3077" s="51"/>
      <c r="V3077" s="51"/>
      <c r="W3077" s="51"/>
      <c r="X3077" s="51"/>
      <c r="Y3077" s="51"/>
      <c r="Z3077" s="51"/>
      <c r="AA3077" s="14">
        <f>SUM(U3077:Z3077)</f>
        <v>0</v>
      </c>
      <c r="AB3077" s="51"/>
      <c r="AC3077" s="51"/>
      <c r="AD3077" s="86">
        <f>H3077+K3077+O3077+T3077+AA3077+AB3077-AC3077</f>
        <v>77.13636363636364</v>
      </c>
    </row>
    <row r="3078" spans="1:30" ht="21" customHeight="1" x14ac:dyDescent="0.2">
      <c r="A3078" s="9">
        <v>3074</v>
      </c>
      <c r="B3078" s="132" t="s">
        <v>2578</v>
      </c>
      <c r="C3078" s="101" t="s">
        <v>68</v>
      </c>
      <c r="D3078" s="101">
        <v>1</v>
      </c>
      <c r="E3078" s="13">
        <v>0.75928571428571423</v>
      </c>
      <c r="F3078" s="48"/>
      <c r="G3078" s="48"/>
      <c r="H3078" s="12">
        <f>SUM(E3078*100,F3078:G3078)</f>
        <v>75.928571428571416</v>
      </c>
      <c r="I3078" s="48"/>
      <c r="J3078" s="78"/>
      <c r="K3078" s="13">
        <f>SUM(I3078:J3078)</f>
        <v>0</v>
      </c>
      <c r="L3078" s="48"/>
      <c r="M3078" s="78"/>
      <c r="N3078" s="78"/>
      <c r="O3078" s="13">
        <f>SUM(L3078:N3078)</f>
        <v>0</v>
      </c>
      <c r="P3078" s="78"/>
      <c r="Q3078" s="78"/>
      <c r="R3078" s="78"/>
      <c r="S3078" s="78"/>
      <c r="T3078" s="13">
        <f>SUM(P3078:S3078)</f>
        <v>0</v>
      </c>
      <c r="U3078" s="48"/>
      <c r="V3078" s="48">
        <v>1.2</v>
      </c>
      <c r="W3078" s="48"/>
      <c r="X3078" s="48"/>
      <c r="Y3078" s="48"/>
      <c r="Z3078" s="48"/>
      <c r="AA3078" s="13">
        <f>SUM(U3078:Z3078)</f>
        <v>1.2</v>
      </c>
      <c r="AB3078" s="48"/>
      <c r="AC3078" s="48"/>
      <c r="AD3078" s="86">
        <f>H3078+K3078+O3078+T3078+AA3078+AB3078-AC3078</f>
        <v>77.128571428571419</v>
      </c>
    </row>
    <row r="3079" spans="1:30" ht="21" customHeight="1" x14ac:dyDescent="0.2">
      <c r="A3079" s="10">
        <v>3075</v>
      </c>
      <c r="B3079" s="96" t="s">
        <v>2579</v>
      </c>
      <c r="C3079" s="96" t="s">
        <v>66</v>
      </c>
      <c r="D3079" s="96">
        <v>1</v>
      </c>
      <c r="E3079" s="13">
        <v>0.77124999999999999</v>
      </c>
      <c r="F3079" s="47"/>
      <c r="G3079" s="47"/>
      <c r="H3079" s="12">
        <f>SUM(E3079*100,F3079:G3079)</f>
        <v>77.125</v>
      </c>
      <c r="I3079" s="47"/>
      <c r="J3079" s="77"/>
      <c r="K3079" s="13">
        <f>SUM(I3079:J3079)</f>
        <v>0</v>
      </c>
      <c r="L3079" s="47"/>
      <c r="M3079" s="77"/>
      <c r="N3079" s="77"/>
      <c r="O3079" s="13">
        <f>SUM(L3079:N3079)</f>
        <v>0</v>
      </c>
      <c r="P3079" s="77"/>
      <c r="Q3079" s="77"/>
      <c r="R3079" s="77"/>
      <c r="S3079" s="77"/>
      <c r="T3079" s="13">
        <f>SUM(P3079:S3079)</f>
        <v>0</v>
      </c>
      <c r="U3079" s="47"/>
      <c r="V3079" s="47"/>
      <c r="W3079" s="47"/>
      <c r="X3079" s="47"/>
      <c r="Y3079" s="47"/>
      <c r="Z3079" s="47"/>
      <c r="AA3079" s="13">
        <f>SUM(U3079:Z3079)</f>
        <v>0</v>
      </c>
      <c r="AB3079" s="47"/>
      <c r="AC3079" s="47"/>
      <c r="AD3079" s="86">
        <f>H3079+K3079+O3079+T3079+AA3079+AB3079-AC3079</f>
        <v>77.125</v>
      </c>
    </row>
    <row r="3080" spans="1:30" ht="21" customHeight="1" x14ac:dyDescent="0.2">
      <c r="A3080" s="8">
        <v>3076</v>
      </c>
      <c r="B3080" s="122" t="s">
        <v>2580</v>
      </c>
      <c r="C3080" s="110" t="s">
        <v>73</v>
      </c>
      <c r="D3080" s="110">
        <v>1</v>
      </c>
      <c r="E3080" s="14">
        <v>0.74821428571428572</v>
      </c>
      <c r="F3080" s="50"/>
      <c r="G3080" s="50">
        <v>1</v>
      </c>
      <c r="H3080" s="12">
        <f>SUM(E3080*100,F3080:G3080)</f>
        <v>75.821428571428569</v>
      </c>
      <c r="I3080" s="50"/>
      <c r="J3080" s="112"/>
      <c r="K3080" s="14">
        <f>SUM(I3080:J3080)</f>
        <v>0</v>
      </c>
      <c r="L3080" s="50"/>
      <c r="M3080" s="112"/>
      <c r="N3080" s="112"/>
      <c r="O3080" s="14">
        <f>SUM(L3080:N3080)</f>
        <v>0</v>
      </c>
      <c r="P3080" s="112"/>
      <c r="Q3080" s="112"/>
      <c r="R3080" s="112"/>
      <c r="S3080" s="112"/>
      <c r="T3080" s="14">
        <f>SUM(P3080:S3080)</f>
        <v>0</v>
      </c>
      <c r="U3080" s="50"/>
      <c r="V3080" s="50">
        <v>0.8</v>
      </c>
      <c r="W3080" s="50"/>
      <c r="X3080" s="50"/>
      <c r="Y3080" s="50"/>
      <c r="Z3080" s="50">
        <v>0.5</v>
      </c>
      <c r="AA3080" s="14">
        <f>SUM(U3080:Z3080)</f>
        <v>1.3</v>
      </c>
      <c r="AB3080" s="50"/>
      <c r="AC3080" s="50"/>
      <c r="AD3080" s="86">
        <f>H3080+K3080+O3080+T3080+AA3080+AB3080-AC3080</f>
        <v>77.121428571428567</v>
      </c>
    </row>
    <row r="3081" spans="1:30" ht="21" customHeight="1" x14ac:dyDescent="0.2">
      <c r="A3081" s="9">
        <v>3077</v>
      </c>
      <c r="B3081" s="117">
        <v>184073</v>
      </c>
      <c r="C3081" s="119" t="s">
        <v>78</v>
      </c>
      <c r="D3081" s="119">
        <v>3</v>
      </c>
      <c r="E3081" s="14">
        <v>0.77113636363636362</v>
      </c>
      <c r="F3081" s="51"/>
      <c r="G3081" s="51"/>
      <c r="H3081" s="12">
        <f>SUM(E3081*100,F3081:G3081)</f>
        <v>77.11363636363636</v>
      </c>
      <c r="I3081" s="51"/>
      <c r="J3081" s="121"/>
      <c r="K3081" s="14">
        <f>SUM(I3081:J3081)</f>
        <v>0</v>
      </c>
      <c r="L3081" s="51"/>
      <c r="M3081" s="121"/>
      <c r="N3081" s="121"/>
      <c r="O3081" s="14">
        <f>SUM(L3081:N3081)</f>
        <v>0</v>
      </c>
      <c r="P3081" s="121"/>
      <c r="Q3081" s="121"/>
      <c r="R3081" s="121"/>
      <c r="S3081" s="121"/>
      <c r="T3081" s="14">
        <f>SUM(P3081:S3081)</f>
        <v>0</v>
      </c>
      <c r="U3081" s="51"/>
      <c r="V3081" s="51"/>
      <c r="W3081" s="51"/>
      <c r="X3081" s="51"/>
      <c r="Y3081" s="51"/>
      <c r="Z3081" s="51"/>
      <c r="AA3081" s="14">
        <f>SUM(U3081:Z3081)</f>
        <v>0</v>
      </c>
      <c r="AB3081" s="51"/>
      <c r="AC3081" s="51"/>
      <c r="AD3081" s="87">
        <f>H3081+K3081+O3081+T3081+AA3081+AB3081-AC3081</f>
        <v>77.11363636363636</v>
      </c>
    </row>
    <row r="3082" spans="1:30" ht="21" customHeight="1" x14ac:dyDescent="0.2">
      <c r="A3082" s="10">
        <v>3078</v>
      </c>
      <c r="B3082" s="136" t="s">
        <v>2581</v>
      </c>
      <c r="C3082" s="104" t="s">
        <v>70</v>
      </c>
      <c r="D3082" s="103">
        <v>1</v>
      </c>
      <c r="E3082" s="14">
        <f>H3082/100</f>
        <v>0.77090909090909099</v>
      </c>
      <c r="F3082" s="49"/>
      <c r="G3082" s="49"/>
      <c r="H3082" s="12">
        <v>77.090909090909093</v>
      </c>
      <c r="I3082" s="49"/>
      <c r="J3082" s="106"/>
      <c r="K3082" s="14">
        <f>SUM(I3082:J3082)</f>
        <v>0</v>
      </c>
      <c r="L3082" s="49"/>
      <c r="M3082" s="106"/>
      <c r="N3082" s="106"/>
      <c r="O3082" s="14">
        <f>SUM(L3082:N3082)</f>
        <v>0</v>
      </c>
      <c r="P3082" s="106"/>
      <c r="Q3082" s="106"/>
      <c r="R3082" s="106"/>
      <c r="S3082" s="106"/>
      <c r="T3082" s="14">
        <f>SUM(P3082:S3082)</f>
        <v>0</v>
      </c>
      <c r="U3082" s="49"/>
      <c r="V3082" s="49"/>
      <c r="W3082" s="49"/>
      <c r="X3082" s="49"/>
      <c r="Y3082" s="49"/>
      <c r="Z3082" s="49"/>
      <c r="AA3082" s="14">
        <f>SUM(U3082:Z3082)</f>
        <v>0</v>
      </c>
      <c r="AB3082" s="49"/>
      <c r="AC3082" s="49"/>
      <c r="AD3082" s="87">
        <f>H3082+K3082+O3082+T3082+AA3082+AB3082-AC3082</f>
        <v>77.090909090909093</v>
      </c>
    </row>
    <row r="3083" spans="1:30" ht="21" customHeight="1" x14ac:dyDescent="0.2">
      <c r="A3083" s="8">
        <v>3079</v>
      </c>
      <c r="B3083" s="117">
        <v>184160</v>
      </c>
      <c r="C3083" s="119" t="s">
        <v>78</v>
      </c>
      <c r="D3083" s="119">
        <v>3</v>
      </c>
      <c r="E3083" s="14">
        <v>0.77090909090909088</v>
      </c>
      <c r="F3083" s="51"/>
      <c r="G3083" s="51"/>
      <c r="H3083" s="12">
        <f>SUM(E3083*100,F3083:G3083)</f>
        <v>77.090909090909093</v>
      </c>
      <c r="I3083" s="51"/>
      <c r="J3083" s="121"/>
      <c r="K3083" s="14">
        <f>SUM(I3083:J3083)</f>
        <v>0</v>
      </c>
      <c r="L3083" s="51"/>
      <c r="M3083" s="121"/>
      <c r="N3083" s="121"/>
      <c r="O3083" s="14">
        <f>SUM(L3083:N3083)</f>
        <v>0</v>
      </c>
      <c r="P3083" s="121"/>
      <c r="Q3083" s="121"/>
      <c r="R3083" s="121"/>
      <c r="S3083" s="121"/>
      <c r="T3083" s="14">
        <f>SUM(P3083:S3083)</f>
        <v>0</v>
      </c>
      <c r="U3083" s="51"/>
      <c r="V3083" s="51"/>
      <c r="W3083" s="51"/>
      <c r="X3083" s="51"/>
      <c r="Y3083" s="51"/>
      <c r="Z3083" s="51"/>
      <c r="AA3083" s="14">
        <f>SUM(U3083:Z3083)</f>
        <v>0</v>
      </c>
      <c r="AB3083" s="51"/>
      <c r="AC3083" s="51"/>
      <c r="AD3083" s="86">
        <f>H3083+K3083+O3083+T3083+AA3083+AB3083-AC3083</f>
        <v>77.090909090909093</v>
      </c>
    </row>
    <row r="3084" spans="1:30" ht="21" customHeight="1" x14ac:dyDescent="0.2">
      <c r="A3084" s="9">
        <v>3080</v>
      </c>
      <c r="B3084" s="122" t="s">
        <v>2582</v>
      </c>
      <c r="C3084" s="110" t="s">
        <v>73</v>
      </c>
      <c r="D3084" s="110">
        <v>1</v>
      </c>
      <c r="E3084" s="14">
        <v>0.7708666666666667</v>
      </c>
      <c r="F3084" s="50"/>
      <c r="G3084" s="50"/>
      <c r="H3084" s="12">
        <f>SUM(E3084*100,F3084:G3084)</f>
        <v>77.086666666666673</v>
      </c>
      <c r="I3084" s="50"/>
      <c r="J3084" s="112"/>
      <c r="K3084" s="14">
        <f>SUM(I3084:J3084)</f>
        <v>0</v>
      </c>
      <c r="L3084" s="50"/>
      <c r="M3084" s="112"/>
      <c r="N3084" s="112"/>
      <c r="O3084" s="14">
        <f>SUM(L3084:N3084)</f>
        <v>0</v>
      </c>
      <c r="P3084" s="112"/>
      <c r="Q3084" s="112"/>
      <c r="R3084" s="112"/>
      <c r="S3084" s="112"/>
      <c r="T3084" s="14">
        <f>SUM(P3084:S3084)</f>
        <v>0</v>
      </c>
      <c r="U3084" s="50"/>
      <c r="V3084" s="50"/>
      <c r="W3084" s="50"/>
      <c r="X3084" s="50"/>
      <c r="Y3084" s="50"/>
      <c r="Z3084" s="50"/>
      <c r="AA3084" s="14">
        <f>SUM(U3084:Z3084)</f>
        <v>0</v>
      </c>
      <c r="AB3084" s="50"/>
      <c r="AC3084" s="50"/>
      <c r="AD3084" s="86">
        <f>H3084+K3084+O3084+T3084+AA3084+AB3084-AC3084</f>
        <v>77.086666666666673</v>
      </c>
    </row>
    <row r="3085" spans="1:30" ht="21" customHeight="1" x14ac:dyDescent="0.2">
      <c r="A3085" s="10">
        <v>3081</v>
      </c>
      <c r="B3085" s="123" t="s">
        <v>2583</v>
      </c>
      <c r="C3085" s="101" t="s">
        <v>68</v>
      </c>
      <c r="D3085" s="137">
        <v>4</v>
      </c>
      <c r="E3085" s="13">
        <v>0.77074074074074073</v>
      </c>
      <c r="F3085" s="48"/>
      <c r="G3085" s="48"/>
      <c r="H3085" s="12">
        <f>SUM(E3085*100,F3085:G3085)</f>
        <v>77.074074074074076</v>
      </c>
      <c r="I3085" s="48"/>
      <c r="J3085" s="78"/>
      <c r="K3085" s="13">
        <f>SUM(I3085:J3085)</f>
        <v>0</v>
      </c>
      <c r="L3085" s="48"/>
      <c r="M3085" s="78"/>
      <c r="N3085" s="78"/>
      <c r="O3085" s="13">
        <f>SUM(L3085:N3085)</f>
        <v>0</v>
      </c>
      <c r="P3085" s="78"/>
      <c r="Q3085" s="78"/>
      <c r="R3085" s="78"/>
      <c r="S3085" s="78"/>
      <c r="T3085" s="13">
        <f>SUM(P3085:S3085)</f>
        <v>0</v>
      </c>
      <c r="U3085" s="48"/>
      <c r="V3085" s="48"/>
      <c r="W3085" s="48"/>
      <c r="X3085" s="48"/>
      <c r="Y3085" s="48"/>
      <c r="Z3085" s="48"/>
      <c r="AA3085" s="13">
        <f>SUM(U3085:Z3085)</f>
        <v>0</v>
      </c>
      <c r="AB3085" s="48"/>
      <c r="AC3085" s="48"/>
      <c r="AD3085" s="86">
        <f>H3085+K3085+O3085+T3085+AA3085+AB3085-AC3085</f>
        <v>77.074074074074076</v>
      </c>
    </row>
    <row r="3086" spans="1:30" ht="21" customHeight="1" x14ac:dyDescent="0.2">
      <c r="A3086" s="8">
        <v>3082</v>
      </c>
      <c r="B3086" s="100" t="s">
        <v>2584</v>
      </c>
      <c r="C3086" s="101" t="s">
        <v>68</v>
      </c>
      <c r="D3086" s="156">
        <v>1</v>
      </c>
      <c r="E3086" s="16">
        <v>0.77066666666666672</v>
      </c>
      <c r="F3086" s="48"/>
      <c r="G3086" s="48"/>
      <c r="H3086" s="12">
        <f>SUM(E3086*100,F3086:G3086)</f>
        <v>77.066666666666677</v>
      </c>
      <c r="I3086" s="48"/>
      <c r="J3086" s="78"/>
      <c r="K3086" s="13">
        <f>SUM(I3086:J3086)</f>
        <v>0</v>
      </c>
      <c r="L3086" s="48"/>
      <c r="M3086" s="78"/>
      <c r="N3086" s="78"/>
      <c r="O3086" s="13">
        <f>SUM(L3086:N3086)</f>
        <v>0</v>
      </c>
      <c r="P3086" s="78"/>
      <c r="Q3086" s="78"/>
      <c r="R3086" s="78"/>
      <c r="S3086" s="78"/>
      <c r="T3086" s="13">
        <f>SUM(P3086:S3086)</f>
        <v>0</v>
      </c>
      <c r="U3086" s="48"/>
      <c r="V3086" s="48"/>
      <c r="W3086" s="48"/>
      <c r="X3086" s="48"/>
      <c r="Y3086" s="48"/>
      <c r="Z3086" s="48"/>
      <c r="AA3086" s="13">
        <f>SUM(U3086:Z3086)</f>
        <v>0</v>
      </c>
      <c r="AB3086" s="48"/>
      <c r="AC3086" s="48"/>
      <c r="AD3086" s="87">
        <f>H3086+K3086+O3086+T3086+AA3086+AB3086-AC3086</f>
        <v>77.066666666666677</v>
      </c>
    </row>
    <row r="3087" spans="1:30" ht="21" customHeight="1" x14ac:dyDescent="0.2">
      <c r="A3087" s="9">
        <v>3083</v>
      </c>
      <c r="B3087" s="134" t="s">
        <v>2585</v>
      </c>
      <c r="C3087" s="92" t="s">
        <v>64</v>
      </c>
      <c r="D3087" s="92">
        <v>1</v>
      </c>
      <c r="E3087" s="12">
        <v>0.77066666666666672</v>
      </c>
      <c r="F3087" s="46"/>
      <c r="G3087" s="46"/>
      <c r="H3087" s="12">
        <f>SUM(E3087*100,F3087:G3087)</f>
        <v>77.066666666666677</v>
      </c>
      <c r="I3087" s="53"/>
      <c r="J3087" s="113"/>
      <c r="K3087" s="12">
        <f>SUM(I3087:J3087)</f>
        <v>0</v>
      </c>
      <c r="L3087" s="53"/>
      <c r="M3087" s="113"/>
      <c r="N3087" s="113"/>
      <c r="O3087" s="12">
        <f>SUM(L3087:N3087)</f>
        <v>0</v>
      </c>
      <c r="P3087" s="113"/>
      <c r="Q3087" s="113"/>
      <c r="R3087" s="113"/>
      <c r="S3087" s="113"/>
      <c r="T3087" s="12">
        <f>SUM(P3087:S3087)</f>
        <v>0</v>
      </c>
      <c r="U3087" s="53"/>
      <c r="V3087" s="53"/>
      <c r="W3087" s="53"/>
      <c r="X3087" s="53"/>
      <c r="Y3087" s="58"/>
      <c r="Z3087" s="58"/>
      <c r="AA3087" s="14">
        <f>SUM(U3087:Z3087)</f>
        <v>0</v>
      </c>
      <c r="AB3087" s="58"/>
      <c r="AC3087" s="58"/>
      <c r="AD3087" s="86">
        <f>H3087+K3087+O3087+T3087+AA3087+AB3087-AC3087</f>
        <v>77.066666666666677</v>
      </c>
    </row>
    <row r="3088" spans="1:30" ht="21" customHeight="1" x14ac:dyDescent="0.2">
      <c r="A3088" s="10">
        <v>3084</v>
      </c>
      <c r="B3088" s="131" t="s">
        <v>2586</v>
      </c>
      <c r="C3088" s="92" t="s">
        <v>64</v>
      </c>
      <c r="D3088" s="92">
        <v>2</v>
      </c>
      <c r="E3088" s="12">
        <v>0.77063829787234039</v>
      </c>
      <c r="F3088" s="46"/>
      <c r="G3088" s="46"/>
      <c r="H3088" s="12">
        <f>SUM(E3088*100,F3088:G3088)</f>
        <v>77.063829787234042</v>
      </c>
      <c r="I3088" s="94"/>
      <c r="J3088" s="95"/>
      <c r="K3088" s="12">
        <f>SUM(I3088:J3088)</f>
        <v>0</v>
      </c>
      <c r="L3088" s="95"/>
      <c r="M3088" s="95"/>
      <c r="N3088" s="95"/>
      <c r="O3088" s="12">
        <f>SUM(L3088:N3088)</f>
        <v>0</v>
      </c>
      <c r="P3088" s="95"/>
      <c r="Q3088" s="95"/>
      <c r="R3088" s="95"/>
      <c r="S3088" s="95"/>
      <c r="T3088" s="12">
        <f>SUM(P3088:S3088)</f>
        <v>0</v>
      </c>
      <c r="U3088" s="95"/>
      <c r="V3088" s="94"/>
      <c r="W3088" s="94"/>
      <c r="X3088" s="94"/>
      <c r="Y3088" s="85"/>
      <c r="Z3088" s="85"/>
      <c r="AA3088" s="14">
        <f>SUM(U3088:Z3088)</f>
        <v>0</v>
      </c>
      <c r="AB3088" s="85"/>
      <c r="AC3088" s="85"/>
      <c r="AD3088" s="86">
        <f>H3088+K3088+O3088+T3088+AA3088+AB3088-AC3088</f>
        <v>77.063829787234042</v>
      </c>
    </row>
    <row r="3089" spans="1:30" ht="21" customHeight="1" x14ac:dyDescent="0.2">
      <c r="A3089" s="8">
        <v>3085</v>
      </c>
      <c r="B3089" s="114" t="s">
        <v>2587</v>
      </c>
      <c r="C3089" s="92" t="s">
        <v>64</v>
      </c>
      <c r="D3089" s="91">
        <v>3</v>
      </c>
      <c r="E3089" s="12">
        <v>0.71553054662379423</v>
      </c>
      <c r="F3089" s="46"/>
      <c r="G3089" s="46"/>
      <c r="H3089" s="12">
        <f>SUM(E3089*100,F3089:G3089)</f>
        <v>71.553054662379424</v>
      </c>
      <c r="I3089" s="94"/>
      <c r="J3089" s="95"/>
      <c r="K3089" s="12">
        <f>SUM(I3089:J3089)</f>
        <v>0</v>
      </c>
      <c r="L3089" s="95"/>
      <c r="M3089" s="95"/>
      <c r="N3089" s="95"/>
      <c r="O3089" s="12">
        <f>SUM(L3089:N3089)</f>
        <v>0</v>
      </c>
      <c r="P3089" s="95">
        <v>2</v>
      </c>
      <c r="Q3089" s="95">
        <v>3.5</v>
      </c>
      <c r="R3089" s="95"/>
      <c r="S3089" s="95"/>
      <c r="T3089" s="12">
        <f>SUM(P3089:S3089)</f>
        <v>5.5</v>
      </c>
      <c r="U3089" s="95"/>
      <c r="V3089" s="94"/>
      <c r="W3089" s="94"/>
      <c r="X3089" s="94"/>
      <c r="Y3089" s="85"/>
      <c r="Z3089" s="85"/>
      <c r="AA3089" s="14">
        <f>SUM(U3089:Z3089)</f>
        <v>0</v>
      </c>
      <c r="AB3089" s="85"/>
      <c r="AC3089" s="85"/>
      <c r="AD3089" s="87">
        <f>H3089+K3089+O3089+T3089+AA3089+AB3089-AC3089</f>
        <v>77.053054662379424</v>
      </c>
    </row>
    <row r="3090" spans="1:30" ht="21" customHeight="1" x14ac:dyDescent="0.2">
      <c r="A3090" s="9">
        <v>3086</v>
      </c>
      <c r="B3090" s="132" t="s">
        <v>2588</v>
      </c>
      <c r="C3090" s="101" t="s">
        <v>68</v>
      </c>
      <c r="D3090" s="101">
        <v>1</v>
      </c>
      <c r="E3090" s="13">
        <v>0.74535714285714283</v>
      </c>
      <c r="F3090" s="48"/>
      <c r="G3090" s="48"/>
      <c r="H3090" s="12">
        <f>SUM(E3090*100,F3090:G3090)</f>
        <v>74.535714285714278</v>
      </c>
      <c r="I3090" s="48"/>
      <c r="J3090" s="78"/>
      <c r="K3090" s="13">
        <f>SUM(I3090:J3090)</f>
        <v>0</v>
      </c>
      <c r="L3090" s="48"/>
      <c r="M3090" s="78"/>
      <c r="N3090" s="78"/>
      <c r="O3090" s="13">
        <f>SUM(L3090:N3090)</f>
        <v>0</v>
      </c>
      <c r="P3090" s="78"/>
      <c r="Q3090" s="78"/>
      <c r="R3090" s="78"/>
      <c r="S3090" s="78"/>
      <c r="T3090" s="13">
        <f>SUM(P3090:S3090)</f>
        <v>0</v>
      </c>
      <c r="U3090" s="48"/>
      <c r="V3090" s="48"/>
      <c r="W3090" s="48"/>
      <c r="X3090" s="48"/>
      <c r="Y3090" s="48">
        <v>2.5</v>
      </c>
      <c r="Z3090" s="48"/>
      <c r="AA3090" s="13">
        <f>SUM(U3090:Z3090)</f>
        <v>2.5</v>
      </c>
      <c r="AB3090" s="48"/>
      <c r="AC3090" s="48"/>
      <c r="AD3090" s="86">
        <f>H3090+K3090+O3090+T3090+AA3090+AB3090-AC3090</f>
        <v>77.035714285714278</v>
      </c>
    </row>
    <row r="3091" spans="1:30" ht="21" customHeight="1" x14ac:dyDescent="0.2">
      <c r="A3091" s="10">
        <v>3087</v>
      </c>
      <c r="B3091" s="103">
        <v>182178</v>
      </c>
      <c r="C3091" s="104" t="s">
        <v>70</v>
      </c>
      <c r="D3091" s="103">
        <v>4</v>
      </c>
      <c r="E3091" s="14">
        <f>H3091/100</f>
        <v>0.77</v>
      </c>
      <c r="F3091" s="49"/>
      <c r="G3091" s="49"/>
      <c r="H3091" s="12">
        <v>77</v>
      </c>
      <c r="I3091" s="49"/>
      <c r="J3091" s="106"/>
      <c r="K3091" s="14">
        <f>SUM(I3091:J3091)</f>
        <v>0</v>
      </c>
      <c r="L3091" s="49"/>
      <c r="M3091" s="106"/>
      <c r="N3091" s="106"/>
      <c r="O3091" s="14">
        <f>SUM(L3091:N3091)</f>
        <v>0</v>
      </c>
      <c r="P3091" s="106"/>
      <c r="Q3091" s="106"/>
      <c r="R3091" s="106"/>
      <c r="S3091" s="106"/>
      <c r="T3091" s="14">
        <f>SUM(P3091:S3091)</f>
        <v>0</v>
      </c>
      <c r="U3091" s="49"/>
      <c r="V3091" s="49"/>
      <c r="W3091" s="49"/>
      <c r="X3091" s="49"/>
      <c r="Y3091" s="49"/>
      <c r="Z3091" s="49"/>
      <c r="AA3091" s="14">
        <f>SUM(U3091:Z3091)</f>
        <v>0</v>
      </c>
      <c r="AB3091" s="49"/>
      <c r="AC3091" s="49"/>
      <c r="AD3091" s="86">
        <f>H3091+K3091+O3091+T3091+AA3091+AB3091-AC3091</f>
        <v>77</v>
      </c>
    </row>
    <row r="3092" spans="1:30" ht="21" customHeight="1" x14ac:dyDescent="0.2">
      <c r="A3092" s="8">
        <v>3088</v>
      </c>
      <c r="B3092" s="103" t="s">
        <v>2589</v>
      </c>
      <c r="C3092" s="104" t="s">
        <v>70</v>
      </c>
      <c r="D3092" s="103">
        <v>4</v>
      </c>
      <c r="E3092" s="14">
        <f>H3092/100</f>
        <v>0.77</v>
      </c>
      <c r="F3092" s="49"/>
      <c r="G3092" s="49"/>
      <c r="H3092" s="12">
        <v>77</v>
      </c>
      <c r="I3092" s="49"/>
      <c r="J3092" s="106"/>
      <c r="K3092" s="14">
        <f>SUM(I3092:J3092)</f>
        <v>0</v>
      </c>
      <c r="L3092" s="49"/>
      <c r="M3092" s="106"/>
      <c r="N3092" s="106"/>
      <c r="O3092" s="14">
        <f>SUM(L3092:N3092)</f>
        <v>0</v>
      </c>
      <c r="P3092" s="106"/>
      <c r="Q3092" s="106"/>
      <c r="R3092" s="106"/>
      <c r="S3092" s="106"/>
      <c r="T3092" s="14">
        <f>SUM(P3092:S3092)</f>
        <v>0</v>
      </c>
      <c r="U3092" s="49"/>
      <c r="V3092" s="49"/>
      <c r="W3092" s="49"/>
      <c r="X3092" s="49"/>
      <c r="Y3092" s="49"/>
      <c r="Z3092" s="49"/>
      <c r="AA3092" s="14">
        <f>SUM(U3092:Z3092)</f>
        <v>0</v>
      </c>
      <c r="AB3092" s="49"/>
      <c r="AC3092" s="49"/>
      <c r="AD3092" s="86">
        <f>H3092+K3092+O3092+T3092+AA3092+AB3092-AC3092</f>
        <v>77</v>
      </c>
    </row>
    <row r="3093" spans="1:30" ht="21" customHeight="1" x14ac:dyDescent="0.2">
      <c r="A3093" s="9">
        <v>3089</v>
      </c>
      <c r="B3093" s="132" t="s">
        <v>2590</v>
      </c>
      <c r="C3093" s="101" t="s">
        <v>68</v>
      </c>
      <c r="D3093" s="101">
        <v>1</v>
      </c>
      <c r="E3093" s="13">
        <v>0.77</v>
      </c>
      <c r="F3093" s="48"/>
      <c r="G3093" s="48"/>
      <c r="H3093" s="12">
        <f>SUM(E3093*100,F3093:G3093)</f>
        <v>77</v>
      </c>
      <c r="I3093" s="48"/>
      <c r="J3093" s="78"/>
      <c r="K3093" s="13">
        <f>SUM(I3093:J3093)</f>
        <v>0</v>
      </c>
      <c r="L3093" s="48"/>
      <c r="M3093" s="78"/>
      <c r="N3093" s="78"/>
      <c r="O3093" s="13">
        <f>SUM(L3093:N3093)</f>
        <v>0</v>
      </c>
      <c r="P3093" s="78"/>
      <c r="Q3093" s="78"/>
      <c r="R3093" s="78"/>
      <c r="S3093" s="78"/>
      <c r="T3093" s="13">
        <f>SUM(P3093:S3093)</f>
        <v>0</v>
      </c>
      <c r="U3093" s="48"/>
      <c r="V3093" s="48"/>
      <c r="W3093" s="48"/>
      <c r="X3093" s="48"/>
      <c r="Y3093" s="48"/>
      <c r="Z3093" s="48"/>
      <c r="AA3093" s="13">
        <f>SUM(U3093:Z3093)</f>
        <v>0</v>
      </c>
      <c r="AB3093" s="48"/>
      <c r="AC3093" s="48"/>
      <c r="AD3093" s="86">
        <f>H3093+K3093+O3093+T3093+AA3093+AB3093-AC3093</f>
        <v>77</v>
      </c>
    </row>
    <row r="3094" spans="1:30" ht="21" customHeight="1" x14ac:dyDescent="0.2">
      <c r="A3094" s="10">
        <v>3090</v>
      </c>
      <c r="B3094" s="134" t="s">
        <v>2591</v>
      </c>
      <c r="C3094" s="92" t="s">
        <v>64</v>
      </c>
      <c r="D3094" s="92">
        <v>1</v>
      </c>
      <c r="E3094" s="12">
        <v>0.77</v>
      </c>
      <c r="F3094" s="53"/>
      <c r="G3094" s="46"/>
      <c r="H3094" s="12">
        <f>SUM(E3094*100,F3094:G3094)</f>
        <v>77</v>
      </c>
      <c r="I3094" s="94"/>
      <c r="J3094" s="95"/>
      <c r="K3094" s="12">
        <f>SUM(I3094:J3094)</f>
        <v>0</v>
      </c>
      <c r="L3094" s="95"/>
      <c r="M3094" s="95"/>
      <c r="N3094" s="95"/>
      <c r="O3094" s="12">
        <f>SUM(L3094:N3094)</f>
        <v>0</v>
      </c>
      <c r="P3094" s="95"/>
      <c r="Q3094" s="95"/>
      <c r="R3094" s="95"/>
      <c r="S3094" s="95"/>
      <c r="T3094" s="12">
        <f>SUM(P3094:S3094)</f>
        <v>0</v>
      </c>
      <c r="U3094" s="95"/>
      <c r="V3094" s="94"/>
      <c r="W3094" s="94"/>
      <c r="X3094" s="94"/>
      <c r="Y3094" s="85"/>
      <c r="Z3094" s="85"/>
      <c r="AA3094" s="14">
        <f>SUM(U3094:Z3094)</f>
        <v>0</v>
      </c>
      <c r="AB3094" s="85"/>
      <c r="AC3094" s="85"/>
      <c r="AD3094" s="87">
        <f>H3094+K3094+O3094+T3094+AA3094+AB3094-AC3094</f>
        <v>77</v>
      </c>
    </row>
    <row r="3095" spans="1:30" ht="21" customHeight="1" x14ac:dyDescent="0.2">
      <c r="A3095" s="8">
        <v>3091</v>
      </c>
      <c r="B3095" s="122" t="s">
        <v>2592</v>
      </c>
      <c r="C3095" s="110" t="s">
        <v>73</v>
      </c>
      <c r="D3095" s="110">
        <v>1</v>
      </c>
      <c r="E3095" s="14">
        <v>0.76985925925925924</v>
      </c>
      <c r="F3095" s="50"/>
      <c r="G3095" s="50"/>
      <c r="H3095" s="12">
        <f>SUM(E3095*100,F3095:G3095)</f>
        <v>76.985925925925926</v>
      </c>
      <c r="I3095" s="50"/>
      <c r="J3095" s="112"/>
      <c r="K3095" s="14">
        <f>SUM(I3095:J3095)</f>
        <v>0</v>
      </c>
      <c r="L3095" s="50"/>
      <c r="M3095" s="112"/>
      <c r="N3095" s="112"/>
      <c r="O3095" s="14">
        <f>SUM(L3095:N3095)</f>
        <v>0</v>
      </c>
      <c r="P3095" s="112"/>
      <c r="Q3095" s="112"/>
      <c r="R3095" s="112"/>
      <c r="S3095" s="112"/>
      <c r="T3095" s="14">
        <f>SUM(P3095:S3095)</f>
        <v>0</v>
      </c>
      <c r="U3095" s="50"/>
      <c r="V3095" s="50"/>
      <c r="W3095" s="50"/>
      <c r="X3095" s="50"/>
      <c r="Y3095" s="50"/>
      <c r="Z3095" s="50"/>
      <c r="AA3095" s="14">
        <f>SUM(U3095:Z3095)</f>
        <v>0</v>
      </c>
      <c r="AB3095" s="50"/>
      <c r="AC3095" s="50"/>
      <c r="AD3095" s="87">
        <f>H3095+K3095+O3095+T3095+AA3095+AB3095-AC3095</f>
        <v>76.985925925925926</v>
      </c>
    </row>
    <row r="3096" spans="1:30" ht="21" customHeight="1" x14ac:dyDescent="0.2">
      <c r="A3096" s="9">
        <v>3092</v>
      </c>
      <c r="B3096" s="117">
        <v>184015</v>
      </c>
      <c r="C3096" s="119" t="s">
        <v>78</v>
      </c>
      <c r="D3096" s="119">
        <v>3</v>
      </c>
      <c r="E3096" s="14">
        <v>0.76977272727272728</v>
      </c>
      <c r="F3096" s="51"/>
      <c r="G3096" s="51"/>
      <c r="H3096" s="12">
        <f>SUM(E3096*100,F3096:G3096)</f>
        <v>76.977272727272734</v>
      </c>
      <c r="I3096" s="51"/>
      <c r="J3096" s="121"/>
      <c r="K3096" s="14">
        <f>SUM(I3096:J3096)</f>
        <v>0</v>
      </c>
      <c r="L3096" s="51"/>
      <c r="M3096" s="121"/>
      <c r="N3096" s="121"/>
      <c r="O3096" s="14">
        <f>SUM(L3096:N3096)</f>
        <v>0</v>
      </c>
      <c r="P3096" s="121"/>
      <c r="Q3096" s="121"/>
      <c r="R3096" s="121"/>
      <c r="S3096" s="121"/>
      <c r="T3096" s="14">
        <f>SUM(P3096:S3096)</f>
        <v>0</v>
      </c>
      <c r="U3096" s="51"/>
      <c r="V3096" s="51"/>
      <c r="W3096" s="51"/>
      <c r="X3096" s="51"/>
      <c r="Y3096" s="51"/>
      <c r="Z3096" s="51"/>
      <c r="AA3096" s="14">
        <f>SUM(U3096:Z3096)</f>
        <v>0</v>
      </c>
      <c r="AB3096" s="51"/>
      <c r="AC3096" s="51"/>
      <c r="AD3096" s="87">
        <f>H3096+K3096+O3096+T3096+AA3096+AB3096-AC3096</f>
        <v>76.977272727272734</v>
      </c>
    </row>
    <row r="3097" spans="1:30" ht="21" customHeight="1" x14ac:dyDescent="0.2">
      <c r="A3097" s="10">
        <v>3093</v>
      </c>
      <c r="B3097" s="122" t="s">
        <v>2593</v>
      </c>
      <c r="C3097" s="110" t="s">
        <v>73</v>
      </c>
      <c r="D3097" s="110">
        <v>3</v>
      </c>
      <c r="E3097" s="14">
        <v>0.7697222222222222</v>
      </c>
      <c r="F3097" s="50"/>
      <c r="G3097" s="50"/>
      <c r="H3097" s="12">
        <f>SUM(E3097*100,F3097:G3097)</f>
        <v>76.972222222222214</v>
      </c>
      <c r="I3097" s="50"/>
      <c r="J3097" s="112"/>
      <c r="K3097" s="14">
        <f>SUM(I3097:J3097)</f>
        <v>0</v>
      </c>
      <c r="L3097" s="50"/>
      <c r="M3097" s="112"/>
      <c r="N3097" s="112"/>
      <c r="O3097" s="14">
        <f>SUM(L3097:N3097)</f>
        <v>0</v>
      </c>
      <c r="P3097" s="112"/>
      <c r="Q3097" s="112"/>
      <c r="R3097" s="112"/>
      <c r="S3097" s="112"/>
      <c r="T3097" s="14">
        <f>SUM(P3097:S3097)</f>
        <v>0</v>
      </c>
      <c r="U3097" s="50"/>
      <c r="V3097" s="50"/>
      <c r="W3097" s="50"/>
      <c r="X3097" s="50"/>
      <c r="Y3097" s="50"/>
      <c r="Z3097" s="50"/>
      <c r="AA3097" s="14">
        <f>SUM(U3097:Z3097)</f>
        <v>0</v>
      </c>
      <c r="AB3097" s="50"/>
      <c r="AC3097" s="50"/>
      <c r="AD3097" s="86">
        <f>H3097+K3097+O3097+T3097+AA3097+AB3097-AC3097</f>
        <v>76.972222222222214</v>
      </c>
    </row>
    <row r="3098" spans="1:30" ht="21" customHeight="1" x14ac:dyDescent="0.2">
      <c r="A3098" s="8">
        <v>3094</v>
      </c>
      <c r="B3098" s="100" t="s">
        <v>2594</v>
      </c>
      <c r="C3098" s="101" t="s">
        <v>68</v>
      </c>
      <c r="D3098" s="101">
        <v>2</v>
      </c>
      <c r="E3098" s="13">
        <v>0.76966666666666672</v>
      </c>
      <c r="F3098" s="48"/>
      <c r="G3098" s="48"/>
      <c r="H3098" s="12">
        <f>SUM(E3098*100,F3098:G3098)</f>
        <v>76.966666666666669</v>
      </c>
      <c r="I3098" s="48"/>
      <c r="J3098" s="78"/>
      <c r="K3098" s="13">
        <f>SUM(I3098:J3098)</f>
        <v>0</v>
      </c>
      <c r="L3098" s="48"/>
      <c r="M3098" s="78"/>
      <c r="N3098" s="78"/>
      <c r="O3098" s="13">
        <f>SUM(L3098:N3098)</f>
        <v>0</v>
      </c>
      <c r="P3098" s="78"/>
      <c r="Q3098" s="78"/>
      <c r="R3098" s="78"/>
      <c r="S3098" s="78"/>
      <c r="T3098" s="13">
        <f>SUM(P3098:S3098)</f>
        <v>0</v>
      </c>
      <c r="U3098" s="48"/>
      <c r="V3098" s="48"/>
      <c r="W3098" s="48"/>
      <c r="X3098" s="48"/>
      <c r="Y3098" s="48"/>
      <c r="Z3098" s="48"/>
      <c r="AA3098" s="13">
        <f>SUM(U3098:Z3098)</f>
        <v>0</v>
      </c>
      <c r="AB3098" s="48"/>
      <c r="AC3098" s="48"/>
      <c r="AD3098" s="86">
        <f>H3098+K3098+O3098+T3098+AA3098+AB3098-AC3098</f>
        <v>76.966666666666669</v>
      </c>
    </row>
    <row r="3099" spans="1:30" ht="21" customHeight="1" x14ac:dyDescent="0.2">
      <c r="A3099" s="9">
        <v>3095</v>
      </c>
      <c r="B3099" s="123" t="s">
        <v>2595</v>
      </c>
      <c r="C3099" s="101" t="s">
        <v>68</v>
      </c>
      <c r="D3099" s="125">
        <v>3</v>
      </c>
      <c r="E3099" s="13">
        <v>0.76965517241379311</v>
      </c>
      <c r="F3099" s="48"/>
      <c r="G3099" s="48"/>
      <c r="H3099" s="12">
        <f>SUM(E3099*100,F3099:G3099)</f>
        <v>76.965517241379317</v>
      </c>
      <c r="I3099" s="48"/>
      <c r="J3099" s="78"/>
      <c r="K3099" s="13">
        <f>SUM(I3099:J3099)</f>
        <v>0</v>
      </c>
      <c r="L3099" s="48"/>
      <c r="M3099" s="78"/>
      <c r="N3099" s="78"/>
      <c r="O3099" s="13">
        <f>SUM(L3099:N3099)</f>
        <v>0</v>
      </c>
      <c r="P3099" s="78"/>
      <c r="Q3099" s="78"/>
      <c r="R3099" s="78"/>
      <c r="S3099" s="78"/>
      <c r="T3099" s="13">
        <f>SUM(P3099:S3099)</f>
        <v>0</v>
      </c>
      <c r="U3099" s="48"/>
      <c r="V3099" s="48"/>
      <c r="W3099" s="48"/>
      <c r="X3099" s="48"/>
      <c r="Y3099" s="48"/>
      <c r="Z3099" s="48"/>
      <c r="AA3099" s="13">
        <f>SUM(U3099:Z3099)</f>
        <v>0</v>
      </c>
      <c r="AB3099" s="48"/>
      <c r="AC3099" s="48"/>
      <c r="AD3099" s="86">
        <f>H3099+K3099+O3099+T3099+AA3099+AB3099-AC3099</f>
        <v>76.965517241379317</v>
      </c>
    </row>
    <row r="3100" spans="1:30" ht="21" customHeight="1" x14ac:dyDescent="0.2">
      <c r="A3100" s="10">
        <v>3096</v>
      </c>
      <c r="B3100" s="100" t="s">
        <v>2596</v>
      </c>
      <c r="C3100" s="101" t="s">
        <v>68</v>
      </c>
      <c r="D3100" s="101">
        <v>2</v>
      </c>
      <c r="E3100" s="13">
        <v>0.76933333333333331</v>
      </c>
      <c r="F3100" s="48"/>
      <c r="G3100" s="48"/>
      <c r="H3100" s="12">
        <f>SUM(E3100*100,F3100:G3100)</f>
        <v>76.933333333333337</v>
      </c>
      <c r="I3100" s="48"/>
      <c r="J3100" s="78"/>
      <c r="K3100" s="13">
        <f>SUM(I3100:J3100)</f>
        <v>0</v>
      </c>
      <c r="L3100" s="48"/>
      <c r="M3100" s="78"/>
      <c r="N3100" s="78"/>
      <c r="O3100" s="13">
        <f>SUM(L3100:N3100)</f>
        <v>0</v>
      </c>
      <c r="P3100" s="78"/>
      <c r="Q3100" s="78"/>
      <c r="R3100" s="78"/>
      <c r="S3100" s="78"/>
      <c r="T3100" s="13">
        <f>SUM(P3100:S3100)</f>
        <v>0</v>
      </c>
      <c r="U3100" s="48"/>
      <c r="V3100" s="48"/>
      <c r="W3100" s="48"/>
      <c r="X3100" s="48"/>
      <c r="Y3100" s="48"/>
      <c r="Z3100" s="48"/>
      <c r="AA3100" s="13">
        <f>SUM(U3100:Z3100)</f>
        <v>0</v>
      </c>
      <c r="AB3100" s="48"/>
      <c r="AC3100" s="48"/>
      <c r="AD3100" s="87">
        <f>H3100+K3100+O3100+T3100+AA3100+AB3100-AC3100</f>
        <v>76.933333333333337</v>
      </c>
    </row>
    <row r="3101" spans="1:30" ht="21" customHeight="1" x14ac:dyDescent="0.2">
      <c r="A3101" s="8">
        <v>3097</v>
      </c>
      <c r="B3101" s="117">
        <v>174139</v>
      </c>
      <c r="C3101" s="119" t="s">
        <v>78</v>
      </c>
      <c r="D3101" s="119">
        <v>4</v>
      </c>
      <c r="E3101" s="14">
        <v>0.76923076923076927</v>
      </c>
      <c r="F3101" s="51"/>
      <c r="G3101" s="51"/>
      <c r="H3101" s="12">
        <f>SUM(E3101*100,F3101:G3101)</f>
        <v>76.923076923076934</v>
      </c>
      <c r="I3101" s="51"/>
      <c r="J3101" s="121"/>
      <c r="K3101" s="14">
        <f>SUM(I3101:J3101)</f>
        <v>0</v>
      </c>
      <c r="L3101" s="51"/>
      <c r="M3101" s="121"/>
      <c r="N3101" s="121"/>
      <c r="O3101" s="14">
        <f>SUM(L3101:N3101)</f>
        <v>0</v>
      </c>
      <c r="P3101" s="121"/>
      <c r="Q3101" s="121"/>
      <c r="R3101" s="121"/>
      <c r="S3101" s="121"/>
      <c r="T3101" s="14">
        <f>SUM(P3101:S3101)</f>
        <v>0</v>
      </c>
      <c r="U3101" s="51"/>
      <c r="V3101" s="51"/>
      <c r="W3101" s="51"/>
      <c r="X3101" s="51"/>
      <c r="Y3101" s="51"/>
      <c r="Z3101" s="51"/>
      <c r="AA3101" s="14">
        <f>SUM(U3101:Z3101)</f>
        <v>0</v>
      </c>
      <c r="AB3101" s="51"/>
      <c r="AC3101" s="51"/>
      <c r="AD3101" s="87">
        <f>H3101+K3101+O3101+T3101+AA3101+AB3101-AC3101</f>
        <v>76.923076923076934</v>
      </c>
    </row>
    <row r="3102" spans="1:30" ht="21" customHeight="1" x14ac:dyDescent="0.2">
      <c r="A3102" s="9">
        <v>3098</v>
      </c>
      <c r="B3102" s="107" t="s">
        <v>2597</v>
      </c>
      <c r="C3102" s="104" t="s">
        <v>70</v>
      </c>
      <c r="D3102" s="104">
        <v>2</v>
      </c>
      <c r="E3102" s="14">
        <f>H3102/100</f>
        <v>0.76919166666666672</v>
      </c>
      <c r="F3102" s="49"/>
      <c r="G3102" s="49"/>
      <c r="H3102" s="12">
        <v>76.919166666666669</v>
      </c>
      <c r="I3102" s="49"/>
      <c r="J3102" s="106"/>
      <c r="K3102" s="14">
        <f>SUM(I3102:J3102)</f>
        <v>0</v>
      </c>
      <c r="L3102" s="49"/>
      <c r="M3102" s="106"/>
      <c r="N3102" s="106"/>
      <c r="O3102" s="14">
        <f>SUM(L3102:N3102)</f>
        <v>0</v>
      </c>
      <c r="P3102" s="106"/>
      <c r="Q3102" s="106"/>
      <c r="R3102" s="106"/>
      <c r="S3102" s="106"/>
      <c r="T3102" s="14">
        <f>SUM(P3102:S3102)</f>
        <v>0</v>
      </c>
      <c r="U3102" s="49"/>
      <c r="V3102" s="49"/>
      <c r="W3102" s="49"/>
      <c r="X3102" s="49"/>
      <c r="Y3102" s="49"/>
      <c r="Z3102" s="49"/>
      <c r="AA3102" s="14">
        <f>SUM(U3102:Z3102)</f>
        <v>0</v>
      </c>
      <c r="AB3102" s="49"/>
      <c r="AC3102" s="49"/>
      <c r="AD3102" s="87">
        <f>H3102+K3102+O3102+T3102+AA3102+AB3102-AC3102</f>
        <v>76.919166666666669</v>
      </c>
    </row>
    <row r="3103" spans="1:30" ht="21" customHeight="1" x14ac:dyDescent="0.2">
      <c r="A3103" s="10">
        <v>3099</v>
      </c>
      <c r="B3103" s="110" t="s">
        <v>2598</v>
      </c>
      <c r="C3103" s="110" t="s">
        <v>73</v>
      </c>
      <c r="D3103" s="110">
        <v>2</v>
      </c>
      <c r="E3103" s="14">
        <v>0.76909090909090905</v>
      </c>
      <c r="F3103" s="50"/>
      <c r="G3103" s="50"/>
      <c r="H3103" s="12">
        <f>SUM(E3103*100,F3103:G3103)</f>
        <v>76.909090909090907</v>
      </c>
      <c r="I3103" s="50"/>
      <c r="J3103" s="112"/>
      <c r="K3103" s="14">
        <f>SUM(I3103:J3103)</f>
        <v>0</v>
      </c>
      <c r="L3103" s="50"/>
      <c r="M3103" s="112"/>
      <c r="N3103" s="112"/>
      <c r="O3103" s="14">
        <f>SUM(L3103:N3103)</f>
        <v>0</v>
      </c>
      <c r="P3103" s="112"/>
      <c r="Q3103" s="112"/>
      <c r="R3103" s="112"/>
      <c r="S3103" s="112"/>
      <c r="T3103" s="14">
        <f>SUM(P3103:S3103)</f>
        <v>0</v>
      </c>
      <c r="U3103" s="50"/>
      <c r="V3103" s="50"/>
      <c r="W3103" s="50"/>
      <c r="X3103" s="50"/>
      <c r="Y3103" s="50"/>
      <c r="Z3103" s="50"/>
      <c r="AA3103" s="14">
        <f>SUM(U3103:Z3103)</f>
        <v>0</v>
      </c>
      <c r="AB3103" s="50"/>
      <c r="AC3103" s="50"/>
      <c r="AD3103" s="86">
        <f>H3103+K3103+O3103+T3103+AA3103+AB3103-AC3103</f>
        <v>76.909090909090907</v>
      </c>
    </row>
    <row r="3104" spans="1:30" ht="21" customHeight="1" x14ac:dyDescent="0.2">
      <c r="A3104" s="8">
        <v>3100</v>
      </c>
      <c r="B3104" s="96" t="s">
        <v>2599</v>
      </c>
      <c r="C3104" s="96" t="s">
        <v>66</v>
      </c>
      <c r="D3104" s="96">
        <v>4</v>
      </c>
      <c r="E3104" s="13">
        <v>0.76900000000000002</v>
      </c>
      <c r="F3104" s="47"/>
      <c r="G3104" s="47"/>
      <c r="H3104" s="12">
        <f>SUM(E3104*100,F3104:G3104)</f>
        <v>76.900000000000006</v>
      </c>
      <c r="I3104" s="47"/>
      <c r="J3104" s="77"/>
      <c r="K3104" s="13">
        <f>SUM(I3104:J3104)</f>
        <v>0</v>
      </c>
      <c r="L3104" s="47"/>
      <c r="M3104" s="77"/>
      <c r="N3104" s="77"/>
      <c r="O3104" s="13">
        <f>SUM(L3104:N3104)</f>
        <v>0</v>
      </c>
      <c r="P3104" s="77"/>
      <c r="Q3104" s="77"/>
      <c r="R3104" s="77"/>
      <c r="S3104" s="77"/>
      <c r="T3104" s="13">
        <f>SUM(P3104:S3104)</f>
        <v>0</v>
      </c>
      <c r="U3104" s="47"/>
      <c r="V3104" s="47"/>
      <c r="W3104" s="47"/>
      <c r="X3104" s="47"/>
      <c r="Y3104" s="47"/>
      <c r="Z3104" s="47"/>
      <c r="AA3104" s="13">
        <f>SUM(U3104:Z3104)</f>
        <v>0</v>
      </c>
      <c r="AB3104" s="47"/>
      <c r="AC3104" s="47"/>
      <c r="AD3104" s="86">
        <f>H3104+K3104+O3104+T3104+AA3104+AB3104-AC3104</f>
        <v>76.900000000000006</v>
      </c>
    </row>
    <row r="3105" spans="1:30" ht="21" customHeight="1" x14ac:dyDescent="0.2">
      <c r="A3105" s="9">
        <v>3101</v>
      </c>
      <c r="B3105" s="99" t="s">
        <v>2600</v>
      </c>
      <c r="C3105" s="101" t="s">
        <v>68</v>
      </c>
      <c r="D3105" s="156">
        <v>1</v>
      </c>
      <c r="E3105" s="16">
        <v>0.76900000000000002</v>
      </c>
      <c r="F3105" s="48"/>
      <c r="G3105" s="48"/>
      <c r="H3105" s="12">
        <f>SUM(E3105*100,F3105:G3105)</f>
        <v>76.900000000000006</v>
      </c>
      <c r="I3105" s="48"/>
      <c r="J3105" s="78"/>
      <c r="K3105" s="13">
        <f>SUM(I3105:J3105)</f>
        <v>0</v>
      </c>
      <c r="L3105" s="48"/>
      <c r="M3105" s="78"/>
      <c r="N3105" s="78"/>
      <c r="O3105" s="13">
        <f>SUM(L3105:N3105)</f>
        <v>0</v>
      </c>
      <c r="P3105" s="78"/>
      <c r="Q3105" s="78"/>
      <c r="R3105" s="78"/>
      <c r="S3105" s="78"/>
      <c r="T3105" s="13">
        <f>SUM(P3105:S3105)</f>
        <v>0</v>
      </c>
      <c r="U3105" s="48"/>
      <c r="V3105" s="48"/>
      <c r="W3105" s="48"/>
      <c r="X3105" s="48"/>
      <c r="Y3105" s="48"/>
      <c r="Z3105" s="48"/>
      <c r="AA3105" s="13">
        <f>SUM(U3105:Z3105)</f>
        <v>0</v>
      </c>
      <c r="AB3105" s="48"/>
      <c r="AC3105" s="48"/>
      <c r="AD3105" s="87">
        <f>H3105+K3105+O3105+T3105+AA3105+AB3105-AC3105</f>
        <v>76.900000000000006</v>
      </c>
    </row>
    <row r="3106" spans="1:30" ht="21" customHeight="1" x14ac:dyDescent="0.2">
      <c r="A3106" s="10">
        <v>3102</v>
      </c>
      <c r="B3106" s="100" t="s">
        <v>2601</v>
      </c>
      <c r="C3106" s="101" t="s">
        <v>68</v>
      </c>
      <c r="D3106" s="101">
        <v>2</v>
      </c>
      <c r="E3106" s="13">
        <v>0.76900000000000002</v>
      </c>
      <c r="F3106" s="48"/>
      <c r="G3106" s="48"/>
      <c r="H3106" s="12">
        <f>SUM(E3106*100,F3106:G3106)</f>
        <v>76.900000000000006</v>
      </c>
      <c r="I3106" s="48"/>
      <c r="J3106" s="78"/>
      <c r="K3106" s="13">
        <f>SUM(I3106:J3106)</f>
        <v>0</v>
      </c>
      <c r="L3106" s="48"/>
      <c r="M3106" s="78"/>
      <c r="N3106" s="78"/>
      <c r="O3106" s="13">
        <f>SUM(L3106:N3106)</f>
        <v>0</v>
      </c>
      <c r="P3106" s="78"/>
      <c r="Q3106" s="78"/>
      <c r="R3106" s="78"/>
      <c r="S3106" s="78"/>
      <c r="T3106" s="13">
        <f>SUM(P3106:S3106)</f>
        <v>0</v>
      </c>
      <c r="U3106" s="48"/>
      <c r="V3106" s="48"/>
      <c r="W3106" s="48"/>
      <c r="X3106" s="48"/>
      <c r="Y3106" s="48"/>
      <c r="Z3106" s="48"/>
      <c r="AA3106" s="13">
        <f>SUM(U3106:Z3106)</f>
        <v>0</v>
      </c>
      <c r="AB3106" s="48"/>
      <c r="AC3106" s="48"/>
      <c r="AD3106" s="87">
        <f>H3106+K3106+O3106+T3106+AA3106+AB3106-AC3106</f>
        <v>76.900000000000006</v>
      </c>
    </row>
    <row r="3107" spans="1:30" ht="21" customHeight="1" x14ac:dyDescent="0.2">
      <c r="A3107" s="8">
        <v>3103</v>
      </c>
      <c r="B3107" s="110" t="s">
        <v>2602</v>
      </c>
      <c r="C3107" s="110" t="s">
        <v>73</v>
      </c>
      <c r="D3107" s="110">
        <v>1</v>
      </c>
      <c r="E3107" s="14">
        <v>0.76899333333333331</v>
      </c>
      <c r="F3107" s="50"/>
      <c r="G3107" s="50"/>
      <c r="H3107" s="12">
        <f>SUM(E3107*100,F3107:G3107)</f>
        <v>76.899333333333331</v>
      </c>
      <c r="I3107" s="50"/>
      <c r="J3107" s="112"/>
      <c r="K3107" s="14">
        <f>SUM(I3107:J3107)</f>
        <v>0</v>
      </c>
      <c r="L3107" s="50"/>
      <c r="M3107" s="112"/>
      <c r="N3107" s="112"/>
      <c r="O3107" s="14">
        <f>SUM(L3107:N3107)</f>
        <v>0</v>
      </c>
      <c r="P3107" s="112"/>
      <c r="Q3107" s="112"/>
      <c r="R3107" s="112"/>
      <c r="S3107" s="112"/>
      <c r="T3107" s="14">
        <f>SUM(P3107:S3107)</f>
        <v>0</v>
      </c>
      <c r="U3107" s="50"/>
      <c r="V3107" s="50"/>
      <c r="W3107" s="50"/>
      <c r="X3107" s="50"/>
      <c r="Y3107" s="50"/>
      <c r="Z3107" s="50"/>
      <c r="AA3107" s="14">
        <f>SUM(U3107:Z3107)</f>
        <v>0</v>
      </c>
      <c r="AB3107" s="50"/>
      <c r="AC3107" s="50"/>
      <c r="AD3107" s="86">
        <f>H3107+K3107+O3107+T3107+AA3107+AB3107-AC3107</f>
        <v>76.899333333333331</v>
      </c>
    </row>
    <row r="3108" spans="1:30" ht="21" customHeight="1" x14ac:dyDescent="0.2">
      <c r="A3108" s="9">
        <v>3104</v>
      </c>
      <c r="B3108" s="122" t="s">
        <v>2603</v>
      </c>
      <c r="C3108" s="110" t="s">
        <v>73</v>
      </c>
      <c r="D3108" s="110">
        <v>2</v>
      </c>
      <c r="E3108" s="14">
        <v>0.7687878787878788</v>
      </c>
      <c r="F3108" s="50"/>
      <c r="G3108" s="50"/>
      <c r="H3108" s="12">
        <f>SUM(E3108*100,F3108:G3108)</f>
        <v>76.878787878787875</v>
      </c>
      <c r="I3108" s="50"/>
      <c r="J3108" s="112"/>
      <c r="K3108" s="14">
        <f>SUM(I3108:J3108)</f>
        <v>0</v>
      </c>
      <c r="L3108" s="50"/>
      <c r="M3108" s="112"/>
      <c r="N3108" s="112"/>
      <c r="O3108" s="14">
        <f>SUM(L3108:N3108)</f>
        <v>0</v>
      </c>
      <c r="P3108" s="112"/>
      <c r="Q3108" s="112"/>
      <c r="R3108" s="112"/>
      <c r="S3108" s="112"/>
      <c r="T3108" s="14">
        <f>SUM(P3108:S3108)</f>
        <v>0</v>
      </c>
      <c r="U3108" s="50"/>
      <c r="V3108" s="50"/>
      <c r="W3108" s="50"/>
      <c r="X3108" s="50"/>
      <c r="Y3108" s="50"/>
      <c r="Z3108" s="50"/>
      <c r="AA3108" s="14">
        <f>SUM(U3108:Z3108)</f>
        <v>0</v>
      </c>
      <c r="AB3108" s="50"/>
      <c r="AC3108" s="50"/>
      <c r="AD3108" s="86">
        <f>H3108+K3108+O3108+T3108+AA3108+AB3108-AC3108</f>
        <v>76.878787878787875</v>
      </c>
    </row>
    <row r="3109" spans="1:30" ht="21" customHeight="1" x14ac:dyDescent="0.2">
      <c r="A3109" s="10">
        <v>3105</v>
      </c>
      <c r="B3109" s="96" t="s">
        <v>2604</v>
      </c>
      <c r="C3109" s="96" t="s">
        <v>66</v>
      </c>
      <c r="D3109" s="96">
        <v>3</v>
      </c>
      <c r="E3109" s="13">
        <v>0.76866666666666672</v>
      </c>
      <c r="F3109" s="47"/>
      <c r="G3109" s="47"/>
      <c r="H3109" s="12">
        <f>SUM(E3109*100,F3109:G3109)</f>
        <v>76.866666666666674</v>
      </c>
      <c r="I3109" s="47"/>
      <c r="J3109" s="77"/>
      <c r="K3109" s="13">
        <f>SUM(I3109:J3109)</f>
        <v>0</v>
      </c>
      <c r="L3109" s="47"/>
      <c r="M3109" s="77"/>
      <c r="N3109" s="77"/>
      <c r="O3109" s="13">
        <f>SUM(L3109:N3109)</f>
        <v>0</v>
      </c>
      <c r="P3109" s="77"/>
      <c r="Q3109" s="77"/>
      <c r="R3109" s="77"/>
      <c r="S3109" s="77"/>
      <c r="T3109" s="13">
        <f>SUM(P3109:S3109)</f>
        <v>0</v>
      </c>
      <c r="U3109" s="47"/>
      <c r="V3109" s="47"/>
      <c r="W3109" s="47"/>
      <c r="X3109" s="47"/>
      <c r="Y3109" s="47"/>
      <c r="Z3109" s="47"/>
      <c r="AA3109" s="13">
        <f>SUM(U3109:Z3109)</f>
        <v>0</v>
      </c>
      <c r="AB3109" s="47"/>
      <c r="AC3109" s="47"/>
      <c r="AD3109" s="86">
        <f>H3109+K3109+O3109+T3109+AA3109+AB3109-AC3109</f>
        <v>76.866666666666674</v>
      </c>
    </row>
    <row r="3110" spans="1:30" ht="21" customHeight="1" x14ac:dyDescent="0.2">
      <c r="A3110" s="8">
        <v>3106</v>
      </c>
      <c r="B3110" s="129" t="s">
        <v>2605</v>
      </c>
      <c r="C3110" s="101" t="s">
        <v>68</v>
      </c>
      <c r="D3110" s="101">
        <v>2</v>
      </c>
      <c r="E3110" s="13">
        <v>0.76866666666666672</v>
      </c>
      <c r="F3110" s="48"/>
      <c r="G3110" s="48"/>
      <c r="H3110" s="12">
        <f>SUM(E3110*100,F3110:G3110)</f>
        <v>76.866666666666674</v>
      </c>
      <c r="I3110" s="48"/>
      <c r="J3110" s="78"/>
      <c r="K3110" s="13">
        <f>SUM(I3110:J3110)</f>
        <v>0</v>
      </c>
      <c r="L3110" s="48"/>
      <c r="M3110" s="78"/>
      <c r="N3110" s="78"/>
      <c r="O3110" s="13">
        <f>SUM(L3110:N3110)</f>
        <v>0</v>
      </c>
      <c r="P3110" s="78"/>
      <c r="Q3110" s="78"/>
      <c r="R3110" s="78"/>
      <c r="S3110" s="78"/>
      <c r="T3110" s="13">
        <f>SUM(P3110:S3110)</f>
        <v>0</v>
      </c>
      <c r="U3110" s="48"/>
      <c r="V3110" s="48"/>
      <c r="W3110" s="48"/>
      <c r="X3110" s="48"/>
      <c r="Y3110" s="48"/>
      <c r="Z3110" s="48"/>
      <c r="AA3110" s="13">
        <f>SUM(U3110:Z3110)</f>
        <v>0</v>
      </c>
      <c r="AB3110" s="48"/>
      <c r="AC3110" s="48"/>
      <c r="AD3110" s="86">
        <f>H3110+K3110+O3110+T3110+AA3110+AB3110-AC3110</f>
        <v>76.866666666666674</v>
      </c>
    </row>
    <row r="3111" spans="1:30" ht="21" customHeight="1" x14ac:dyDescent="0.2">
      <c r="A3111" s="9">
        <v>3107</v>
      </c>
      <c r="B3111" s="218">
        <v>164365</v>
      </c>
      <c r="C3111" s="92" t="s">
        <v>64</v>
      </c>
      <c r="D3111" s="91">
        <v>5</v>
      </c>
      <c r="E3111" s="12">
        <v>0.76866594982078851</v>
      </c>
      <c r="F3111" s="46"/>
      <c r="G3111" s="46"/>
      <c r="H3111" s="12">
        <f>SUM(E3111*100,F3111:G3111)</f>
        <v>76.866594982078851</v>
      </c>
      <c r="I3111" s="94"/>
      <c r="J3111" s="95"/>
      <c r="K3111" s="12">
        <f>SUM(I3111:J3111)</f>
        <v>0</v>
      </c>
      <c r="L3111" s="95"/>
      <c r="M3111" s="95"/>
      <c r="N3111" s="95"/>
      <c r="O3111" s="12">
        <f>SUM(L3111:N3111)</f>
        <v>0</v>
      </c>
      <c r="P3111" s="95"/>
      <c r="Q3111" s="95"/>
      <c r="R3111" s="95"/>
      <c r="S3111" s="95"/>
      <c r="T3111" s="12">
        <f>SUM(P3111:S3111)</f>
        <v>0</v>
      </c>
      <c r="U3111" s="95"/>
      <c r="V3111" s="94"/>
      <c r="W3111" s="94"/>
      <c r="X3111" s="94"/>
      <c r="Y3111" s="85"/>
      <c r="Z3111" s="85"/>
      <c r="AA3111" s="14">
        <f>SUM(U3111:Z3111)</f>
        <v>0</v>
      </c>
      <c r="AB3111" s="85"/>
      <c r="AC3111" s="85"/>
      <c r="AD3111" s="86">
        <f>H3111+K3111+O3111+T3111+AA3111+AB3111-AC3111</f>
        <v>76.866594982078851</v>
      </c>
    </row>
    <row r="3112" spans="1:30" ht="21" customHeight="1" x14ac:dyDescent="0.2">
      <c r="A3112" s="10">
        <v>3108</v>
      </c>
      <c r="B3112" s="117">
        <v>184031</v>
      </c>
      <c r="C3112" s="119" t="s">
        <v>78</v>
      </c>
      <c r="D3112" s="119">
        <v>3</v>
      </c>
      <c r="E3112" s="14">
        <v>0.76863636363636367</v>
      </c>
      <c r="F3112" s="51"/>
      <c r="G3112" s="51"/>
      <c r="H3112" s="12">
        <f>SUM(E3112*100,F3112:G3112)</f>
        <v>76.863636363636374</v>
      </c>
      <c r="I3112" s="51"/>
      <c r="J3112" s="121"/>
      <c r="K3112" s="14">
        <f>SUM(I3112:J3112)</f>
        <v>0</v>
      </c>
      <c r="L3112" s="51"/>
      <c r="M3112" s="121"/>
      <c r="N3112" s="121"/>
      <c r="O3112" s="14">
        <f>SUM(L3112:N3112)</f>
        <v>0</v>
      </c>
      <c r="P3112" s="121"/>
      <c r="Q3112" s="121"/>
      <c r="R3112" s="121"/>
      <c r="S3112" s="121"/>
      <c r="T3112" s="14">
        <f>SUM(P3112:S3112)</f>
        <v>0</v>
      </c>
      <c r="U3112" s="51"/>
      <c r="V3112" s="51"/>
      <c r="W3112" s="51"/>
      <c r="X3112" s="51"/>
      <c r="Y3112" s="51"/>
      <c r="Z3112" s="51"/>
      <c r="AA3112" s="14">
        <f>SUM(U3112:Z3112)</f>
        <v>0</v>
      </c>
      <c r="AB3112" s="51"/>
      <c r="AC3112" s="51"/>
      <c r="AD3112" s="87">
        <f>H3112+K3112+O3112+T3112+AA3112+AB3112-AC3112</f>
        <v>76.863636363636374</v>
      </c>
    </row>
    <row r="3113" spans="1:30" ht="21" customHeight="1" x14ac:dyDescent="0.2">
      <c r="A3113" s="8">
        <v>3109</v>
      </c>
      <c r="B3113" s="110" t="s">
        <v>2606</v>
      </c>
      <c r="C3113" s="110" t="s">
        <v>73</v>
      </c>
      <c r="D3113" s="110">
        <v>1</v>
      </c>
      <c r="E3113" s="14">
        <v>0.76859333333333335</v>
      </c>
      <c r="F3113" s="50"/>
      <c r="G3113" s="50"/>
      <c r="H3113" s="12">
        <f>SUM(E3113*100,F3113:G3113)</f>
        <v>76.859333333333339</v>
      </c>
      <c r="I3113" s="50"/>
      <c r="J3113" s="112"/>
      <c r="K3113" s="14">
        <f>SUM(I3113:J3113)</f>
        <v>0</v>
      </c>
      <c r="L3113" s="50"/>
      <c r="M3113" s="112"/>
      <c r="N3113" s="112"/>
      <c r="O3113" s="14">
        <f>SUM(L3113:N3113)</f>
        <v>0</v>
      </c>
      <c r="P3113" s="112"/>
      <c r="Q3113" s="112"/>
      <c r="R3113" s="112"/>
      <c r="S3113" s="112"/>
      <c r="T3113" s="14">
        <f>SUM(P3113:S3113)</f>
        <v>0</v>
      </c>
      <c r="U3113" s="50"/>
      <c r="V3113" s="50"/>
      <c r="W3113" s="50"/>
      <c r="X3113" s="50"/>
      <c r="Y3113" s="50"/>
      <c r="Z3113" s="50"/>
      <c r="AA3113" s="14">
        <f>SUM(U3113:Z3113)</f>
        <v>0</v>
      </c>
      <c r="AB3113" s="50"/>
      <c r="AC3113" s="50"/>
      <c r="AD3113" s="86">
        <f>H3113+K3113+O3113+T3113+AA3113+AB3113-AC3113</f>
        <v>76.859333333333339</v>
      </c>
    </row>
    <row r="3114" spans="1:30" ht="21" customHeight="1" x14ac:dyDescent="0.2">
      <c r="A3114" s="9">
        <v>3110</v>
      </c>
      <c r="B3114" s="103" t="s">
        <v>2607</v>
      </c>
      <c r="C3114" s="104" t="s">
        <v>70</v>
      </c>
      <c r="D3114" s="103">
        <v>4</v>
      </c>
      <c r="E3114" s="14">
        <f>H3114/100</f>
        <v>0.76857142857142857</v>
      </c>
      <c r="F3114" s="49"/>
      <c r="G3114" s="49"/>
      <c r="H3114" s="12">
        <v>76.857142857142861</v>
      </c>
      <c r="I3114" s="49"/>
      <c r="J3114" s="106"/>
      <c r="K3114" s="14">
        <f>SUM(I3114:J3114)</f>
        <v>0</v>
      </c>
      <c r="L3114" s="49"/>
      <c r="M3114" s="106"/>
      <c r="N3114" s="106"/>
      <c r="O3114" s="14">
        <f>SUM(L3114:N3114)</f>
        <v>0</v>
      </c>
      <c r="P3114" s="106"/>
      <c r="Q3114" s="106"/>
      <c r="R3114" s="106"/>
      <c r="S3114" s="106"/>
      <c r="T3114" s="14">
        <f>SUM(P3114:S3114)</f>
        <v>0</v>
      </c>
      <c r="U3114" s="49"/>
      <c r="V3114" s="49"/>
      <c r="W3114" s="49"/>
      <c r="X3114" s="49"/>
      <c r="Y3114" s="49"/>
      <c r="Z3114" s="49"/>
      <c r="AA3114" s="14">
        <f>SUM(U3114:Z3114)</f>
        <v>0</v>
      </c>
      <c r="AB3114" s="49"/>
      <c r="AC3114" s="49"/>
      <c r="AD3114" s="86">
        <f>H3114+K3114+O3114+T3114+AA3114+AB3114-AC3114</f>
        <v>76.857142857142861</v>
      </c>
    </row>
    <row r="3115" spans="1:30" ht="21" customHeight="1" x14ac:dyDescent="0.2">
      <c r="A3115" s="10">
        <v>3111</v>
      </c>
      <c r="B3115" s="117">
        <v>184138</v>
      </c>
      <c r="C3115" s="119" t="s">
        <v>78</v>
      </c>
      <c r="D3115" s="119">
        <v>3</v>
      </c>
      <c r="E3115" s="14">
        <v>0.76840909090909093</v>
      </c>
      <c r="F3115" s="51"/>
      <c r="G3115" s="51"/>
      <c r="H3115" s="12">
        <f>SUM(E3115*100,F3115:G3115)</f>
        <v>76.840909090909093</v>
      </c>
      <c r="I3115" s="51"/>
      <c r="J3115" s="121"/>
      <c r="K3115" s="14">
        <f>SUM(I3115:J3115)</f>
        <v>0</v>
      </c>
      <c r="L3115" s="51"/>
      <c r="M3115" s="121"/>
      <c r="N3115" s="121"/>
      <c r="O3115" s="14">
        <f>SUM(L3115:N3115)</f>
        <v>0</v>
      </c>
      <c r="P3115" s="121"/>
      <c r="Q3115" s="121"/>
      <c r="R3115" s="121"/>
      <c r="S3115" s="121"/>
      <c r="T3115" s="14">
        <f>SUM(P3115:S3115)</f>
        <v>0</v>
      </c>
      <c r="U3115" s="51"/>
      <c r="V3115" s="51"/>
      <c r="W3115" s="51"/>
      <c r="X3115" s="51"/>
      <c r="Y3115" s="51"/>
      <c r="Z3115" s="51"/>
      <c r="AA3115" s="14">
        <f>SUM(U3115:Z3115)</f>
        <v>0</v>
      </c>
      <c r="AB3115" s="51"/>
      <c r="AC3115" s="51"/>
      <c r="AD3115" s="86">
        <f>H3115+K3115+O3115+T3115+AA3115+AB3115-AC3115</f>
        <v>76.840909090909093</v>
      </c>
    </row>
    <row r="3116" spans="1:30" ht="21" customHeight="1" x14ac:dyDescent="0.2">
      <c r="A3116" s="8">
        <v>3112</v>
      </c>
      <c r="B3116" s="96" t="s">
        <v>2608</v>
      </c>
      <c r="C3116" s="96" t="s">
        <v>66</v>
      </c>
      <c r="D3116" s="96">
        <v>4</v>
      </c>
      <c r="E3116" s="13">
        <v>0.7680555555555556</v>
      </c>
      <c r="F3116" s="47"/>
      <c r="G3116" s="47"/>
      <c r="H3116" s="12">
        <f>SUM(E3116*100,F3116:G3116)</f>
        <v>76.805555555555557</v>
      </c>
      <c r="I3116" s="47"/>
      <c r="J3116" s="77"/>
      <c r="K3116" s="13">
        <f>SUM(I3116:J3116)</f>
        <v>0</v>
      </c>
      <c r="L3116" s="47"/>
      <c r="M3116" s="77"/>
      <c r="N3116" s="77"/>
      <c r="O3116" s="13">
        <f>SUM(L3116:N3116)</f>
        <v>0</v>
      </c>
      <c r="P3116" s="77"/>
      <c r="Q3116" s="77"/>
      <c r="R3116" s="77"/>
      <c r="S3116" s="77"/>
      <c r="T3116" s="13">
        <f>SUM(P3116:S3116)</f>
        <v>0</v>
      </c>
      <c r="U3116" s="47"/>
      <c r="V3116" s="47"/>
      <c r="W3116" s="47"/>
      <c r="X3116" s="47"/>
      <c r="Y3116" s="47"/>
      <c r="Z3116" s="47"/>
      <c r="AA3116" s="13">
        <f>SUM(U3116:Z3116)</f>
        <v>0</v>
      </c>
      <c r="AB3116" s="47"/>
      <c r="AC3116" s="47"/>
      <c r="AD3116" s="86">
        <f>H3116+K3116+O3116+T3116+AA3116+AB3116-AC3116</f>
        <v>76.805555555555557</v>
      </c>
    </row>
    <row r="3117" spans="1:30" ht="21" customHeight="1" x14ac:dyDescent="0.2">
      <c r="A3117" s="9">
        <v>3113</v>
      </c>
      <c r="B3117" s="122" t="s">
        <v>2609</v>
      </c>
      <c r="C3117" s="110" t="s">
        <v>73</v>
      </c>
      <c r="D3117" s="110">
        <v>1</v>
      </c>
      <c r="E3117" s="14">
        <v>0.76202222222222227</v>
      </c>
      <c r="F3117" s="50"/>
      <c r="G3117" s="50"/>
      <c r="H3117" s="12">
        <f>SUM(E3117*100,F3117:G3117)</f>
        <v>76.202222222222233</v>
      </c>
      <c r="I3117" s="50"/>
      <c r="J3117" s="112"/>
      <c r="K3117" s="14">
        <f>SUM(I3117:J3117)</f>
        <v>0</v>
      </c>
      <c r="L3117" s="50"/>
      <c r="M3117" s="112"/>
      <c r="N3117" s="112"/>
      <c r="O3117" s="14">
        <f>SUM(L3117:N3117)</f>
        <v>0</v>
      </c>
      <c r="P3117" s="112"/>
      <c r="Q3117" s="112"/>
      <c r="R3117" s="112">
        <v>0.6</v>
      </c>
      <c r="S3117" s="112"/>
      <c r="T3117" s="14">
        <f>SUM(P3117:S3117)</f>
        <v>0.6</v>
      </c>
      <c r="U3117" s="50"/>
      <c r="V3117" s="50"/>
      <c r="W3117" s="50"/>
      <c r="X3117" s="50"/>
      <c r="Y3117" s="50"/>
      <c r="Z3117" s="50"/>
      <c r="AA3117" s="14">
        <f>SUM(U3117:Z3117)</f>
        <v>0</v>
      </c>
      <c r="AB3117" s="50"/>
      <c r="AC3117" s="50"/>
      <c r="AD3117" s="86">
        <f>H3117+K3117+O3117+T3117+AA3117+AB3117-AC3117</f>
        <v>76.802222222222227</v>
      </c>
    </row>
    <row r="3118" spans="1:30" ht="21" customHeight="1" x14ac:dyDescent="0.2">
      <c r="A3118" s="10">
        <v>3114</v>
      </c>
      <c r="B3118" s="114" t="s">
        <v>2610</v>
      </c>
      <c r="C3118" s="92" t="s">
        <v>64</v>
      </c>
      <c r="D3118" s="91">
        <v>3</v>
      </c>
      <c r="E3118" s="12">
        <v>0.76794212218649516</v>
      </c>
      <c r="F3118" s="46"/>
      <c r="G3118" s="46"/>
      <c r="H3118" s="12">
        <f>SUM(E3118*100,F3118:G3118)</f>
        <v>76.79421221864952</v>
      </c>
      <c r="I3118" s="94"/>
      <c r="J3118" s="95"/>
      <c r="K3118" s="12">
        <f>SUM(I3118:J3118)</f>
        <v>0</v>
      </c>
      <c r="L3118" s="95"/>
      <c r="M3118" s="95"/>
      <c r="N3118" s="95"/>
      <c r="O3118" s="12">
        <f>SUM(L3118:N3118)</f>
        <v>0</v>
      </c>
      <c r="P3118" s="95"/>
      <c r="Q3118" s="95"/>
      <c r="R3118" s="95"/>
      <c r="S3118" s="95"/>
      <c r="T3118" s="12">
        <f>SUM(P3118:S3118)</f>
        <v>0</v>
      </c>
      <c r="U3118" s="95"/>
      <c r="V3118" s="94"/>
      <c r="W3118" s="94"/>
      <c r="X3118" s="94"/>
      <c r="Y3118" s="85"/>
      <c r="Z3118" s="85"/>
      <c r="AA3118" s="14">
        <f>SUM(U3118:Z3118)</f>
        <v>0</v>
      </c>
      <c r="AB3118" s="85"/>
      <c r="AC3118" s="85"/>
      <c r="AD3118" s="86">
        <f>H3118+K3118+O3118+T3118+AA3118+AB3118-AC3118</f>
        <v>76.79421221864952</v>
      </c>
    </row>
    <row r="3119" spans="1:30" ht="21" customHeight="1" x14ac:dyDescent="0.2">
      <c r="A3119" s="8">
        <v>3115</v>
      </c>
      <c r="B3119" s="103" t="s">
        <v>2611</v>
      </c>
      <c r="C3119" s="104" t="s">
        <v>70</v>
      </c>
      <c r="D3119" s="103">
        <v>4</v>
      </c>
      <c r="E3119" s="14">
        <f>H3119/100</f>
        <v>0.7678571428571429</v>
      </c>
      <c r="F3119" s="49"/>
      <c r="G3119" s="49"/>
      <c r="H3119" s="12">
        <v>76.785714285714292</v>
      </c>
      <c r="I3119" s="49"/>
      <c r="J3119" s="106"/>
      <c r="K3119" s="14">
        <f>SUM(I3119:J3119)</f>
        <v>0</v>
      </c>
      <c r="L3119" s="49"/>
      <c r="M3119" s="106"/>
      <c r="N3119" s="106"/>
      <c r="O3119" s="14">
        <f>SUM(L3119:N3119)</f>
        <v>0</v>
      </c>
      <c r="P3119" s="106"/>
      <c r="Q3119" s="106"/>
      <c r="R3119" s="106"/>
      <c r="S3119" s="106"/>
      <c r="T3119" s="14">
        <f>SUM(P3119:S3119)</f>
        <v>0</v>
      </c>
      <c r="U3119" s="49"/>
      <c r="V3119" s="49"/>
      <c r="W3119" s="49"/>
      <c r="X3119" s="49"/>
      <c r="Y3119" s="49"/>
      <c r="Z3119" s="49"/>
      <c r="AA3119" s="14">
        <f>SUM(U3119:Z3119)</f>
        <v>0</v>
      </c>
      <c r="AB3119" s="49"/>
      <c r="AC3119" s="49"/>
      <c r="AD3119" s="87">
        <f>H3119+K3119+O3119+T3119+AA3119+AB3119-AC3119</f>
        <v>76.785714285714292</v>
      </c>
    </row>
    <row r="3120" spans="1:30" ht="21" customHeight="1" x14ac:dyDescent="0.2">
      <c r="A3120" s="9">
        <v>3116</v>
      </c>
      <c r="B3120" s="114" t="s">
        <v>2612</v>
      </c>
      <c r="C3120" s="92" t="s">
        <v>64</v>
      </c>
      <c r="D3120" s="91">
        <v>3</v>
      </c>
      <c r="E3120" s="12">
        <v>0.75765243902439028</v>
      </c>
      <c r="F3120" s="46"/>
      <c r="G3120" s="46"/>
      <c r="H3120" s="12">
        <f>SUM(E3120*100,F3120:G3120)</f>
        <v>75.765243902439025</v>
      </c>
      <c r="I3120" s="94"/>
      <c r="J3120" s="95"/>
      <c r="K3120" s="12">
        <f>SUM(I3120:J3120)</f>
        <v>0</v>
      </c>
      <c r="L3120" s="95"/>
      <c r="M3120" s="95"/>
      <c r="N3120" s="95"/>
      <c r="O3120" s="12">
        <f>SUM(L3120:N3120)</f>
        <v>0</v>
      </c>
      <c r="P3120" s="95"/>
      <c r="Q3120" s="95"/>
      <c r="R3120" s="95"/>
      <c r="S3120" s="95"/>
      <c r="T3120" s="12">
        <f>SUM(P3120:S3120)</f>
        <v>0</v>
      </c>
      <c r="U3120" s="95">
        <v>1</v>
      </c>
      <c r="V3120" s="94"/>
      <c r="W3120" s="94"/>
      <c r="X3120" s="94"/>
      <c r="Y3120" s="85"/>
      <c r="Z3120" s="85"/>
      <c r="AA3120" s="14">
        <f>SUM(U3120:Z3120)</f>
        <v>1</v>
      </c>
      <c r="AB3120" s="85"/>
      <c r="AC3120" s="85"/>
      <c r="AD3120" s="86">
        <f>H3120+K3120+O3120+T3120+AA3120+AB3120-AC3120</f>
        <v>76.765243902439025</v>
      </c>
    </row>
    <row r="3121" spans="1:30" ht="21" customHeight="1" x14ac:dyDescent="0.2">
      <c r="A3121" s="10">
        <v>3117</v>
      </c>
      <c r="B3121" s="153" t="s">
        <v>2613</v>
      </c>
      <c r="C3121" s="92" t="s">
        <v>64</v>
      </c>
      <c r="D3121" s="91">
        <v>4</v>
      </c>
      <c r="E3121" s="12">
        <v>0.76731308411214949</v>
      </c>
      <c r="F3121" s="46"/>
      <c r="G3121" s="46"/>
      <c r="H3121" s="12">
        <f>SUM(E3121*100,F3121:G3121)</f>
        <v>76.731308411214954</v>
      </c>
      <c r="I3121" s="94"/>
      <c r="J3121" s="95"/>
      <c r="K3121" s="12">
        <f>SUM(I3121:J3121)</f>
        <v>0</v>
      </c>
      <c r="L3121" s="95"/>
      <c r="M3121" s="95"/>
      <c r="N3121" s="95"/>
      <c r="O3121" s="12">
        <f>SUM(L3121:N3121)</f>
        <v>0</v>
      </c>
      <c r="P3121" s="95"/>
      <c r="Q3121" s="95"/>
      <c r="R3121" s="95"/>
      <c r="S3121" s="95"/>
      <c r="T3121" s="12">
        <f>SUM(P3121:S3121)</f>
        <v>0</v>
      </c>
      <c r="U3121" s="95"/>
      <c r="V3121" s="94"/>
      <c r="W3121" s="94"/>
      <c r="X3121" s="94"/>
      <c r="Y3121" s="85"/>
      <c r="Z3121" s="85"/>
      <c r="AA3121" s="14">
        <f>SUM(U3121:Z3121)</f>
        <v>0</v>
      </c>
      <c r="AB3121" s="85"/>
      <c r="AC3121" s="85"/>
      <c r="AD3121" s="86">
        <f>H3121+K3121+O3121+T3121+AA3121+AB3121-AC3121</f>
        <v>76.731308411214954</v>
      </c>
    </row>
    <row r="3122" spans="1:30" ht="21" customHeight="1" x14ac:dyDescent="0.2">
      <c r="A3122" s="8">
        <v>3118</v>
      </c>
      <c r="B3122" s="117">
        <v>194376</v>
      </c>
      <c r="C3122" s="119" t="s">
        <v>78</v>
      </c>
      <c r="D3122" s="119">
        <v>2</v>
      </c>
      <c r="E3122" s="14">
        <v>0.76729166666666671</v>
      </c>
      <c r="F3122" s="51"/>
      <c r="G3122" s="51"/>
      <c r="H3122" s="12">
        <f>SUM(E3122*100,F3122:G3122)</f>
        <v>76.729166666666671</v>
      </c>
      <c r="I3122" s="51"/>
      <c r="J3122" s="121"/>
      <c r="K3122" s="14">
        <f>SUM(I3122:J3122)</f>
        <v>0</v>
      </c>
      <c r="L3122" s="51"/>
      <c r="M3122" s="121"/>
      <c r="N3122" s="121"/>
      <c r="O3122" s="14">
        <f>SUM(L3122:N3122)</f>
        <v>0</v>
      </c>
      <c r="P3122" s="121"/>
      <c r="Q3122" s="121"/>
      <c r="R3122" s="121"/>
      <c r="S3122" s="121"/>
      <c r="T3122" s="14">
        <f>SUM(P3122:S3122)</f>
        <v>0</v>
      </c>
      <c r="U3122" s="51"/>
      <c r="V3122" s="51"/>
      <c r="W3122" s="51"/>
      <c r="X3122" s="51"/>
      <c r="Y3122" s="51"/>
      <c r="Z3122" s="51"/>
      <c r="AA3122" s="14">
        <f>SUM(U3122:Z3122)</f>
        <v>0</v>
      </c>
      <c r="AB3122" s="51"/>
      <c r="AC3122" s="51"/>
      <c r="AD3122" s="87">
        <f>H3122+K3122+O3122+T3122+AA3122+AB3122-AC3122</f>
        <v>76.729166666666671</v>
      </c>
    </row>
    <row r="3123" spans="1:30" ht="21" customHeight="1" x14ac:dyDescent="0.2">
      <c r="A3123" s="9">
        <v>3119</v>
      </c>
      <c r="B3123" s="96" t="s">
        <v>2614</v>
      </c>
      <c r="C3123" s="96" t="s">
        <v>66</v>
      </c>
      <c r="D3123" s="96">
        <v>4</v>
      </c>
      <c r="E3123" s="13">
        <v>0.76722222222222225</v>
      </c>
      <c r="F3123" s="47"/>
      <c r="G3123" s="47"/>
      <c r="H3123" s="12">
        <f>SUM(E3123*100,F3123:G3123)</f>
        <v>76.722222222222229</v>
      </c>
      <c r="I3123" s="47"/>
      <c r="J3123" s="77"/>
      <c r="K3123" s="13">
        <f>SUM(I3123:J3123)</f>
        <v>0</v>
      </c>
      <c r="L3123" s="47"/>
      <c r="M3123" s="77"/>
      <c r="N3123" s="77"/>
      <c r="O3123" s="13">
        <f>SUM(L3123:N3123)</f>
        <v>0</v>
      </c>
      <c r="P3123" s="77"/>
      <c r="Q3123" s="77"/>
      <c r="R3123" s="77"/>
      <c r="S3123" s="77"/>
      <c r="T3123" s="13">
        <f>SUM(P3123:S3123)</f>
        <v>0</v>
      </c>
      <c r="U3123" s="47"/>
      <c r="V3123" s="47"/>
      <c r="W3123" s="47"/>
      <c r="X3123" s="47"/>
      <c r="Y3123" s="47"/>
      <c r="Z3123" s="47"/>
      <c r="AA3123" s="13">
        <f>SUM(U3123:Z3123)</f>
        <v>0</v>
      </c>
      <c r="AB3123" s="47"/>
      <c r="AC3123" s="47"/>
      <c r="AD3123" s="86">
        <f>H3123+K3123+O3123+T3123+AA3123+AB3123-AC3123</f>
        <v>76.722222222222229</v>
      </c>
    </row>
    <row r="3124" spans="1:30" ht="21" customHeight="1" x14ac:dyDescent="0.2">
      <c r="A3124" s="10">
        <v>3120</v>
      </c>
      <c r="B3124" s="122" t="s">
        <v>2615</v>
      </c>
      <c r="C3124" s="110" t="s">
        <v>73</v>
      </c>
      <c r="D3124" s="110">
        <v>1</v>
      </c>
      <c r="E3124" s="14">
        <v>0.76714074074074068</v>
      </c>
      <c r="F3124" s="50"/>
      <c r="G3124" s="50"/>
      <c r="H3124" s="12">
        <f>SUM(E3124*100,F3124:G3124)</f>
        <v>76.714074074074063</v>
      </c>
      <c r="I3124" s="50"/>
      <c r="J3124" s="112"/>
      <c r="K3124" s="14">
        <f>SUM(I3124:J3124)</f>
        <v>0</v>
      </c>
      <c r="L3124" s="50"/>
      <c r="M3124" s="112"/>
      <c r="N3124" s="112"/>
      <c r="O3124" s="14">
        <f>SUM(L3124:N3124)</f>
        <v>0</v>
      </c>
      <c r="P3124" s="112"/>
      <c r="Q3124" s="112"/>
      <c r="R3124" s="112"/>
      <c r="S3124" s="112"/>
      <c r="T3124" s="14">
        <f>SUM(P3124:S3124)</f>
        <v>0</v>
      </c>
      <c r="U3124" s="50"/>
      <c r="V3124" s="50"/>
      <c r="W3124" s="50"/>
      <c r="X3124" s="50"/>
      <c r="Y3124" s="50"/>
      <c r="Z3124" s="50"/>
      <c r="AA3124" s="14">
        <f>SUM(U3124:Z3124)</f>
        <v>0</v>
      </c>
      <c r="AB3124" s="50"/>
      <c r="AC3124" s="50"/>
      <c r="AD3124" s="86">
        <f>H3124+K3124+O3124+T3124+AA3124+AB3124-AC3124</f>
        <v>76.714074074074063</v>
      </c>
    </row>
    <row r="3125" spans="1:30" ht="21" customHeight="1" x14ac:dyDescent="0.2">
      <c r="A3125" s="8">
        <v>3121</v>
      </c>
      <c r="B3125" s="107">
        <v>182857</v>
      </c>
      <c r="C3125" s="104" t="s">
        <v>70</v>
      </c>
      <c r="D3125" s="104">
        <v>2</v>
      </c>
      <c r="E3125" s="14">
        <f>H3125/100</f>
        <v>0.76677272727272738</v>
      </c>
      <c r="F3125" s="49"/>
      <c r="G3125" s="49"/>
      <c r="H3125" s="12">
        <v>76.677272727272737</v>
      </c>
      <c r="I3125" s="49"/>
      <c r="J3125" s="106"/>
      <c r="K3125" s="14">
        <f>SUM(I3125:J3125)</f>
        <v>0</v>
      </c>
      <c r="L3125" s="49"/>
      <c r="M3125" s="106"/>
      <c r="N3125" s="106"/>
      <c r="O3125" s="14">
        <f>SUM(L3125:N3125)</f>
        <v>0</v>
      </c>
      <c r="P3125" s="106"/>
      <c r="Q3125" s="106"/>
      <c r="R3125" s="106"/>
      <c r="S3125" s="106"/>
      <c r="T3125" s="14">
        <f>SUM(P3125:S3125)</f>
        <v>0</v>
      </c>
      <c r="U3125" s="49"/>
      <c r="V3125" s="49"/>
      <c r="W3125" s="49"/>
      <c r="X3125" s="49"/>
      <c r="Y3125" s="49"/>
      <c r="Z3125" s="49"/>
      <c r="AA3125" s="14">
        <f>SUM(U3125:Z3125)</f>
        <v>0</v>
      </c>
      <c r="AB3125" s="49"/>
      <c r="AC3125" s="49"/>
      <c r="AD3125" s="87">
        <f>H3125+K3125+O3125+T3125+AA3125+AB3125-AC3125</f>
        <v>76.677272727272737</v>
      </c>
    </row>
    <row r="3126" spans="1:30" ht="21" customHeight="1" x14ac:dyDescent="0.2">
      <c r="A3126" s="9">
        <v>3122</v>
      </c>
      <c r="B3126" s="96" t="s">
        <v>2616</v>
      </c>
      <c r="C3126" s="96" t="s">
        <v>66</v>
      </c>
      <c r="D3126" s="96">
        <v>2</v>
      </c>
      <c r="E3126" s="13">
        <v>0.76666666666666672</v>
      </c>
      <c r="F3126" s="47"/>
      <c r="G3126" s="47"/>
      <c r="H3126" s="12">
        <f>SUM(E3126*100,F3126:G3126)</f>
        <v>76.666666666666671</v>
      </c>
      <c r="I3126" s="47"/>
      <c r="J3126" s="77"/>
      <c r="K3126" s="13">
        <f>SUM(I3126:J3126)</f>
        <v>0</v>
      </c>
      <c r="L3126" s="47"/>
      <c r="M3126" s="77"/>
      <c r="N3126" s="77"/>
      <c r="O3126" s="13">
        <f>SUM(L3126:N3126)</f>
        <v>0</v>
      </c>
      <c r="P3126" s="77"/>
      <c r="Q3126" s="77"/>
      <c r="R3126" s="77"/>
      <c r="S3126" s="77"/>
      <c r="T3126" s="13">
        <f>SUM(P3126:S3126)</f>
        <v>0</v>
      </c>
      <c r="U3126" s="47"/>
      <c r="V3126" s="47"/>
      <c r="W3126" s="47"/>
      <c r="X3126" s="47"/>
      <c r="Y3126" s="47"/>
      <c r="Z3126" s="47"/>
      <c r="AA3126" s="13">
        <f>SUM(U3126:Z3126)</f>
        <v>0</v>
      </c>
      <c r="AB3126" s="47"/>
      <c r="AC3126" s="47"/>
      <c r="AD3126" s="87">
        <f>H3126+K3126+O3126+T3126+AA3126+AB3126-AC3126</f>
        <v>76.666666666666671</v>
      </c>
    </row>
    <row r="3127" spans="1:30" ht="21" customHeight="1" x14ac:dyDescent="0.2">
      <c r="A3127" s="10">
        <v>3123</v>
      </c>
      <c r="B3127" s="117">
        <v>174187</v>
      </c>
      <c r="C3127" s="119" t="s">
        <v>78</v>
      </c>
      <c r="D3127" s="119">
        <v>4</v>
      </c>
      <c r="E3127" s="14">
        <v>0.76666666666666672</v>
      </c>
      <c r="F3127" s="51"/>
      <c r="G3127" s="51"/>
      <c r="H3127" s="12">
        <f>SUM(E3127*100,F3127:G3127)</f>
        <v>76.666666666666671</v>
      </c>
      <c r="I3127" s="51"/>
      <c r="J3127" s="121"/>
      <c r="K3127" s="14">
        <f>SUM(I3127:J3127)</f>
        <v>0</v>
      </c>
      <c r="L3127" s="51"/>
      <c r="M3127" s="121"/>
      <c r="N3127" s="121"/>
      <c r="O3127" s="14">
        <f>SUM(L3127:N3127)</f>
        <v>0</v>
      </c>
      <c r="P3127" s="121"/>
      <c r="Q3127" s="121"/>
      <c r="R3127" s="121"/>
      <c r="S3127" s="121"/>
      <c r="T3127" s="14">
        <f>SUM(P3127:S3127)</f>
        <v>0</v>
      </c>
      <c r="U3127" s="51"/>
      <c r="V3127" s="51"/>
      <c r="W3127" s="51"/>
      <c r="X3127" s="51"/>
      <c r="Y3127" s="51"/>
      <c r="Z3127" s="51"/>
      <c r="AA3127" s="14">
        <f>SUM(U3127:Z3127)</f>
        <v>0</v>
      </c>
      <c r="AB3127" s="51"/>
      <c r="AC3127" s="51"/>
      <c r="AD3127" s="86">
        <f>H3127+K3127+O3127+T3127+AA3127+AB3127-AC3127</f>
        <v>76.666666666666671</v>
      </c>
    </row>
    <row r="3128" spans="1:30" ht="21" customHeight="1" x14ac:dyDescent="0.2">
      <c r="A3128" s="8">
        <v>3124</v>
      </c>
      <c r="B3128" s="142" t="s">
        <v>2617</v>
      </c>
      <c r="C3128" s="92" t="s">
        <v>64</v>
      </c>
      <c r="D3128" s="91">
        <v>3</v>
      </c>
      <c r="E3128" s="12">
        <v>0.76646341463414636</v>
      </c>
      <c r="F3128" s="46"/>
      <c r="G3128" s="46"/>
      <c r="H3128" s="12">
        <f>SUM(E3128*100,F3128:G3128)</f>
        <v>76.646341463414629</v>
      </c>
      <c r="I3128" s="94"/>
      <c r="J3128" s="95"/>
      <c r="K3128" s="12">
        <f>SUM(I3128:J3128)</f>
        <v>0</v>
      </c>
      <c r="L3128" s="95"/>
      <c r="M3128" s="95"/>
      <c r="N3128" s="95"/>
      <c r="O3128" s="12">
        <f>SUM(L3128:N3128)</f>
        <v>0</v>
      </c>
      <c r="P3128" s="95"/>
      <c r="Q3128" s="95"/>
      <c r="R3128" s="95"/>
      <c r="S3128" s="95"/>
      <c r="T3128" s="12">
        <f>SUM(P3128:S3128)</f>
        <v>0</v>
      </c>
      <c r="U3128" s="95"/>
      <c r="V3128" s="94"/>
      <c r="W3128" s="94"/>
      <c r="X3128" s="94"/>
      <c r="Y3128" s="85"/>
      <c r="Z3128" s="85"/>
      <c r="AA3128" s="14">
        <f>SUM(U3128:Z3128)</f>
        <v>0</v>
      </c>
      <c r="AB3128" s="85"/>
      <c r="AC3128" s="85"/>
      <c r="AD3128" s="86">
        <f>H3128+K3128+O3128+T3128+AA3128+AB3128-AC3128</f>
        <v>76.646341463414629</v>
      </c>
    </row>
    <row r="3129" spans="1:30" ht="21" customHeight="1" x14ac:dyDescent="0.2">
      <c r="A3129" s="9">
        <v>3125</v>
      </c>
      <c r="B3129" s="100" t="s">
        <v>2618</v>
      </c>
      <c r="C3129" s="101" t="s">
        <v>68</v>
      </c>
      <c r="D3129" s="156">
        <v>1</v>
      </c>
      <c r="E3129" s="16">
        <v>0.76633333333333331</v>
      </c>
      <c r="F3129" s="48"/>
      <c r="G3129" s="48"/>
      <c r="H3129" s="12">
        <f>SUM(E3129*100,F3129:G3129)</f>
        <v>76.633333333333326</v>
      </c>
      <c r="I3129" s="48"/>
      <c r="J3129" s="78"/>
      <c r="K3129" s="13">
        <f>SUM(I3129:J3129)</f>
        <v>0</v>
      </c>
      <c r="L3129" s="48"/>
      <c r="M3129" s="78"/>
      <c r="N3129" s="78"/>
      <c r="O3129" s="13">
        <f>SUM(L3129:N3129)</f>
        <v>0</v>
      </c>
      <c r="P3129" s="78"/>
      <c r="Q3129" s="78"/>
      <c r="R3129" s="78"/>
      <c r="S3129" s="78"/>
      <c r="T3129" s="13">
        <f>SUM(P3129:S3129)</f>
        <v>0</v>
      </c>
      <c r="U3129" s="48"/>
      <c r="V3129" s="48"/>
      <c r="W3129" s="48"/>
      <c r="X3129" s="48"/>
      <c r="Y3129" s="48"/>
      <c r="Z3129" s="48"/>
      <c r="AA3129" s="13">
        <f>SUM(U3129:Z3129)</f>
        <v>0</v>
      </c>
      <c r="AB3129" s="48"/>
      <c r="AC3129" s="48"/>
      <c r="AD3129" s="87">
        <f>H3129+K3129+O3129+T3129+AA3129+AB3129-AC3129</f>
        <v>76.633333333333326</v>
      </c>
    </row>
    <row r="3130" spans="1:30" ht="21" customHeight="1" x14ac:dyDescent="0.2">
      <c r="A3130" s="10">
        <v>3126</v>
      </c>
      <c r="B3130" s="100" t="s">
        <v>2619</v>
      </c>
      <c r="C3130" s="101" t="s">
        <v>68</v>
      </c>
      <c r="D3130" s="101">
        <v>3</v>
      </c>
      <c r="E3130" s="13">
        <v>0.76633333333333331</v>
      </c>
      <c r="F3130" s="48"/>
      <c r="G3130" s="48"/>
      <c r="H3130" s="12">
        <f>SUM(E3130*100,F3130:G3130)</f>
        <v>76.633333333333326</v>
      </c>
      <c r="I3130" s="48"/>
      <c r="J3130" s="78"/>
      <c r="K3130" s="13">
        <f>SUM(I3130:J3130)</f>
        <v>0</v>
      </c>
      <c r="L3130" s="48"/>
      <c r="M3130" s="78"/>
      <c r="N3130" s="78"/>
      <c r="O3130" s="13">
        <f>SUM(L3130:N3130)</f>
        <v>0</v>
      </c>
      <c r="P3130" s="78"/>
      <c r="Q3130" s="78"/>
      <c r="R3130" s="78"/>
      <c r="S3130" s="78"/>
      <c r="T3130" s="13">
        <f>SUM(P3130:S3130)</f>
        <v>0</v>
      </c>
      <c r="U3130" s="48"/>
      <c r="V3130" s="48"/>
      <c r="W3130" s="48"/>
      <c r="X3130" s="48"/>
      <c r="Y3130" s="48"/>
      <c r="Z3130" s="48"/>
      <c r="AA3130" s="13">
        <f>SUM(U3130:Z3130)</f>
        <v>0</v>
      </c>
      <c r="AB3130" s="48"/>
      <c r="AC3130" s="48"/>
      <c r="AD3130" s="86">
        <f>H3130+K3130+O3130+T3130+AA3130+AB3130-AC3130</f>
        <v>76.633333333333326</v>
      </c>
    </row>
    <row r="3131" spans="1:30" ht="21" customHeight="1" x14ac:dyDescent="0.2">
      <c r="A3131" s="8">
        <v>3127</v>
      </c>
      <c r="B3131" s="145">
        <v>164634</v>
      </c>
      <c r="C3131" s="92" t="s">
        <v>64</v>
      </c>
      <c r="D3131" s="91">
        <v>5</v>
      </c>
      <c r="E3131" s="12">
        <v>0.76630609318996423</v>
      </c>
      <c r="F3131" s="53"/>
      <c r="G3131" s="91"/>
      <c r="H3131" s="12">
        <f>SUM(E3131*100,F3131:G3131)</f>
        <v>76.63060931899642</v>
      </c>
      <c r="I3131" s="94"/>
      <c r="J3131" s="95"/>
      <c r="K3131" s="12">
        <f>SUM(I3131:J3131)</f>
        <v>0</v>
      </c>
      <c r="L3131" s="95"/>
      <c r="M3131" s="95"/>
      <c r="N3131" s="95"/>
      <c r="O3131" s="12">
        <f>SUM(L3131:N3131)</f>
        <v>0</v>
      </c>
      <c r="P3131" s="95"/>
      <c r="Q3131" s="95"/>
      <c r="R3131" s="95"/>
      <c r="S3131" s="95"/>
      <c r="T3131" s="12">
        <f>SUM(P3131:S3131)</f>
        <v>0</v>
      </c>
      <c r="U3131" s="95"/>
      <c r="V3131" s="94"/>
      <c r="W3131" s="94"/>
      <c r="X3131" s="94"/>
      <c r="Y3131" s="85"/>
      <c r="Z3131" s="85"/>
      <c r="AA3131" s="14">
        <f>SUM(U3131:Z3131)</f>
        <v>0</v>
      </c>
      <c r="AB3131" s="85"/>
      <c r="AC3131" s="85"/>
      <c r="AD3131" s="87">
        <f>H3131+K3131+O3131+T3131+AA3131+AB3131-AC3131</f>
        <v>76.63060931899642</v>
      </c>
    </row>
    <row r="3132" spans="1:30" ht="21" customHeight="1" x14ac:dyDescent="0.2">
      <c r="A3132" s="9">
        <v>3128</v>
      </c>
      <c r="B3132" s="117">
        <v>204113</v>
      </c>
      <c r="C3132" s="119" t="s">
        <v>78</v>
      </c>
      <c r="D3132" s="119">
        <v>1</v>
      </c>
      <c r="E3132" s="14">
        <v>0.76624999999999999</v>
      </c>
      <c r="F3132" s="51"/>
      <c r="G3132" s="51"/>
      <c r="H3132" s="12">
        <f>SUM(E3132*100,F3132:G3132)</f>
        <v>76.625</v>
      </c>
      <c r="I3132" s="51"/>
      <c r="J3132" s="121"/>
      <c r="K3132" s="14">
        <f>SUM(I3132:J3132)</f>
        <v>0</v>
      </c>
      <c r="L3132" s="51"/>
      <c r="M3132" s="121"/>
      <c r="N3132" s="121"/>
      <c r="O3132" s="14">
        <f>SUM(L3132:N3132)</f>
        <v>0</v>
      </c>
      <c r="P3132" s="121"/>
      <c r="Q3132" s="121"/>
      <c r="R3132" s="121"/>
      <c r="S3132" s="121"/>
      <c r="T3132" s="14">
        <f>SUM(P3132:S3132)</f>
        <v>0</v>
      </c>
      <c r="U3132" s="51"/>
      <c r="V3132" s="51"/>
      <c r="W3132" s="51"/>
      <c r="X3132" s="51"/>
      <c r="Y3132" s="51"/>
      <c r="Z3132" s="51"/>
      <c r="AA3132" s="14">
        <f>SUM(U3132:Z3132)</f>
        <v>0</v>
      </c>
      <c r="AB3132" s="51"/>
      <c r="AC3132" s="51"/>
      <c r="AD3132" s="87">
        <f>H3132+K3132+O3132+T3132+AA3132+AB3132-AC3132</f>
        <v>76.625</v>
      </c>
    </row>
    <row r="3133" spans="1:30" ht="21" customHeight="1" x14ac:dyDescent="0.2">
      <c r="A3133" s="10">
        <v>3129</v>
      </c>
      <c r="B3133" s="123" t="s">
        <v>2620</v>
      </c>
      <c r="C3133" s="101" t="s">
        <v>68</v>
      </c>
      <c r="D3133" s="125">
        <v>3</v>
      </c>
      <c r="E3133" s="13">
        <v>0.76620689655172414</v>
      </c>
      <c r="F3133" s="48"/>
      <c r="G3133" s="48"/>
      <c r="H3133" s="12">
        <f>SUM(E3133*100,F3133:G3133)</f>
        <v>76.620689655172413</v>
      </c>
      <c r="I3133" s="48"/>
      <c r="J3133" s="78"/>
      <c r="K3133" s="13">
        <f>SUM(I3133:J3133)</f>
        <v>0</v>
      </c>
      <c r="L3133" s="48"/>
      <c r="M3133" s="78"/>
      <c r="N3133" s="78"/>
      <c r="O3133" s="13">
        <f>SUM(L3133:N3133)</f>
        <v>0</v>
      </c>
      <c r="P3133" s="78"/>
      <c r="Q3133" s="78"/>
      <c r="R3133" s="78"/>
      <c r="S3133" s="78"/>
      <c r="T3133" s="13">
        <f>SUM(P3133:S3133)</f>
        <v>0</v>
      </c>
      <c r="U3133" s="48"/>
      <c r="V3133" s="48"/>
      <c r="W3133" s="48"/>
      <c r="X3133" s="48"/>
      <c r="Y3133" s="48"/>
      <c r="Z3133" s="48"/>
      <c r="AA3133" s="13">
        <f>SUM(U3133:Z3133)</f>
        <v>0</v>
      </c>
      <c r="AB3133" s="48"/>
      <c r="AC3133" s="48"/>
      <c r="AD3133" s="86">
        <f>H3133+K3133+O3133+T3133+AA3133+AB3133-AC3133</f>
        <v>76.620689655172413</v>
      </c>
    </row>
    <row r="3134" spans="1:30" ht="21" customHeight="1" x14ac:dyDescent="0.2">
      <c r="A3134" s="8">
        <v>3130</v>
      </c>
      <c r="B3134" s="110" t="s">
        <v>2621</v>
      </c>
      <c r="C3134" s="110" t="s">
        <v>73</v>
      </c>
      <c r="D3134" s="110">
        <v>3</v>
      </c>
      <c r="E3134" s="14">
        <v>0.76608695652173908</v>
      </c>
      <c r="F3134" s="50"/>
      <c r="G3134" s="50"/>
      <c r="H3134" s="12">
        <f>SUM(E3134*100,F3134:G3134)</f>
        <v>76.608695652173907</v>
      </c>
      <c r="I3134" s="50"/>
      <c r="J3134" s="112"/>
      <c r="K3134" s="14">
        <f>SUM(I3134:J3134)</f>
        <v>0</v>
      </c>
      <c r="L3134" s="50"/>
      <c r="M3134" s="112"/>
      <c r="N3134" s="112"/>
      <c r="O3134" s="14">
        <f>SUM(L3134:N3134)</f>
        <v>0</v>
      </c>
      <c r="P3134" s="112"/>
      <c r="Q3134" s="112"/>
      <c r="R3134" s="112"/>
      <c r="S3134" s="112"/>
      <c r="T3134" s="14">
        <f>SUM(P3134:S3134)</f>
        <v>0</v>
      </c>
      <c r="U3134" s="50"/>
      <c r="V3134" s="50"/>
      <c r="W3134" s="50"/>
      <c r="X3134" s="50"/>
      <c r="Y3134" s="50"/>
      <c r="Z3134" s="50"/>
      <c r="AA3134" s="14">
        <f>SUM(U3134:Z3134)</f>
        <v>0</v>
      </c>
      <c r="AB3134" s="50"/>
      <c r="AC3134" s="50"/>
      <c r="AD3134" s="86">
        <f>H3134+K3134+O3134+T3134+AA3134+AB3134-AC3134</f>
        <v>76.608695652173907</v>
      </c>
    </row>
    <row r="3135" spans="1:30" ht="21" customHeight="1" x14ac:dyDescent="0.2">
      <c r="A3135" s="9">
        <v>3131</v>
      </c>
      <c r="B3135" s="96" t="s">
        <v>2622</v>
      </c>
      <c r="C3135" s="96" t="s">
        <v>66</v>
      </c>
      <c r="D3135" s="96">
        <v>2</v>
      </c>
      <c r="E3135" s="13">
        <v>0.76600000000000001</v>
      </c>
      <c r="F3135" s="47"/>
      <c r="G3135" s="47"/>
      <c r="H3135" s="12">
        <f>SUM(E3135*100,F3135:G3135)</f>
        <v>76.599999999999994</v>
      </c>
      <c r="I3135" s="47"/>
      <c r="J3135" s="77"/>
      <c r="K3135" s="13">
        <f>SUM(I3135:J3135)</f>
        <v>0</v>
      </c>
      <c r="L3135" s="47"/>
      <c r="M3135" s="77"/>
      <c r="N3135" s="77"/>
      <c r="O3135" s="13">
        <f>SUM(L3135:N3135)</f>
        <v>0</v>
      </c>
      <c r="P3135" s="77"/>
      <c r="Q3135" s="77"/>
      <c r="R3135" s="77"/>
      <c r="S3135" s="77"/>
      <c r="T3135" s="13">
        <f>SUM(P3135:S3135)</f>
        <v>0</v>
      </c>
      <c r="U3135" s="47"/>
      <c r="V3135" s="47"/>
      <c r="W3135" s="47"/>
      <c r="X3135" s="47"/>
      <c r="Y3135" s="47"/>
      <c r="Z3135" s="47"/>
      <c r="AA3135" s="13">
        <f>SUM(U3135:Z3135)</f>
        <v>0</v>
      </c>
      <c r="AB3135" s="47"/>
      <c r="AC3135" s="47"/>
      <c r="AD3135" s="86">
        <f>H3135+K3135+O3135+T3135+AA3135+AB3135-AC3135</f>
        <v>76.599999999999994</v>
      </c>
    </row>
    <row r="3136" spans="1:30" ht="21" customHeight="1" x14ac:dyDescent="0.2">
      <c r="A3136" s="10">
        <v>3132</v>
      </c>
      <c r="B3136" s="100" t="s">
        <v>2623</v>
      </c>
      <c r="C3136" s="101" t="s">
        <v>68</v>
      </c>
      <c r="D3136" s="101">
        <v>2</v>
      </c>
      <c r="E3136" s="13">
        <v>0.76600000000000001</v>
      </c>
      <c r="F3136" s="48"/>
      <c r="G3136" s="48"/>
      <c r="H3136" s="12">
        <f>SUM(E3136*100,F3136:G3136)</f>
        <v>76.599999999999994</v>
      </c>
      <c r="I3136" s="48"/>
      <c r="J3136" s="78"/>
      <c r="K3136" s="13">
        <f>SUM(I3136:J3136)</f>
        <v>0</v>
      </c>
      <c r="L3136" s="48"/>
      <c r="M3136" s="78"/>
      <c r="N3136" s="78"/>
      <c r="O3136" s="13">
        <f>SUM(L3136:N3136)</f>
        <v>0</v>
      </c>
      <c r="P3136" s="78"/>
      <c r="Q3136" s="78"/>
      <c r="R3136" s="78"/>
      <c r="S3136" s="78"/>
      <c r="T3136" s="13">
        <f>SUM(P3136:S3136)</f>
        <v>0</v>
      </c>
      <c r="U3136" s="48"/>
      <c r="V3136" s="48"/>
      <c r="W3136" s="48"/>
      <c r="X3136" s="48"/>
      <c r="Y3136" s="48"/>
      <c r="Z3136" s="48"/>
      <c r="AA3136" s="13">
        <f>SUM(U3136:Z3136)</f>
        <v>0</v>
      </c>
      <c r="AB3136" s="48"/>
      <c r="AC3136" s="48"/>
      <c r="AD3136" s="86">
        <f>H3136+K3136+O3136+T3136+AA3136+AB3136-AC3136</f>
        <v>76.599999999999994</v>
      </c>
    </row>
    <row r="3137" spans="1:30" ht="21" customHeight="1" x14ac:dyDescent="0.2">
      <c r="A3137" s="8">
        <v>3133</v>
      </c>
      <c r="B3137" s="117">
        <v>204001</v>
      </c>
      <c r="C3137" s="119" t="s">
        <v>78</v>
      </c>
      <c r="D3137" s="119">
        <v>1</v>
      </c>
      <c r="E3137" s="14">
        <v>0.76593750000000005</v>
      </c>
      <c r="F3137" s="51"/>
      <c r="G3137" s="51"/>
      <c r="H3137" s="12">
        <f>SUM(E3137*100,F3137:G3137)</f>
        <v>76.59375</v>
      </c>
      <c r="I3137" s="51"/>
      <c r="J3137" s="121"/>
      <c r="K3137" s="14">
        <f>SUM(I3137:J3137)</f>
        <v>0</v>
      </c>
      <c r="L3137" s="51"/>
      <c r="M3137" s="121"/>
      <c r="N3137" s="121"/>
      <c r="O3137" s="14">
        <f>SUM(L3137:N3137)</f>
        <v>0</v>
      </c>
      <c r="P3137" s="121"/>
      <c r="Q3137" s="121"/>
      <c r="R3137" s="121"/>
      <c r="S3137" s="121"/>
      <c r="T3137" s="14">
        <f>SUM(P3137:S3137)</f>
        <v>0</v>
      </c>
      <c r="U3137" s="51"/>
      <c r="V3137" s="51"/>
      <c r="W3137" s="51"/>
      <c r="X3137" s="51"/>
      <c r="Y3137" s="51"/>
      <c r="Z3137" s="51"/>
      <c r="AA3137" s="14">
        <f>SUM(U3137:Z3137)</f>
        <v>0</v>
      </c>
      <c r="AB3137" s="51"/>
      <c r="AC3137" s="51"/>
      <c r="AD3137" s="86">
        <f>H3137+K3137+O3137+T3137+AA3137+AB3137-AC3137</f>
        <v>76.59375</v>
      </c>
    </row>
    <row r="3138" spans="1:30" ht="21" customHeight="1" x14ac:dyDescent="0.2">
      <c r="A3138" s="9">
        <v>3134</v>
      </c>
      <c r="B3138" s="107" t="s">
        <v>2624</v>
      </c>
      <c r="C3138" s="104" t="s">
        <v>70</v>
      </c>
      <c r="D3138" s="104">
        <v>2</v>
      </c>
      <c r="E3138" s="14">
        <f>H3138/100</f>
        <v>0.76592499999999986</v>
      </c>
      <c r="F3138" s="49"/>
      <c r="G3138" s="49"/>
      <c r="H3138" s="12">
        <v>76.592499999999987</v>
      </c>
      <c r="I3138" s="49"/>
      <c r="J3138" s="106"/>
      <c r="K3138" s="14">
        <f>SUM(I3138:J3138)</f>
        <v>0</v>
      </c>
      <c r="L3138" s="49"/>
      <c r="M3138" s="106"/>
      <c r="N3138" s="106"/>
      <c r="O3138" s="14">
        <f>SUM(L3138:N3138)</f>
        <v>0</v>
      </c>
      <c r="P3138" s="106"/>
      <c r="Q3138" s="106"/>
      <c r="R3138" s="106"/>
      <c r="S3138" s="106"/>
      <c r="T3138" s="14">
        <f>SUM(P3138:S3138)</f>
        <v>0</v>
      </c>
      <c r="U3138" s="49"/>
      <c r="V3138" s="49"/>
      <c r="W3138" s="49"/>
      <c r="X3138" s="49"/>
      <c r="Y3138" s="49"/>
      <c r="Z3138" s="49"/>
      <c r="AA3138" s="14">
        <f>SUM(U3138:Z3138)</f>
        <v>0</v>
      </c>
      <c r="AB3138" s="49"/>
      <c r="AC3138" s="49"/>
      <c r="AD3138" s="86">
        <f>H3138+K3138+O3138+T3138+AA3138+AB3138-AC3138</f>
        <v>76.592499999999987</v>
      </c>
    </row>
    <row r="3139" spans="1:30" ht="21" customHeight="1" x14ac:dyDescent="0.2">
      <c r="A3139" s="10">
        <v>3135</v>
      </c>
      <c r="B3139" s="117">
        <v>194033</v>
      </c>
      <c r="C3139" s="119" t="s">
        <v>78</v>
      </c>
      <c r="D3139" s="119">
        <v>2</v>
      </c>
      <c r="E3139" s="14">
        <v>0.76583333333333337</v>
      </c>
      <c r="F3139" s="51"/>
      <c r="G3139" s="51"/>
      <c r="H3139" s="12">
        <f>SUM(E3139*100,F3139:G3139)</f>
        <v>76.583333333333343</v>
      </c>
      <c r="I3139" s="51"/>
      <c r="J3139" s="121"/>
      <c r="K3139" s="14">
        <f>SUM(I3139:J3139)</f>
        <v>0</v>
      </c>
      <c r="L3139" s="51"/>
      <c r="M3139" s="121"/>
      <c r="N3139" s="121"/>
      <c r="O3139" s="14">
        <f>SUM(L3139:N3139)</f>
        <v>0</v>
      </c>
      <c r="P3139" s="121"/>
      <c r="Q3139" s="121"/>
      <c r="R3139" s="121"/>
      <c r="S3139" s="121"/>
      <c r="T3139" s="14">
        <f>SUM(P3139:S3139)</f>
        <v>0</v>
      </c>
      <c r="U3139" s="51"/>
      <c r="V3139" s="51"/>
      <c r="W3139" s="51"/>
      <c r="X3139" s="51"/>
      <c r="Y3139" s="51"/>
      <c r="Z3139" s="51"/>
      <c r="AA3139" s="14">
        <f>SUM(U3139:Z3139)</f>
        <v>0</v>
      </c>
      <c r="AB3139" s="51"/>
      <c r="AC3139" s="51"/>
      <c r="AD3139" s="86">
        <f>H3139+K3139+O3139+T3139+AA3139+AB3139-AC3139</f>
        <v>76.583333333333343</v>
      </c>
    </row>
    <row r="3140" spans="1:30" ht="21" customHeight="1" x14ac:dyDescent="0.2">
      <c r="A3140" s="8">
        <v>3136</v>
      </c>
      <c r="B3140" s="143" t="s">
        <v>2625</v>
      </c>
      <c r="C3140" s="92" t="s">
        <v>64</v>
      </c>
      <c r="D3140" s="91">
        <v>4</v>
      </c>
      <c r="E3140" s="12">
        <v>0.76577102803738317</v>
      </c>
      <c r="F3140" s="46"/>
      <c r="G3140" s="46"/>
      <c r="H3140" s="12">
        <f>SUM(E3140*100,F3140:G3140)</f>
        <v>76.577102803738313</v>
      </c>
      <c r="I3140" s="94"/>
      <c r="J3140" s="95"/>
      <c r="K3140" s="12">
        <f>SUM(I3140:J3140)</f>
        <v>0</v>
      </c>
      <c r="L3140" s="95"/>
      <c r="M3140" s="95"/>
      <c r="N3140" s="95"/>
      <c r="O3140" s="12">
        <f>SUM(L3140:N3140)</f>
        <v>0</v>
      </c>
      <c r="P3140" s="95"/>
      <c r="Q3140" s="95"/>
      <c r="R3140" s="95"/>
      <c r="S3140" s="95"/>
      <c r="T3140" s="12">
        <f>SUM(P3140:S3140)</f>
        <v>0</v>
      </c>
      <c r="U3140" s="95"/>
      <c r="V3140" s="94"/>
      <c r="W3140" s="94"/>
      <c r="X3140" s="94"/>
      <c r="Y3140" s="85"/>
      <c r="Z3140" s="85"/>
      <c r="AA3140" s="14">
        <f>SUM(U3140:Z3140)</f>
        <v>0</v>
      </c>
      <c r="AB3140" s="85"/>
      <c r="AC3140" s="85"/>
      <c r="AD3140" s="86">
        <f>H3140+K3140+O3140+T3140+AA3140+AB3140-AC3140</f>
        <v>76.577102803738313</v>
      </c>
    </row>
    <row r="3141" spans="1:30" ht="21" customHeight="1" x14ac:dyDescent="0.2">
      <c r="A3141" s="9">
        <v>3137</v>
      </c>
      <c r="B3141" s="103" t="s">
        <v>2626</v>
      </c>
      <c r="C3141" s="104" t="s">
        <v>70</v>
      </c>
      <c r="D3141" s="103">
        <v>4</v>
      </c>
      <c r="E3141" s="14">
        <f>H3141/100</f>
        <v>0.74076923076923085</v>
      </c>
      <c r="F3141" s="49"/>
      <c r="G3141" s="49"/>
      <c r="H3141" s="12">
        <v>74.07692307692308</v>
      </c>
      <c r="I3141" s="49"/>
      <c r="J3141" s="106"/>
      <c r="K3141" s="14">
        <f>SUM(I3141:J3141)</f>
        <v>0</v>
      </c>
      <c r="L3141" s="49"/>
      <c r="M3141" s="106"/>
      <c r="N3141" s="106"/>
      <c r="O3141" s="14">
        <f>SUM(L3141:N3141)</f>
        <v>0</v>
      </c>
      <c r="P3141" s="106"/>
      <c r="Q3141" s="106"/>
      <c r="R3141" s="106"/>
      <c r="S3141" s="106"/>
      <c r="T3141" s="14">
        <f>SUM(P3141:S3141)</f>
        <v>0</v>
      </c>
      <c r="U3141" s="49">
        <v>1</v>
      </c>
      <c r="V3141" s="49"/>
      <c r="W3141" s="49">
        <v>1.5</v>
      </c>
      <c r="X3141" s="49"/>
      <c r="Y3141" s="49"/>
      <c r="Z3141" s="49"/>
      <c r="AA3141" s="14">
        <f>SUM(U3141:Z3141)</f>
        <v>2.5</v>
      </c>
      <c r="AB3141" s="49"/>
      <c r="AC3141" s="49"/>
      <c r="AD3141" s="87">
        <f>H3141+K3141+O3141+T3141+AA3141+AB3141-AC3141</f>
        <v>76.57692307692308</v>
      </c>
    </row>
    <row r="3142" spans="1:30" ht="21" customHeight="1" x14ac:dyDescent="0.2">
      <c r="A3142" s="10">
        <v>3138</v>
      </c>
      <c r="B3142" s="134" t="s">
        <v>2627</v>
      </c>
      <c r="C3142" s="92" t="s">
        <v>64</v>
      </c>
      <c r="D3142" s="92">
        <v>1</v>
      </c>
      <c r="E3142" s="12">
        <v>0.76566666666666672</v>
      </c>
      <c r="F3142" s="46"/>
      <c r="G3142" s="46"/>
      <c r="H3142" s="12">
        <f>SUM(E3142*100,F3142:G3142)</f>
        <v>76.566666666666677</v>
      </c>
      <c r="I3142" s="94"/>
      <c r="J3142" s="95"/>
      <c r="K3142" s="12">
        <f>SUM(I3142:J3142)</f>
        <v>0</v>
      </c>
      <c r="L3142" s="95"/>
      <c r="M3142" s="95"/>
      <c r="N3142" s="95"/>
      <c r="O3142" s="12">
        <f>SUM(L3142:N3142)</f>
        <v>0</v>
      </c>
      <c r="P3142" s="95"/>
      <c r="Q3142" s="95"/>
      <c r="R3142" s="95"/>
      <c r="S3142" s="95"/>
      <c r="T3142" s="12">
        <f>SUM(P3142:S3142)</f>
        <v>0</v>
      </c>
      <c r="U3142" s="95"/>
      <c r="V3142" s="94"/>
      <c r="W3142" s="94"/>
      <c r="X3142" s="94"/>
      <c r="Y3142" s="85"/>
      <c r="Z3142" s="85"/>
      <c r="AA3142" s="14">
        <f>SUM(U3142:Z3142)</f>
        <v>0</v>
      </c>
      <c r="AB3142" s="85"/>
      <c r="AC3142" s="85"/>
      <c r="AD3142" s="86">
        <f>H3142+K3142+O3142+T3142+AA3142+AB3142-AC3142</f>
        <v>76.566666666666677</v>
      </c>
    </row>
    <row r="3143" spans="1:30" ht="21" customHeight="1" x14ac:dyDescent="0.2">
      <c r="A3143" s="8">
        <v>3139</v>
      </c>
      <c r="B3143" s="117">
        <v>204009</v>
      </c>
      <c r="C3143" s="119" t="s">
        <v>78</v>
      </c>
      <c r="D3143" s="119">
        <v>1</v>
      </c>
      <c r="E3143" s="14">
        <v>0.765625</v>
      </c>
      <c r="F3143" s="51"/>
      <c r="G3143" s="51"/>
      <c r="H3143" s="12">
        <f>SUM(E3143*100,F3143:G3143)</f>
        <v>76.5625</v>
      </c>
      <c r="I3143" s="51"/>
      <c r="J3143" s="121"/>
      <c r="K3143" s="14">
        <f>SUM(I3143:J3143)</f>
        <v>0</v>
      </c>
      <c r="L3143" s="51"/>
      <c r="M3143" s="121"/>
      <c r="N3143" s="121"/>
      <c r="O3143" s="14">
        <f>SUM(L3143:N3143)</f>
        <v>0</v>
      </c>
      <c r="P3143" s="121"/>
      <c r="Q3143" s="121"/>
      <c r="R3143" s="121"/>
      <c r="S3143" s="121"/>
      <c r="T3143" s="14">
        <f>SUM(P3143:S3143)</f>
        <v>0</v>
      </c>
      <c r="U3143" s="51"/>
      <c r="V3143" s="51"/>
      <c r="W3143" s="51"/>
      <c r="X3143" s="51"/>
      <c r="Y3143" s="51"/>
      <c r="Z3143" s="51"/>
      <c r="AA3143" s="14">
        <f>SUM(U3143:Z3143)</f>
        <v>0</v>
      </c>
      <c r="AB3143" s="51"/>
      <c r="AC3143" s="51"/>
      <c r="AD3143" s="86">
        <f>H3143+K3143+O3143+T3143+AA3143+AB3143-AC3143</f>
        <v>76.5625</v>
      </c>
    </row>
    <row r="3144" spans="1:30" ht="21" customHeight="1" x14ac:dyDescent="0.2">
      <c r="A3144" s="9">
        <v>3140</v>
      </c>
      <c r="B3144" s="218">
        <v>164453</v>
      </c>
      <c r="C3144" s="92" t="s">
        <v>64</v>
      </c>
      <c r="D3144" s="91">
        <v>5</v>
      </c>
      <c r="E3144" s="12">
        <v>0.7656071684587813</v>
      </c>
      <c r="F3144" s="46"/>
      <c r="G3144" s="46"/>
      <c r="H3144" s="12">
        <f>SUM(E3144*100,F3144:G3144)</f>
        <v>76.560716845878133</v>
      </c>
      <c r="I3144" s="94"/>
      <c r="J3144" s="95"/>
      <c r="K3144" s="12">
        <f>SUM(I3144:J3144)</f>
        <v>0</v>
      </c>
      <c r="L3144" s="95"/>
      <c r="M3144" s="95"/>
      <c r="N3144" s="95"/>
      <c r="O3144" s="12">
        <f>SUM(L3144:N3144)</f>
        <v>0</v>
      </c>
      <c r="P3144" s="95"/>
      <c r="Q3144" s="95"/>
      <c r="R3144" s="95"/>
      <c r="S3144" s="95"/>
      <c r="T3144" s="12">
        <f>SUM(P3144:S3144)</f>
        <v>0</v>
      </c>
      <c r="U3144" s="95"/>
      <c r="V3144" s="94"/>
      <c r="W3144" s="94"/>
      <c r="X3144" s="94"/>
      <c r="Y3144" s="85"/>
      <c r="Z3144" s="85"/>
      <c r="AA3144" s="14">
        <f>SUM(U3144:Z3144)</f>
        <v>0</v>
      </c>
      <c r="AB3144" s="85"/>
      <c r="AC3144" s="85"/>
      <c r="AD3144" s="86">
        <f>H3144+K3144+O3144+T3144+AA3144+AB3144-AC3144</f>
        <v>76.560716845878133</v>
      </c>
    </row>
    <row r="3145" spans="1:30" ht="21" customHeight="1" x14ac:dyDescent="0.2">
      <c r="A3145" s="10">
        <v>3141</v>
      </c>
      <c r="B3145" s="99" t="s">
        <v>2628</v>
      </c>
      <c r="C3145" s="101" t="s">
        <v>68</v>
      </c>
      <c r="D3145" s="125">
        <v>3</v>
      </c>
      <c r="E3145" s="13">
        <v>0.76551724137931032</v>
      </c>
      <c r="F3145" s="48"/>
      <c r="G3145" s="48"/>
      <c r="H3145" s="12">
        <f>SUM(E3145*100,F3145:G3145)</f>
        <v>76.551724137931032</v>
      </c>
      <c r="I3145" s="48"/>
      <c r="J3145" s="78"/>
      <c r="K3145" s="13">
        <f>SUM(I3145:J3145)</f>
        <v>0</v>
      </c>
      <c r="L3145" s="48"/>
      <c r="M3145" s="78"/>
      <c r="N3145" s="78"/>
      <c r="O3145" s="13">
        <f>SUM(L3145:N3145)</f>
        <v>0</v>
      </c>
      <c r="P3145" s="78"/>
      <c r="Q3145" s="78"/>
      <c r="R3145" s="78"/>
      <c r="S3145" s="78"/>
      <c r="T3145" s="13">
        <f>SUM(P3145:S3145)</f>
        <v>0</v>
      </c>
      <c r="U3145" s="48"/>
      <c r="V3145" s="48"/>
      <c r="W3145" s="48"/>
      <c r="X3145" s="48"/>
      <c r="Y3145" s="48"/>
      <c r="Z3145" s="48"/>
      <c r="AA3145" s="13">
        <f>SUM(U3145:Z3145)</f>
        <v>0</v>
      </c>
      <c r="AB3145" s="48"/>
      <c r="AC3145" s="48"/>
      <c r="AD3145" s="86">
        <f>H3145+K3145+O3145+T3145+AA3145+AB3145-AC3145</f>
        <v>76.551724137931032</v>
      </c>
    </row>
    <row r="3146" spans="1:30" ht="21" customHeight="1" x14ac:dyDescent="0.2">
      <c r="A3146" s="8">
        <v>3142</v>
      </c>
      <c r="B3146" s="136" t="s">
        <v>2629</v>
      </c>
      <c r="C3146" s="104" t="s">
        <v>70</v>
      </c>
      <c r="D3146" s="103">
        <v>1</v>
      </c>
      <c r="E3146" s="14">
        <f>H3146/100</f>
        <v>0.75727272727272732</v>
      </c>
      <c r="F3146" s="49"/>
      <c r="G3146" s="49"/>
      <c r="H3146" s="12">
        <v>75.727272727272734</v>
      </c>
      <c r="I3146" s="49"/>
      <c r="J3146" s="106"/>
      <c r="K3146" s="14">
        <f>SUM(I3146:J3146)</f>
        <v>0</v>
      </c>
      <c r="L3146" s="49"/>
      <c r="M3146" s="106"/>
      <c r="N3146" s="106"/>
      <c r="O3146" s="14">
        <f>SUM(L3146:N3146)</f>
        <v>0</v>
      </c>
      <c r="P3146" s="106"/>
      <c r="Q3146" s="197"/>
      <c r="R3146" s="106"/>
      <c r="S3146" s="106"/>
      <c r="T3146" s="14">
        <f>SUM(P3146:S3146)</f>
        <v>0</v>
      </c>
      <c r="U3146" s="49"/>
      <c r="V3146" s="49">
        <v>0.8</v>
      </c>
      <c r="W3146" s="49"/>
      <c r="X3146" s="49"/>
      <c r="Y3146" s="49"/>
      <c r="Z3146" s="49"/>
      <c r="AA3146" s="14">
        <f>SUM(U3146:Z3146)</f>
        <v>0.8</v>
      </c>
      <c r="AB3146" s="49"/>
      <c r="AC3146" s="49"/>
      <c r="AD3146" s="86">
        <f>H3146+K3146+O3146+T3146+AA3146+AB3146-AC3146</f>
        <v>76.527272727272731</v>
      </c>
    </row>
    <row r="3147" spans="1:30" ht="21" customHeight="1" x14ac:dyDescent="0.2">
      <c r="A3147" s="9">
        <v>3143</v>
      </c>
      <c r="B3147" s="117">
        <v>194114</v>
      </c>
      <c r="C3147" s="119" t="s">
        <v>78</v>
      </c>
      <c r="D3147" s="119">
        <v>2</v>
      </c>
      <c r="E3147" s="14">
        <v>0.76520833333333338</v>
      </c>
      <c r="F3147" s="51"/>
      <c r="G3147" s="51"/>
      <c r="H3147" s="12">
        <f>SUM(E3147*100,F3147:G3147)</f>
        <v>76.520833333333343</v>
      </c>
      <c r="I3147" s="51"/>
      <c r="J3147" s="121"/>
      <c r="K3147" s="14">
        <f>SUM(I3147:J3147)</f>
        <v>0</v>
      </c>
      <c r="L3147" s="51"/>
      <c r="M3147" s="121"/>
      <c r="N3147" s="121"/>
      <c r="O3147" s="14">
        <f>SUM(L3147:N3147)</f>
        <v>0</v>
      </c>
      <c r="P3147" s="121"/>
      <c r="Q3147" s="121"/>
      <c r="R3147" s="121"/>
      <c r="S3147" s="121"/>
      <c r="T3147" s="14">
        <f>SUM(P3147:S3147)</f>
        <v>0</v>
      </c>
      <c r="U3147" s="51"/>
      <c r="V3147" s="51"/>
      <c r="W3147" s="51"/>
      <c r="X3147" s="51"/>
      <c r="Y3147" s="51"/>
      <c r="Z3147" s="51"/>
      <c r="AA3147" s="14">
        <f>SUM(U3147:Z3147)</f>
        <v>0</v>
      </c>
      <c r="AB3147" s="51"/>
      <c r="AC3147" s="51"/>
      <c r="AD3147" s="87">
        <f>H3147+K3147+O3147+T3147+AA3147+AB3147-AC3147</f>
        <v>76.520833333333343</v>
      </c>
    </row>
    <row r="3148" spans="1:30" ht="21" customHeight="1" x14ac:dyDescent="0.2">
      <c r="A3148" s="10">
        <v>3144</v>
      </c>
      <c r="B3148" s="107">
        <v>182239</v>
      </c>
      <c r="C3148" s="104" t="s">
        <v>70</v>
      </c>
      <c r="D3148" s="104">
        <v>3</v>
      </c>
      <c r="E3148" s="21">
        <f>'[1]3-18-06.'!AD20</f>
        <v>0.76500000000000001</v>
      </c>
      <c r="F3148" s="49"/>
      <c r="G3148" s="49"/>
      <c r="H3148" s="12">
        <f>SUM(E3148*100,F3148:G3148)</f>
        <v>76.5</v>
      </c>
      <c r="I3148" s="49"/>
      <c r="J3148" s="106"/>
      <c r="K3148" s="14">
        <f>SUM(I3148:J3148)</f>
        <v>0</v>
      </c>
      <c r="L3148" s="49"/>
      <c r="M3148" s="106"/>
      <c r="N3148" s="106"/>
      <c r="O3148" s="14">
        <f>SUM(L3148:N3148)</f>
        <v>0</v>
      </c>
      <c r="P3148" s="106"/>
      <c r="Q3148" s="106"/>
      <c r="R3148" s="106"/>
      <c r="S3148" s="106"/>
      <c r="T3148" s="14">
        <f>SUM(P3148:S3148)</f>
        <v>0</v>
      </c>
      <c r="U3148" s="49"/>
      <c r="V3148" s="49"/>
      <c r="W3148" s="49"/>
      <c r="X3148" s="49"/>
      <c r="Y3148" s="49"/>
      <c r="Z3148" s="49"/>
      <c r="AA3148" s="14">
        <f>SUM(U3148:Z3148)</f>
        <v>0</v>
      </c>
      <c r="AB3148" s="49"/>
      <c r="AC3148" s="49"/>
      <c r="AD3148" s="87">
        <f>H3148+K3148+O3148+T3148+AA3148+AB3148-AC3148</f>
        <v>76.5</v>
      </c>
    </row>
    <row r="3149" spans="1:30" ht="21" customHeight="1" x14ac:dyDescent="0.2">
      <c r="A3149" s="8">
        <v>3145</v>
      </c>
      <c r="B3149" s="103" t="s">
        <v>2630</v>
      </c>
      <c r="C3149" s="104" t="s">
        <v>70</v>
      </c>
      <c r="D3149" s="103">
        <v>4</v>
      </c>
      <c r="E3149" s="21">
        <f>H3149/100</f>
        <v>0.76500000000000001</v>
      </c>
      <c r="F3149" s="49"/>
      <c r="G3149" s="49"/>
      <c r="H3149" s="12">
        <v>76.5</v>
      </c>
      <c r="I3149" s="49"/>
      <c r="J3149" s="106"/>
      <c r="K3149" s="14">
        <f>SUM(I3149:J3149)</f>
        <v>0</v>
      </c>
      <c r="L3149" s="49"/>
      <c r="M3149" s="106"/>
      <c r="N3149" s="106"/>
      <c r="O3149" s="14">
        <f>SUM(L3149:N3149)</f>
        <v>0</v>
      </c>
      <c r="P3149" s="106"/>
      <c r="Q3149" s="106"/>
      <c r="R3149" s="106"/>
      <c r="S3149" s="106"/>
      <c r="T3149" s="14">
        <f>SUM(P3149:S3149)</f>
        <v>0</v>
      </c>
      <c r="U3149" s="49"/>
      <c r="V3149" s="49"/>
      <c r="W3149" s="49"/>
      <c r="X3149" s="49"/>
      <c r="Y3149" s="49"/>
      <c r="Z3149" s="49"/>
      <c r="AA3149" s="14">
        <f>SUM(U3149:Z3149)</f>
        <v>0</v>
      </c>
      <c r="AB3149" s="49"/>
      <c r="AC3149" s="49"/>
      <c r="AD3149" s="87">
        <f>H3149+K3149+O3149+T3149+AA3149+AB3149-AC3149</f>
        <v>76.5</v>
      </c>
    </row>
    <row r="3150" spans="1:30" ht="21" customHeight="1" x14ac:dyDescent="0.2">
      <c r="A3150" s="9">
        <v>3146</v>
      </c>
      <c r="B3150" s="110" t="s">
        <v>2631</v>
      </c>
      <c r="C3150" s="110" t="s">
        <v>73</v>
      </c>
      <c r="D3150" s="110">
        <v>2</v>
      </c>
      <c r="E3150" s="21">
        <v>0.76500000000000001</v>
      </c>
      <c r="F3150" s="50"/>
      <c r="G3150" s="50"/>
      <c r="H3150" s="12">
        <f>SUM(E3150*100,F3150:G3150)</f>
        <v>76.5</v>
      </c>
      <c r="I3150" s="50"/>
      <c r="J3150" s="112"/>
      <c r="K3150" s="14">
        <f>SUM(I3150:J3150)</f>
        <v>0</v>
      </c>
      <c r="L3150" s="50"/>
      <c r="M3150" s="112"/>
      <c r="N3150" s="112"/>
      <c r="O3150" s="14">
        <f>SUM(L3150:N3150)</f>
        <v>0</v>
      </c>
      <c r="P3150" s="112"/>
      <c r="Q3150" s="112"/>
      <c r="R3150" s="112"/>
      <c r="S3150" s="112"/>
      <c r="T3150" s="14">
        <f>SUM(P3150:S3150)</f>
        <v>0</v>
      </c>
      <c r="U3150" s="50"/>
      <c r="V3150" s="50"/>
      <c r="W3150" s="50"/>
      <c r="X3150" s="50"/>
      <c r="Y3150" s="50"/>
      <c r="Z3150" s="50"/>
      <c r="AA3150" s="14">
        <f>SUM(U3150:Z3150)</f>
        <v>0</v>
      </c>
      <c r="AB3150" s="50"/>
      <c r="AC3150" s="50"/>
      <c r="AD3150" s="86">
        <f>H3150+K3150+O3150+T3150+AA3150+AB3150-AC3150</f>
        <v>76.5</v>
      </c>
    </row>
    <row r="3151" spans="1:30" ht="21" customHeight="1" x14ac:dyDescent="0.2">
      <c r="A3151" s="10">
        <v>3147</v>
      </c>
      <c r="B3151" s="100" t="s">
        <v>2632</v>
      </c>
      <c r="C3151" s="101" t="s">
        <v>68</v>
      </c>
      <c r="D3151" s="156">
        <v>1</v>
      </c>
      <c r="E3151" s="22">
        <v>0.76500000000000001</v>
      </c>
      <c r="F3151" s="48"/>
      <c r="G3151" s="48"/>
      <c r="H3151" s="12">
        <f>SUM(E3151*100,F3151:G3151)</f>
        <v>76.5</v>
      </c>
      <c r="I3151" s="48"/>
      <c r="J3151" s="78"/>
      <c r="K3151" s="13">
        <f>SUM(I3151:J3151)</f>
        <v>0</v>
      </c>
      <c r="L3151" s="48"/>
      <c r="M3151" s="78"/>
      <c r="N3151" s="78"/>
      <c r="O3151" s="13">
        <f>SUM(L3151:N3151)</f>
        <v>0</v>
      </c>
      <c r="P3151" s="78"/>
      <c r="Q3151" s="78"/>
      <c r="R3151" s="78"/>
      <c r="S3151" s="78"/>
      <c r="T3151" s="13">
        <f>SUM(P3151:S3151)</f>
        <v>0</v>
      </c>
      <c r="U3151" s="48"/>
      <c r="V3151" s="48"/>
      <c r="W3151" s="48"/>
      <c r="X3151" s="48"/>
      <c r="Y3151" s="48"/>
      <c r="Z3151" s="48"/>
      <c r="AA3151" s="13">
        <f>SUM(U3151:Z3151)</f>
        <v>0</v>
      </c>
      <c r="AB3151" s="48"/>
      <c r="AC3151" s="48"/>
      <c r="AD3151" s="86">
        <f>H3151+K3151+O3151+T3151+AA3151+AB3151-AC3151</f>
        <v>76.5</v>
      </c>
    </row>
    <row r="3152" spans="1:30" ht="21" customHeight="1" x14ac:dyDescent="0.2">
      <c r="A3152" s="8">
        <v>3148</v>
      </c>
      <c r="B3152" s="100" t="s">
        <v>2633</v>
      </c>
      <c r="C3152" s="101" t="s">
        <v>68</v>
      </c>
      <c r="D3152" s="156">
        <v>1</v>
      </c>
      <c r="E3152" s="22">
        <v>0.76500000000000001</v>
      </c>
      <c r="F3152" s="48"/>
      <c r="G3152" s="48"/>
      <c r="H3152" s="12">
        <f>SUM(E3152*100,F3152:G3152)</f>
        <v>76.5</v>
      </c>
      <c r="I3152" s="48"/>
      <c r="J3152" s="78"/>
      <c r="K3152" s="13">
        <f>SUM(I3152:J3152)</f>
        <v>0</v>
      </c>
      <c r="L3152" s="48"/>
      <c r="M3152" s="78"/>
      <c r="N3152" s="78"/>
      <c r="O3152" s="13">
        <f>SUM(L3152:N3152)</f>
        <v>0</v>
      </c>
      <c r="P3152" s="78"/>
      <c r="Q3152" s="78"/>
      <c r="R3152" s="78"/>
      <c r="S3152" s="78"/>
      <c r="T3152" s="13">
        <f>SUM(P3152:S3152)</f>
        <v>0</v>
      </c>
      <c r="U3152" s="48"/>
      <c r="V3152" s="48"/>
      <c r="W3152" s="48"/>
      <c r="X3152" s="48"/>
      <c r="Y3152" s="48"/>
      <c r="Z3152" s="48"/>
      <c r="AA3152" s="13">
        <f>SUM(U3152:Z3152)</f>
        <v>0</v>
      </c>
      <c r="AB3152" s="48"/>
      <c r="AC3152" s="48"/>
      <c r="AD3152" s="87">
        <f>H3152+K3152+O3152+T3152+AA3152+AB3152-AC3152</f>
        <v>76.5</v>
      </c>
    </row>
    <row r="3153" spans="1:30" ht="21" customHeight="1" x14ac:dyDescent="0.2">
      <c r="A3153" s="9">
        <v>3149</v>
      </c>
      <c r="B3153" s="132" t="s">
        <v>2634</v>
      </c>
      <c r="C3153" s="101" t="s">
        <v>68</v>
      </c>
      <c r="D3153" s="101">
        <v>1</v>
      </c>
      <c r="E3153" s="23">
        <v>0.76500000000000001</v>
      </c>
      <c r="F3153" s="48"/>
      <c r="G3153" s="48"/>
      <c r="H3153" s="12">
        <f>SUM(E3153*100,F3153:G3153)</f>
        <v>76.5</v>
      </c>
      <c r="I3153" s="48"/>
      <c r="J3153" s="78"/>
      <c r="K3153" s="13">
        <f>SUM(I3153:J3153)</f>
        <v>0</v>
      </c>
      <c r="L3153" s="48"/>
      <c r="M3153" s="78"/>
      <c r="N3153" s="78"/>
      <c r="O3153" s="13">
        <f>SUM(L3153:N3153)</f>
        <v>0</v>
      </c>
      <c r="P3153" s="78"/>
      <c r="Q3153" s="78"/>
      <c r="R3153" s="78"/>
      <c r="S3153" s="78"/>
      <c r="T3153" s="13">
        <f>SUM(P3153:S3153)</f>
        <v>0</v>
      </c>
      <c r="U3153" s="48"/>
      <c r="V3153" s="48"/>
      <c r="W3153" s="48"/>
      <c r="X3153" s="48"/>
      <c r="Y3153" s="48"/>
      <c r="Z3153" s="48"/>
      <c r="AA3153" s="13">
        <f>SUM(U3153:Z3153)</f>
        <v>0</v>
      </c>
      <c r="AB3153" s="48"/>
      <c r="AC3153" s="48"/>
      <c r="AD3153" s="86">
        <f>H3153+K3153+O3153+T3153+AA3153+AB3153-AC3153</f>
        <v>76.5</v>
      </c>
    </row>
    <row r="3154" spans="1:30" ht="21" customHeight="1" x14ac:dyDescent="0.2">
      <c r="A3154" s="10">
        <v>3150</v>
      </c>
      <c r="B3154" s="117">
        <v>174039</v>
      </c>
      <c r="C3154" s="119" t="s">
        <v>78</v>
      </c>
      <c r="D3154" s="119">
        <v>4</v>
      </c>
      <c r="E3154" s="21">
        <v>0.76487179487179491</v>
      </c>
      <c r="F3154" s="51"/>
      <c r="G3154" s="51"/>
      <c r="H3154" s="12">
        <f>SUM(E3154*100,F3154:G3154)</f>
        <v>76.487179487179489</v>
      </c>
      <c r="I3154" s="51"/>
      <c r="J3154" s="121"/>
      <c r="K3154" s="14">
        <f>SUM(I3154:J3154)</f>
        <v>0</v>
      </c>
      <c r="L3154" s="51"/>
      <c r="M3154" s="121"/>
      <c r="N3154" s="121"/>
      <c r="O3154" s="14">
        <f>SUM(L3154:N3154)</f>
        <v>0</v>
      </c>
      <c r="P3154" s="121"/>
      <c r="Q3154" s="121"/>
      <c r="R3154" s="121"/>
      <c r="S3154" s="121"/>
      <c r="T3154" s="14">
        <f>SUM(P3154:S3154)</f>
        <v>0</v>
      </c>
      <c r="U3154" s="51"/>
      <c r="V3154" s="51"/>
      <c r="W3154" s="51"/>
      <c r="X3154" s="51"/>
      <c r="Y3154" s="51"/>
      <c r="Z3154" s="51"/>
      <c r="AA3154" s="14">
        <f>SUM(U3154:Z3154)</f>
        <v>0</v>
      </c>
      <c r="AB3154" s="51"/>
      <c r="AC3154" s="51"/>
      <c r="AD3154" s="87">
        <f>H3154+K3154+O3154+T3154+AA3154+AB3154-AC3154</f>
        <v>76.487179487179489</v>
      </c>
    </row>
    <row r="3155" spans="1:30" ht="21" customHeight="1" x14ac:dyDescent="0.2">
      <c r="A3155" s="8">
        <v>3151</v>
      </c>
      <c r="B3155" s="117">
        <v>155035</v>
      </c>
      <c r="C3155" s="119" t="s">
        <v>78</v>
      </c>
      <c r="D3155" s="119">
        <v>4</v>
      </c>
      <c r="E3155" s="21">
        <v>0.76487179487179491</v>
      </c>
      <c r="F3155" s="51"/>
      <c r="G3155" s="51"/>
      <c r="H3155" s="12">
        <f>SUM(E3155*100,F3155:G3155)</f>
        <v>76.487179487179489</v>
      </c>
      <c r="I3155" s="51"/>
      <c r="J3155" s="121"/>
      <c r="K3155" s="14">
        <f>SUM(I3155:J3155)</f>
        <v>0</v>
      </c>
      <c r="L3155" s="51"/>
      <c r="M3155" s="121"/>
      <c r="N3155" s="121"/>
      <c r="O3155" s="14">
        <f>SUM(L3155:N3155)</f>
        <v>0</v>
      </c>
      <c r="P3155" s="121"/>
      <c r="Q3155" s="121"/>
      <c r="R3155" s="121"/>
      <c r="S3155" s="121"/>
      <c r="T3155" s="14">
        <f>SUM(P3155:S3155)</f>
        <v>0</v>
      </c>
      <c r="U3155" s="51"/>
      <c r="V3155" s="51"/>
      <c r="W3155" s="51"/>
      <c r="X3155" s="51"/>
      <c r="Y3155" s="51"/>
      <c r="Z3155" s="51"/>
      <c r="AA3155" s="14">
        <f>SUM(U3155:Z3155)</f>
        <v>0</v>
      </c>
      <c r="AB3155" s="51"/>
      <c r="AC3155" s="51"/>
      <c r="AD3155" s="86">
        <f>H3155+K3155+O3155+T3155+AA3155+AB3155-AC3155</f>
        <v>76.487179487179489</v>
      </c>
    </row>
    <row r="3156" spans="1:30" ht="21" customHeight="1" x14ac:dyDescent="0.2">
      <c r="A3156" s="9">
        <v>3152</v>
      </c>
      <c r="B3156" s="96" t="s">
        <v>2635</v>
      </c>
      <c r="C3156" s="96" t="s">
        <v>66</v>
      </c>
      <c r="D3156" s="96">
        <v>2</v>
      </c>
      <c r="E3156" s="23">
        <v>0.76466666666666672</v>
      </c>
      <c r="F3156" s="47"/>
      <c r="G3156" s="47"/>
      <c r="H3156" s="12">
        <f>SUM(E3156*100,F3156:G3156)</f>
        <v>76.466666666666669</v>
      </c>
      <c r="I3156" s="47"/>
      <c r="J3156" s="77"/>
      <c r="K3156" s="13">
        <f>SUM(I3156:J3156)</f>
        <v>0</v>
      </c>
      <c r="L3156" s="47"/>
      <c r="M3156" s="77"/>
      <c r="N3156" s="77"/>
      <c r="O3156" s="13">
        <f>SUM(L3156:N3156)</f>
        <v>0</v>
      </c>
      <c r="P3156" s="77"/>
      <c r="Q3156" s="77"/>
      <c r="R3156" s="77"/>
      <c r="S3156" s="77"/>
      <c r="T3156" s="13">
        <f>SUM(P3156:S3156)</f>
        <v>0</v>
      </c>
      <c r="U3156" s="47"/>
      <c r="V3156" s="47"/>
      <c r="W3156" s="47"/>
      <c r="X3156" s="47"/>
      <c r="Y3156" s="47"/>
      <c r="Z3156" s="47"/>
      <c r="AA3156" s="13">
        <f>SUM(U3156:Z3156)</f>
        <v>0</v>
      </c>
      <c r="AB3156" s="47"/>
      <c r="AC3156" s="47"/>
      <c r="AD3156" s="87">
        <f>H3156+K3156+O3156+T3156+AA3156+AB3156-AC3156</f>
        <v>76.466666666666669</v>
      </c>
    </row>
    <row r="3157" spans="1:30" ht="21" customHeight="1" x14ac:dyDescent="0.2">
      <c r="A3157" s="10">
        <v>3153</v>
      </c>
      <c r="B3157" s="114" t="s">
        <v>2636</v>
      </c>
      <c r="C3157" s="92" t="s">
        <v>64</v>
      </c>
      <c r="D3157" s="92">
        <v>3</v>
      </c>
      <c r="E3157" s="24">
        <v>0.75461890243902441</v>
      </c>
      <c r="F3157" s="46"/>
      <c r="G3157" s="46"/>
      <c r="H3157" s="12">
        <f>SUM(E3157*100,F3157:G3157)</f>
        <v>75.461890243902445</v>
      </c>
      <c r="I3157" s="94"/>
      <c r="J3157" s="95"/>
      <c r="K3157" s="12">
        <f>SUM(I3157:J3157)</f>
        <v>0</v>
      </c>
      <c r="L3157" s="95"/>
      <c r="M3157" s="95"/>
      <c r="N3157" s="95"/>
      <c r="O3157" s="12">
        <f>SUM(L3157:N3157)</f>
        <v>0</v>
      </c>
      <c r="P3157" s="95"/>
      <c r="Q3157" s="95"/>
      <c r="R3157" s="95"/>
      <c r="S3157" s="95"/>
      <c r="T3157" s="12">
        <f>SUM(P3157:S3157)</f>
        <v>0</v>
      </c>
      <c r="U3157" s="95">
        <v>1</v>
      </c>
      <c r="V3157" s="94"/>
      <c r="W3157" s="94"/>
      <c r="X3157" s="94"/>
      <c r="Y3157" s="85"/>
      <c r="Z3157" s="85"/>
      <c r="AA3157" s="14">
        <f>SUM(U3157:Z3157)</f>
        <v>1</v>
      </c>
      <c r="AB3157" s="85"/>
      <c r="AC3157" s="85"/>
      <c r="AD3157" s="86">
        <f>H3157+K3157+O3157+T3157+AA3157+AB3157-AC3157</f>
        <v>76.461890243902445</v>
      </c>
    </row>
    <row r="3158" spans="1:30" ht="21" customHeight="1" x14ac:dyDescent="0.2">
      <c r="A3158" s="8">
        <v>3154</v>
      </c>
      <c r="B3158" s="123" t="s">
        <v>2637</v>
      </c>
      <c r="C3158" s="101" t="s">
        <v>68</v>
      </c>
      <c r="D3158" s="125">
        <v>3</v>
      </c>
      <c r="E3158" s="23">
        <v>0.76448275862068971</v>
      </c>
      <c r="F3158" s="48"/>
      <c r="G3158" s="48"/>
      <c r="H3158" s="12">
        <f>SUM(E3158*100,F3158:G3158)</f>
        <v>76.448275862068968</v>
      </c>
      <c r="I3158" s="48"/>
      <c r="J3158" s="78"/>
      <c r="K3158" s="13">
        <f>SUM(I3158:J3158)</f>
        <v>0</v>
      </c>
      <c r="L3158" s="48"/>
      <c r="M3158" s="78"/>
      <c r="N3158" s="78"/>
      <c r="O3158" s="13">
        <f>SUM(L3158:N3158)</f>
        <v>0</v>
      </c>
      <c r="P3158" s="78"/>
      <c r="Q3158" s="78"/>
      <c r="R3158" s="78"/>
      <c r="S3158" s="78"/>
      <c r="T3158" s="13">
        <f>SUM(P3158:S3158)</f>
        <v>0</v>
      </c>
      <c r="U3158" s="48"/>
      <c r="V3158" s="48"/>
      <c r="W3158" s="48"/>
      <c r="X3158" s="48"/>
      <c r="Y3158" s="48"/>
      <c r="Z3158" s="48"/>
      <c r="AA3158" s="13">
        <f>SUM(U3158:Z3158)</f>
        <v>0</v>
      </c>
      <c r="AB3158" s="48"/>
      <c r="AC3158" s="48"/>
      <c r="AD3158" s="86">
        <f>H3158+K3158+O3158+T3158+AA3158+AB3158-AC3158</f>
        <v>76.448275862068968</v>
      </c>
    </row>
    <row r="3159" spans="1:30" ht="21" customHeight="1" x14ac:dyDescent="0.2">
      <c r="A3159" s="9">
        <v>3155</v>
      </c>
      <c r="B3159" s="134" t="s">
        <v>2638</v>
      </c>
      <c r="C3159" s="92" t="s">
        <v>64</v>
      </c>
      <c r="D3159" s="92">
        <v>1</v>
      </c>
      <c r="E3159" s="24">
        <v>0.76433333333333331</v>
      </c>
      <c r="F3159" s="52"/>
      <c r="G3159" s="46"/>
      <c r="H3159" s="12">
        <f>SUM(E3159*100,F3159:G3159)</f>
        <v>76.433333333333337</v>
      </c>
      <c r="I3159" s="94"/>
      <c r="J3159" s="95"/>
      <c r="K3159" s="12">
        <f>SUM(I3159:J3159)</f>
        <v>0</v>
      </c>
      <c r="L3159" s="95"/>
      <c r="M3159" s="95"/>
      <c r="N3159" s="95"/>
      <c r="O3159" s="12">
        <f>SUM(L3159:N3159)</f>
        <v>0</v>
      </c>
      <c r="P3159" s="95"/>
      <c r="Q3159" s="95"/>
      <c r="R3159" s="95"/>
      <c r="S3159" s="95"/>
      <c r="T3159" s="12">
        <f>SUM(P3159:S3159)</f>
        <v>0</v>
      </c>
      <c r="U3159" s="95"/>
      <c r="V3159" s="94"/>
      <c r="W3159" s="94"/>
      <c r="X3159" s="94"/>
      <c r="Y3159" s="85"/>
      <c r="Z3159" s="85"/>
      <c r="AA3159" s="14">
        <f>SUM(U3159:Z3159)</f>
        <v>0</v>
      </c>
      <c r="AB3159" s="85"/>
      <c r="AC3159" s="85"/>
      <c r="AD3159" s="86">
        <f>H3159+K3159+O3159+T3159+AA3159+AB3159-AC3159</f>
        <v>76.433333333333337</v>
      </c>
    </row>
    <row r="3160" spans="1:30" ht="21" customHeight="1" x14ac:dyDescent="0.2">
      <c r="A3160" s="10">
        <v>3156</v>
      </c>
      <c r="B3160" s="132" t="s">
        <v>2639</v>
      </c>
      <c r="C3160" s="101" t="s">
        <v>68</v>
      </c>
      <c r="D3160" s="101">
        <v>1</v>
      </c>
      <c r="E3160" s="23">
        <v>0.76428571428571423</v>
      </c>
      <c r="F3160" s="48"/>
      <c r="G3160" s="48"/>
      <c r="H3160" s="12">
        <f>SUM(E3160*100,F3160:G3160)</f>
        <v>76.428571428571416</v>
      </c>
      <c r="I3160" s="48"/>
      <c r="J3160" s="78"/>
      <c r="K3160" s="13">
        <f>SUM(I3160:J3160)</f>
        <v>0</v>
      </c>
      <c r="L3160" s="48"/>
      <c r="M3160" s="78"/>
      <c r="N3160" s="78"/>
      <c r="O3160" s="13">
        <f>SUM(L3160:N3160)</f>
        <v>0</v>
      </c>
      <c r="P3160" s="78"/>
      <c r="Q3160" s="78"/>
      <c r="R3160" s="78"/>
      <c r="S3160" s="78"/>
      <c r="T3160" s="13">
        <f>SUM(P3160:S3160)</f>
        <v>0</v>
      </c>
      <c r="U3160" s="48"/>
      <c r="V3160" s="48"/>
      <c r="W3160" s="48"/>
      <c r="X3160" s="48"/>
      <c r="Y3160" s="48"/>
      <c r="Z3160" s="48"/>
      <c r="AA3160" s="13">
        <f>SUM(U3160:Z3160)</f>
        <v>0</v>
      </c>
      <c r="AB3160" s="48"/>
      <c r="AC3160" s="48"/>
      <c r="AD3160" s="87">
        <f>H3160+K3160+O3160+T3160+AA3160+AB3160-AC3160</f>
        <v>76.428571428571416</v>
      </c>
    </row>
    <row r="3161" spans="1:30" ht="21" customHeight="1" x14ac:dyDescent="0.2">
      <c r="A3161" s="8">
        <v>3157</v>
      </c>
      <c r="B3161" s="131" t="s">
        <v>2640</v>
      </c>
      <c r="C3161" s="92" t="s">
        <v>64</v>
      </c>
      <c r="D3161" s="92">
        <v>2</v>
      </c>
      <c r="E3161" s="24">
        <v>0.76425531914893619</v>
      </c>
      <c r="F3161" s="46"/>
      <c r="G3161" s="46"/>
      <c r="H3161" s="12">
        <f>SUM(E3161*100,F3161:G3161)</f>
        <v>76.425531914893625</v>
      </c>
      <c r="I3161" s="94"/>
      <c r="J3161" s="95"/>
      <c r="K3161" s="12">
        <f>SUM(I3161:J3161)</f>
        <v>0</v>
      </c>
      <c r="L3161" s="95"/>
      <c r="M3161" s="95"/>
      <c r="N3161" s="95"/>
      <c r="O3161" s="12">
        <f>SUM(L3161:N3161)</f>
        <v>0</v>
      </c>
      <c r="P3161" s="95"/>
      <c r="Q3161" s="95"/>
      <c r="R3161" s="95"/>
      <c r="S3161" s="95"/>
      <c r="T3161" s="12">
        <f>SUM(P3161:S3161)</f>
        <v>0</v>
      </c>
      <c r="U3161" s="95"/>
      <c r="V3161" s="94"/>
      <c r="W3161" s="94"/>
      <c r="X3161" s="94"/>
      <c r="Y3161" s="85"/>
      <c r="Z3161" s="85"/>
      <c r="AA3161" s="14">
        <f>SUM(U3161:Z3161)</f>
        <v>0</v>
      </c>
      <c r="AB3161" s="85"/>
      <c r="AC3161" s="85"/>
      <c r="AD3161" s="86">
        <f>H3161+K3161+O3161+T3161+AA3161+AB3161-AC3161</f>
        <v>76.425531914893625</v>
      </c>
    </row>
    <row r="3162" spans="1:30" ht="21" customHeight="1" x14ac:dyDescent="0.2">
      <c r="A3162" s="9">
        <v>3158</v>
      </c>
      <c r="B3162" s="117">
        <v>204003</v>
      </c>
      <c r="C3162" s="119" t="s">
        <v>78</v>
      </c>
      <c r="D3162" s="119">
        <v>1</v>
      </c>
      <c r="E3162" s="21">
        <v>0.68125000000000002</v>
      </c>
      <c r="F3162" s="51"/>
      <c r="G3162" s="51"/>
      <c r="H3162" s="12">
        <f>SUM(E3162*100,F3162:G3162)</f>
        <v>68.125</v>
      </c>
      <c r="I3162" s="51"/>
      <c r="J3162" s="121"/>
      <c r="K3162" s="14">
        <f>SUM(I3162:J3162)</f>
        <v>0</v>
      </c>
      <c r="L3162" s="51"/>
      <c r="M3162" s="121"/>
      <c r="N3162" s="121"/>
      <c r="O3162" s="14">
        <f>SUM(L3162:N3162)</f>
        <v>0</v>
      </c>
      <c r="P3162" s="121"/>
      <c r="Q3162" s="121"/>
      <c r="R3162" s="121"/>
      <c r="S3162" s="121"/>
      <c r="T3162" s="14">
        <f>SUM(P3162:S3162)</f>
        <v>0</v>
      </c>
      <c r="U3162" s="51"/>
      <c r="V3162" s="51">
        <v>8.3000000000000007</v>
      </c>
      <c r="W3162" s="51"/>
      <c r="X3162" s="51"/>
      <c r="Y3162" s="51"/>
      <c r="Z3162" s="51"/>
      <c r="AA3162" s="14">
        <f>SUM(U3162:Z3162)</f>
        <v>8.3000000000000007</v>
      </c>
      <c r="AB3162" s="51"/>
      <c r="AC3162" s="51"/>
      <c r="AD3162" s="87">
        <f>H3162+K3162+O3162+T3162+AA3162+AB3162-AC3162</f>
        <v>76.424999999999997</v>
      </c>
    </row>
    <row r="3163" spans="1:30" ht="21" customHeight="1" x14ac:dyDescent="0.2">
      <c r="A3163" s="10">
        <v>3159</v>
      </c>
      <c r="B3163" s="110" t="s">
        <v>2641</v>
      </c>
      <c r="C3163" s="110" t="s">
        <v>73</v>
      </c>
      <c r="D3163" s="110">
        <v>1</v>
      </c>
      <c r="E3163" s="21">
        <v>0.75917333333333337</v>
      </c>
      <c r="F3163" s="50"/>
      <c r="G3163" s="50"/>
      <c r="H3163" s="12">
        <f>SUM(E3163*100,F3163:G3163)</f>
        <v>75.917333333333332</v>
      </c>
      <c r="I3163" s="50"/>
      <c r="J3163" s="112"/>
      <c r="K3163" s="14">
        <f>SUM(I3163:J3163)</f>
        <v>0</v>
      </c>
      <c r="L3163" s="50"/>
      <c r="M3163" s="112"/>
      <c r="N3163" s="112"/>
      <c r="O3163" s="14">
        <f>SUM(L3163:N3163)</f>
        <v>0</v>
      </c>
      <c r="P3163" s="112"/>
      <c r="Q3163" s="112"/>
      <c r="R3163" s="112"/>
      <c r="S3163" s="112"/>
      <c r="T3163" s="14">
        <f>SUM(P3163:S3163)</f>
        <v>0</v>
      </c>
      <c r="U3163" s="50"/>
      <c r="V3163" s="50"/>
      <c r="W3163" s="50"/>
      <c r="X3163" s="50"/>
      <c r="Y3163" s="50"/>
      <c r="Z3163" s="50">
        <v>0.5</v>
      </c>
      <c r="AA3163" s="14">
        <f>SUM(U3163:Z3163)</f>
        <v>0.5</v>
      </c>
      <c r="AB3163" s="50"/>
      <c r="AC3163" s="50"/>
      <c r="AD3163" s="86">
        <f>H3163+K3163+O3163+T3163+AA3163+AB3163-AC3163</f>
        <v>76.417333333333332</v>
      </c>
    </row>
    <row r="3164" spans="1:30" ht="21" customHeight="1" x14ac:dyDescent="0.2">
      <c r="A3164" s="8">
        <v>3160</v>
      </c>
      <c r="B3164" s="96" t="s">
        <v>2642</v>
      </c>
      <c r="C3164" s="96" t="s">
        <v>66</v>
      </c>
      <c r="D3164" s="96">
        <v>1</v>
      </c>
      <c r="E3164" s="23">
        <v>0.76406249999999998</v>
      </c>
      <c r="F3164" s="47"/>
      <c r="G3164" s="47"/>
      <c r="H3164" s="12">
        <f>SUM(E3164*100,F3164:G3164)</f>
        <v>76.40625</v>
      </c>
      <c r="I3164" s="47"/>
      <c r="J3164" s="77"/>
      <c r="K3164" s="13">
        <f>SUM(I3164:J3164)</f>
        <v>0</v>
      </c>
      <c r="L3164" s="47"/>
      <c r="M3164" s="77"/>
      <c r="N3164" s="77"/>
      <c r="O3164" s="13">
        <f>SUM(L3164:N3164)</f>
        <v>0</v>
      </c>
      <c r="P3164" s="77"/>
      <c r="Q3164" s="77"/>
      <c r="R3164" s="77"/>
      <c r="S3164" s="77"/>
      <c r="T3164" s="13">
        <f>SUM(P3164:S3164)</f>
        <v>0</v>
      </c>
      <c r="U3164" s="47"/>
      <c r="V3164" s="47"/>
      <c r="W3164" s="47"/>
      <c r="X3164" s="47"/>
      <c r="Y3164" s="47"/>
      <c r="Z3164" s="47"/>
      <c r="AA3164" s="13">
        <f>SUM(U3164:Z3164)</f>
        <v>0</v>
      </c>
      <c r="AB3164" s="47"/>
      <c r="AC3164" s="47"/>
      <c r="AD3164" s="86">
        <f>H3164+K3164+O3164+T3164+AA3164+AB3164-AC3164</f>
        <v>76.40625</v>
      </c>
    </row>
    <row r="3165" spans="1:30" ht="21" customHeight="1" x14ac:dyDescent="0.2">
      <c r="A3165" s="9">
        <v>3161</v>
      </c>
      <c r="B3165" s="107">
        <v>182873</v>
      </c>
      <c r="C3165" s="104" t="s">
        <v>70</v>
      </c>
      <c r="D3165" s="104">
        <v>3</v>
      </c>
      <c r="E3165" s="21">
        <f>'[1]3-18-06.'!AD17</f>
        <v>0.76400000000000001</v>
      </c>
      <c r="F3165" s="49"/>
      <c r="G3165" s="49"/>
      <c r="H3165" s="12">
        <f>SUM(E3165*100,F3165:G3165)</f>
        <v>76.400000000000006</v>
      </c>
      <c r="I3165" s="49"/>
      <c r="J3165" s="106"/>
      <c r="K3165" s="14">
        <f>SUM(I3165:J3165)</f>
        <v>0</v>
      </c>
      <c r="L3165" s="49"/>
      <c r="M3165" s="106"/>
      <c r="N3165" s="106"/>
      <c r="O3165" s="14">
        <f>SUM(L3165:N3165)</f>
        <v>0</v>
      </c>
      <c r="P3165" s="106"/>
      <c r="Q3165" s="106"/>
      <c r="R3165" s="106"/>
      <c r="S3165" s="106"/>
      <c r="T3165" s="14">
        <f>SUM(P3165:S3165)</f>
        <v>0</v>
      </c>
      <c r="U3165" s="49"/>
      <c r="V3165" s="49"/>
      <c r="W3165" s="49"/>
      <c r="X3165" s="49"/>
      <c r="Y3165" s="49"/>
      <c r="Z3165" s="49"/>
      <c r="AA3165" s="14">
        <f>SUM(U3165:Z3165)</f>
        <v>0</v>
      </c>
      <c r="AB3165" s="49"/>
      <c r="AC3165" s="49"/>
      <c r="AD3165" s="87">
        <f>H3165+K3165+O3165+T3165+AA3165+AB3165-AC3165</f>
        <v>76.400000000000006</v>
      </c>
    </row>
    <row r="3166" spans="1:30" ht="21" customHeight="1" x14ac:dyDescent="0.2">
      <c r="A3166" s="10">
        <v>3162</v>
      </c>
      <c r="B3166" s="96" t="s">
        <v>2643</v>
      </c>
      <c r="C3166" s="96" t="s">
        <v>66</v>
      </c>
      <c r="D3166" s="96">
        <v>2</v>
      </c>
      <c r="E3166" s="23">
        <v>0.76400000000000001</v>
      </c>
      <c r="F3166" s="47"/>
      <c r="G3166" s="47"/>
      <c r="H3166" s="12">
        <f>SUM(E3166*100,F3166:G3166)</f>
        <v>76.400000000000006</v>
      </c>
      <c r="I3166" s="47"/>
      <c r="J3166" s="77"/>
      <c r="K3166" s="13">
        <f>SUM(I3166:J3166)</f>
        <v>0</v>
      </c>
      <c r="L3166" s="47"/>
      <c r="M3166" s="77"/>
      <c r="N3166" s="77"/>
      <c r="O3166" s="13">
        <f>SUM(L3166:N3166)</f>
        <v>0</v>
      </c>
      <c r="P3166" s="77"/>
      <c r="Q3166" s="77"/>
      <c r="R3166" s="77"/>
      <c r="S3166" s="77"/>
      <c r="T3166" s="13">
        <f>SUM(P3166:S3166)</f>
        <v>0</v>
      </c>
      <c r="U3166" s="47"/>
      <c r="V3166" s="47"/>
      <c r="W3166" s="47"/>
      <c r="X3166" s="47"/>
      <c r="Y3166" s="47"/>
      <c r="Z3166" s="47"/>
      <c r="AA3166" s="13">
        <f>SUM(U3166:Z3166)</f>
        <v>0</v>
      </c>
      <c r="AB3166" s="47"/>
      <c r="AC3166" s="47"/>
      <c r="AD3166" s="87">
        <f>H3166+K3166+O3166+T3166+AA3166+AB3166-AC3166</f>
        <v>76.400000000000006</v>
      </c>
    </row>
    <row r="3167" spans="1:30" ht="21" customHeight="1" x14ac:dyDescent="0.2">
      <c r="A3167" s="8">
        <v>3163</v>
      </c>
      <c r="B3167" s="122" t="s">
        <v>2644</v>
      </c>
      <c r="C3167" s="110" t="s">
        <v>73</v>
      </c>
      <c r="D3167" s="110">
        <v>2</v>
      </c>
      <c r="E3167" s="21">
        <v>0.76393939393939392</v>
      </c>
      <c r="F3167" s="50"/>
      <c r="G3167" s="50"/>
      <c r="H3167" s="12">
        <f>SUM(E3167*100,F3167:G3167)</f>
        <v>76.393939393939391</v>
      </c>
      <c r="I3167" s="50"/>
      <c r="J3167" s="112"/>
      <c r="K3167" s="14">
        <f>SUM(I3167:J3167)</f>
        <v>0</v>
      </c>
      <c r="L3167" s="50"/>
      <c r="M3167" s="112"/>
      <c r="N3167" s="112"/>
      <c r="O3167" s="14">
        <f>SUM(L3167:N3167)</f>
        <v>0</v>
      </c>
      <c r="P3167" s="112"/>
      <c r="Q3167" s="112"/>
      <c r="R3167" s="112"/>
      <c r="S3167" s="112"/>
      <c r="T3167" s="14">
        <f>SUM(P3167:S3167)</f>
        <v>0</v>
      </c>
      <c r="U3167" s="50"/>
      <c r="V3167" s="50"/>
      <c r="W3167" s="50"/>
      <c r="X3167" s="50"/>
      <c r="Y3167" s="50"/>
      <c r="Z3167" s="50"/>
      <c r="AA3167" s="14">
        <f>SUM(U3167:Z3167)</f>
        <v>0</v>
      </c>
      <c r="AB3167" s="50"/>
      <c r="AC3167" s="50"/>
      <c r="AD3167" s="86">
        <f>H3167+K3167+O3167+T3167+AA3167+AB3167-AC3167</f>
        <v>76.393939393939391</v>
      </c>
    </row>
    <row r="3168" spans="1:30" ht="21" customHeight="1" x14ac:dyDescent="0.2">
      <c r="A3168" s="9">
        <v>3164</v>
      </c>
      <c r="B3168" s="117">
        <v>184151</v>
      </c>
      <c r="C3168" s="119" t="s">
        <v>78</v>
      </c>
      <c r="D3168" s="119">
        <v>3</v>
      </c>
      <c r="E3168" s="21">
        <v>0.76386363636363641</v>
      </c>
      <c r="F3168" s="51"/>
      <c r="G3168" s="51"/>
      <c r="H3168" s="12">
        <f>SUM(E3168*100,F3168:G3168)</f>
        <v>76.38636363636364</v>
      </c>
      <c r="I3168" s="51"/>
      <c r="J3168" s="121"/>
      <c r="K3168" s="14">
        <f>SUM(I3168:J3168)</f>
        <v>0</v>
      </c>
      <c r="L3168" s="51"/>
      <c r="M3168" s="121"/>
      <c r="N3168" s="121"/>
      <c r="O3168" s="14">
        <f>SUM(L3168:N3168)</f>
        <v>0</v>
      </c>
      <c r="P3168" s="121"/>
      <c r="Q3168" s="121"/>
      <c r="R3168" s="121"/>
      <c r="S3168" s="121"/>
      <c r="T3168" s="14">
        <f>SUM(P3168:S3168)</f>
        <v>0</v>
      </c>
      <c r="U3168" s="51"/>
      <c r="V3168" s="51"/>
      <c r="W3168" s="51"/>
      <c r="X3168" s="51"/>
      <c r="Y3168" s="51"/>
      <c r="Z3168" s="51"/>
      <c r="AA3168" s="14">
        <f>SUM(U3168:Z3168)</f>
        <v>0</v>
      </c>
      <c r="AB3168" s="51"/>
      <c r="AC3168" s="51"/>
      <c r="AD3168" s="86">
        <f>H3168+K3168+O3168+T3168+AA3168+AB3168-AC3168</f>
        <v>76.38636363636364</v>
      </c>
    </row>
    <row r="3169" spans="1:30" ht="21" customHeight="1" x14ac:dyDescent="0.2">
      <c r="A3169" s="10">
        <v>3165</v>
      </c>
      <c r="B3169" s="132" t="s">
        <v>2645</v>
      </c>
      <c r="C3169" s="101" t="s">
        <v>68</v>
      </c>
      <c r="D3169" s="101">
        <v>1</v>
      </c>
      <c r="E3169" s="23">
        <v>0.76378571428571429</v>
      </c>
      <c r="F3169" s="48"/>
      <c r="G3169" s="48"/>
      <c r="H3169" s="12">
        <f>SUM(E3169*100,F3169:G3169)</f>
        <v>76.378571428571433</v>
      </c>
      <c r="I3169" s="48"/>
      <c r="J3169" s="78"/>
      <c r="K3169" s="13">
        <f>SUM(I3169:J3169)</f>
        <v>0</v>
      </c>
      <c r="L3169" s="48"/>
      <c r="M3169" s="78"/>
      <c r="N3169" s="78"/>
      <c r="O3169" s="13">
        <f>SUM(L3169:N3169)</f>
        <v>0</v>
      </c>
      <c r="P3169" s="78"/>
      <c r="Q3169" s="78"/>
      <c r="R3169" s="78"/>
      <c r="S3169" s="78"/>
      <c r="T3169" s="13">
        <f>SUM(P3169:S3169)</f>
        <v>0</v>
      </c>
      <c r="U3169" s="48"/>
      <c r="V3169" s="48"/>
      <c r="W3169" s="48"/>
      <c r="X3169" s="48"/>
      <c r="Y3169" s="48"/>
      <c r="Z3169" s="48"/>
      <c r="AA3169" s="13">
        <f>SUM(U3169:Z3169)</f>
        <v>0</v>
      </c>
      <c r="AB3169" s="48"/>
      <c r="AC3169" s="48"/>
      <c r="AD3169" s="86">
        <f>H3169+K3169+O3169+T3169+AA3169+AB3169-AC3169</f>
        <v>76.378571428571433</v>
      </c>
    </row>
    <row r="3170" spans="1:30" ht="21" customHeight="1" x14ac:dyDescent="0.2">
      <c r="A3170" s="8">
        <v>3166</v>
      </c>
      <c r="B3170" s="132" t="s">
        <v>2646</v>
      </c>
      <c r="C3170" s="101" t="s">
        <v>68</v>
      </c>
      <c r="D3170" s="101">
        <v>1</v>
      </c>
      <c r="E3170" s="23">
        <v>0.76357142857142857</v>
      </c>
      <c r="F3170" s="48"/>
      <c r="G3170" s="48"/>
      <c r="H3170" s="12">
        <f>SUM(E3170*100,F3170:G3170)</f>
        <v>76.357142857142861</v>
      </c>
      <c r="I3170" s="48"/>
      <c r="J3170" s="78"/>
      <c r="K3170" s="13">
        <f>SUM(I3170:J3170)</f>
        <v>0</v>
      </c>
      <c r="L3170" s="48"/>
      <c r="M3170" s="78"/>
      <c r="N3170" s="78"/>
      <c r="O3170" s="13">
        <f>SUM(L3170:N3170)</f>
        <v>0</v>
      </c>
      <c r="P3170" s="78"/>
      <c r="Q3170" s="78"/>
      <c r="R3170" s="78"/>
      <c r="S3170" s="78"/>
      <c r="T3170" s="13">
        <f>SUM(P3170:S3170)</f>
        <v>0</v>
      </c>
      <c r="U3170" s="48"/>
      <c r="V3170" s="48"/>
      <c r="W3170" s="48"/>
      <c r="X3170" s="48"/>
      <c r="Y3170" s="48"/>
      <c r="Z3170" s="48"/>
      <c r="AA3170" s="13">
        <f>SUM(U3170:Z3170)</f>
        <v>0</v>
      </c>
      <c r="AB3170" s="48"/>
      <c r="AC3170" s="48"/>
      <c r="AD3170" s="87">
        <f>H3170+K3170+O3170+T3170+AA3170+AB3170-AC3170</f>
        <v>76.357142857142861</v>
      </c>
    </row>
    <row r="3171" spans="1:30" ht="21" customHeight="1" x14ac:dyDescent="0.2">
      <c r="A3171" s="9">
        <v>3167</v>
      </c>
      <c r="B3171" s="122" t="s">
        <v>2647</v>
      </c>
      <c r="C3171" s="110" t="s">
        <v>73</v>
      </c>
      <c r="D3171" s="110">
        <v>1</v>
      </c>
      <c r="E3171" s="21">
        <v>0.75752222222222221</v>
      </c>
      <c r="F3171" s="50"/>
      <c r="G3171" s="50"/>
      <c r="H3171" s="12">
        <f>SUM(E3171*100,F3171:G3171)</f>
        <v>75.752222222222215</v>
      </c>
      <c r="I3171" s="50"/>
      <c r="J3171" s="112"/>
      <c r="K3171" s="14">
        <f>SUM(I3171:J3171)</f>
        <v>0</v>
      </c>
      <c r="L3171" s="50"/>
      <c r="M3171" s="112"/>
      <c r="N3171" s="112"/>
      <c r="O3171" s="14">
        <f>SUM(L3171:N3171)</f>
        <v>0</v>
      </c>
      <c r="P3171" s="112"/>
      <c r="Q3171" s="112"/>
      <c r="R3171" s="112">
        <v>0.6</v>
      </c>
      <c r="S3171" s="112"/>
      <c r="T3171" s="14">
        <f>SUM(P3171:S3171)</f>
        <v>0.6</v>
      </c>
      <c r="U3171" s="50"/>
      <c r="V3171" s="50"/>
      <c r="W3171" s="50"/>
      <c r="X3171" s="50"/>
      <c r="Y3171" s="50"/>
      <c r="Z3171" s="50"/>
      <c r="AA3171" s="14">
        <f>SUM(U3171:Z3171)</f>
        <v>0</v>
      </c>
      <c r="AB3171" s="50"/>
      <c r="AC3171" s="50"/>
      <c r="AD3171" s="87">
        <f>H3171+K3171+O3171+T3171+AA3171+AB3171-AC3171</f>
        <v>76.35222222222221</v>
      </c>
    </row>
    <row r="3172" spans="1:30" ht="21" customHeight="1" x14ac:dyDescent="0.2">
      <c r="A3172" s="10">
        <v>3168</v>
      </c>
      <c r="B3172" s="117">
        <v>184059</v>
      </c>
      <c r="C3172" s="119" t="s">
        <v>78</v>
      </c>
      <c r="D3172" s="119">
        <v>3</v>
      </c>
      <c r="E3172" s="21">
        <v>0.76340909090909093</v>
      </c>
      <c r="F3172" s="51"/>
      <c r="G3172" s="51"/>
      <c r="H3172" s="12">
        <f>SUM(E3172*100,F3172:G3172)</f>
        <v>76.340909090909093</v>
      </c>
      <c r="I3172" s="51"/>
      <c r="J3172" s="121"/>
      <c r="K3172" s="14">
        <f>SUM(I3172:J3172)</f>
        <v>0</v>
      </c>
      <c r="L3172" s="51"/>
      <c r="M3172" s="121"/>
      <c r="N3172" s="121"/>
      <c r="O3172" s="14">
        <f>SUM(L3172:N3172)</f>
        <v>0</v>
      </c>
      <c r="P3172" s="121"/>
      <c r="Q3172" s="121"/>
      <c r="R3172" s="121"/>
      <c r="S3172" s="121"/>
      <c r="T3172" s="14">
        <f>SUM(P3172:S3172)</f>
        <v>0</v>
      </c>
      <c r="U3172" s="51"/>
      <c r="V3172" s="51"/>
      <c r="W3172" s="51"/>
      <c r="X3172" s="51"/>
      <c r="Y3172" s="51"/>
      <c r="Z3172" s="51"/>
      <c r="AA3172" s="14">
        <f>SUM(U3172:Z3172)</f>
        <v>0</v>
      </c>
      <c r="AB3172" s="51"/>
      <c r="AC3172" s="51"/>
      <c r="AD3172" s="87">
        <f>H3172+K3172+O3172+T3172+AA3172+AB3172-AC3172</f>
        <v>76.340909090909093</v>
      </c>
    </row>
    <row r="3173" spans="1:30" ht="21" customHeight="1" x14ac:dyDescent="0.2">
      <c r="A3173" s="8">
        <v>3169</v>
      </c>
      <c r="B3173" s="114" t="s">
        <v>2648</v>
      </c>
      <c r="C3173" s="92" t="s">
        <v>64</v>
      </c>
      <c r="D3173" s="91">
        <v>3</v>
      </c>
      <c r="E3173" s="24">
        <v>0.76321646341463412</v>
      </c>
      <c r="F3173" s="46"/>
      <c r="G3173" s="46"/>
      <c r="H3173" s="12">
        <f>SUM(E3173*100,F3173:G3173)</f>
        <v>76.321646341463406</v>
      </c>
      <c r="I3173" s="94"/>
      <c r="J3173" s="95"/>
      <c r="K3173" s="12">
        <f>SUM(I3173:J3173)</f>
        <v>0</v>
      </c>
      <c r="L3173" s="95"/>
      <c r="M3173" s="95"/>
      <c r="N3173" s="95"/>
      <c r="O3173" s="12">
        <f>SUM(L3173:N3173)</f>
        <v>0</v>
      </c>
      <c r="P3173" s="95"/>
      <c r="Q3173" s="95"/>
      <c r="R3173" s="95"/>
      <c r="S3173" s="95"/>
      <c r="T3173" s="12">
        <f>SUM(P3173:S3173)</f>
        <v>0</v>
      </c>
      <c r="U3173" s="95"/>
      <c r="V3173" s="94"/>
      <c r="W3173" s="94"/>
      <c r="X3173" s="94"/>
      <c r="Y3173" s="85"/>
      <c r="Z3173" s="85"/>
      <c r="AA3173" s="14">
        <f>SUM(U3173:Z3173)</f>
        <v>0</v>
      </c>
      <c r="AB3173" s="85"/>
      <c r="AC3173" s="85"/>
      <c r="AD3173" s="86">
        <f>H3173+K3173+O3173+T3173+AA3173+AB3173-AC3173</f>
        <v>76.321646341463406</v>
      </c>
    </row>
    <row r="3174" spans="1:30" ht="21" customHeight="1" x14ac:dyDescent="0.2">
      <c r="A3174" s="9">
        <v>3170</v>
      </c>
      <c r="B3174" s="96" t="s">
        <v>2649</v>
      </c>
      <c r="C3174" s="96" t="s">
        <v>66</v>
      </c>
      <c r="D3174" s="96">
        <v>2</v>
      </c>
      <c r="E3174" s="23">
        <v>0.74299999999999999</v>
      </c>
      <c r="F3174" s="47"/>
      <c r="G3174" s="47"/>
      <c r="H3174" s="12">
        <f>SUM(E3174*100,F3174:G3174)</f>
        <v>74.3</v>
      </c>
      <c r="I3174" s="47"/>
      <c r="J3174" s="77"/>
      <c r="K3174" s="13">
        <f>SUM(I3174:J3174)</f>
        <v>0</v>
      </c>
      <c r="L3174" s="47"/>
      <c r="M3174" s="77"/>
      <c r="N3174" s="77"/>
      <c r="O3174" s="13">
        <f>SUM(L3174:N3174)</f>
        <v>0</v>
      </c>
      <c r="P3174" s="77"/>
      <c r="Q3174" s="77"/>
      <c r="R3174" s="77"/>
      <c r="S3174" s="77"/>
      <c r="T3174" s="13">
        <f>SUM(P3174:S3174)</f>
        <v>0</v>
      </c>
      <c r="U3174" s="47"/>
      <c r="V3174" s="47">
        <v>2</v>
      </c>
      <c r="W3174" s="47"/>
      <c r="X3174" s="47"/>
      <c r="Y3174" s="47"/>
      <c r="Z3174" s="47"/>
      <c r="AA3174" s="13">
        <f>SUM(U3174:Z3174)</f>
        <v>2</v>
      </c>
      <c r="AB3174" s="47"/>
      <c r="AC3174" s="47"/>
      <c r="AD3174" s="86">
        <f>H3174+K3174+O3174+T3174+AA3174+AB3174-AC3174</f>
        <v>76.3</v>
      </c>
    </row>
    <row r="3175" spans="1:30" ht="21" customHeight="1" x14ac:dyDescent="0.2">
      <c r="A3175" s="10">
        <v>3171</v>
      </c>
      <c r="B3175" s="219" t="s">
        <v>2650</v>
      </c>
      <c r="C3175" s="101" t="s">
        <v>68</v>
      </c>
      <c r="D3175" s="101">
        <v>2</v>
      </c>
      <c r="E3175" s="23">
        <v>0.76300000000000001</v>
      </c>
      <c r="F3175" s="48"/>
      <c r="G3175" s="48"/>
      <c r="H3175" s="12">
        <f>SUM(E3175*100,F3175:G3175)</f>
        <v>76.3</v>
      </c>
      <c r="I3175" s="48"/>
      <c r="J3175" s="78"/>
      <c r="K3175" s="13">
        <f>SUM(I3175:J3175)</f>
        <v>0</v>
      </c>
      <c r="L3175" s="48"/>
      <c r="M3175" s="78"/>
      <c r="N3175" s="78"/>
      <c r="O3175" s="13">
        <f>SUM(L3175:N3175)</f>
        <v>0</v>
      </c>
      <c r="P3175" s="78"/>
      <c r="Q3175" s="78"/>
      <c r="R3175" s="78"/>
      <c r="S3175" s="78"/>
      <c r="T3175" s="13">
        <f>SUM(P3175:S3175)</f>
        <v>0</v>
      </c>
      <c r="U3175" s="48"/>
      <c r="V3175" s="48"/>
      <c r="W3175" s="48"/>
      <c r="X3175" s="48"/>
      <c r="Y3175" s="48"/>
      <c r="Z3175" s="48"/>
      <c r="AA3175" s="13">
        <f>SUM(U3175:Z3175)</f>
        <v>0</v>
      </c>
      <c r="AB3175" s="48"/>
      <c r="AC3175" s="48"/>
      <c r="AD3175" s="86">
        <f>H3175+K3175+O3175+T3175+AA3175+AB3175-AC3175</f>
        <v>76.3</v>
      </c>
    </row>
    <row r="3176" spans="1:30" ht="21" customHeight="1" x14ac:dyDescent="0.2">
      <c r="A3176" s="8">
        <v>3172</v>
      </c>
      <c r="B3176" s="99" t="s">
        <v>2651</v>
      </c>
      <c r="C3176" s="101" t="s">
        <v>68</v>
      </c>
      <c r="D3176" s="99">
        <v>1</v>
      </c>
      <c r="E3176" s="23">
        <v>0.76290322580645165</v>
      </c>
      <c r="F3176" s="48"/>
      <c r="G3176" s="48"/>
      <c r="H3176" s="12">
        <f>SUM(E3176*100,F3176:G3176)</f>
        <v>76.290322580645167</v>
      </c>
      <c r="I3176" s="48"/>
      <c r="J3176" s="78"/>
      <c r="K3176" s="13">
        <f>SUM(I3176:J3176)</f>
        <v>0</v>
      </c>
      <c r="L3176" s="48"/>
      <c r="M3176" s="78"/>
      <c r="N3176" s="78"/>
      <c r="O3176" s="13">
        <f>SUM(L3176:N3176)</f>
        <v>0</v>
      </c>
      <c r="P3176" s="78"/>
      <c r="Q3176" s="78"/>
      <c r="R3176" s="78"/>
      <c r="S3176" s="78"/>
      <c r="T3176" s="13">
        <f>SUM(P3176:S3176)</f>
        <v>0</v>
      </c>
      <c r="U3176" s="48"/>
      <c r="V3176" s="48"/>
      <c r="W3176" s="48"/>
      <c r="X3176" s="48"/>
      <c r="Y3176" s="48"/>
      <c r="Z3176" s="48"/>
      <c r="AA3176" s="13">
        <f>SUM(U3176:Z3176)</f>
        <v>0</v>
      </c>
      <c r="AB3176" s="48"/>
      <c r="AC3176" s="48"/>
      <c r="AD3176" s="87">
        <f>H3176+K3176+O3176+T3176+AA3176+AB3176-AC3176</f>
        <v>76.290322580645167</v>
      </c>
    </row>
    <row r="3177" spans="1:30" ht="21" customHeight="1" x14ac:dyDescent="0.2">
      <c r="A3177" s="9">
        <v>3173</v>
      </c>
      <c r="B3177" s="117">
        <v>204236</v>
      </c>
      <c r="C3177" s="119" t="s">
        <v>78</v>
      </c>
      <c r="D3177" s="119">
        <v>1</v>
      </c>
      <c r="E3177" s="26">
        <v>0.7628125</v>
      </c>
      <c r="F3177" s="51"/>
      <c r="G3177" s="51"/>
      <c r="H3177" s="12">
        <f>SUM(E3177*100,F3177:G3177)</f>
        <v>76.28125</v>
      </c>
      <c r="I3177" s="51"/>
      <c r="J3177" s="121"/>
      <c r="K3177" s="14">
        <f>SUM(I3177:J3177)</f>
        <v>0</v>
      </c>
      <c r="L3177" s="51"/>
      <c r="M3177" s="121"/>
      <c r="N3177" s="121"/>
      <c r="O3177" s="14">
        <f>SUM(L3177:N3177)</f>
        <v>0</v>
      </c>
      <c r="P3177" s="121"/>
      <c r="Q3177" s="121"/>
      <c r="R3177" s="121"/>
      <c r="S3177" s="121"/>
      <c r="T3177" s="14">
        <f>SUM(P3177:S3177)</f>
        <v>0</v>
      </c>
      <c r="U3177" s="51"/>
      <c r="V3177" s="51"/>
      <c r="W3177" s="51"/>
      <c r="X3177" s="51"/>
      <c r="Y3177" s="51"/>
      <c r="Z3177" s="51"/>
      <c r="AA3177" s="14">
        <f>SUM(U3177:Z3177)</f>
        <v>0</v>
      </c>
      <c r="AB3177" s="51"/>
      <c r="AC3177" s="51"/>
      <c r="AD3177" s="86">
        <f>H3177+K3177+O3177+T3177+AA3177+AB3177-AC3177</f>
        <v>76.28125</v>
      </c>
    </row>
    <row r="3178" spans="1:30" ht="21" customHeight="1" x14ac:dyDescent="0.2">
      <c r="A3178" s="10">
        <v>3174</v>
      </c>
      <c r="B3178" s="117">
        <v>194341</v>
      </c>
      <c r="C3178" s="119" t="s">
        <v>78</v>
      </c>
      <c r="D3178" s="119">
        <v>2</v>
      </c>
      <c r="E3178" s="26">
        <v>0.76270833333333332</v>
      </c>
      <c r="F3178" s="51"/>
      <c r="G3178" s="51"/>
      <c r="H3178" s="12">
        <f>SUM(E3178*100,F3178:G3178)</f>
        <v>76.270833333333329</v>
      </c>
      <c r="I3178" s="51"/>
      <c r="J3178" s="121"/>
      <c r="K3178" s="14">
        <f>SUM(I3178:J3178)</f>
        <v>0</v>
      </c>
      <c r="L3178" s="51"/>
      <c r="M3178" s="121"/>
      <c r="N3178" s="121"/>
      <c r="O3178" s="14">
        <f>SUM(L3178:N3178)</f>
        <v>0</v>
      </c>
      <c r="P3178" s="121"/>
      <c r="Q3178" s="121"/>
      <c r="R3178" s="121"/>
      <c r="S3178" s="121"/>
      <c r="T3178" s="14">
        <f>SUM(P3178:S3178)</f>
        <v>0</v>
      </c>
      <c r="U3178" s="51"/>
      <c r="V3178" s="51"/>
      <c r="W3178" s="51"/>
      <c r="X3178" s="51"/>
      <c r="Y3178" s="51"/>
      <c r="Z3178" s="51"/>
      <c r="AA3178" s="14">
        <f>SUM(U3178:Z3178)</f>
        <v>0</v>
      </c>
      <c r="AB3178" s="51"/>
      <c r="AC3178" s="51"/>
      <c r="AD3178" s="86">
        <f>H3178+K3178+O3178+T3178+AA3178+AB3178-AC3178</f>
        <v>76.270833333333329</v>
      </c>
    </row>
    <row r="3179" spans="1:30" ht="21" customHeight="1" x14ac:dyDescent="0.2">
      <c r="A3179" s="8">
        <v>3175</v>
      </c>
      <c r="B3179" s="153" t="s">
        <v>2652</v>
      </c>
      <c r="C3179" s="92" t="s">
        <v>64</v>
      </c>
      <c r="D3179" s="91">
        <v>4</v>
      </c>
      <c r="E3179" s="27">
        <v>0.76259345794392519</v>
      </c>
      <c r="F3179" s="53"/>
      <c r="G3179" s="46"/>
      <c r="H3179" s="12">
        <f>SUM(E3179*100,F3179:G3179)</f>
        <v>76.259345794392516</v>
      </c>
      <c r="I3179" s="94"/>
      <c r="J3179" s="95"/>
      <c r="K3179" s="12">
        <f>SUM(I3179:J3179)</f>
        <v>0</v>
      </c>
      <c r="L3179" s="95"/>
      <c r="M3179" s="95"/>
      <c r="N3179" s="95"/>
      <c r="O3179" s="12">
        <f>SUM(L3179:N3179)</f>
        <v>0</v>
      </c>
      <c r="P3179" s="95"/>
      <c r="Q3179" s="95"/>
      <c r="R3179" s="95"/>
      <c r="S3179" s="95"/>
      <c r="T3179" s="12">
        <f>SUM(P3179:S3179)</f>
        <v>0</v>
      </c>
      <c r="U3179" s="95"/>
      <c r="V3179" s="94"/>
      <c r="W3179" s="94"/>
      <c r="X3179" s="94"/>
      <c r="Y3179" s="85"/>
      <c r="Z3179" s="85"/>
      <c r="AA3179" s="14">
        <f>SUM(U3179:Z3179)</f>
        <v>0</v>
      </c>
      <c r="AB3179" s="85"/>
      <c r="AC3179" s="85"/>
      <c r="AD3179" s="87">
        <f>H3179+K3179+O3179+T3179+AA3179+AB3179-AC3179</f>
        <v>76.259345794392516</v>
      </c>
    </row>
    <row r="3180" spans="1:30" ht="21" customHeight="1" x14ac:dyDescent="0.2">
      <c r="A3180" s="9">
        <v>3176</v>
      </c>
      <c r="B3180" s="96" t="s">
        <v>2653</v>
      </c>
      <c r="C3180" s="96" t="s">
        <v>66</v>
      </c>
      <c r="D3180" s="96">
        <v>4</v>
      </c>
      <c r="E3180" s="25">
        <v>0.76249999999999996</v>
      </c>
      <c r="F3180" s="47"/>
      <c r="G3180" s="47"/>
      <c r="H3180" s="12">
        <f>SUM(E3180*100,F3180:G3180)</f>
        <v>76.25</v>
      </c>
      <c r="I3180" s="47"/>
      <c r="J3180" s="77"/>
      <c r="K3180" s="13">
        <f>SUM(I3180:J3180)</f>
        <v>0</v>
      </c>
      <c r="L3180" s="47"/>
      <c r="M3180" s="77"/>
      <c r="N3180" s="77"/>
      <c r="O3180" s="13">
        <f>SUM(L3180:N3180)</f>
        <v>0</v>
      </c>
      <c r="P3180" s="77"/>
      <c r="Q3180" s="77"/>
      <c r="R3180" s="77"/>
      <c r="S3180" s="77"/>
      <c r="T3180" s="13">
        <f>SUM(P3180:S3180)</f>
        <v>0</v>
      </c>
      <c r="U3180" s="47"/>
      <c r="V3180" s="47"/>
      <c r="W3180" s="47"/>
      <c r="X3180" s="47"/>
      <c r="Y3180" s="47"/>
      <c r="Z3180" s="47"/>
      <c r="AA3180" s="13">
        <f>SUM(U3180:Z3180)</f>
        <v>0</v>
      </c>
      <c r="AB3180" s="47"/>
      <c r="AC3180" s="47"/>
      <c r="AD3180" s="87">
        <f>H3180+K3180+O3180+T3180+AA3180+AB3180-AC3180</f>
        <v>76.25</v>
      </c>
    </row>
    <row r="3181" spans="1:30" ht="21" customHeight="1" x14ac:dyDescent="0.2">
      <c r="A3181" s="10">
        <v>3177</v>
      </c>
      <c r="B3181" s="117">
        <v>184051</v>
      </c>
      <c r="C3181" s="119" t="s">
        <v>78</v>
      </c>
      <c r="D3181" s="119">
        <v>3</v>
      </c>
      <c r="E3181" s="26">
        <v>0.76249999999999996</v>
      </c>
      <c r="F3181" s="51"/>
      <c r="G3181" s="51"/>
      <c r="H3181" s="12">
        <f>SUM(E3181*100,F3181:G3181)</f>
        <v>76.25</v>
      </c>
      <c r="I3181" s="51"/>
      <c r="J3181" s="121"/>
      <c r="K3181" s="14">
        <f>SUM(I3181:J3181)</f>
        <v>0</v>
      </c>
      <c r="L3181" s="51"/>
      <c r="M3181" s="121"/>
      <c r="N3181" s="121"/>
      <c r="O3181" s="14">
        <f>SUM(L3181:N3181)</f>
        <v>0</v>
      </c>
      <c r="P3181" s="121"/>
      <c r="Q3181" s="121"/>
      <c r="R3181" s="121"/>
      <c r="S3181" s="121"/>
      <c r="T3181" s="14">
        <f>SUM(P3181:S3181)</f>
        <v>0</v>
      </c>
      <c r="U3181" s="51"/>
      <c r="V3181" s="51"/>
      <c r="W3181" s="51"/>
      <c r="X3181" s="51"/>
      <c r="Y3181" s="51"/>
      <c r="Z3181" s="51"/>
      <c r="AA3181" s="14">
        <f>SUM(U3181:Z3181)</f>
        <v>0</v>
      </c>
      <c r="AB3181" s="51"/>
      <c r="AC3181" s="51"/>
      <c r="AD3181" s="86">
        <f>H3181+K3181+O3181+T3181+AA3181+AB3181-AC3181</f>
        <v>76.25</v>
      </c>
    </row>
    <row r="3182" spans="1:30" ht="21" customHeight="1" x14ac:dyDescent="0.2">
      <c r="A3182" s="8">
        <v>3178</v>
      </c>
      <c r="B3182" s="110" t="s">
        <v>2654</v>
      </c>
      <c r="C3182" s="110" t="s">
        <v>73</v>
      </c>
      <c r="D3182" s="110">
        <v>1</v>
      </c>
      <c r="E3182" s="26">
        <v>0.7574193548387097</v>
      </c>
      <c r="F3182" s="50"/>
      <c r="G3182" s="50"/>
      <c r="H3182" s="12">
        <f>SUM(E3182*100,F3182:G3182)</f>
        <v>75.741935483870975</v>
      </c>
      <c r="I3182" s="50"/>
      <c r="J3182" s="112"/>
      <c r="K3182" s="14">
        <f>SUM(I3182:J3182)</f>
        <v>0</v>
      </c>
      <c r="L3182" s="50"/>
      <c r="M3182" s="112"/>
      <c r="N3182" s="112"/>
      <c r="O3182" s="14">
        <f>SUM(L3182:N3182)</f>
        <v>0</v>
      </c>
      <c r="P3182" s="112"/>
      <c r="Q3182" s="112"/>
      <c r="R3182" s="112"/>
      <c r="S3182" s="112"/>
      <c r="T3182" s="14">
        <f>SUM(P3182:S3182)</f>
        <v>0</v>
      </c>
      <c r="U3182" s="50"/>
      <c r="V3182" s="50"/>
      <c r="W3182" s="50"/>
      <c r="X3182" s="50"/>
      <c r="Y3182" s="50"/>
      <c r="Z3182" s="50">
        <v>0.5</v>
      </c>
      <c r="AA3182" s="14">
        <f>SUM(U3182:Z3182)</f>
        <v>0.5</v>
      </c>
      <c r="AB3182" s="50"/>
      <c r="AC3182" s="50"/>
      <c r="AD3182" s="86">
        <f>H3182+K3182+O3182+T3182+AA3182+AB3182-AC3182</f>
        <v>76.241935483870975</v>
      </c>
    </row>
    <row r="3183" spans="1:30" ht="21" customHeight="1" x14ac:dyDescent="0.2">
      <c r="A3183" s="9">
        <v>3179</v>
      </c>
      <c r="B3183" s="99" t="s">
        <v>2655</v>
      </c>
      <c r="C3183" s="101" t="s">
        <v>68</v>
      </c>
      <c r="D3183" s="101">
        <v>4</v>
      </c>
      <c r="E3183" s="25">
        <v>0.76241379310344826</v>
      </c>
      <c r="F3183" s="48"/>
      <c r="G3183" s="48"/>
      <c r="H3183" s="12">
        <f>SUM(E3183*100,F3183:G3183)</f>
        <v>76.241379310344826</v>
      </c>
      <c r="I3183" s="48"/>
      <c r="J3183" s="78"/>
      <c r="K3183" s="13">
        <f>SUM(I3183:J3183)</f>
        <v>0</v>
      </c>
      <c r="L3183" s="48"/>
      <c r="M3183" s="78"/>
      <c r="N3183" s="78"/>
      <c r="O3183" s="13">
        <f>SUM(L3183:N3183)</f>
        <v>0</v>
      </c>
      <c r="P3183" s="78"/>
      <c r="Q3183" s="78"/>
      <c r="R3183" s="78"/>
      <c r="S3183" s="78"/>
      <c r="T3183" s="13">
        <f>SUM(P3183:S3183)</f>
        <v>0</v>
      </c>
      <c r="U3183" s="48"/>
      <c r="V3183" s="48"/>
      <c r="W3183" s="48"/>
      <c r="X3183" s="48"/>
      <c r="Y3183" s="48"/>
      <c r="Z3183" s="48"/>
      <c r="AA3183" s="13">
        <f>SUM(U3183:Z3183)</f>
        <v>0</v>
      </c>
      <c r="AB3183" s="48"/>
      <c r="AC3183" s="48"/>
      <c r="AD3183" s="86">
        <f>H3183+K3183+O3183+T3183+AA3183+AB3183-AC3183</f>
        <v>76.241379310344826</v>
      </c>
    </row>
    <row r="3184" spans="1:30" ht="21" customHeight="1" x14ac:dyDescent="0.2">
      <c r="A3184" s="10">
        <v>3180</v>
      </c>
      <c r="B3184" s="100" t="s">
        <v>2656</v>
      </c>
      <c r="C3184" s="101" t="s">
        <v>68</v>
      </c>
      <c r="D3184" s="156">
        <v>1</v>
      </c>
      <c r="E3184" s="28">
        <v>0.76233333333333331</v>
      </c>
      <c r="F3184" s="48"/>
      <c r="G3184" s="48"/>
      <c r="H3184" s="12">
        <f>SUM(E3184*100,F3184:G3184)</f>
        <v>76.233333333333334</v>
      </c>
      <c r="I3184" s="48"/>
      <c r="J3184" s="78"/>
      <c r="K3184" s="13">
        <f>SUM(I3184:J3184)</f>
        <v>0</v>
      </c>
      <c r="L3184" s="48"/>
      <c r="M3184" s="78"/>
      <c r="N3184" s="78"/>
      <c r="O3184" s="13">
        <f>SUM(L3184:N3184)</f>
        <v>0</v>
      </c>
      <c r="P3184" s="78"/>
      <c r="Q3184" s="78"/>
      <c r="R3184" s="78"/>
      <c r="S3184" s="78"/>
      <c r="T3184" s="13">
        <f>SUM(P3184:S3184)</f>
        <v>0</v>
      </c>
      <c r="U3184" s="48"/>
      <c r="V3184" s="48"/>
      <c r="W3184" s="48"/>
      <c r="X3184" s="48"/>
      <c r="Y3184" s="48"/>
      <c r="Z3184" s="48"/>
      <c r="AA3184" s="13">
        <f>SUM(U3184:Z3184)</f>
        <v>0</v>
      </c>
      <c r="AB3184" s="48"/>
      <c r="AC3184" s="48"/>
      <c r="AD3184" s="87">
        <f>H3184+K3184+O3184+T3184+AA3184+AB3184-AC3184</f>
        <v>76.233333333333334</v>
      </c>
    </row>
    <row r="3185" spans="1:30" ht="21" customHeight="1" x14ac:dyDescent="0.2">
      <c r="A3185" s="8">
        <v>3181</v>
      </c>
      <c r="B3185" s="145">
        <v>164292</v>
      </c>
      <c r="C3185" s="92" t="s">
        <v>64</v>
      </c>
      <c r="D3185" s="91">
        <v>5</v>
      </c>
      <c r="E3185" s="27">
        <v>0.76222423146473783</v>
      </c>
      <c r="F3185" s="54"/>
      <c r="G3185" s="54"/>
      <c r="H3185" s="12">
        <f>SUM(E3185*100,F3185:G3185)</f>
        <v>76.222423146473787</v>
      </c>
      <c r="I3185" s="85"/>
      <c r="J3185" s="126"/>
      <c r="K3185" s="12">
        <f>SUM(I3185:J3185)</f>
        <v>0</v>
      </c>
      <c r="L3185" s="95"/>
      <c r="M3185" s="95"/>
      <c r="N3185" s="95"/>
      <c r="O3185" s="12">
        <f>SUM(L3185:N3185)</f>
        <v>0</v>
      </c>
      <c r="P3185" s="95"/>
      <c r="Q3185" s="95"/>
      <c r="R3185" s="95"/>
      <c r="S3185" s="95"/>
      <c r="T3185" s="12">
        <f>SUM(P3185:S3185)</f>
        <v>0</v>
      </c>
      <c r="U3185" s="95"/>
      <c r="V3185" s="94"/>
      <c r="W3185" s="94"/>
      <c r="X3185" s="94"/>
      <c r="Y3185" s="85"/>
      <c r="Z3185" s="85"/>
      <c r="AA3185" s="14">
        <f>SUM(U3185:Z3185)</f>
        <v>0</v>
      </c>
      <c r="AB3185" s="85"/>
      <c r="AC3185" s="85"/>
      <c r="AD3185" s="87">
        <f>H3185+K3185+O3185+T3185+AA3185+AB3185-AC3185</f>
        <v>76.222423146473787</v>
      </c>
    </row>
    <row r="3186" spans="1:30" ht="21" customHeight="1" x14ac:dyDescent="0.2">
      <c r="A3186" s="9">
        <v>3182</v>
      </c>
      <c r="B3186" s="110" t="s">
        <v>2657</v>
      </c>
      <c r="C3186" s="110" t="s">
        <v>73</v>
      </c>
      <c r="D3186" s="110">
        <v>1</v>
      </c>
      <c r="E3186" s="26">
        <v>0.7621133333333332</v>
      </c>
      <c r="F3186" s="50"/>
      <c r="G3186" s="50"/>
      <c r="H3186" s="12">
        <f>SUM(E3186*100,F3186:G3186)</f>
        <v>76.211333333333314</v>
      </c>
      <c r="I3186" s="50"/>
      <c r="J3186" s="112"/>
      <c r="K3186" s="14">
        <f>SUM(I3186:J3186)</f>
        <v>0</v>
      </c>
      <c r="L3186" s="50"/>
      <c r="M3186" s="112"/>
      <c r="N3186" s="112"/>
      <c r="O3186" s="14">
        <f>SUM(L3186:N3186)</f>
        <v>0</v>
      </c>
      <c r="P3186" s="112"/>
      <c r="Q3186" s="112"/>
      <c r="R3186" s="112"/>
      <c r="S3186" s="112"/>
      <c r="T3186" s="14">
        <f>SUM(P3186:S3186)</f>
        <v>0</v>
      </c>
      <c r="U3186" s="50"/>
      <c r="V3186" s="50"/>
      <c r="W3186" s="50"/>
      <c r="X3186" s="50"/>
      <c r="Y3186" s="50"/>
      <c r="Z3186" s="50"/>
      <c r="AA3186" s="14">
        <f>SUM(U3186:Z3186)</f>
        <v>0</v>
      </c>
      <c r="AB3186" s="50"/>
      <c r="AC3186" s="50"/>
      <c r="AD3186" s="86">
        <f>H3186+K3186+O3186+T3186+AA3186+AB3186-AC3186</f>
        <v>76.211333333333314</v>
      </c>
    </row>
    <row r="3187" spans="1:30" ht="21" customHeight="1" x14ac:dyDescent="0.2">
      <c r="A3187" s="10">
        <v>3183</v>
      </c>
      <c r="B3187" s="107">
        <v>182121</v>
      </c>
      <c r="C3187" s="104" t="s">
        <v>70</v>
      </c>
      <c r="D3187" s="104">
        <v>3</v>
      </c>
      <c r="E3187" s="26">
        <f>'[1]3-18-06.'!AD15</f>
        <v>0.76200000000000001</v>
      </c>
      <c r="F3187" s="49"/>
      <c r="G3187" s="49"/>
      <c r="H3187" s="12">
        <f>SUM(E3187*100,F3187:G3187)</f>
        <v>76.2</v>
      </c>
      <c r="I3187" s="49"/>
      <c r="J3187" s="106"/>
      <c r="K3187" s="14">
        <f>SUM(I3187:J3187)</f>
        <v>0</v>
      </c>
      <c r="L3187" s="49"/>
      <c r="M3187" s="106"/>
      <c r="N3187" s="106"/>
      <c r="O3187" s="14">
        <f>SUM(L3187:N3187)</f>
        <v>0</v>
      </c>
      <c r="P3187" s="106"/>
      <c r="Q3187" s="106"/>
      <c r="R3187" s="106"/>
      <c r="S3187" s="106"/>
      <c r="T3187" s="14">
        <f>SUM(P3187:S3187)</f>
        <v>0</v>
      </c>
      <c r="U3187" s="49"/>
      <c r="V3187" s="49"/>
      <c r="W3187" s="49"/>
      <c r="X3187" s="49"/>
      <c r="Y3187" s="49"/>
      <c r="Z3187" s="49"/>
      <c r="AA3187" s="14">
        <f>SUM(U3187:Z3187)</f>
        <v>0</v>
      </c>
      <c r="AB3187" s="49"/>
      <c r="AC3187" s="49"/>
      <c r="AD3187" s="86">
        <f>H3187+K3187+O3187+T3187+AA3187+AB3187-AC3187</f>
        <v>76.2</v>
      </c>
    </row>
    <row r="3188" spans="1:30" ht="21" customHeight="1" x14ac:dyDescent="0.2">
      <c r="A3188" s="8">
        <v>3184</v>
      </c>
      <c r="B3188" s="96" t="s">
        <v>2658</v>
      </c>
      <c r="C3188" s="96" t="s">
        <v>66</v>
      </c>
      <c r="D3188" s="96">
        <v>2</v>
      </c>
      <c r="E3188" s="25">
        <v>0.76200000000000001</v>
      </c>
      <c r="F3188" s="47"/>
      <c r="G3188" s="47"/>
      <c r="H3188" s="12">
        <f>SUM(E3188*100,F3188:G3188)</f>
        <v>76.2</v>
      </c>
      <c r="I3188" s="47"/>
      <c r="J3188" s="77"/>
      <c r="K3188" s="13">
        <f>SUM(I3188:J3188)</f>
        <v>0</v>
      </c>
      <c r="L3188" s="47"/>
      <c r="M3188" s="77"/>
      <c r="N3188" s="77"/>
      <c r="O3188" s="13">
        <f>SUM(L3188:N3188)</f>
        <v>0</v>
      </c>
      <c r="P3188" s="77"/>
      <c r="Q3188" s="80"/>
      <c r="R3188" s="77"/>
      <c r="S3188" s="77"/>
      <c r="T3188" s="13">
        <f>SUM(P3188:S3188)</f>
        <v>0</v>
      </c>
      <c r="U3188" s="47"/>
      <c r="V3188" s="47"/>
      <c r="W3188" s="47"/>
      <c r="X3188" s="47"/>
      <c r="Y3188" s="47"/>
      <c r="Z3188" s="47"/>
      <c r="AA3188" s="13">
        <f>SUM(U3188:Z3188)</f>
        <v>0</v>
      </c>
      <c r="AB3188" s="47"/>
      <c r="AC3188" s="47"/>
      <c r="AD3188" s="87">
        <f>H3188+K3188+O3188+T3188+AA3188+AB3188-AC3188</f>
        <v>76.2</v>
      </c>
    </row>
    <row r="3189" spans="1:30" ht="21" customHeight="1" x14ac:dyDescent="0.2">
      <c r="A3189" s="9">
        <v>3185</v>
      </c>
      <c r="B3189" s="96" t="s">
        <v>2659</v>
      </c>
      <c r="C3189" s="96" t="s">
        <v>66</v>
      </c>
      <c r="D3189" s="96">
        <v>1</v>
      </c>
      <c r="E3189" s="25">
        <v>0.76187499999999997</v>
      </c>
      <c r="F3189" s="47"/>
      <c r="G3189" s="47"/>
      <c r="H3189" s="12">
        <f>SUM(E3189*100,F3189:G3189)</f>
        <v>76.1875</v>
      </c>
      <c r="I3189" s="47"/>
      <c r="J3189" s="77"/>
      <c r="K3189" s="13">
        <f>SUM(I3189:J3189)</f>
        <v>0</v>
      </c>
      <c r="L3189" s="47"/>
      <c r="M3189" s="77"/>
      <c r="N3189" s="77"/>
      <c r="O3189" s="13">
        <f>SUM(L3189:N3189)</f>
        <v>0</v>
      </c>
      <c r="P3189" s="77"/>
      <c r="Q3189" s="77"/>
      <c r="R3189" s="77"/>
      <c r="S3189" s="77"/>
      <c r="T3189" s="13">
        <f>SUM(P3189:S3189)</f>
        <v>0</v>
      </c>
      <c r="U3189" s="47"/>
      <c r="V3189" s="47"/>
      <c r="W3189" s="47"/>
      <c r="X3189" s="47"/>
      <c r="Y3189" s="47"/>
      <c r="Z3189" s="47"/>
      <c r="AA3189" s="13">
        <f>SUM(U3189:Z3189)</f>
        <v>0</v>
      </c>
      <c r="AB3189" s="47"/>
      <c r="AC3189" s="47"/>
      <c r="AD3189" s="86">
        <f>H3189+K3189+O3189+T3189+AA3189+AB3189-AC3189</f>
        <v>76.1875</v>
      </c>
    </row>
    <row r="3190" spans="1:30" ht="21" customHeight="1" x14ac:dyDescent="0.2">
      <c r="A3190" s="10">
        <v>3186</v>
      </c>
      <c r="B3190" s="117">
        <v>194054</v>
      </c>
      <c r="C3190" s="119" t="s">
        <v>78</v>
      </c>
      <c r="D3190" s="119">
        <v>2</v>
      </c>
      <c r="E3190" s="26">
        <v>0.76166666666666671</v>
      </c>
      <c r="F3190" s="51"/>
      <c r="G3190" s="51"/>
      <c r="H3190" s="12">
        <f>SUM(E3190*100,F3190:G3190)</f>
        <v>76.166666666666671</v>
      </c>
      <c r="I3190" s="51"/>
      <c r="J3190" s="121"/>
      <c r="K3190" s="14">
        <f>SUM(I3190:J3190)</f>
        <v>0</v>
      </c>
      <c r="L3190" s="51"/>
      <c r="M3190" s="121"/>
      <c r="N3190" s="121"/>
      <c r="O3190" s="14">
        <f>SUM(L3190:N3190)</f>
        <v>0</v>
      </c>
      <c r="P3190" s="121"/>
      <c r="Q3190" s="121"/>
      <c r="R3190" s="121"/>
      <c r="S3190" s="121"/>
      <c r="T3190" s="14">
        <f>SUM(P3190:S3190)</f>
        <v>0</v>
      </c>
      <c r="U3190" s="51"/>
      <c r="V3190" s="51"/>
      <c r="W3190" s="51"/>
      <c r="X3190" s="51"/>
      <c r="Y3190" s="51"/>
      <c r="Z3190" s="51"/>
      <c r="AA3190" s="14">
        <f>SUM(U3190:Z3190)</f>
        <v>0</v>
      </c>
      <c r="AB3190" s="51"/>
      <c r="AC3190" s="51"/>
      <c r="AD3190" s="86">
        <f>H3190+K3190+O3190+T3190+AA3190+AB3190-AC3190</f>
        <v>76.166666666666671</v>
      </c>
    </row>
    <row r="3191" spans="1:30" ht="21" customHeight="1" x14ac:dyDescent="0.2">
      <c r="A3191" s="8">
        <v>3187</v>
      </c>
      <c r="B3191" s="117">
        <v>194254</v>
      </c>
      <c r="C3191" s="119" t="s">
        <v>78</v>
      </c>
      <c r="D3191" s="119">
        <v>2</v>
      </c>
      <c r="E3191" s="26">
        <v>0.7466666666666667</v>
      </c>
      <c r="F3191" s="51"/>
      <c r="G3191" s="51"/>
      <c r="H3191" s="12">
        <f>SUM(E3191*100,F3191:G3191)</f>
        <v>74.666666666666671</v>
      </c>
      <c r="I3191" s="51"/>
      <c r="J3191" s="121"/>
      <c r="K3191" s="14">
        <f>SUM(I3191:J3191)</f>
        <v>0</v>
      </c>
      <c r="L3191" s="51"/>
      <c r="M3191" s="121"/>
      <c r="N3191" s="121"/>
      <c r="O3191" s="14">
        <f>SUM(L3191:N3191)</f>
        <v>0</v>
      </c>
      <c r="P3191" s="121"/>
      <c r="Q3191" s="200"/>
      <c r="R3191" s="121"/>
      <c r="S3191" s="121"/>
      <c r="T3191" s="14">
        <f>SUM(P3191:S3191)</f>
        <v>0</v>
      </c>
      <c r="U3191" s="51"/>
      <c r="V3191" s="51">
        <v>0.5</v>
      </c>
      <c r="W3191" s="51"/>
      <c r="X3191" s="51"/>
      <c r="Y3191" s="51"/>
      <c r="Z3191" s="51">
        <v>0</v>
      </c>
      <c r="AA3191" s="14">
        <f>SUM(U3191:Z3191)</f>
        <v>0.5</v>
      </c>
      <c r="AB3191" s="51">
        <v>1</v>
      </c>
      <c r="AC3191" s="51"/>
      <c r="AD3191" s="86">
        <f>H3191+K3191+O3191+T3191+AA3191+AB3191-AC3191</f>
        <v>76.166666666666671</v>
      </c>
    </row>
    <row r="3192" spans="1:30" ht="21" customHeight="1" x14ac:dyDescent="0.2">
      <c r="A3192" s="9">
        <v>3188</v>
      </c>
      <c r="B3192" s="100" t="s">
        <v>2660</v>
      </c>
      <c r="C3192" s="101" t="s">
        <v>68</v>
      </c>
      <c r="D3192" s="156">
        <v>1</v>
      </c>
      <c r="E3192" s="28">
        <v>0.76166666666666671</v>
      </c>
      <c r="F3192" s="48"/>
      <c r="G3192" s="48"/>
      <c r="H3192" s="12">
        <f>SUM(E3192*100,F3192:G3192)</f>
        <v>76.166666666666671</v>
      </c>
      <c r="I3192" s="48"/>
      <c r="J3192" s="78"/>
      <c r="K3192" s="13">
        <f>SUM(I3192:J3192)</f>
        <v>0</v>
      </c>
      <c r="L3192" s="48"/>
      <c r="M3192" s="78"/>
      <c r="N3192" s="78"/>
      <c r="O3192" s="13">
        <f>SUM(L3192:N3192)</f>
        <v>0</v>
      </c>
      <c r="P3192" s="78"/>
      <c r="Q3192" s="78"/>
      <c r="R3192" s="78"/>
      <c r="S3192" s="78"/>
      <c r="T3192" s="13">
        <f>SUM(P3192:S3192)</f>
        <v>0</v>
      </c>
      <c r="U3192" s="48"/>
      <c r="V3192" s="48"/>
      <c r="W3192" s="48"/>
      <c r="X3192" s="276"/>
      <c r="Y3192" s="48"/>
      <c r="Z3192" s="48"/>
      <c r="AA3192" s="13">
        <f>SUM(U3192:Z3192)</f>
        <v>0</v>
      </c>
      <c r="AB3192" s="48"/>
      <c r="AC3192" s="48"/>
      <c r="AD3192" s="86">
        <f>H3192+K3192+O3192+T3192+AA3192+AB3192-AC3192</f>
        <v>76.166666666666671</v>
      </c>
    </row>
    <row r="3193" spans="1:30" ht="21" customHeight="1" x14ac:dyDescent="0.2">
      <c r="A3193" s="10">
        <v>3189</v>
      </c>
      <c r="B3193" s="122" t="s">
        <v>2661</v>
      </c>
      <c r="C3193" s="110" t="s">
        <v>73</v>
      </c>
      <c r="D3193" s="110">
        <v>1</v>
      </c>
      <c r="E3193" s="26">
        <v>0.76145185185185182</v>
      </c>
      <c r="F3193" s="50"/>
      <c r="G3193" s="50"/>
      <c r="H3193" s="12">
        <f>SUM(E3193*100,F3193:G3193)</f>
        <v>76.145185185185184</v>
      </c>
      <c r="I3193" s="50"/>
      <c r="J3193" s="112"/>
      <c r="K3193" s="14">
        <f>SUM(I3193:J3193)</f>
        <v>0</v>
      </c>
      <c r="L3193" s="50"/>
      <c r="M3193" s="112"/>
      <c r="N3193" s="112"/>
      <c r="O3193" s="14">
        <f>SUM(L3193:N3193)</f>
        <v>0</v>
      </c>
      <c r="P3193" s="112"/>
      <c r="Q3193" s="112"/>
      <c r="R3193" s="112"/>
      <c r="S3193" s="112"/>
      <c r="T3193" s="14">
        <f>SUM(P3193:S3193)</f>
        <v>0</v>
      </c>
      <c r="U3193" s="50"/>
      <c r="V3193" s="50"/>
      <c r="W3193" s="50"/>
      <c r="X3193" s="50"/>
      <c r="Y3193" s="50"/>
      <c r="Z3193" s="50"/>
      <c r="AA3193" s="14">
        <f>SUM(U3193:Z3193)</f>
        <v>0</v>
      </c>
      <c r="AB3193" s="50"/>
      <c r="AC3193" s="50"/>
      <c r="AD3193" s="86">
        <f>H3193+K3193+O3193+T3193+AA3193+AB3193-AC3193</f>
        <v>76.145185185185184</v>
      </c>
    </row>
    <row r="3194" spans="1:30" ht="21" customHeight="1" x14ac:dyDescent="0.2">
      <c r="A3194" s="8">
        <v>3190</v>
      </c>
      <c r="B3194" s="103" t="s">
        <v>2662</v>
      </c>
      <c r="C3194" s="104" t="s">
        <v>70</v>
      </c>
      <c r="D3194" s="103">
        <v>4</v>
      </c>
      <c r="E3194" s="26">
        <f>H3194/100</f>
        <v>0.76142857142857134</v>
      </c>
      <c r="F3194" s="49"/>
      <c r="G3194" s="49"/>
      <c r="H3194" s="12">
        <v>76.142857142857139</v>
      </c>
      <c r="I3194" s="49"/>
      <c r="J3194" s="106"/>
      <c r="K3194" s="14">
        <f>SUM(I3194:J3194)</f>
        <v>0</v>
      </c>
      <c r="L3194" s="49"/>
      <c r="M3194" s="106"/>
      <c r="N3194" s="106"/>
      <c r="O3194" s="14">
        <f>SUM(L3194:N3194)</f>
        <v>0</v>
      </c>
      <c r="P3194" s="106"/>
      <c r="Q3194" s="106"/>
      <c r="R3194" s="106"/>
      <c r="S3194" s="106"/>
      <c r="T3194" s="14">
        <f>SUM(P3194:S3194)</f>
        <v>0</v>
      </c>
      <c r="U3194" s="49"/>
      <c r="V3194" s="49"/>
      <c r="W3194" s="49"/>
      <c r="X3194" s="49"/>
      <c r="Y3194" s="49"/>
      <c r="Z3194" s="49"/>
      <c r="AA3194" s="14">
        <f>SUM(U3194:Z3194)</f>
        <v>0</v>
      </c>
      <c r="AB3194" s="49"/>
      <c r="AC3194" s="49"/>
      <c r="AD3194" s="86">
        <f>H3194+K3194+O3194+T3194+AA3194+AB3194-AC3194</f>
        <v>76.142857142857139</v>
      </c>
    </row>
    <row r="3195" spans="1:30" ht="21" customHeight="1" x14ac:dyDescent="0.2">
      <c r="A3195" s="9">
        <v>3191</v>
      </c>
      <c r="B3195" s="103" t="s">
        <v>2663</v>
      </c>
      <c r="C3195" s="104" t="s">
        <v>70</v>
      </c>
      <c r="D3195" s="103">
        <v>4</v>
      </c>
      <c r="E3195" s="26">
        <f>H3195/100</f>
        <v>0.76142857142857134</v>
      </c>
      <c r="F3195" s="49"/>
      <c r="G3195" s="49"/>
      <c r="H3195" s="12">
        <v>76.142857142857139</v>
      </c>
      <c r="I3195" s="49"/>
      <c r="J3195" s="106"/>
      <c r="K3195" s="14">
        <f>SUM(I3195:J3195)</f>
        <v>0</v>
      </c>
      <c r="L3195" s="49"/>
      <c r="M3195" s="106"/>
      <c r="N3195" s="106"/>
      <c r="O3195" s="14">
        <f>SUM(L3195:N3195)</f>
        <v>0</v>
      </c>
      <c r="P3195" s="106"/>
      <c r="Q3195" s="106"/>
      <c r="R3195" s="106"/>
      <c r="S3195" s="106"/>
      <c r="T3195" s="14">
        <f>SUM(P3195:S3195)</f>
        <v>0</v>
      </c>
      <c r="U3195" s="49"/>
      <c r="V3195" s="49"/>
      <c r="W3195" s="49"/>
      <c r="X3195" s="49"/>
      <c r="Y3195" s="49"/>
      <c r="Z3195" s="49"/>
      <c r="AA3195" s="14">
        <f>SUM(U3195:Z3195)</f>
        <v>0</v>
      </c>
      <c r="AB3195" s="49"/>
      <c r="AC3195" s="49"/>
      <c r="AD3195" s="86">
        <f>H3195+K3195+O3195+T3195+AA3195+AB3195-AC3195</f>
        <v>76.142857142857139</v>
      </c>
    </row>
    <row r="3196" spans="1:30" ht="21" customHeight="1" x14ac:dyDescent="0.2">
      <c r="A3196" s="10">
        <v>3192</v>
      </c>
      <c r="B3196" s="122" t="s">
        <v>2664</v>
      </c>
      <c r="C3196" s="110" t="s">
        <v>73</v>
      </c>
      <c r="D3196" s="110">
        <v>1</v>
      </c>
      <c r="E3196" s="26">
        <v>0.75142857142857145</v>
      </c>
      <c r="F3196" s="50"/>
      <c r="G3196" s="50">
        <v>1</v>
      </c>
      <c r="H3196" s="12">
        <f>SUM(E3196*100,F3196:G3196)</f>
        <v>76.142857142857139</v>
      </c>
      <c r="I3196" s="50"/>
      <c r="J3196" s="112"/>
      <c r="K3196" s="14">
        <f>SUM(I3196:J3196)</f>
        <v>0</v>
      </c>
      <c r="L3196" s="50"/>
      <c r="M3196" s="112"/>
      <c r="N3196" s="112"/>
      <c r="O3196" s="14">
        <f>SUM(L3196:N3196)</f>
        <v>0</v>
      </c>
      <c r="P3196" s="112"/>
      <c r="Q3196" s="112"/>
      <c r="R3196" s="112"/>
      <c r="S3196" s="112"/>
      <c r="T3196" s="14">
        <f>SUM(P3196:S3196)</f>
        <v>0</v>
      </c>
      <c r="U3196" s="50"/>
      <c r="V3196" s="50"/>
      <c r="W3196" s="50"/>
      <c r="X3196" s="50"/>
      <c r="Y3196" s="50"/>
      <c r="Z3196" s="50"/>
      <c r="AA3196" s="14">
        <f>SUM(U3196:Z3196)</f>
        <v>0</v>
      </c>
      <c r="AB3196" s="50"/>
      <c r="AC3196" s="50"/>
      <c r="AD3196" s="87">
        <f>H3196+K3196+O3196+T3196+AA3196+AB3196-AC3196</f>
        <v>76.142857142857139</v>
      </c>
    </row>
    <row r="3197" spans="1:30" ht="21" customHeight="1" x14ac:dyDescent="0.2">
      <c r="A3197" s="8">
        <v>3193</v>
      </c>
      <c r="B3197" s="225" t="s">
        <v>2665</v>
      </c>
      <c r="C3197" s="92" t="s">
        <v>64</v>
      </c>
      <c r="D3197" s="91">
        <v>3</v>
      </c>
      <c r="E3197" s="27">
        <v>0.76137982195845699</v>
      </c>
      <c r="F3197" s="46"/>
      <c r="G3197" s="46"/>
      <c r="H3197" s="12">
        <f>SUM(E3197*100,F3197:G3197)</f>
        <v>76.137982195845694</v>
      </c>
      <c r="I3197" s="94"/>
      <c r="J3197" s="95"/>
      <c r="K3197" s="12">
        <f>SUM(I3197:J3197)</f>
        <v>0</v>
      </c>
      <c r="L3197" s="95"/>
      <c r="M3197" s="95"/>
      <c r="N3197" s="95"/>
      <c r="O3197" s="12">
        <f>SUM(L3197:N3197)</f>
        <v>0</v>
      </c>
      <c r="P3197" s="95"/>
      <c r="Q3197" s="95"/>
      <c r="R3197" s="95"/>
      <c r="S3197" s="95"/>
      <c r="T3197" s="12">
        <f>SUM(P3197:S3197)</f>
        <v>0</v>
      </c>
      <c r="U3197" s="95"/>
      <c r="V3197" s="94"/>
      <c r="W3197" s="94"/>
      <c r="X3197" s="94"/>
      <c r="Y3197" s="85"/>
      <c r="Z3197" s="85"/>
      <c r="AA3197" s="14">
        <f>SUM(U3197:Z3197)</f>
        <v>0</v>
      </c>
      <c r="AB3197" s="85"/>
      <c r="AC3197" s="85"/>
      <c r="AD3197" s="87">
        <f>H3197+K3197+O3197+T3197+AA3197+AB3197-AC3197</f>
        <v>76.137982195845694</v>
      </c>
    </row>
    <row r="3198" spans="1:30" ht="21" customHeight="1" x14ac:dyDescent="0.2">
      <c r="A3198" s="9">
        <v>3194</v>
      </c>
      <c r="B3198" s="122" t="s">
        <v>2666</v>
      </c>
      <c r="C3198" s="110" t="s">
        <v>73</v>
      </c>
      <c r="D3198" s="110">
        <v>2</v>
      </c>
      <c r="E3198" s="26">
        <v>0.76124999999999998</v>
      </c>
      <c r="F3198" s="50"/>
      <c r="G3198" s="50"/>
      <c r="H3198" s="12">
        <f>SUM(E3198*100,F3198:G3198)</f>
        <v>76.125</v>
      </c>
      <c r="I3198" s="50"/>
      <c r="J3198" s="112"/>
      <c r="K3198" s="14">
        <f>SUM(I3198:J3198)</f>
        <v>0</v>
      </c>
      <c r="L3198" s="50"/>
      <c r="M3198" s="112"/>
      <c r="N3198" s="112"/>
      <c r="O3198" s="14">
        <f>SUM(L3198:N3198)</f>
        <v>0</v>
      </c>
      <c r="P3198" s="112"/>
      <c r="Q3198" s="194"/>
      <c r="R3198" s="112"/>
      <c r="S3198" s="112"/>
      <c r="T3198" s="14">
        <f>SUM(P3198:S3198)</f>
        <v>0</v>
      </c>
      <c r="U3198" s="50"/>
      <c r="V3198" s="50"/>
      <c r="W3198" s="50"/>
      <c r="X3198" s="50"/>
      <c r="Y3198" s="50"/>
      <c r="Z3198" s="50"/>
      <c r="AA3198" s="14">
        <f>SUM(U3198:Z3198)</f>
        <v>0</v>
      </c>
      <c r="AB3198" s="50"/>
      <c r="AC3198" s="50"/>
      <c r="AD3198" s="86">
        <f>H3198+K3198+O3198+T3198+AA3198+AB3198-AC3198</f>
        <v>76.125</v>
      </c>
    </row>
    <row r="3199" spans="1:30" ht="21" customHeight="1" x14ac:dyDescent="0.2">
      <c r="A3199" s="10">
        <v>3195</v>
      </c>
      <c r="B3199" s="110" t="s">
        <v>2667</v>
      </c>
      <c r="C3199" s="110" t="s">
        <v>73</v>
      </c>
      <c r="D3199" s="110">
        <v>1</v>
      </c>
      <c r="E3199" s="26">
        <v>0.7611</v>
      </c>
      <c r="F3199" s="50"/>
      <c r="G3199" s="50"/>
      <c r="H3199" s="12">
        <f>SUM(E3199*100,F3199:G3199)</f>
        <v>76.11</v>
      </c>
      <c r="I3199" s="50"/>
      <c r="J3199" s="112"/>
      <c r="K3199" s="14">
        <f>SUM(I3199:J3199)</f>
        <v>0</v>
      </c>
      <c r="L3199" s="50"/>
      <c r="M3199" s="112"/>
      <c r="N3199" s="112"/>
      <c r="O3199" s="14">
        <f>SUM(L3199:N3199)</f>
        <v>0</v>
      </c>
      <c r="P3199" s="112"/>
      <c r="Q3199" s="112"/>
      <c r="R3199" s="112"/>
      <c r="S3199" s="112"/>
      <c r="T3199" s="14">
        <f>SUM(P3199:S3199)</f>
        <v>0</v>
      </c>
      <c r="U3199" s="50"/>
      <c r="V3199" s="50"/>
      <c r="W3199" s="50"/>
      <c r="X3199" s="50"/>
      <c r="Y3199" s="50"/>
      <c r="Z3199" s="50"/>
      <c r="AA3199" s="14">
        <f>SUM(U3199:Z3199)</f>
        <v>0</v>
      </c>
      <c r="AB3199" s="50"/>
      <c r="AC3199" s="50"/>
      <c r="AD3199" s="86">
        <f>H3199+K3199+O3199+T3199+AA3199+AB3199-AC3199</f>
        <v>76.11</v>
      </c>
    </row>
    <row r="3200" spans="1:30" ht="21" customHeight="1" x14ac:dyDescent="0.2">
      <c r="A3200" s="8">
        <v>3196</v>
      </c>
      <c r="B3200" s="100" t="s">
        <v>2668</v>
      </c>
      <c r="C3200" s="101" t="s">
        <v>68</v>
      </c>
      <c r="D3200" s="156">
        <v>1</v>
      </c>
      <c r="E3200" s="28">
        <v>0.76100000000000001</v>
      </c>
      <c r="F3200" s="48"/>
      <c r="G3200" s="48"/>
      <c r="H3200" s="12">
        <f>SUM(E3200*100,F3200:G3200)</f>
        <v>76.099999999999994</v>
      </c>
      <c r="I3200" s="48"/>
      <c r="J3200" s="78"/>
      <c r="K3200" s="13">
        <f>SUM(I3200:J3200)</f>
        <v>0</v>
      </c>
      <c r="L3200" s="48"/>
      <c r="M3200" s="78"/>
      <c r="N3200" s="78"/>
      <c r="O3200" s="13">
        <f>SUM(L3200:N3200)</f>
        <v>0</v>
      </c>
      <c r="P3200" s="78"/>
      <c r="Q3200" s="78"/>
      <c r="R3200" s="78"/>
      <c r="S3200" s="78"/>
      <c r="T3200" s="13">
        <f>SUM(P3200:S3200)</f>
        <v>0</v>
      </c>
      <c r="U3200" s="48"/>
      <c r="V3200" s="48"/>
      <c r="W3200" s="48"/>
      <c r="X3200" s="48"/>
      <c r="Y3200" s="48"/>
      <c r="Z3200" s="48"/>
      <c r="AA3200" s="13">
        <f>SUM(U3200:Z3200)</f>
        <v>0</v>
      </c>
      <c r="AB3200" s="48"/>
      <c r="AC3200" s="48"/>
      <c r="AD3200" s="86">
        <f>H3200+K3200+O3200+T3200+AA3200+AB3200-AC3200</f>
        <v>76.099999999999994</v>
      </c>
    </row>
    <row r="3201" spans="1:30" ht="21" customHeight="1" x14ac:dyDescent="0.2">
      <c r="A3201" s="9">
        <v>3197</v>
      </c>
      <c r="B3201" s="219" t="s">
        <v>2669</v>
      </c>
      <c r="C3201" s="101" t="s">
        <v>68</v>
      </c>
      <c r="D3201" s="101">
        <v>2</v>
      </c>
      <c r="E3201" s="25">
        <v>0.76100000000000001</v>
      </c>
      <c r="F3201" s="48"/>
      <c r="G3201" s="48"/>
      <c r="H3201" s="12">
        <f>SUM(E3201*100,F3201:G3201)</f>
        <v>76.099999999999994</v>
      </c>
      <c r="I3201" s="48"/>
      <c r="J3201" s="78"/>
      <c r="K3201" s="13">
        <f>SUM(I3201:J3201)</f>
        <v>0</v>
      </c>
      <c r="L3201" s="48"/>
      <c r="M3201" s="78"/>
      <c r="N3201" s="78"/>
      <c r="O3201" s="13">
        <f>SUM(L3201:N3201)</f>
        <v>0</v>
      </c>
      <c r="P3201" s="78"/>
      <c r="Q3201" s="78"/>
      <c r="R3201" s="78"/>
      <c r="S3201" s="78"/>
      <c r="T3201" s="13">
        <f>SUM(P3201:S3201)</f>
        <v>0</v>
      </c>
      <c r="U3201" s="48"/>
      <c r="V3201" s="48"/>
      <c r="W3201" s="48"/>
      <c r="X3201" s="48"/>
      <c r="Y3201" s="48"/>
      <c r="Z3201" s="48"/>
      <c r="AA3201" s="13">
        <f>SUM(U3201:Z3201)</f>
        <v>0</v>
      </c>
      <c r="AB3201" s="48"/>
      <c r="AC3201" s="48"/>
      <c r="AD3201" s="86">
        <f>H3201+K3201+O3201+T3201+AA3201+AB3201-AC3201</f>
        <v>76.099999999999994</v>
      </c>
    </row>
    <row r="3202" spans="1:30" ht="21" customHeight="1" x14ac:dyDescent="0.2">
      <c r="A3202" s="10">
        <v>3198</v>
      </c>
      <c r="B3202" s="107" t="s">
        <v>2670</v>
      </c>
      <c r="C3202" s="104" t="s">
        <v>70</v>
      </c>
      <c r="D3202" s="104">
        <v>2</v>
      </c>
      <c r="E3202" s="26">
        <f>H3202/100</f>
        <v>0.76098333333333346</v>
      </c>
      <c r="F3202" s="49"/>
      <c r="G3202" s="49"/>
      <c r="H3202" s="12">
        <v>76.098333333333343</v>
      </c>
      <c r="I3202" s="49"/>
      <c r="J3202" s="106"/>
      <c r="K3202" s="14">
        <f>SUM(I3202:J3202)</f>
        <v>0</v>
      </c>
      <c r="L3202" s="49"/>
      <c r="M3202" s="106"/>
      <c r="N3202" s="106"/>
      <c r="O3202" s="14">
        <f>SUM(L3202:N3202)</f>
        <v>0</v>
      </c>
      <c r="P3202" s="106"/>
      <c r="Q3202" s="106"/>
      <c r="R3202" s="106"/>
      <c r="S3202" s="106"/>
      <c r="T3202" s="14">
        <f>SUM(P3202:S3202)</f>
        <v>0</v>
      </c>
      <c r="U3202" s="49"/>
      <c r="V3202" s="49"/>
      <c r="W3202" s="49"/>
      <c r="X3202" s="49"/>
      <c r="Y3202" s="49"/>
      <c r="Z3202" s="49"/>
      <c r="AA3202" s="14">
        <f>SUM(U3202:Z3202)</f>
        <v>0</v>
      </c>
      <c r="AB3202" s="49"/>
      <c r="AC3202" s="49"/>
      <c r="AD3202" s="86">
        <f>H3202+K3202+O3202+T3202+AA3202+AB3202-AC3202</f>
        <v>76.098333333333343</v>
      </c>
    </row>
    <row r="3203" spans="1:30" ht="21" customHeight="1" x14ac:dyDescent="0.2">
      <c r="A3203" s="8">
        <v>3199</v>
      </c>
      <c r="B3203" s="117">
        <v>204233</v>
      </c>
      <c r="C3203" s="119" t="s">
        <v>78</v>
      </c>
      <c r="D3203" s="119">
        <v>1</v>
      </c>
      <c r="E3203" s="26">
        <v>0.76093750000000004</v>
      </c>
      <c r="F3203" s="51"/>
      <c r="G3203" s="51"/>
      <c r="H3203" s="12">
        <f>SUM(E3203*100,F3203:G3203)</f>
        <v>76.09375</v>
      </c>
      <c r="I3203" s="51"/>
      <c r="J3203" s="121"/>
      <c r="K3203" s="14">
        <f>SUM(I3203:J3203)</f>
        <v>0</v>
      </c>
      <c r="L3203" s="51"/>
      <c r="M3203" s="121"/>
      <c r="N3203" s="121"/>
      <c r="O3203" s="14">
        <f>SUM(L3203:N3203)</f>
        <v>0</v>
      </c>
      <c r="P3203" s="121"/>
      <c r="Q3203" s="121"/>
      <c r="R3203" s="121"/>
      <c r="S3203" s="121"/>
      <c r="T3203" s="14">
        <f>SUM(P3203:S3203)</f>
        <v>0</v>
      </c>
      <c r="U3203" s="51"/>
      <c r="V3203" s="51"/>
      <c r="W3203" s="51"/>
      <c r="X3203" s="51"/>
      <c r="Y3203" s="51"/>
      <c r="Z3203" s="51"/>
      <c r="AA3203" s="14">
        <f>SUM(U3203:Z3203)</f>
        <v>0</v>
      </c>
      <c r="AB3203" s="51"/>
      <c r="AC3203" s="51"/>
      <c r="AD3203" s="86">
        <f>H3203+K3203+O3203+T3203+AA3203+AB3203-AC3203</f>
        <v>76.09375</v>
      </c>
    </row>
    <row r="3204" spans="1:30" ht="21" customHeight="1" x14ac:dyDescent="0.2">
      <c r="A3204" s="9">
        <v>3200</v>
      </c>
      <c r="B3204" s="136" t="s">
        <v>2671</v>
      </c>
      <c r="C3204" s="104" t="s">
        <v>70</v>
      </c>
      <c r="D3204" s="103">
        <v>1</v>
      </c>
      <c r="E3204" s="26">
        <f>H3204/100</f>
        <v>0.76090909090909098</v>
      </c>
      <c r="F3204" s="49"/>
      <c r="G3204" s="49"/>
      <c r="H3204" s="12">
        <v>76.090909090909093</v>
      </c>
      <c r="I3204" s="49"/>
      <c r="J3204" s="106"/>
      <c r="K3204" s="14">
        <f>SUM(I3204:J3204)</f>
        <v>0</v>
      </c>
      <c r="L3204" s="49"/>
      <c r="M3204" s="106"/>
      <c r="N3204" s="106"/>
      <c r="O3204" s="14">
        <f>SUM(L3204:N3204)</f>
        <v>0</v>
      </c>
      <c r="P3204" s="106"/>
      <c r="Q3204" s="106"/>
      <c r="R3204" s="106"/>
      <c r="S3204" s="106"/>
      <c r="T3204" s="14">
        <f>SUM(P3204:S3204)</f>
        <v>0</v>
      </c>
      <c r="U3204" s="49"/>
      <c r="V3204" s="49"/>
      <c r="W3204" s="49"/>
      <c r="X3204" s="49"/>
      <c r="Y3204" s="49"/>
      <c r="Z3204" s="49"/>
      <c r="AA3204" s="14">
        <f>SUM(U3204:Z3204)</f>
        <v>0</v>
      </c>
      <c r="AB3204" s="49"/>
      <c r="AC3204" s="49"/>
      <c r="AD3204" s="87">
        <f>H3204+K3204+O3204+T3204+AA3204+AB3204-AC3204</f>
        <v>76.090909090909093</v>
      </c>
    </row>
    <row r="3205" spans="1:30" ht="21" customHeight="1" x14ac:dyDescent="0.2">
      <c r="A3205" s="10">
        <v>3201</v>
      </c>
      <c r="B3205" s="142" t="s">
        <v>2672</v>
      </c>
      <c r="C3205" s="92" t="s">
        <v>64</v>
      </c>
      <c r="D3205" s="91">
        <v>3</v>
      </c>
      <c r="E3205" s="27">
        <v>0.75085365853658537</v>
      </c>
      <c r="F3205" s="46"/>
      <c r="G3205" s="46"/>
      <c r="H3205" s="12">
        <f>SUM(E3205*100,F3205:G3205)</f>
        <v>75.08536585365853</v>
      </c>
      <c r="I3205" s="53"/>
      <c r="J3205" s="113"/>
      <c r="K3205" s="12">
        <f>SUM(I3205:J3205)</f>
        <v>0</v>
      </c>
      <c r="L3205" s="95"/>
      <c r="M3205" s="95"/>
      <c r="N3205" s="95"/>
      <c r="O3205" s="12">
        <f>SUM(L3205:N3205)</f>
        <v>0</v>
      </c>
      <c r="P3205" s="95"/>
      <c r="Q3205" s="95"/>
      <c r="R3205" s="95"/>
      <c r="S3205" s="95"/>
      <c r="T3205" s="12">
        <f>SUM(P3205:S3205)</f>
        <v>0</v>
      </c>
      <c r="U3205" s="95">
        <v>1</v>
      </c>
      <c r="V3205" s="94"/>
      <c r="W3205" s="94"/>
      <c r="X3205" s="94"/>
      <c r="Y3205" s="85"/>
      <c r="Z3205" s="85"/>
      <c r="AA3205" s="14">
        <f>SUM(U3205:Z3205)</f>
        <v>1</v>
      </c>
      <c r="AB3205" s="58"/>
      <c r="AC3205" s="58"/>
      <c r="AD3205" s="87">
        <f>H3205+K3205+O3205+T3205+AA3205+AB3205-AC3205</f>
        <v>76.08536585365853</v>
      </c>
    </row>
    <row r="3206" spans="1:30" ht="21" customHeight="1" x14ac:dyDescent="0.2">
      <c r="A3206" s="8">
        <v>3202</v>
      </c>
      <c r="B3206" s="107" t="s">
        <v>2673</v>
      </c>
      <c r="C3206" s="104" t="s">
        <v>70</v>
      </c>
      <c r="D3206" s="104">
        <v>2</v>
      </c>
      <c r="E3206" s="26">
        <f>H3206/100</f>
        <v>0.76084166666666664</v>
      </c>
      <c r="F3206" s="49"/>
      <c r="G3206" s="49"/>
      <c r="H3206" s="12">
        <v>76.084166666666661</v>
      </c>
      <c r="I3206" s="49"/>
      <c r="J3206" s="106"/>
      <c r="K3206" s="14">
        <f>SUM(I3206:J3206)</f>
        <v>0</v>
      </c>
      <c r="L3206" s="49"/>
      <c r="M3206" s="106"/>
      <c r="N3206" s="106"/>
      <c r="O3206" s="14">
        <f>SUM(L3206:N3206)</f>
        <v>0</v>
      </c>
      <c r="P3206" s="106"/>
      <c r="Q3206" s="106"/>
      <c r="R3206" s="106"/>
      <c r="S3206" s="106"/>
      <c r="T3206" s="14">
        <f>SUM(P3206:S3206)</f>
        <v>0</v>
      </c>
      <c r="U3206" s="49"/>
      <c r="V3206" s="49"/>
      <c r="W3206" s="49"/>
      <c r="X3206" s="49"/>
      <c r="Y3206" s="49"/>
      <c r="Z3206" s="49"/>
      <c r="AA3206" s="14">
        <f>SUM(U3206:Z3206)</f>
        <v>0</v>
      </c>
      <c r="AB3206" s="49"/>
      <c r="AC3206" s="49"/>
      <c r="AD3206" s="86">
        <f>H3206+K3206+O3206+T3206+AA3206+AB3206-AC3206</f>
        <v>76.084166666666661</v>
      </c>
    </row>
    <row r="3207" spans="1:30" ht="21" customHeight="1" x14ac:dyDescent="0.2">
      <c r="A3207" s="9">
        <v>3203</v>
      </c>
      <c r="B3207" s="136" t="s">
        <v>2674</v>
      </c>
      <c r="C3207" s="104" t="s">
        <v>70</v>
      </c>
      <c r="D3207" s="103">
        <v>1</v>
      </c>
      <c r="E3207" s="26">
        <f>H3207/100</f>
        <v>0.75272727272727269</v>
      </c>
      <c r="F3207" s="49"/>
      <c r="G3207" s="49"/>
      <c r="H3207" s="12">
        <v>75.272727272727266</v>
      </c>
      <c r="I3207" s="49"/>
      <c r="J3207" s="106"/>
      <c r="K3207" s="14">
        <f>SUM(I3207:J3207)</f>
        <v>0</v>
      </c>
      <c r="L3207" s="49"/>
      <c r="M3207" s="106"/>
      <c r="N3207" s="106"/>
      <c r="O3207" s="14">
        <f>SUM(L3207:N3207)</f>
        <v>0</v>
      </c>
      <c r="P3207" s="106"/>
      <c r="Q3207" s="106"/>
      <c r="R3207" s="106"/>
      <c r="S3207" s="106"/>
      <c r="T3207" s="14">
        <f>SUM(P3207:S3207)</f>
        <v>0</v>
      </c>
      <c r="U3207" s="49"/>
      <c r="V3207" s="49">
        <v>0.8</v>
      </c>
      <c r="W3207" s="49"/>
      <c r="X3207" s="49"/>
      <c r="Y3207" s="49"/>
      <c r="Z3207" s="49"/>
      <c r="AA3207" s="14">
        <f>SUM(U3207:Z3207)</f>
        <v>0.8</v>
      </c>
      <c r="AB3207" s="49"/>
      <c r="AC3207" s="49"/>
      <c r="AD3207" s="86">
        <f>H3207+K3207+O3207+T3207+AA3207+AB3207-AC3207</f>
        <v>76.072727272727263</v>
      </c>
    </row>
    <row r="3208" spans="1:30" ht="21" customHeight="1" x14ac:dyDescent="0.2">
      <c r="A3208" s="10">
        <v>3204</v>
      </c>
      <c r="B3208" s="100" t="s">
        <v>2675</v>
      </c>
      <c r="C3208" s="101" t="s">
        <v>68</v>
      </c>
      <c r="D3208" s="101">
        <v>2</v>
      </c>
      <c r="E3208" s="25">
        <v>0.76066666666666671</v>
      </c>
      <c r="F3208" s="48"/>
      <c r="G3208" s="48"/>
      <c r="H3208" s="12">
        <f>SUM(E3208*100,F3208:G3208)</f>
        <v>76.066666666666677</v>
      </c>
      <c r="I3208" s="48"/>
      <c r="J3208" s="78"/>
      <c r="K3208" s="13">
        <f>SUM(I3208:J3208)</f>
        <v>0</v>
      </c>
      <c r="L3208" s="48"/>
      <c r="M3208" s="78"/>
      <c r="N3208" s="78"/>
      <c r="O3208" s="13">
        <f>SUM(L3208:N3208)</f>
        <v>0</v>
      </c>
      <c r="P3208" s="78"/>
      <c r="Q3208" s="81"/>
      <c r="R3208" s="78"/>
      <c r="S3208" s="78"/>
      <c r="T3208" s="13">
        <f>SUM(P3208:S3208)</f>
        <v>0</v>
      </c>
      <c r="U3208" s="48"/>
      <c r="V3208" s="48"/>
      <c r="W3208" s="48"/>
      <c r="X3208" s="48"/>
      <c r="Y3208" s="48"/>
      <c r="Z3208" s="48"/>
      <c r="AA3208" s="13">
        <f>SUM(U3208:Z3208)</f>
        <v>0</v>
      </c>
      <c r="AB3208" s="48"/>
      <c r="AC3208" s="48"/>
      <c r="AD3208" s="86">
        <f>H3208+K3208+O3208+T3208+AA3208+AB3208-AC3208</f>
        <v>76.066666666666677</v>
      </c>
    </row>
    <row r="3209" spans="1:30" ht="21" customHeight="1" x14ac:dyDescent="0.2">
      <c r="A3209" s="8">
        <v>3205</v>
      </c>
      <c r="B3209" s="146" t="s">
        <v>2676</v>
      </c>
      <c r="C3209" s="101" t="s">
        <v>68</v>
      </c>
      <c r="D3209" s="101">
        <v>3</v>
      </c>
      <c r="E3209" s="25">
        <v>0.76064516129032256</v>
      </c>
      <c r="F3209" s="48"/>
      <c r="G3209" s="48"/>
      <c r="H3209" s="12">
        <f>SUM(E3209*100,F3209:G3209)</f>
        <v>76.064516129032256</v>
      </c>
      <c r="I3209" s="48"/>
      <c r="J3209" s="78"/>
      <c r="K3209" s="13">
        <f>SUM(I3209:J3209)</f>
        <v>0</v>
      </c>
      <c r="L3209" s="48"/>
      <c r="M3209" s="78"/>
      <c r="N3209" s="78"/>
      <c r="O3209" s="13">
        <f>SUM(L3209:N3209)</f>
        <v>0</v>
      </c>
      <c r="P3209" s="78"/>
      <c r="Q3209" s="78"/>
      <c r="R3209" s="78"/>
      <c r="S3209" s="78"/>
      <c r="T3209" s="13">
        <f>SUM(P3209:S3209)</f>
        <v>0</v>
      </c>
      <c r="U3209" s="48"/>
      <c r="V3209" s="48"/>
      <c r="W3209" s="48"/>
      <c r="X3209" s="48"/>
      <c r="Y3209" s="48"/>
      <c r="Z3209" s="48"/>
      <c r="AA3209" s="13">
        <f>SUM(U3209:Z3209)</f>
        <v>0</v>
      </c>
      <c r="AB3209" s="48"/>
      <c r="AC3209" s="48"/>
      <c r="AD3209" s="86">
        <f>H3209+K3209+O3209+T3209+AA3209+AB3209-AC3209</f>
        <v>76.064516129032256</v>
      </c>
    </row>
    <row r="3210" spans="1:30" ht="21" customHeight="1" x14ac:dyDescent="0.2">
      <c r="A3210" s="9">
        <v>3206</v>
      </c>
      <c r="B3210" s="131" t="s">
        <v>2677</v>
      </c>
      <c r="C3210" s="92" t="s">
        <v>64</v>
      </c>
      <c r="D3210" s="92">
        <v>2</v>
      </c>
      <c r="E3210" s="27">
        <v>0.76031914893617025</v>
      </c>
      <c r="F3210" s="46"/>
      <c r="G3210" s="46"/>
      <c r="H3210" s="12">
        <f>SUM(E3210*100,F3210:G3210)</f>
        <v>76.031914893617028</v>
      </c>
      <c r="I3210" s="94"/>
      <c r="J3210" s="95"/>
      <c r="K3210" s="12">
        <f>SUM(I3210:J3210)</f>
        <v>0</v>
      </c>
      <c r="L3210" s="95"/>
      <c r="M3210" s="95"/>
      <c r="N3210" s="95"/>
      <c r="O3210" s="12">
        <f>SUM(L3210:N3210)</f>
        <v>0</v>
      </c>
      <c r="P3210" s="95"/>
      <c r="Q3210" s="95"/>
      <c r="R3210" s="95"/>
      <c r="S3210" s="95"/>
      <c r="T3210" s="12">
        <f>SUM(P3210:S3210)</f>
        <v>0</v>
      </c>
      <c r="U3210" s="95"/>
      <c r="V3210" s="94"/>
      <c r="W3210" s="94"/>
      <c r="X3210" s="94"/>
      <c r="Y3210" s="85"/>
      <c r="Z3210" s="85"/>
      <c r="AA3210" s="14">
        <f>SUM(U3210:Z3210)</f>
        <v>0</v>
      </c>
      <c r="AB3210" s="85"/>
      <c r="AC3210" s="85"/>
      <c r="AD3210" s="86">
        <f>H3210+K3210+O3210+T3210+AA3210+AB3210-AC3210</f>
        <v>76.031914893617028</v>
      </c>
    </row>
    <row r="3211" spans="1:30" ht="21" customHeight="1" x14ac:dyDescent="0.2">
      <c r="A3211" s="10">
        <v>3207</v>
      </c>
      <c r="B3211" s="114" t="s">
        <v>2678</v>
      </c>
      <c r="C3211" s="92" t="s">
        <v>64</v>
      </c>
      <c r="D3211" s="91">
        <v>3</v>
      </c>
      <c r="E3211" s="27">
        <v>0.76028938906752408</v>
      </c>
      <c r="F3211" s="46"/>
      <c r="G3211" s="46"/>
      <c r="H3211" s="12">
        <f>SUM(E3211*100,F3211:G3211)</f>
        <v>76.028938906752401</v>
      </c>
      <c r="I3211" s="53"/>
      <c r="J3211" s="113"/>
      <c r="K3211" s="12">
        <f>SUM(I3211:J3211)</f>
        <v>0</v>
      </c>
      <c r="L3211" s="53"/>
      <c r="M3211" s="113"/>
      <c r="N3211" s="113"/>
      <c r="O3211" s="12">
        <f>SUM(L3211:N3211)</f>
        <v>0</v>
      </c>
      <c r="P3211" s="113"/>
      <c r="Q3211" s="113"/>
      <c r="R3211" s="113"/>
      <c r="S3211" s="113"/>
      <c r="T3211" s="12">
        <f>SUM(P3211:S3211)</f>
        <v>0</v>
      </c>
      <c r="U3211" s="53"/>
      <c r="V3211" s="53"/>
      <c r="W3211" s="53"/>
      <c r="X3211" s="53"/>
      <c r="Y3211" s="58"/>
      <c r="Z3211" s="58"/>
      <c r="AA3211" s="14">
        <f>SUM(U3211:Z3211)</f>
        <v>0</v>
      </c>
      <c r="AB3211" s="58"/>
      <c r="AC3211" s="58"/>
      <c r="AD3211" s="86">
        <f>H3211+K3211+O3211+T3211+AA3211+AB3211-AC3211</f>
        <v>76.028938906752401</v>
      </c>
    </row>
    <row r="3212" spans="1:30" ht="21" customHeight="1" x14ac:dyDescent="0.2">
      <c r="A3212" s="8">
        <v>3208</v>
      </c>
      <c r="B3212" s="122" t="s">
        <v>2679</v>
      </c>
      <c r="C3212" s="110" t="s">
        <v>73</v>
      </c>
      <c r="D3212" s="110">
        <v>1</v>
      </c>
      <c r="E3212" s="26">
        <v>0.76022222222222224</v>
      </c>
      <c r="F3212" s="50"/>
      <c r="G3212" s="50"/>
      <c r="H3212" s="12">
        <f>SUM(E3212*100,F3212:G3212)</f>
        <v>76.022222222222226</v>
      </c>
      <c r="I3212" s="50"/>
      <c r="J3212" s="112"/>
      <c r="K3212" s="14">
        <f>SUM(I3212:J3212)</f>
        <v>0</v>
      </c>
      <c r="L3212" s="50"/>
      <c r="M3212" s="112"/>
      <c r="N3212" s="112"/>
      <c r="O3212" s="14">
        <f>SUM(L3212:N3212)</f>
        <v>0</v>
      </c>
      <c r="P3212" s="112"/>
      <c r="Q3212" s="112"/>
      <c r="R3212" s="112"/>
      <c r="S3212" s="112"/>
      <c r="T3212" s="14">
        <f>SUM(P3212:S3212)</f>
        <v>0</v>
      </c>
      <c r="U3212" s="50"/>
      <c r="V3212" s="50"/>
      <c r="W3212" s="50"/>
      <c r="X3212" s="50"/>
      <c r="Y3212" s="50"/>
      <c r="Z3212" s="50"/>
      <c r="AA3212" s="14">
        <f>SUM(U3212:Z3212)</f>
        <v>0</v>
      </c>
      <c r="AB3212" s="50"/>
      <c r="AC3212" s="50"/>
      <c r="AD3212" s="87">
        <f>H3212+K3212+O3212+T3212+AA3212+AB3212-AC3212</f>
        <v>76.022222222222226</v>
      </c>
    </row>
    <row r="3213" spans="1:30" ht="21" customHeight="1" x14ac:dyDescent="0.2">
      <c r="A3213" s="9">
        <v>3209</v>
      </c>
      <c r="B3213" s="122" t="s">
        <v>2680</v>
      </c>
      <c r="C3213" s="110" t="s">
        <v>73</v>
      </c>
      <c r="D3213" s="110">
        <v>1</v>
      </c>
      <c r="E3213" s="26">
        <v>0.76004444444444441</v>
      </c>
      <c r="F3213" s="50"/>
      <c r="G3213" s="50"/>
      <c r="H3213" s="12">
        <f>SUM(E3213*100,F3213:G3213)</f>
        <v>76.004444444444445</v>
      </c>
      <c r="I3213" s="50"/>
      <c r="J3213" s="112"/>
      <c r="K3213" s="14">
        <f>SUM(I3213:J3213)</f>
        <v>0</v>
      </c>
      <c r="L3213" s="50"/>
      <c r="M3213" s="112"/>
      <c r="N3213" s="112"/>
      <c r="O3213" s="14">
        <f>SUM(L3213:N3213)</f>
        <v>0</v>
      </c>
      <c r="P3213" s="112"/>
      <c r="Q3213" s="112"/>
      <c r="R3213" s="112"/>
      <c r="S3213" s="112"/>
      <c r="T3213" s="14">
        <f>SUM(P3213:S3213)</f>
        <v>0</v>
      </c>
      <c r="U3213" s="50"/>
      <c r="V3213" s="50"/>
      <c r="W3213" s="50"/>
      <c r="X3213" s="50"/>
      <c r="Y3213" s="50"/>
      <c r="Z3213" s="50"/>
      <c r="AA3213" s="14">
        <f>SUM(U3213:Z3213)</f>
        <v>0</v>
      </c>
      <c r="AB3213" s="50"/>
      <c r="AC3213" s="50"/>
      <c r="AD3213" s="87">
        <f>H3213+K3213+O3213+T3213+AA3213+AB3213-AC3213</f>
        <v>76.004444444444445</v>
      </c>
    </row>
    <row r="3214" spans="1:30" ht="21" customHeight="1" x14ac:dyDescent="0.2">
      <c r="A3214" s="10">
        <v>3210</v>
      </c>
      <c r="B3214" s="107">
        <v>182779</v>
      </c>
      <c r="C3214" s="104" t="s">
        <v>70</v>
      </c>
      <c r="D3214" s="104">
        <v>3</v>
      </c>
      <c r="E3214" s="26">
        <f>'[1]3-18-02.'!AD7</f>
        <v>0.76</v>
      </c>
      <c r="F3214" s="49"/>
      <c r="G3214" s="49"/>
      <c r="H3214" s="12">
        <f>SUM(E3214*100,F3214:G3214)</f>
        <v>76</v>
      </c>
      <c r="I3214" s="49"/>
      <c r="J3214" s="106"/>
      <c r="K3214" s="14">
        <f>SUM(I3214:J3214)</f>
        <v>0</v>
      </c>
      <c r="L3214" s="49"/>
      <c r="M3214" s="106"/>
      <c r="N3214" s="106"/>
      <c r="O3214" s="14">
        <f>SUM(L3214:N3214)</f>
        <v>0</v>
      </c>
      <c r="P3214" s="106"/>
      <c r="Q3214" s="106"/>
      <c r="R3214" s="106"/>
      <c r="S3214" s="106"/>
      <c r="T3214" s="14">
        <f>SUM(P3214:S3214)</f>
        <v>0</v>
      </c>
      <c r="U3214" s="49"/>
      <c r="V3214" s="49"/>
      <c r="W3214" s="49"/>
      <c r="X3214" s="49"/>
      <c r="Y3214" s="49"/>
      <c r="Z3214" s="49"/>
      <c r="AA3214" s="14">
        <f>SUM(U3214:Z3214)</f>
        <v>0</v>
      </c>
      <c r="AB3214" s="49"/>
      <c r="AC3214" s="49"/>
      <c r="AD3214" s="86">
        <f>H3214+K3214+O3214+T3214+AA3214+AB3214-AC3214</f>
        <v>76</v>
      </c>
    </row>
    <row r="3215" spans="1:30" ht="21" customHeight="1" x14ac:dyDescent="0.2">
      <c r="A3215" s="8">
        <v>3211</v>
      </c>
      <c r="B3215" s="103" t="s">
        <v>2681</v>
      </c>
      <c r="C3215" s="104" t="s">
        <v>70</v>
      </c>
      <c r="D3215" s="103">
        <v>4</v>
      </c>
      <c r="E3215" s="26">
        <f>H3215/100</f>
        <v>0.76</v>
      </c>
      <c r="F3215" s="49"/>
      <c r="G3215" s="49"/>
      <c r="H3215" s="12">
        <v>76</v>
      </c>
      <c r="I3215" s="49"/>
      <c r="J3215" s="106"/>
      <c r="K3215" s="14">
        <f>SUM(I3215:J3215)</f>
        <v>0</v>
      </c>
      <c r="L3215" s="49"/>
      <c r="M3215" s="106"/>
      <c r="N3215" s="106"/>
      <c r="O3215" s="14">
        <f>SUM(L3215:N3215)</f>
        <v>0</v>
      </c>
      <c r="P3215" s="106"/>
      <c r="Q3215" s="106"/>
      <c r="R3215" s="106"/>
      <c r="S3215" s="106"/>
      <c r="T3215" s="14">
        <f>SUM(P3215:S3215)</f>
        <v>0</v>
      </c>
      <c r="U3215" s="49"/>
      <c r="V3215" s="49"/>
      <c r="W3215" s="49"/>
      <c r="X3215" s="49"/>
      <c r="Y3215" s="49"/>
      <c r="Z3215" s="49"/>
      <c r="AA3215" s="14">
        <f>SUM(U3215:Z3215)</f>
        <v>0</v>
      </c>
      <c r="AB3215" s="49"/>
      <c r="AC3215" s="49"/>
      <c r="AD3215" s="86">
        <f>H3215+K3215+O3215+T3215+AA3215+AB3215-AC3215</f>
        <v>76</v>
      </c>
    </row>
    <row r="3216" spans="1:30" ht="21" customHeight="1" x14ac:dyDescent="0.2">
      <c r="A3216" s="9">
        <v>3212</v>
      </c>
      <c r="B3216" s="96" t="s">
        <v>2682</v>
      </c>
      <c r="C3216" s="96" t="s">
        <v>66</v>
      </c>
      <c r="D3216" s="96">
        <v>2</v>
      </c>
      <c r="E3216" s="25">
        <v>0.752</v>
      </c>
      <c r="F3216" s="47"/>
      <c r="G3216" s="47"/>
      <c r="H3216" s="12">
        <f>SUM(E3216*100,F3216:G3216)</f>
        <v>75.2</v>
      </c>
      <c r="I3216" s="47"/>
      <c r="J3216" s="77"/>
      <c r="K3216" s="13">
        <f>SUM(I3216:J3216)</f>
        <v>0</v>
      </c>
      <c r="L3216" s="47"/>
      <c r="M3216" s="77"/>
      <c r="N3216" s="77"/>
      <c r="O3216" s="13">
        <f>SUM(L3216:N3216)</f>
        <v>0</v>
      </c>
      <c r="P3216" s="77"/>
      <c r="Q3216" s="80"/>
      <c r="R3216" s="77"/>
      <c r="S3216" s="77"/>
      <c r="T3216" s="13">
        <f>SUM(P3216:S3216)</f>
        <v>0</v>
      </c>
      <c r="U3216" s="47"/>
      <c r="V3216" s="47"/>
      <c r="W3216" s="47"/>
      <c r="X3216" s="47"/>
      <c r="Y3216" s="47">
        <v>0.8</v>
      </c>
      <c r="Z3216" s="47"/>
      <c r="AA3216" s="13">
        <f>SUM(U3216:Z3216)</f>
        <v>0.8</v>
      </c>
      <c r="AB3216" s="47"/>
      <c r="AC3216" s="47"/>
      <c r="AD3216" s="86">
        <f>H3216+K3216+O3216+T3216+AA3216+AB3216-AC3216</f>
        <v>76</v>
      </c>
    </row>
    <row r="3217" spans="1:30" ht="21" customHeight="1" x14ac:dyDescent="0.2">
      <c r="A3217" s="10">
        <v>3213</v>
      </c>
      <c r="B3217" s="132" t="s">
        <v>2683</v>
      </c>
      <c r="C3217" s="101" t="s">
        <v>68</v>
      </c>
      <c r="D3217" s="101">
        <v>1</v>
      </c>
      <c r="E3217" s="25">
        <v>0.76</v>
      </c>
      <c r="F3217" s="48"/>
      <c r="G3217" s="48"/>
      <c r="H3217" s="12">
        <f>SUM(E3217*100,F3217:G3217)</f>
        <v>76</v>
      </c>
      <c r="I3217" s="48"/>
      <c r="J3217" s="78"/>
      <c r="K3217" s="13">
        <f>SUM(I3217:J3217)</f>
        <v>0</v>
      </c>
      <c r="L3217" s="48"/>
      <c r="M3217" s="78"/>
      <c r="N3217" s="78"/>
      <c r="O3217" s="13">
        <f>SUM(L3217:N3217)</f>
        <v>0</v>
      </c>
      <c r="P3217" s="78"/>
      <c r="Q3217" s="78"/>
      <c r="R3217" s="78"/>
      <c r="S3217" s="78"/>
      <c r="T3217" s="13">
        <f>SUM(P3217:S3217)</f>
        <v>0</v>
      </c>
      <c r="U3217" s="48"/>
      <c r="V3217" s="48"/>
      <c r="W3217" s="48"/>
      <c r="X3217" s="48"/>
      <c r="Y3217" s="48"/>
      <c r="Z3217" s="48"/>
      <c r="AA3217" s="13">
        <f>SUM(U3217:Z3217)</f>
        <v>0</v>
      </c>
      <c r="AB3217" s="48"/>
      <c r="AC3217" s="48"/>
      <c r="AD3217" s="86">
        <f>H3217+K3217+O3217+T3217+AA3217+AB3217-AC3217</f>
        <v>76</v>
      </c>
    </row>
    <row r="3218" spans="1:30" ht="21" customHeight="1" x14ac:dyDescent="0.2">
      <c r="A3218" s="8">
        <v>3214</v>
      </c>
      <c r="B3218" s="134" t="s">
        <v>2684</v>
      </c>
      <c r="C3218" s="92" t="s">
        <v>64</v>
      </c>
      <c r="D3218" s="92">
        <v>1</v>
      </c>
      <c r="E3218" s="27">
        <v>0.76</v>
      </c>
      <c r="F3218" s="53"/>
      <c r="G3218" s="46"/>
      <c r="H3218" s="12">
        <f>SUM(E3218*100,F3218:G3218)</f>
        <v>76</v>
      </c>
      <c r="I3218" s="94"/>
      <c r="J3218" s="95"/>
      <c r="K3218" s="12">
        <f>SUM(I3218:J3218)</f>
        <v>0</v>
      </c>
      <c r="L3218" s="95"/>
      <c r="M3218" s="95"/>
      <c r="N3218" s="95"/>
      <c r="O3218" s="12">
        <f>SUM(L3218:N3218)</f>
        <v>0</v>
      </c>
      <c r="P3218" s="95"/>
      <c r="Q3218" s="95"/>
      <c r="R3218" s="95"/>
      <c r="S3218" s="95"/>
      <c r="T3218" s="12">
        <f>SUM(P3218:S3218)</f>
        <v>0</v>
      </c>
      <c r="U3218" s="95"/>
      <c r="V3218" s="94"/>
      <c r="W3218" s="94"/>
      <c r="X3218" s="94"/>
      <c r="Y3218" s="85"/>
      <c r="Z3218" s="85"/>
      <c r="AA3218" s="14">
        <f>SUM(U3218:Z3218)</f>
        <v>0</v>
      </c>
      <c r="AB3218" s="85"/>
      <c r="AC3218" s="85"/>
      <c r="AD3218" s="87">
        <f>H3218+K3218+O3218+T3218+AA3218+AB3218-AC3218</f>
        <v>76</v>
      </c>
    </row>
    <row r="3219" spans="1:30" ht="21" customHeight="1" x14ac:dyDescent="0.2">
      <c r="A3219" s="9">
        <v>3215</v>
      </c>
      <c r="B3219" s="134" t="s">
        <v>2685</v>
      </c>
      <c r="C3219" s="92" t="s">
        <v>64</v>
      </c>
      <c r="D3219" s="92">
        <v>1</v>
      </c>
      <c r="E3219" s="27">
        <v>0.749</v>
      </c>
      <c r="F3219" s="46"/>
      <c r="G3219" s="46"/>
      <c r="H3219" s="12">
        <f>SUM(E3219*100,F3219:G3219)</f>
        <v>74.900000000000006</v>
      </c>
      <c r="I3219" s="53"/>
      <c r="J3219" s="113"/>
      <c r="K3219" s="12">
        <f>SUM(I3219:J3219)</f>
        <v>0</v>
      </c>
      <c r="L3219" s="53"/>
      <c r="M3219" s="113"/>
      <c r="N3219" s="113"/>
      <c r="O3219" s="12">
        <f>SUM(L3219:N3219)</f>
        <v>0</v>
      </c>
      <c r="P3219" s="113"/>
      <c r="Q3219" s="113"/>
      <c r="R3219" s="113">
        <v>1.1000000000000001</v>
      </c>
      <c r="S3219" s="113"/>
      <c r="T3219" s="12">
        <f>SUM(P3219:S3219)</f>
        <v>1.1000000000000001</v>
      </c>
      <c r="U3219" s="53"/>
      <c r="V3219" s="53"/>
      <c r="W3219" s="53"/>
      <c r="X3219" s="53"/>
      <c r="Y3219" s="58"/>
      <c r="Z3219" s="58"/>
      <c r="AA3219" s="14">
        <f>SUM(U3219:Z3219)</f>
        <v>0</v>
      </c>
      <c r="AB3219" s="58"/>
      <c r="AC3219" s="58"/>
      <c r="AD3219" s="87">
        <f>H3219+K3219+O3219+T3219+AA3219+AB3219-AC3219</f>
        <v>76</v>
      </c>
    </row>
    <row r="3220" spans="1:30" ht="21" customHeight="1" x14ac:dyDescent="0.2">
      <c r="A3220" s="10">
        <v>3216</v>
      </c>
      <c r="B3220" s="90" t="s">
        <v>2686</v>
      </c>
      <c r="C3220" s="92" t="s">
        <v>64</v>
      </c>
      <c r="D3220" s="92">
        <v>2</v>
      </c>
      <c r="E3220" s="27">
        <v>0.75989361702127656</v>
      </c>
      <c r="F3220" s="46"/>
      <c r="G3220" s="46"/>
      <c r="H3220" s="12">
        <f>SUM(E3220*100,F3220:G3220)</f>
        <v>75.989361702127653</v>
      </c>
      <c r="I3220" s="94"/>
      <c r="J3220" s="95"/>
      <c r="K3220" s="12">
        <f>SUM(I3220:J3220)</f>
        <v>0</v>
      </c>
      <c r="L3220" s="95"/>
      <c r="M3220" s="95"/>
      <c r="N3220" s="95"/>
      <c r="O3220" s="12">
        <f>SUM(L3220:N3220)</f>
        <v>0</v>
      </c>
      <c r="P3220" s="95"/>
      <c r="Q3220" s="95"/>
      <c r="R3220" s="95"/>
      <c r="S3220" s="95"/>
      <c r="T3220" s="12">
        <f>SUM(P3220:S3220)</f>
        <v>0</v>
      </c>
      <c r="U3220" s="95"/>
      <c r="V3220" s="94"/>
      <c r="W3220" s="94"/>
      <c r="X3220" s="94"/>
      <c r="Y3220" s="85"/>
      <c r="Z3220" s="85"/>
      <c r="AA3220" s="14">
        <f>SUM(U3220:Z3220)</f>
        <v>0</v>
      </c>
      <c r="AB3220" s="85"/>
      <c r="AC3220" s="85"/>
      <c r="AD3220" s="87">
        <f>H3220+K3220+O3220+T3220+AA3220+AB3220-AC3220</f>
        <v>75.989361702127653</v>
      </c>
    </row>
    <row r="3221" spans="1:30" ht="21" customHeight="1" x14ac:dyDescent="0.2">
      <c r="A3221" s="8">
        <v>3217</v>
      </c>
      <c r="B3221" s="117">
        <v>194058</v>
      </c>
      <c r="C3221" s="119" t="s">
        <v>78</v>
      </c>
      <c r="D3221" s="119">
        <v>2</v>
      </c>
      <c r="E3221" s="26">
        <v>0.75979166666666664</v>
      </c>
      <c r="F3221" s="51"/>
      <c r="G3221" s="51"/>
      <c r="H3221" s="12">
        <f>SUM(E3221*100,F3221:G3221)</f>
        <v>75.979166666666657</v>
      </c>
      <c r="I3221" s="51"/>
      <c r="J3221" s="121"/>
      <c r="K3221" s="14">
        <f>SUM(I3221:J3221)</f>
        <v>0</v>
      </c>
      <c r="L3221" s="51"/>
      <c r="M3221" s="121"/>
      <c r="N3221" s="121"/>
      <c r="O3221" s="14">
        <f>SUM(L3221:N3221)</f>
        <v>0</v>
      </c>
      <c r="P3221" s="121"/>
      <c r="Q3221" s="121"/>
      <c r="R3221" s="121"/>
      <c r="S3221" s="121"/>
      <c r="T3221" s="14">
        <f>SUM(P3221:S3221)</f>
        <v>0</v>
      </c>
      <c r="U3221" s="51"/>
      <c r="V3221" s="51"/>
      <c r="W3221" s="51"/>
      <c r="X3221" s="51"/>
      <c r="Y3221" s="51"/>
      <c r="Z3221" s="51"/>
      <c r="AA3221" s="14">
        <f>SUM(U3221:Z3221)</f>
        <v>0</v>
      </c>
      <c r="AB3221" s="51"/>
      <c r="AC3221" s="51"/>
      <c r="AD3221" s="87">
        <f>H3221+K3221+O3221+T3221+AA3221+AB3221-AC3221</f>
        <v>75.979166666666657</v>
      </c>
    </row>
    <row r="3222" spans="1:30" ht="21" customHeight="1" x14ac:dyDescent="0.2">
      <c r="A3222" s="9">
        <v>3218</v>
      </c>
      <c r="B3222" s="96" t="s">
        <v>2687</v>
      </c>
      <c r="C3222" s="96" t="s">
        <v>66</v>
      </c>
      <c r="D3222" s="96">
        <v>4</v>
      </c>
      <c r="E3222" s="25">
        <v>0.75972222222222219</v>
      </c>
      <c r="F3222" s="47"/>
      <c r="G3222" s="47"/>
      <c r="H3222" s="12">
        <f>SUM(E3222*100,F3222:G3222)</f>
        <v>75.972222222222214</v>
      </c>
      <c r="I3222" s="47"/>
      <c r="J3222" s="77"/>
      <c r="K3222" s="13">
        <f>SUM(I3222:J3222)</f>
        <v>0</v>
      </c>
      <c r="L3222" s="47"/>
      <c r="M3222" s="77"/>
      <c r="N3222" s="77"/>
      <c r="O3222" s="13">
        <f>SUM(L3222:N3222)</f>
        <v>0</v>
      </c>
      <c r="P3222" s="77"/>
      <c r="Q3222" s="77"/>
      <c r="R3222" s="77"/>
      <c r="S3222" s="77"/>
      <c r="T3222" s="13">
        <f>SUM(P3222:S3222)</f>
        <v>0</v>
      </c>
      <c r="U3222" s="47"/>
      <c r="V3222" s="47"/>
      <c r="W3222" s="47"/>
      <c r="X3222" s="47"/>
      <c r="Y3222" s="47"/>
      <c r="Z3222" s="47"/>
      <c r="AA3222" s="13">
        <f>SUM(U3222:Z3222)</f>
        <v>0</v>
      </c>
      <c r="AB3222" s="47"/>
      <c r="AC3222" s="47"/>
      <c r="AD3222" s="86">
        <f>H3222+K3222+O3222+T3222+AA3222+AB3222-AC3222</f>
        <v>75.972222222222214</v>
      </c>
    </row>
    <row r="3223" spans="1:30" ht="21" customHeight="1" x14ac:dyDescent="0.2">
      <c r="A3223" s="10">
        <v>3219</v>
      </c>
      <c r="B3223" s="99" t="s">
        <v>2688</v>
      </c>
      <c r="C3223" s="101" t="s">
        <v>68</v>
      </c>
      <c r="D3223" s="156">
        <v>1</v>
      </c>
      <c r="E3223" s="28">
        <v>0.75966666666666671</v>
      </c>
      <c r="F3223" s="48"/>
      <c r="G3223" s="48"/>
      <c r="H3223" s="12">
        <f>SUM(E3223*100,F3223:G3223)</f>
        <v>75.966666666666669</v>
      </c>
      <c r="I3223" s="48"/>
      <c r="J3223" s="78"/>
      <c r="K3223" s="13">
        <f>SUM(I3223:J3223)</f>
        <v>0</v>
      </c>
      <c r="L3223" s="48"/>
      <c r="M3223" s="78"/>
      <c r="N3223" s="78"/>
      <c r="O3223" s="13">
        <f>SUM(L3223:N3223)</f>
        <v>0</v>
      </c>
      <c r="P3223" s="78"/>
      <c r="Q3223" s="78"/>
      <c r="R3223" s="78"/>
      <c r="S3223" s="78"/>
      <c r="T3223" s="13">
        <f>SUM(P3223:S3223)</f>
        <v>0</v>
      </c>
      <c r="U3223" s="48"/>
      <c r="V3223" s="48"/>
      <c r="W3223" s="48"/>
      <c r="X3223" s="48"/>
      <c r="Y3223" s="48"/>
      <c r="Z3223" s="48"/>
      <c r="AA3223" s="13">
        <f>SUM(U3223:Z3223)</f>
        <v>0</v>
      </c>
      <c r="AB3223" s="48"/>
      <c r="AC3223" s="48"/>
      <c r="AD3223" s="87">
        <f>H3223+K3223+O3223+T3223+AA3223+AB3223-AC3223</f>
        <v>75.966666666666669</v>
      </c>
    </row>
    <row r="3224" spans="1:30" ht="21" customHeight="1" x14ac:dyDescent="0.2">
      <c r="A3224" s="8">
        <v>3220</v>
      </c>
      <c r="B3224" s="100" t="s">
        <v>2689</v>
      </c>
      <c r="C3224" s="101" t="s">
        <v>68</v>
      </c>
      <c r="D3224" s="101">
        <v>2</v>
      </c>
      <c r="E3224" s="25">
        <v>0.75966666666666671</v>
      </c>
      <c r="F3224" s="48"/>
      <c r="G3224" s="48"/>
      <c r="H3224" s="12">
        <f>SUM(E3224*100,F3224:G3224)</f>
        <v>75.966666666666669</v>
      </c>
      <c r="I3224" s="48"/>
      <c r="J3224" s="78"/>
      <c r="K3224" s="13">
        <f>SUM(I3224:J3224)</f>
        <v>0</v>
      </c>
      <c r="L3224" s="48"/>
      <c r="M3224" s="78"/>
      <c r="N3224" s="78"/>
      <c r="O3224" s="13">
        <f>SUM(L3224:N3224)</f>
        <v>0</v>
      </c>
      <c r="P3224" s="78"/>
      <c r="Q3224" s="78"/>
      <c r="R3224" s="78"/>
      <c r="S3224" s="78"/>
      <c r="T3224" s="13">
        <f>SUM(P3224:S3224)</f>
        <v>0</v>
      </c>
      <c r="U3224" s="48"/>
      <c r="V3224" s="48"/>
      <c r="W3224" s="48"/>
      <c r="X3224" s="48"/>
      <c r="Y3224" s="48"/>
      <c r="Z3224" s="48"/>
      <c r="AA3224" s="13">
        <f>SUM(U3224:Z3224)</f>
        <v>0</v>
      </c>
      <c r="AB3224" s="48"/>
      <c r="AC3224" s="48"/>
      <c r="AD3224" s="86">
        <f>H3224+K3224+O3224+T3224+AA3224+AB3224-AC3224</f>
        <v>75.966666666666669</v>
      </c>
    </row>
    <row r="3225" spans="1:30" ht="21" customHeight="1" x14ac:dyDescent="0.2">
      <c r="A3225" s="9">
        <v>3221</v>
      </c>
      <c r="B3225" s="123" t="s">
        <v>2690</v>
      </c>
      <c r="C3225" s="101" t="s">
        <v>68</v>
      </c>
      <c r="D3225" s="125">
        <v>3</v>
      </c>
      <c r="E3225" s="25">
        <v>0.67965517241379314</v>
      </c>
      <c r="F3225" s="48"/>
      <c r="G3225" s="48"/>
      <c r="H3225" s="12">
        <f>SUM(E3225*100,F3225:G3225)</f>
        <v>67.965517241379317</v>
      </c>
      <c r="I3225" s="48"/>
      <c r="J3225" s="78"/>
      <c r="K3225" s="13">
        <f>SUM(I3225:J3225)</f>
        <v>0</v>
      </c>
      <c r="L3225" s="48"/>
      <c r="M3225" s="78"/>
      <c r="N3225" s="78"/>
      <c r="O3225" s="13">
        <f>SUM(L3225:N3225)</f>
        <v>0</v>
      </c>
      <c r="P3225" s="78"/>
      <c r="Q3225" s="78"/>
      <c r="R3225" s="78"/>
      <c r="S3225" s="78"/>
      <c r="T3225" s="13">
        <f>SUM(P3225:S3225)</f>
        <v>0</v>
      </c>
      <c r="U3225" s="48">
        <f>2.5+1</f>
        <v>3.5</v>
      </c>
      <c r="V3225" s="48"/>
      <c r="W3225" s="48"/>
      <c r="X3225" s="48">
        <v>4.5</v>
      </c>
      <c r="Y3225" s="48"/>
      <c r="Z3225" s="48"/>
      <c r="AA3225" s="13">
        <f>SUM(U3225:Z3225)</f>
        <v>8</v>
      </c>
      <c r="AB3225" s="48"/>
      <c r="AC3225" s="48"/>
      <c r="AD3225" s="86">
        <f>H3225+K3225+O3225+T3225+AA3225+AB3225-AC3225</f>
        <v>75.965517241379317</v>
      </c>
    </row>
    <row r="3226" spans="1:30" ht="21" customHeight="1" x14ac:dyDescent="0.2">
      <c r="A3226" s="10">
        <v>3222</v>
      </c>
      <c r="B3226" s="117">
        <v>194117</v>
      </c>
      <c r="C3226" s="119" t="s">
        <v>78</v>
      </c>
      <c r="D3226" s="119">
        <v>2</v>
      </c>
      <c r="E3226" s="26">
        <v>0.75958333333333339</v>
      </c>
      <c r="F3226" s="51"/>
      <c r="G3226" s="51"/>
      <c r="H3226" s="12">
        <f>SUM(E3226*100,F3226:G3226)</f>
        <v>75.958333333333343</v>
      </c>
      <c r="I3226" s="51"/>
      <c r="J3226" s="121"/>
      <c r="K3226" s="14">
        <f>SUM(I3226:J3226)</f>
        <v>0</v>
      </c>
      <c r="L3226" s="51"/>
      <c r="M3226" s="121"/>
      <c r="N3226" s="121"/>
      <c r="O3226" s="14">
        <f>SUM(L3226:N3226)</f>
        <v>0</v>
      </c>
      <c r="P3226" s="121"/>
      <c r="Q3226" s="121"/>
      <c r="R3226" s="121"/>
      <c r="S3226" s="121"/>
      <c r="T3226" s="14">
        <f>SUM(P3226:S3226)</f>
        <v>0</v>
      </c>
      <c r="U3226" s="51"/>
      <c r="V3226" s="51"/>
      <c r="W3226" s="51"/>
      <c r="X3226" s="51"/>
      <c r="Y3226" s="51"/>
      <c r="Z3226" s="51"/>
      <c r="AA3226" s="14">
        <f>SUM(U3226:Z3226)</f>
        <v>0</v>
      </c>
      <c r="AB3226" s="51"/>
      <c r="AC3226" s="51"/>
      <c r="AD3226" s="87">
        <f>H3226+K3226+O3226+T3226+AA3226+AB3226-AC3226</f>
        <v>75.958333333333343</v>
      </c>
    </row>
    <row r="3227" spans="1:30" ht="21" customHeight="1" x14ac:dyDescent="0.2">
      <c r="A3227" s="8">
        <v>3223</v>
      </c>
      <c r="B3227" s="100" t="s">
        <v>2691</v>
      </c>
      <c r="C3227" s="101" t="s">
        <v>68</v>
      </c>
      <c r="D3227" s="156">
        <v>1</v>
      </c>
      <c r="E3227" s="28">
        <v>0.7593333333333333</v>
      </c>
      <c r="F3227" s="48"/>
      <c r="G3227" s="48"/>
      <c r="H3227" s="12">
        <f>SUM(E3227*100,F3227:G3227)</f>
        <v>75.933333333333337</v>
      </c>
      <c r="I3227" s="48"/>
      <c r="J3227" s="78"/>
      <c r="K3227" s="13">
        <f>SUM(I3227:J3227)</f>
        <v>0</v>
      </c>
      <c r="L3227" s="48"/>
      <c r="M3227" s="78"/>
      <c r="N3227" s="78"/>
      <c r="O3227" s="13">
        <f>SUM(L3227:N3227)</f>
        <v>0</v>
      </c>
      <c r="P3227" s="78"/>
      <c r="Q3227" s="78"/>
      <c r="R3227" s="78"/>
      <c r="S3227" s="78"/>
      <c r="T3227" s="13">
        <f>SUM(P3227:S3227)</f>
        <v>0</v>
      </c>
      <c r="U3227" s="48"/>
      <c r="V3227" s="48"/>
      <c r="W3227" s="48"/>
      <c r="X3227" s="48"/>
      <c r="Y3227" s="48"/>
      <c r="Z3227" s="48"/>
      <c r="AA3227" s="13">
        <f>SUM(U3227:Z3227)</f>
        <v>0</v>
      </c>
      <c r="AB3227" s="48"/>
      <c r="AC3227" s="48"/>
      <c r="AD3227" s="87">
        <f>H3227+K3227+O3227+T3227+AA3227+AB3227-AC3227</f>
        <v>75.933333333333337</v>
      </c>
    </row>
    <row r="3228" spans="1:30" ht="21" customHeight="1" x14ac:dyDescent="0.2">
      <c r="A3228" s="9">
        <v>3224</v>
      </c>
      <c r="B3228" s="122" t="s">
        <v>2692</v>
      </c>
      <c r="C3228" s="110" t="s">
        <v>73</v>
      </c>
      <c r="D3228" s="110">
        <v>1</v>
      </c>
      <c r="E3228" s="26">
        <v>0.7592888888888889</v>
      </c>
      <c r="F3228" s="50"/>
      <c r="G3228" s="50"/>
      <c r="H3228" s="12">
        <f>SUM(E3228*100,F3228:G3228)</f>
        <v>75.928888888888892</v>
      </c>
      <c r="I3228" s="50"/>
      <c r="J3228" s="112"/>
      <c r="K3228" s="14">
        <f>SUM(I3228:J3228)</f>
        <v>0</v>
      </c>
      <c r="L3228" s="50"/>
      <c r="M3228" s="112"/>
      <c r="N3228" s="112"/>
      <c r="O3228" s="14">
        <f>SUM(L3228:N3228)</f>
        <v>0</v>
      </c>
      <c r="P3228" s="112"/>
      <c r="Q3228" s="112"/>
      <c r="R3228" s="112"/>
      <c r="S3228" s="112"/>
      <c r="T3228" s="14">
        <f>SUM(P3228:S3228)</f>
        <v>0</v>
      </c>
      <c r="U3228" s="50"/>
      <c r="V3228" s="50"/>
      <c r="W3228" s="50"/>
      <c r="X3228" s="50"/>
      <c r="Y3228" s="50"/>
      <c r="Z3228" s="50"/>
      <c r="AA3228" s="14">
        <f>SUM(U3228:Z3228)</f>
        <v>0</v>
      </c>
      <c r="AB3228" s="50"/>
      <c r="AC3228" s="50"/>
      <c r="AD3228" s="86">
        <f>H3228+K3228+O3228+T3228+AA3228+AB3228-AC3228</f>
        <v>75.928888888888892</v>
      </c>
    </row>
    <row r="3229" spans="1:30" ht="21" customHeight="1" x14ac:dyDescent="0.2">
      <c r="A3229" s="10">
        <v>3225</v>
      </c>
      <c r="B3229" s="110" t="s">
        <v>2693</v>
      </c>
      <c r="C3229" s="110" t="s">
        <v>73</v>
      </c>
      <c r="D3229" s="110">
        <v>2</v>
      </c>
      <c r="E3229" s="26">
        <v>0.75919580419580424</v>
      </c>
      <c r="F3229" s="50"/>
      <c r="G3229" s="50"/>
      <c r="H3229" s="12">
        <f>SUM(E3229*100,F3229:G3229)</f>
        <v>75.919580419580427</v>
      </c>
      <c r="I3229" s="50"/>
      <c r="J3229" s="112"/>
      <c r="K3229" s="14">
        <f>SUM(I3229:J3229)</f>
        <v>0</v>
      </c>
      <c r="L3229" s="50"/>
      <c r="M3229" s="112"/>
      <c r="N3229" s="112"/>
      <c r="O3229" s="14">
        <f>SUM(L3229:N3229)</f>
        <v>0</v>
      </c>
      <c r="P3229" s="112"/>
      <c r="Q3229" s="112"/>
      <c r="R3229" s="112"/>
      <c r="S3229" s="112"/>
      <c r="T3229" s="14">
        <f>SUM(P3229:S3229)</f>
        <v>0</v>
      </c>
      <c r="U3229" s="50"/>
      <c r="V3229" s="50"/>
      <c r="W3229" s="50"/>
      <c r="X3229" s="50"/>
      <c r="Y3229" s="50"/>
      <c r="Z3229" s="50"/>
      <c r="AA3229" s="14">
        <f>SUM(U3229:Z3229)</f>
        <v>0</v>
      </c>
      <c r="AB3229" s="50"/>
      <c r="AC3229" s="50"/>
      <c r="AD3229" s="86">
        <f>H3229+K3229+O3229+T3229+AA3229+AB3229-AC3229</f>
        <v>75.919580419580427</v>
      </c>
    </row>
    <row r="3230" spans="1:30" ht="21" customHeight="1" x14ac:dyDescent="0.2">
      <c r="A3230" s="8">
        <v>3226</v>
      </c>
      <c r="B3230" s="96" t="s">
        <v>2694</v>
      </c>
      <c r="C3230" s="96" t="s">
        <v>66</v>
      </c>
      <c r="D3230" s="96">
        <v>1</v>
      </c>
      <c r="E3230" s="25">
        <v>0.72312500000000002</v>
      </c>
      <c r="F3230" s="47"/>
      <c r="G3230" s="47"/>
      <c r="H3230" s="12">
        <f>SUM(E3230*100,F3230:G3230)</f>
        <v>72.3125</v>
      </c>
      <c r="I3230" s="47"/>
      <c r="J3230" s="77"/>
      <c r="K3230" s="13">
        <f>SUM(I3230:J3230)</f>
        <v>0</v>
      </c>
      <c r="L3230" s="47"/>
      <c r="M3230" s="77"/>
      <c r="N3230" s="77"/>
      <c r="O3230" s="13">
        <f>SUM(L3230:N3230)</f>
        <v>0</v>
      </c>
      <c r="P3230" s="77"/>
      <c r="Q3230" s="77"/>
      <c r="R3230" s="77"/>
      <c r="S3230" s="77"/>
      <c r="T3230" s="13">
        <f>SUM(P3230:S3230)</f>
        <v>0</v>
      </c>
      <c r="U3230" s="47"/>
      <c r="V3230" s="47"/>
      <c r="W3230" s="47"/>
      <c r="X3230" s="47">
        <v>0.6</v>
      </c>
      <c r="Y3230" s="47">
        <v>1</v>
      </c>
      <c r="Z3230" s="224">
        <v>2</v>
      </c>
      <c r="AA3230" s="13">
        <f>SUM(U3230:Z3230)</f>
        <v>3.6</v>
      </c>
      <c r="AB3230" s="47"/>
      <c r="AC3230" s="47"/>
      <c r="AD3230" s="86">
        <f>H3230+K3230+O3230+T3230+AA3230+AB3230-AC3230</f>
        <v>75.912499999999994</v>
      </c>
    </row>
    <row r="3231" spans="1:30" ht="21" customHeight="1" x14ac:dyDescent="0.2">
      <c r="A3231" s="9">
        <v>3227</v>
      </c>
      <c r="B3231" s="96" t="s">
        <v>2695</v>
      </c>
      <c r="C3231" s="96" t="s">
        <v>66</v>
      </c>
      <c r="D3231" s="96">
        <v>1</v>
      </c>
      <c r="E3231" s="25">
        <v>0.75906249999999997</v>
      </c>
      <c r="F3231" s="47"/>
      <c r="G3231" s="47"/>
      <c r="H3231" s="12">
        <f>SUM(E3231*100,F3231:G3231)</f>
        <v>75.90625</v>
      </c>
      <c r="I3231" s="47"/>
      <c r="J3231" s="77"/>
      <c r="K3231" s="13">
        <f>SUM(I3231:J3231)</f>
        <v>0</v>
      </c>
      <c r="L3231" s="47"/>
      <c r="M3231" s="77"/>
      <c r="N3231" s="77"/>
      <c r="O3231" s="13">
        <f>SUM(L3231:N3231)</f>
        <v>0</v>
      </c>
      <c r="P3231" s="77"/>
      <c r="Q3231" s="77"/>
      <c r="R3231" s="77"/>
      <c r="S3231" s="77"/>
      <c r="T3231" s="13">
        <f>SUM(P3231:S3231)</f>
        <v>0</v>
      </c>
      <c r="U3231" s="47"/>
      <c r="V3231" s="47"/>
      <c r="W3231" s="47"/>
      <c r="X3231" s="47"/>
      <c r="Y3231" s="47"/>
      <c r="Z3231" s="47"/>
      <c r="AA3231" s="13">
        <f>SUM(U3231:Z3231)</f>
        <v>0</v>
      </c>
      <c r="AB3231" s="47"/>
      <c r="AC3231" s="47"/>
      <c r="AD3231" s="86">
        <f>H3231+K3231+O3231+T3231+AA3231+AB3231-AC3231</f>
        <v>75.90625</v>
      </c>
    </row>
    <row r="3232" spans="1:30" ht="21" customHeight="1" x14ac:dyDescent="0.2">
      <c r="A3232" s="10">
        <v>3228</v>
      </c>
      <c r="B3232" s="107">
        <v>182812</v>
      </c>
      <c r="C3232" s="104" t="s">
        <v>70</v>
      </c>
      <c r="D3232" s="104">
        <v>3</v>
      </c>
      <c r="E3232" s="26">
        <f>'[1]3-18-02.'!AD20</f>
        <v>0.75900000000000001</v>
      </c>
      <c r="F3232" s="49"/>
      <c r="G3232" s="49"/>
      <c r="H3232" s="12">
        <f>SUM(E3232*100,F3232:G3232)</f>
        <v>75.900000000000006</v>
      </c>
      <c r="I3232" s="49"/>
      <c r="J3232" s="106"/>
      <c r="K3232" s="14">
        <f>SUM(I3232:J3232)</f>
        <v>0</v>
      </c>
      <c r="L3232" s="49"/>
      <c r="M3232" s="106"/>
      <c r="N3232" s="106"/>
      <c r="O3232" s="14">
        <f>SUM(L3232:N3232)</f>
        <v>0</v>
      </c>
      <c r="P3232" s="106"/>
      <c r="Q3232" s="106"/>
      <c r="R3232" s="106"/>
      <c r="S3232" s="106"/>
      <c r="T3232" s="14">
        <f>SUM(P3232:S3232)</f>
        <v>0</v>
      </c>
      <c r="U3232" s="49"/>
      <c r="V3232" s="49"/>
      <c r="W3232" s="49"/>
      <c r="X3232" s="49"/>
      <c r="Y3232" s="49"/>
      <c r="Z3232" s="49"/>
      <c r="AA3232" s="14">
        <f>SUM(U3232:Z3232)</f>
        <v>0</v>
      </c>
      <c r="AB3232" s="49"/>
      <c r="AC3232" s="49"/>
      <c r="AD3232" s="87">
        <f>H3232+K3232+O3232+T3232+AA3232+AB3232-AC3232</f>
        <v>75.900000000000006</v>
      </c>
    </row>
    <row r="3233" spans="1:30" ht="21" customHeight="1" x14ac:dyDescent="0.2">
      <c r="A3233" s="8">
        <v>3229</v>
      </c>
      <c r="B3233" s="122" t="s">
        <v>2696</v>
      </c>
      <c r="C3233" s="110" t="s">
        <v>73</v>
      </c>
      <c r="D3233" s="110">
        <v>4</v>
      </c>
      <c r="E3233" s="26">
        <v>0.75900000000000001</v>
      </c>
      <c r="F3233" s="50"/>
      <c r="G3233" s="50"/>
      <c r="H3233" s="12">
        <f>SUM(E3233*100,F3233:G3233)</f>
        <v>75.900000000000006</v>
      </c>
      <c r="I3233" s="50"/>
      <c r="J3233" s="112"/>
      <c r="K3233" s="14">
        <f>SUM(I3233:J3233)</f>
        <v>0</v>
      </c>
      <c r="L3233" s="50"/>
      <c r="M3233" s="112"/>
      <c r="N3233" s="112"/>
      <c r="O3233" s="14">
        <f>SUM(L3233:N3233)</f>
        <v>0</v>
      </c>
      <c r="P3233" s="112"/>
      <c r="Q3233" s="112"/>
      <c r="R3233" s="112"/>
      <c r="S3233" s="112"/>
      <c r="T3233" s="14">
        <f>SUM(P3233:S3233)</f>
        <v>0</v>
      </c>
      <c r="U3233" s="50"/>
      <c r="V3233" s="50"/>
      <c r="W3233" s="50"/>
      <c r="X3233" s="50"/>
      <c r="Y3233" s="50"/>
      <c r="Z3233" s="50"/>
      <c r="AA3233" s="14">
        <f>SUM(U3233:Z3233)</f>
        <v>0</v>
      </c>
      <c r="AB3233" s="50"/>
      <c r="AC3233" s="50"/>
      <c r="AD3233" s="86">
        <f>H3233+K3233+O3233+T3233+AA3233+AB3233-AC3233</f>
        <v>75.900000000000006</v>
      </c>
    </row>
    <row r="3234" spans="1:30" ht="21" customHeight="1" x14ac:dyDescent="0.2">
      <c r="A3234" s="9">
        <v>3230</v>
      </c>
      <c r="B3234" s="117">
        <v>184141</v>
      </c>
      <c r="C3234" s="119" t="s">
        <v>78</v>
      </c>
      <c r="D3234" s="119">
        <v>3</v>
      </c>
      <c r="E3234" s="26">
        <v>0.75886363636363641</v>
      </c>
      <c r="F3234" s="51"/>
      <c r="G3234" s="51"/>
      <c r="H3234" s="12">
        <f>SUM(E3234*100,F3234:G3234)</f>
        <v>75.88636363636364</v>
      </c>
      <c r="I3234" s="51"/>
      <c r="J3234" s="121"/>
      <c r="K3234" s="14">
        <f>SUM(I3234:J3234)</f>
        <v>0</v>
      </c>
      <c r="L3234" s="51"/>
      <c r="M3234" s="121"/>
      <c r="N3234" s="121"/>
      <c r="O3234" s="14">
        <f>SUM(L3234:N3234)</f>
        <v>0</v>
      </c>
      <c r="P3234" s="121"/>
      <c r="Q3234" s="121"/>
      <c r="R3234" s="121"/>
      <c r="S3234" s="121"/>
      <c r="T3234" s="14">
        <f>SUM(P3234:S3234)</f>
        <v>0</v>
      </c>
      <c r="U3234" s="51"/>
      <c r="V3234" s="51"/>
      <c r="W3234" s="51"/>
      <c r="X3234" s="51"/>
      <c r="Y3234" s="51"/>
      <c r="Z3234" s="51"/>
      <c r="AA3234" s="14">
        <f>SUM(U3234:Z3234)</f>
        <v>0</v>
      </c>
      <c r="AB3234" s="51"/>
      <c r="AC3234" s="51"/>
      <c r="AD3234" s="86">
        <f>H3234+K3234+O3234+T3234+AA3234+AB3234-AC3234</f>
        <v>75.88636363636364</v>
      </c>
    </row>
    <row r="3235" spans="1:30" ht="21" customHeight="1" x14ac:dyDescent="0.2">
      <c r="A3235" s="10">
        <v>3231</v>
      </c>
      <c r="B3235" s="110" t="s">
        <v>2697</v>
      </c>
      <c r="C3235" s="110" t="s">
        <v>73</v>
      </c>
      <c r="D3235" s="110">
        <v>3</v>
      </c>
      <c r="E3235" s="26">
        <v>0.75869565217391299</v>
      </c>
      <c r="F3235" s="50"/>
      <c r="G3235" s="50"/>
      <c r="H3235" s="12">
        <f>SUM(E3235*100,F3235:G3235)</f>
        <v>75.869565217391298</v>
      </c>
      <c r="I3235" s="50"/>
      <c r="J3235" s="112"/>
      <c r="K3235" s="14">
        <f>SUM(I3235:J3235)</f>
        <v>0</v>
      </c>
      <c r="L3235" s="50"/>
      <c r="M3235" s="112"/>
      <c r="N3235" s="112"/>
      <c r="O3235" s="14">
        <f>SUM(L3235:N3235)</f>
        <v>0</v>
      </c>
      <c r="P3235" s="112"/>
      <c r="Q3235" s="112"/>
      <c r="R3235" s="112"/>
      <c r="S3235" s="112"/>
      <c r="T3235" s="14">
        <f>SUM(P3235:S3235)</f>
        <v>0</v>
      </c>
      <c r="U3235" s="50"/>
      <c r="V3235" s="50"/>
      <c r="W3235" s="50"/>
      <c r="X3235" s="50"/>
      <c r="Y3235" s="50"/>
      <c r="Z3235" s="50"/>
      <c r="AA3235" s="14">
        <f>SUM(U3235:Z3235)</f>
        <v>0</v>
      </c>
      <c r="AB3235" s="50"/>
      <c r="AC3235" s="50"/>
      <c r="AD3235" s="86">
        <f>H3235+K3235+O3235+T3235+AA3235+AB3235-AC3235</f>
        <v>75.869565217391298</v>
      </c>
    </row>
    <row r="3236" spans="1:30" ht="21" customHeight="1" x14ac:dyDescent="0.2">
      <c r="A3236" s="8">
        <v>3232</v>
      </c>
      <c r="B3236" s="132" t="s">
        <v>2698</v>
      </c>
      <c r="C3236" s="101" t="s">
        <v>68</v>
      </c>
      <c r="D3236" s="101">
        <v>1</v>
      </c>
      <c r="E3236" s="25">
        <v>0.75857142857142856</v>
      </c>
      <c r="F3236" s="48"/>
      <c r="G3236" s="48"/>
      <c r="H3236" s="12">
        <f>SUM(E3236*100,F3236:G3236)</f>
        <v>75.857142857142861</v>
      </c>
      <c r="I3236" s="48"/>
      <c r="J3236" s="78"/>
      <c r="K3236" s="13">
        <f>SUM(I3236:J3236)</f>
        <v>0</v>
      </c>
      <c r="L3236" s="48"/>
      <c r="M3236" s="78"/>
      <c r="N3236" s="78"/>
      <c r="O3236" s="13">
        <f>SUM(L3236:N3236)</f>
        <v>0</v>
      </c>
      <c r="P3236" s="78"/>
      <c r="Q3236" s="78"/>
      <c r="R3236" s="78"/>
      <c r="S3236" s="78"/>
      <c r="T3236" s="13">
        <f>SUM(P3236:S3236)</f>
        <v>0</v>
      </c>
      <c r="U3236" s="48"/>
      <c r="V3236" s="48"/>
      <c r="W3236" s="48"/>
      <c r="X3236" s="48"/>
      <c r="Y3236" s="48"/>
      <c r="Z3236" s="48"/>
      <c r="AA3236" s="13">
        <f>SUM(U3236:Z3236)</f>
        <v>0</v>
      </c>
      <c r="AB3236" s="48"/>
      <c r="AC3236" s="48"/>
      <c r="AD3236" s="86">
        <f>H3236+K3236+O3236+T3236+AA3236+AB3236-AC3236</f>
        <v>75.857142857142861</v>
      </c>
    </row>
    <row r="3237" spans="1:30" ht="21" customHeight="1" x14ac:dyDescent="0.2">
      <c r="A3237" s="9">
        <v>3233</v>
      </c>
      <c r="B3237" s="117">
        <v>174106</v>
      </c>
      <c r="C3237" s="119" t="s">
        <v>78</v>
      </c>
      <c r="D3237" s="119">
        <v>4</v>
      </c>
      <c r="E3237" s="26">
        <v>0.75846153846153841</v>
      </c>
      <c r="F3237" s="51"/>
      <c r="G3237" s="51"/>
      <c r="H3237" s="12">
        <f>SUM(E3237*100,F3237:G3237)</f>
        <v>75.84615384615384</v>
      </c>
      <c r="I3237" s="51"/>
      <c r="J3237" s="121"/>
      <c r="K3237" s="14">
        <f>SUM(I3237:J3237)</f>
        <v>0</v>
      </c>
      <c r="L3237" s="51"/>
      <c r="M3237" s="121"/>
      <c r="N3237" s="121"/>
      <c r="O3237" s="14">
        <f>SUM(L3237:N3237)</f>
        <v>0</v>
      </c>
      <c r="P3237" s="121"/>
      <c r="Q3237" s="121"/>
      <c r="R3237" s="121"/>
      <c r="S3237" s="121"/>
      <c r="T3237" s="14">
        <f>SUM(P3237:S3237)</f>
        <v>0</v>
      </c>
      <c r="U3237" s="51"/>
      <c r="V3237" s="51"/>
      <c r="W3237" s="51"/>
      <c r="X3237" s="51"/>
      <c r="Y3237" s="51"/>
      <c r="Z3237" s="51"/>
      <c r="AA3237" s="14">
        <f>SUM(U3237:Z3237)</f>
        <v>0</v>
      </c>
      <c r="AB3237" s="51"/>
      <c r="AC3237" s="51"/>
      <c r="AD3237" s="86">
        <f>H3237+K3237+O3237+T3237+AA3237+AB3237-AC3237</f>
        <v>75.84615384615384</v>
      </c>
    </row>
    <row r="3238" spans="1:30" ht="21" customHeight="1" x14ac:dyDescent="0.2">
      <c r="A3238" s="10">
        <v>3234</v>
      </c>
      <c r="B3238" s="107" t="s">
        <v>2699</v>
      </c>
      <c r="C3238" s="104" t="s">
        <v>70</v>
      </c>
      <c r="D3238" s="104">
        <v>2</v>
      </c>
      <c r="E3238" s="26">
        <f>H3238/100</f>
        <v>0.75842727272727273</v>
      </c>
      <c r="F3238" s="49"/>
      <c r="G3238" s="49"/>
      <c r="H3238" s="12">
        <v>75.842727272727274</v>
      </c>
      <c r="I3238" s="49"/>
      <c r="J3238" s="106"/>
      <c r="K3238" s="14">
        <f>SUM(I3238:J3238)</f>
        <v>0</v>
      </c>
      <c r="L3238" s="49"/>
      <c r="M3238" s="106"/>
      <c r="N3238" s="106"/>
      <c r="O3238" s="14">
        <f>SUM(L3238:N3238)</f>
        <v>0</v>
      </c>
      <c r="P3238" s="106"/>
      <c r="Q3238" s="106"/>
      <c r="R3238" s="106"/>
      <c r="S3238" s="106"/>
      <c r="T3238" s="14">
        <f>SUM(P3238:S3238)</f>
        <v>0</v>
      </c>
      <c r="U3238" s="49"/>
      <c r="V3238" s="49"/>
      <c r="W3238" s="49"/>
      <c r="X3238" s="49"/>
      <c r="Y3238" s="49"/>
      <c r="Z3238" s="49"/>
      <c r="AA3238" s="14">
        <f>SUM(U3238:Z3238)</f>
        <v>0</v>
      </c>
      <c r="AB3238" s="49"/>
      <c r="AC3238" s="49"/>
      <c r="AD3238" s="86">
        <f>H3238+K3238+O3238+T3238+AA3238+AB3238-AC3238</f>
        <v>75.842727272727274</v>
      </c>
    </row>
    <row r="3239" spans="1:30" ht="21" customHeight="1" x14ac:dyDescent="0.2">
      <c r="A3239" s="8">
        <v>3235</v>
      </c>
      <c r="B3239" s="136" t="s">
        <v>2700</v>
      </c>
      <c r="C3239" s="104" t="s">
        <v>70</v>
      </c>
      <c r="D3239" s="103">
        <v>1</v>
      </c>
      <c r="E3239" s="26">
        <f>H3239/100</f>
        <v>0.75818181818181818</v>
      </c>
      <c r="F3239" s="49"/>
      <c r="G3239" s="49"/>
      <c r="H3239" s="12">
        <v>75.818181818181813</v>
      </c>
      <c r="I3239" s="49"/>
      <c r="J3239" s="106"/>
      <c r="K3239" s="14">
        <f>SUM(I3239:J3239)</f>
        <v>0</v>
      </c>
      <c r="L3239" s="49"/>
      <c r="M3239" s="106"/>
      <c r="N3239" s="106"/>
      <c r="O3239" s="14">
        <f>SUM(L3239:N3239)</f>
        <v>0</v>
      </c>
      <c r="P3239" s="106"/>
      <c r="Q3239" s="106"/>
      <c r="R3239" s="106"/>
      <c r="S3239" s="106"/>
      <c r="T3239" s="14">
        <f>SUM(P3239:S3239)</f>
        <v>0</v>
      </c>
      <c r="U3239" s="49"/>
      <c r="V3239" s="49"/>
      <c r="W3239" s="49"/>
      <c r="X3239" s="49"/>
      <c r="Y3239" s="49"/>
      <c r="Z3239" s="49"/>
      <c r="AA3239" s="14">
        <f>SUM(U3239:Z3239)</f>
        <v>0</v>
      </c>
      <c r="AB3239" s="49"/>
      <c r="AC3239" s="49"/>
      <c r="AD3239" s="86">
        <f>H3239+K3239+O3239+T3239+AA3239+AB3239-AC3239</f>
        <v>75.818181818181813</v>
      </c>
    </row>
    <row r="3240" spans="1:30" ht="21" customHeight="1" x14ac:dyDescent="0.2">
      <c r="A3240" s="9">
        <v>3236</v>
      </c>
      <c r="B3240" s="136" t="s">
        <v>2701</v>
      </c>
      <c r="C3240" s="104" t="s">
        <v>70</v>
      </c>
      <c r="D3240" s="103">
        <v>1</v>
      </c>
      <c r="E3240" s="26">
        <f>H3240/100</f>
        <v>0.75818181818181818</v>
      </c>
      <c r="F3240" s="49"/>
      <c r="G3240" s="49"/>
      <c r="H3240" s="12">
        <v>75.818181818181813</v>
      </c>
      <c r="I3240" s="49"/>
      <c r="J3240" s="106"/>
      <c r="K3240" s="14">
        <f>SUM(I3240:J3240)</f>
        <v>0</v>
      </c>
      <c r="L3240" s="49"/>
      <c r="M3240" s="106"/>
      <c r="N3240" s="106"/>
      <c r="O3240" s="14">
        <f>SUM(L3240:N3240)</f>
        <v>0</v>
      </c>
      <c r="P3240" s="106"/>
      <c r="Q3240" s="106"/>
      <c r="R3240" s="106"/>
      <c r="S3240" s="106"/>
      <c r="T3240" s="14">
        <f>SUM(P3240:S3240)</f>
        <v>0</v>
      </c>
      <c r="U3240" s="49"/>
      <c r="V3240" s="49"/>
      <c r="W3240" s="49"/>
      <c r="X3240" s="49"/>
      <c r="Y3240" s="49"/>
      <c r="Z3240" s="49"/>
      <c r="AA3240" s="14">
        <f>SUM(U3240:Z3240)</f>
        <v>0</v>
      </c>
      <c r="AB3240" s="49"/>
      <c r="AC3240" s="49"/>
      <c r="AD3240" s="87">
        <f>H3240+K3240+O3240+T3240+AA3240+AB3240-AC3240</f>
        <v>75.818181818181813</v>
      </c>
    </row>
    <row r="3241" spans="1:30" ht="21" customHeight="1" x14ac:dyDescent="0.2">
      <c r="A3241" s="10">
        <v>3237</v>
      </c>
      <c r="B3241" s="114" t="s">
        <v>2702</v>
      </c>
      <c r="C3241" s="92" t="s">
        <v>64</v>
      </c>
      <c r="D3241" s="91">
        <v>3</v>
      </c>
      <c r="E3241" s="27">
        <v>0.75816720257234727</v>
      </c>
      <c r="F3241" s="46"/>
      <c r="G3241" s="46"/>
      <c r="H3241" s="12">
        <f>SUM(E3241*100,F3241:G3241)</f>
        <v>75.816720257234721</v>
      </c>
      <c r="I3241" s="94"/>
      <c r="J3241" s="95"/>
      <c r="K3241" s="12">
        <f>SUM(I3241:J3241)</f>
        <v>0</v>
      </c>
      <c r="L3241" s="95"/>
      <c r="M3241" s="95"/>
      <c r="N3241" s="95"/>
      <c r="O3241" s="12">
        <f>SUM(L3241:N3241)</f>
        <v>0</v>
      </c>
      <c r="P3241" s="95"/>
      <c r="Q3241" s="95"/>
      <c r="R3241" s="95"/>
      <c r="S3241" s="95"/>
      <c r="T3241" s="12">
        <f>SUM(P3241:S3241)</f>
        <v>0</v>
      </c>
      <c r="U3241" s="95"/>
      <c r="V3241" s="94"/>
      <c r="W3241" s="94"/>
      <c r="X3241" s="94"/>
      <c r="Y3241" s="85"/>
      <c r="Z3241" s="85"/>
      <c r="AA3241" s="14">
        <f>SUM(U3241:Z3241)</f>
        <v>0</v>
      </c>
      <c r="AB3241" s="85"/>
      <c r="AC3241" s="85"/>
      <c r="AD3241" s="86">
        <f>H3241+K3241+O3241+T3241+AA3241+AB3241-AC3241</f>
        <v>75.816720257234721</v>
      </c>
    </row>
    <row r="3242" spans="1:30" ht="21" customHeight="1" x14ac:dyDescent="0.2">
      <c r="A3242" s="8">
        <v>3238</v>
      </c>
      <c r="B3242" s="107" t="s">
        <v>2703</v>
      </c>
      <c r="C3242" s="104" t="s">
        <v>70</v>
      </c>
      <c r="D3242" s="104">
        <v>2</v>
      </c>
      <c r="E3242" s="26">
        <f>H3242/100</f>
        <v>0.64715454545454554</v>
      </c>
      <c r="F3242" s="49"/>
      <c r="G3242" s="49"/>
      <c r="H3242" s="9">
        <v>64.715454545454548</v>
      </c>
      <c r="I3242" s="49"/>
      <c r="J3242" s="106"/>
      <c r="K3242" s="14">
        <f>SUM(I3242:J3242)</f>
        <v>0</v>
      </c>
      <c r="L3242" s="49"/>
      <c r="M3242" s="106"/>
      <c r="N3242" s="106"/>
      <c r="O3242" s="14">
        <f>SUM(L3242:N3242)</f>
        <v>0</v>
      </c>
      <c r="P3242" s="106"/>
      <c r="Q3242" s="106"/>
      <c r="R3242" s="106"/>
      <c r="S3242" s="106"/>
      <c r="T3242" s="14">
        <f>SUM(P3242:S3242)</f>
        <v>0</v>
      </c>
      <c r="U3242" s="49">
        <v>1</v>
      </c>
      <c r="V3242" s="49"/>
      <c r="W3242" s="49"/>
      <c r="X3242" s="49">
        <v>8.1</v>
      </c>
      <c r="Y3242" s="49"/>
      <c r="Z3242" s="49">
        <v>2</v>
      </c>
      <c r="AA3242" s="14">
        <f>SUM(U3242:Z3242)</f>
        <v>11.1</v>
      </c>
      <c r="AB3242" s="49"/>
      <c r="AC3242" s="49"/>
      <c r="AD3242" s="87">
        <f>H3242+K3242+O3242+T3242+AA3242+AB3242-AC3242</f>
        <v>75.815454545454543</v>
      </c>
    </row>
    <row r="3243" spans="1:30" ht="21" customHeight="1" x14ac:dyDescent="0.2">
      <c r="A3243" s="9">
        <v>3239</v>
      </c>
      <c r="B3243" s="117">
        <v>204058</v>
      </c>
      <c r="C3243" s="119" t="s">
        <v>78</v>
      </c>
      <c r="D3243" s="119">
        <v>1</v>
      </c>
      <c r="E3243" s="26">
        <v>0.703125</v>
      </c>
      <c r="F3243" s="51"/>
      <c r="G3243" s="51"/>
      <c r="H3243" s="12">
        <f>SUM(E3243*100,F3243:G3243)</f>
        <v>70.3125</v>
      </c>
      <c r="I3243" s="51"/>
      <c r="J3243" s="121"/>
      <c r="K3243" s="14">
        <f>SUM(I3243:J3243)</f>
        <v>0</v>
      </c>
      <c r="L3243" s="51"/>
      <c r="M3243" s="121"/>
      <c r="N3243" s="121"/>
      <c r="O3243" s="14">
        <f>SUM(L3243:N3243)</f>
        <v>0</v>
      </c>
      <c r="P3243" s="121"/>
      <c r="Q3243" s="121"/>
      <c r="R3243" s="121"/>
      <c r="S3243" s="121"/>
      <c r="T3243" s="14">
        <f>SUM(P3243:S3243)</f>
        <v>0</v>
      </c>
      <c r="U3243" s="51"/>
      <c r="V3243" s="51">
        <v>5.5</v>
      </c>
      <c r="W3243" s="51"/>
      <c r="X3243" s="51"/>
      <c r="Y3243" s="51"/>
      <c r="Z3243" s="51"/>
      <c r="AA3243" s="14">
        <f>SUM(U3243:Z3243)</f>
        <v>5.5</v>
      </c>
      <c r="AB3243" s="51"/>
      <c r="AC3243" s="51"/>
      <c r="AD3243" s="86">
        <f>H3243+K3243+O3243+T3243+AA3243+AB3243-AC3243</f>
        <v>75.8125</v>
      </c>
    </row>
    <row r="3244" spans="1:30" ht="21" customHeight="1" x14ac:dyDescent="0.2">
      <c r="A3244" s="10">
        <v>3240</v>
      </c>
      <c r="B3244" s="99" t="s">
        <v>2704</v>
      </c>
      <c r="C3244" s="101" t="s">
        <v>68</v>
      </c>
      <c r="D3244" s="99">
        <v>1</v>
      </c>
      <c r="E3244" s="25">
        <v>0.75806451612903225</v>
      </c>
      <c r="F3244" s="48"/>
      <c r="G3244" s="48"/>
      <c r="H3244" s="12">
        <f>SUM(E3244*100,F3244:G3244)</f>
        <v>75.806451612903231</v>
      </c>
      <c r="I3244" s="48"/>
      <c r="J3244" s="78"/>
      <c r="K3244" s="13">
        <f>SUM(I3244:J3244)</f>
        <v>0</v>
      </c>
      <c r="L3244" s="48"/>
      <c r="M3244" s="78"/>
      <c r="N3244" s="78"/>
      <c r="O3244" s="13">
        <f>SUM(L3244:N3244)</f>
        <v>0</v>
      </c>
      <c r="P3244" s="78"/>
      <c r="Q3244" s="78"/>
      <c r="R3244" s="78"/>
      <c r="S3244" s="78"/>
      <c r="T3244" s="13">
        <f>SUM(P3244:S3244)</f>
        <v>0</v>
      </c>
      <c r="U3244" s="48"/>
      <c r="V3244" s="48"/>
      <c r="W3244" s="48"/>
      <c r="X3244" s="48"/>
      <c r="Y3244" s="48"/>
      <c r="Z3244" s="48"/>
      <c r="AA3244" s="13">
        <f>SUM(U3244:Z3244)</f>
        <v>0</v>
      </c>
      <c r="AB3244" s="48"/>
      <c r="AC3244" s="48"/>
      <c r="AD3244" s="86">
        <f>H3244+K3244+O3244+T3244+AA3244+AB3244-AC3244</f>
        <v>75.806451612903231</v>
      </c>
    </row>
    <row r="3245" spans="1:30" ht="21" customHeight="1" x14ac:dyDescent="0.2">
      <c r="A3245" s="8">
        <v>3241</v>
      </c>
      <c r="B3245" s="107">
        <v>182112</v>
      </c>
      <c r="C3245" s="104" t="s">
        <v>70</v>
      </c>
      <c r="D3245" s="104">
        <v>3</v>
      </c>
      <c r="E3245" s="26">
        <f>'[1]3-18-01.'!AD21</f>
        <v>0.75800000000000001</v>
      </c>
      <c r="F3245" s="49"/>
      <c r="G3245" s="49"/>
      <c r="H3245" s="12">
        <f>SUM(E3245*100,F3245:G3245)</f>
        <v>75.8</v>
      </c>
      <c r="I3245" s="49"/>
      <c r="J3245" s="106"/>
      <c r="K3245" s="14">
        <f>SUM(I3245:J3245)</f>
        <v>0</v>
      </c>
      <c r="L3245" s="49"/>
      <c r="M3245" s="106"/>
      <c r="N3245" s="106"/>
      <c r="O3245" s="14">
        <f>SUM(L3245:N3245)</f>
        <v>0</v>
      </c>
      <c r="P3245" s="106"/>
      <c r="Q3245" s="106"/>
      <c r="R3245" s="106"/>
      <c r="S3245" s="106"/>
      <c r="T3245" s="14">
        <f>SUM(P3245:S3245)</f>
        <v>0</v>
      </c>
      <c r="U3245" s="49"/>
      <c r="V3245" s="49"/>
      <c r="W3245" s="49"/>
      <c r="X3245" s="49"/>
      <c r="Y3245" s="49"/>
      <c r="Z3245" s="49"/>
      <c r="AA3245" s="14">
        <f>SUM(U3245:Z3245)</f>
        <v>0</v>
      </c>
      <c r="AB3245" s="49"/>
      <c r="AC3245" s="49"/>
      <c r="AD3245" s="86">
        <f>H3245+K3245+O3245+T3245+AA3245+AB3245-AC3245</f>
        <v>75.8</v>
      </c>
    </row>
    <row r="3246" spans="1:30" ht="21" customHeight="1" x14ac:dyDescent="0.2">
      <c r="A3246" s="9">
        <v>3242</v>
      </c>
      <c r="B3246" s="96" t="s">
        <v>2705</v>
      </c>
      <c r="C3246" s="96" t="s">
        <v>66</v>
      </c>
      <c r="D3246" s="96">
        <v>1</v>
      </c>
      <c r="E3246" s="25">
        <v>0.7528125</v>
      </c>
      <c r="F3246" s="47"/>
      <c r="G3246" s="47"/>
      <c r="H3246" s="12">
        <f>SUM(E3246*100,F3246:G3246)</f>
        <v>75.28125</v>
      </c>
      <c r="I3246" s="47"/>
      <c r="J3246" s="77"/>
      <c r="K3246" s="13">
        <f>SUM(I3246:J3246)</f>
        <v>0</v>
      </c>
      <c r="L3246" s="47"/>
      <c r="M3246" s="77"/>
      <c r="N3246" s="77"/>
      <c r="O3246" s="13">
        <f>SUM(L3246:N3246)</f>
        <v>0</v>
      </c>
      <c r="P3246" s="77"/>
      <c r="Q3246" s="98"/>
      <c r="R3246" s="77">
        <v>0.5</v>
      </c>
      <c r="S3246" s="77"/>
      <c r="T3246" s="13">
        <f>SUM(P3246:S3246)</f>
        <v>0.5</v>
      </c>
      <c r="U3246" s="47"/>
      <c r="V3246" s="47"/>
      <c r="W3246" s="47"/>
      <c r="X3246" s="47"/>
      <c r="Y3246" s="47"/>
      <c r="Z3246" s="47"/>
      <c r="AA3246" s="13">
        <f>SUM(U3246:Z3246)</f>
        <v>0</v>
      </c>
      <c r="AB3246" s="47"/>
      <c r="AC3246" s="47"/>
      <c r="AD3246" s="86">
        <f>H3246+K3246+O3246+T3246+AA3246+AB3246-AC3246</f>
        <v>75.78125</v>
      </c>
    </row>
    <row r="3247" spans="1:30" ht="21" customHeight="1" x14ac:dyDescent="0.2">
      <c r="A3247" s="10">
        <v>3243</v>
      </c>
      <c r="B3247" s="107">
        <v>182790</v>
      </c>
      <c r="C3247" s="104" t="s">
        <v>70</v>
      </c>
      <c r="D3247" s="104">
        <v>3</v>
      </c>
      <c r="E3247" s="26">
        <f>'[1]3-18-02.'!AD21</f>
        <v>0.75777777777777766</v>
      </c>
      <c r="F3247" s="49"/>
      <c r="G3247" s="49"/>
      <c r="H3247" s="12">
        <f>SUM(E3247*100,F3247:G3247)</f>
        <v>75.777777777777771</v>
      </c>
      <c r="I3247" s="49"/>
      <c r="J3247" s="106"/>
      <c r="K3247" s="14">
        <f>SUM(I3247:J3247)</f>
        <v>0</v>
      </c>
      <c r="L3247" s="49"/>
      <c r="M3247" s="106"/>
      <c r="N3247" s="106"/>
      <c r="O3247" s="14">
        <f>SUM(L3247:N3247)</f>
        <v>0</v>
      </c>
      <c r="P3247" s="106"/>
      <c r="Q3247" s="106"/>
      <c r="R3247" s="106"/>
      <c r="S3247" s="106"/>
      <c r="T3247" s="14">
        <f>SUM(P3247:S3247)</f>
        <v>0</v>
      </c>
      <c r="U3247" s="49"/>
      <c r="V3247" s="49"/>
      <c r="W3247" s="49"/>
      <c r="X3247" s="49"/>
      <c r="Y3247" s="49"/>
      <c r="Z3247" s="49"/>
      <c r="AA3247" s="14">
        <f>SUM(U3247:Z3247)</f>
        <v>0</v>
      </c>
      <c r="AB3247" s="49"/>
      <c r="AC3247" s="49"/>
      <c r="AD3247" s="87">
        <f>H3247+K3247+O3247+T3247+AA3247+AB3247-AC3247</f>
        <v>75.777777777777771</v>
      </c>
    </row>
    <row r="3248" spans="1:30" ht="21" customHeight="1" x14ac:dyDescent="0.2">
      <c r="A3248" s="8">
        <v>3244</v>
      </c>
      <c r="B3248" s="117">
        <v>194228</v>
      </c>
      <c r="C3248" s="119" t="s">
        <v>78</v>
      </c>
      <c r="D3248" s="119">
        <v>2</v>
      </c>
      <c r="E3248" s="26">
        <v>0.75770833333333332</v>
      </c>
      <c r="F3248" s="51"/>
      <c r="G3248" s="51"/>
      <c r="H3248" s="12">
        <f>SUM(E3248*100,F3248:G3248)</f>
        <v>75.770833333333329</v>
      </c>
      <c r="I3248" s="51"/>
      <c r="J3248" s="121"/>
      <c r="K3248" s="14">
        <f>SUM(I3248:J3248)</f>
        <v>0</v>
      </c>
      <c r="L3248" s="51"/>
      <c r="M3248" s="121"/>
      <c r="N3248" s="121"/>
      <c r="O3248" s="14">
        <f>SUM(L3248:N3248)</f>
        <v>0</v>
      </c>
      <c r="P3248" s="121"/>
      <c r="Q3248" s="121"/>
      <c r="R3248" s="121"/>
      <c r="S3248" s="121"/>
      <c r="T3248" s="14">
        <f>SUM(P3248:S3248)</f>
        <v>0</v>
      </c>
      <c r="U3248" s="51"/>
      <c r="V3248" s="51"/>
      <c r="W3248" s="51"/>
      <c r="X3248" s="51"/>
      <c r="Y3248" s="51"/>
      <c r="Z3248" s="51"/>
      <c r="AA3248" s="14">
        <f>SUM(U3248:Z3248)</f>
        <v>0</v>
      </c>
      <c r="AB3248" s="51"/>
      <c r="AC3248" s="51"/>
      <c r="AD3248" s="86">
        <f>H3248+K3248+O3248+T3248+AA3248+AB3248-AC3248</f>
        <v>75.770833333333329</v>
      </c>
    </row>
    <row r="3249" spans="1:30" ht="21" customHeight="1" x14ac:dyDescent="0.2">
      <c r="A3249" s="9">
        <v>3245</v>
      </c>
      <c r="B3249" s="144" t="s">
        <v>2706</v>
      </c>
      <c r="C3249" s="92" t="s">
        <v>64</v>
      </c>
      <c r="D3249" s="91">
        <v>4</v>
      </c>
      <c r="E3249" s="27">
        <v>0.75769230769230766</v>
      </c>
      <c r="F3249" s="46"/>
      <c r="G3249" s="46"/>
      <c r="H3249" s="12">
        <f>SUM(E3249*100,F3249:G3249)</f>
        <v>75.769230769230774</v>
      </c>
      <c r="I3249" s="53"/>
      <c r="J3249" s="113"/>
      <c r="K3249" s="12">
        <f>SUM(I3249:J3249)</f>
        <v>0</v>
      </c>
      <c r="L3249" s="95"/>
      <c r="M3249" s="95"/>
      <c r="N3249" s="95"/>
      <c r="O3249" s="12">
        <f>SUM(L3249:N3249)</f>
        <v>0</v>
      </c>
      <c r="P3249" s="95"/>
      <c r="Q3249" s="95"/>
      <c r="R3249" s="95"/>
      <c r="S3249" s="95"/>
      <c r="T3249" s="12">
        <f>SUM(P3249:S3249)</f>
        <v>0</v>
      </c>
      <c r="U3249" s="95"/>
      <c r="V3249" s="94"/>
      <c r="W3249" s="94"/>
      <c r="X3249" s="94"/>
      <c r="Y3249" s="85"/>
      <c r="Z3249" s="85"/>
      <c r="AA3249" s="14">
        <f>SUM(U3249:Z3249)</f>
        <v>0</v>
      </c>
      <c r="AB3249" s="58"/>
      <c r="AC3249" s="58"/>
      <c r="AD3249" s="86">
        <f>H3249+K3249+O3249+T3249+AA3249+AB3249-AC3249</f>
        <v>75.769230769230774</v>
      </c>
    </row>
    <row r="3250" spans="1:30" ht="21" customHeight="1" x14ac:dyDescent="0.2">
      <c r="A3250" s="10">
        <v>3246</v>
      </c>
      <c r="B3250" s="145">
        <v>164359</v>
      </c>
      <c r="C3250" s="92" t="s">
        <v>64</v>
      </c>
      <c r="D3250" s="91">
        <v>5</v>
      </c>
      <c r="E3250" s="27">
        <v>0.75768817204301075</v>
      </c>
      <c r="F3250" s="53"/>
      <c r="G3250" s="46"/>
      <c r="H3250" s="12">
        <f>SUM(E3250*100,F3250:G3250)</f>
        <v>75.768817204301072</v>
      </c>
      <c r="I3250" s="94"/>
      <c r="J3250" s="95"/>
      <c r="K3250" s="12">
        <f>SUM(I3250:J3250)</f>
        <v>0</v>
      </c>
      <c r="L3250" s="95"/>
      <c r="M3250" s="95"/>
      <c r="N3250" s="95"/>
      <c r="O3250" s="12">
        <f>SUM(L3250:N3250)</f>
        <v>0</v>
      </c>
      <c r="P3250" s="95"/>
      <c r="Q3250" s="95"/>
      <c r="R3250" s="95"/>
      <c r="S3250" s="95"/>
      <c r="T3250" s="12">
        <f>SUM(P3250:S3250)</f>
        <v>0</v>
      </c>
      <c r="U3250" s="95"/>
      <c r="V3250" s="94"/>
      <c r="W3250" s="94"/>
      <c r="X3250" s="94"/>
      <c r="Y3250" s="85"/>
      <c r="Z3250" s="85"/>
      <c r="AA3250" s="14">
        <f>SUM(U3250:Z3250)</f>
        <v>0</v>
      </c>
      <c r="AB3250" s="85"/>
      <c r="AC3250" s="85"/>
      <c r="AD3250" s="86">
        <f>H3250+K3250+O3250+T3250+AA3250+AB3250-AC3250</f>
        <v>75.768817204301072</v>
      </c>
    </row>
    <row r="3251" spans="1:30" ht="21" customHeight="1" x14ac:dyDescent="0.2">
      <c r="A3251" s="8">
        <v>3247</v>
      </c>
      <c r="B3251" s="100" t="s">
        <v>2707</v>
      </c>
      <c r="C3251" s="101" t="s">
        <v>68</v>
      </c>
      <c r="D3251" s="101">
        <v>2</v>
      </c>
      <c r="E3251" s="25">
        <v>0.75766666666666671</v>
      </c>
      <c r="F3251" s="48"/>
      <c r="G3251" s="48"/>
      <c r="H3251" s="12">
        <f>SUM(E3251*100,F3251:G3251)</f>
        <v>75.766666666666666</v>
      </c>
      <c r="I3251" s="48"/>
      <c r="J3251" s="78"/>
      <c r="K3251" s="13">
        <f>SUM(I3251:J3251)</f>
        <v>0</v>
      </c>
      <c r="L3251" s="48"/>
      <c r="M3251" s="78"/>
      <c r="N3251" s="78"/>
      <c r="O3251" s="13">
        <f>SUM(L3251:N3251)</f>
        <v>0</v>
      </c>
      <c r="P3251" s="78"/>
      <c r="Q3251" s="78"/>
      <c r="R3251" s="78"/>
      <c r="S3251" s="78"/>
      <c r="T3251" s="13">
        <f>SUM(P3251:S3251)</f>
        <v>0</v>
      </c>
      <c r="U3251" s="48"/>
      <c r="V3251" s="48"/>
      <c r="W3251" s="48"/>
      <c r="X3251" s="48"/>
      <c r="Y3251" s="48"/>
      <c r="Z3251" s="48"/>
      <c r="AA3251" s="13">
        <f>SUM(U3251:Z3251)</f>
        <v>0</v>
      </c>
      <c r="AB3251" s="48"/>
      <c r="AC3251" s="48"/>
      <c r="AD3251" s="87">
        <f>H3251+K3251+O3251+T3251+AA3251+AB3251-AC3251</f>
        <v>75.766666666666666</v>
      </c>
    </row>
    <row r="3252" spans="1:30" ht="21" customHeight="1" x14ac:dyDescent="0.2">
      <c r="A3252" s="9">
        <v>3248</v>
      </c>
      <c r="B3252" s="122" t="s">
        <v>2708</v>
      </c>
      <c r="C3252" s="110" t="s">
        <v>73</v>
      </c>
      <c r="D3252" s="110">
        <v>4</v>
      </c>
      <c r="E3252" s="26">
        <v>0.75762941176470588</v>
      </c>
      <c r="F3252" s="50"/>
      <c r="G3252" s="50"/>
      <c r="H3252" s="12">
        <f>SUM(E3252*100,F3252:G3252)</f>
        <v>75.762941176470591</v>
      </c>
      <c r="I3252" s="50"/>
      <c r="J3252" s="112"/>
      <c r="K3252" s="14">
        <f>SUM(I3252:J3252)</f>
        <v>0</v>
      </c>
      <c r="L3252" s="50"/>
      <c r="M3252" s="112"/>
      <c r="N3252" s="112"/>
      <c r="O3252" s="14">
        <f>SUM(L3252:N3252)</f>
        <v>0</v>
      </c>
      <c r="P3252" s="112"/>
      <c r="Q3252" s="112"/>
      <c r="R3252" s="112"/>
      <c r="S3252" s="112"/>
      <c r="T3252" s="14">
        <f>SUM(P3252:S3252)</f>
        <v>0</v>
      </c>
      <c r="U3252" s="50"/>
      <c r="V3252" s="50"/>
      <c r="W3252" s="50"/>
      <c r="X3252" s="50"/>
      <c r="Y3252" s="50"/>
      <c r="Z3252" s="50"/>
      <c r="AA3252" s="14">
        <f>SUM(U3252:Z3252)</f>
        <v>0</v>
      </c>
      <c r="AB3252" s="50"/>
      <c r="AC3252" s="50"/>
      <c r="AD3252" s="87">
        <f>H3252+K3252+O3252+T3252+AA3252+AB3252-AC3252</f>
        <v>75.762941176470591</v>
      </c>
    </row>
    <row r="3253" spans="1:30" ht="21" customHeight="1" x14ac:dyDescent="0.2">
      <c r="A3253" s="10">
        <v>3249</v>
      </c>
      <c r="B3253" s="153" t="s">
        <v>2709</v>
      </c>
      <c r="C3253" s="92" t="s">
        <v>64</v>
      </c>
      <c r="D3253" s="91">
        <v>4</v>
      </c>
      <c r="E3253" s="27">
        <v>0.75761682242990658</v>
      </c>
      <c r="F3253" s="46"/>
      <c r="G3253" s="46"/>
      <c r="H3253" s="12">
        <f>SUM(E3253*100,F3253:G3253)</f>
        <v>75.761682242990659</v>
      </c>
      <c r="I3253" s="94"/>
      <c r="J3253" s="95"/>
      <c r="K3253" s="12">
        <f>SUM(I3253:J3253)</f>
        <v>0</v>
      </c>
      <c r="L3253" s="95"/>
      <c r="M3253" s="95"/>
      <c r="N3253" s="95"/>
      <c r="O3253" s="12">
        <f>SUM(L3253:N3253)</f>
        <v>0</v>
      </c>
      <c r="P3253" s="95"/>
      <c r="Q3253" s="95"/>
      <c r="R3253" s="95"/>
      <c r="S3253" s="95"/>
      <c r="T3253" s="12">
        <f>SUM(P3253:S3253)</f>
        <v>0</v>
      </c>
      <c r="U3253" s="95"/>
      <c r="V3253" s="94"/>
      <c r="W3253" s="94"/>
      <c r="X3253" s="94"/>
      <c r="Y3253" s="85"/>
      <c r="Z3253" s="85"/>
      <c r="AA3253" s="14">
        <f>SUM(U3253:Z3253)</f>
        <v>0</v>
      </c>
      <c r="AB3253" s="85"/>
      <c r="AC3253" s="85"/>
      <c r="AD3253" s="86">
        <f>H3253+K3253+O3253+T3253+AA3253+AB3253-AC3253</f>
        <v>75.761682242990659</v>
      </c>
    </row>
    <row r="3254" spans="1:30" ht="21" customHeight="1" x14ac:dyDescent="0.2">
      <c r="A3254" s="8">
        <v>3250</v>
      </c>
      <c r="B3254" s="107" t="s">
        <v>2710</v>
      </c>
      <c r="C3254" s="104" t="s">
        <v>70</v>
      </c>
      <c r="D3254" s="104">
        <v>2</v>
      </c>
      <c r="E3254" s="26">
        <f>H3254/100</f>
        <v>0.75761666666666672</v>
      </c>
      <c r="F3254" s="49"/>
      <c r="G3254" s="49"/>
      <c r="H3254" s="9">
        <v>75.76166666666667</v>
      </c>
      <c r="I3254" s="49"/>
      <c r="J3254" s="106"/>
      <c r="K3254" s="14">
        <f>SUM(I3254:J3254)</f>
        <v>0</v>
      </c>
      <c r="L3254" s="49"/>
      <c r="M3254" s="106"/>
      <c r="N3254" s="106"/>
      <c r="O3254" s="14">
        <f>SUM(L3254:N3254)</f>
        <v>0</v>
      </c>
      <c r="P3254" s="106"/>
      <c r="Q3254" s="106"/>
      <c r="R3254" s="106"/>
      <c r="S3254" s="106"/>
      <c r="T3254" s="14">
        <f>SUM(P3254:S3254)</f>
        <v>0</v>
      </c>
      <c r="U3254" s="49"/>
      <c r="V3254" s="49"/>
      <c r="W3254" s="49"/>
      <c r="X3254" s="49"/>
      <c r="Y3254" s="49"/>
      <c r="Z3254" s="49"/>
      <c r="AA3254" s="14">
        <f>SUM(U3254:Z3254)</f>
        <v>0</v>
      </c>
      <c r="AB3254" s="49"/>
      <c r="AC3254" s="49"/>
      <c r="AD3254" s="86">
        <f>H3254+K3254+O3254+T3254+AA3254+AB3254-AC3254</f>
        <v>75.76166666666667</v>
      </c>
    </row>
    <row r="3255" spans="1:30" ht="21" customHeight="1" x14ac:dyDescent="0.2">
      <c r="A3255" s="9">
        <v>3251</v>
      </c>
      <c r="B3255" s="123" t="s">
        <v>2711</v>
      </c>
      <c r="C3255" s="101" t="s">
        <v>68</v>
      </c>
      <c r="D3255" s="125">
        <v>3</v>
      </c>
      <c r="E3255" s="25">
        <v>0.75758620689655176</v>
      </c>
      <c r="F3255" s="48"/>
      <c r="G3255" s="48"/>
      <c r="H3255" s="12">
        <f>SUM(E3255*100,F3255:G3255)</f>
        <v>75.758620689655174</v>
      </c>
      <c r="I3255" s="48"/>
      <c r="J3255" s="78"/>
      <c r="K3255" s="13">
        <f>SUM(I3255:J3255)</f>
        <v>0</v>
      </c>
      <c r="L3255" s="48"/>
      <c r="M3255" s="78"/>
      <c r="N3255" s="78"/>
      <c r="O3255" s="13">
        <f>SUM(L3255:N3255)</f>
        <v>0</v>
      </c>
      <c r="P3255" s="78"/>
      <c r="Q3255" s="78"/>
      <c r="R3255" s="78"/>
      <c r="S3255" s="78"/>
      <c r="T3255" s="13">
        <f>SUM(P3255:S3255)</f>
        <v>0</v>
      </c>
      <c r="U3255" s="48"/>
      <c r="V3255" s="48"/>
      <c r="W3255" s="48"/>
      <c r="X3255" s="48"/>
      <c r="Y3255" s="48"/>
      <c r="Z3255" s="48"/>
      <c r="AA3255" s="13">
        <f>SUM(U3255:Z3255)</f>
        <v>0</v>
      </c>
      <c r="AB3255" s="48"/>
      <c r="AC3255" s="48"/>
      <c r="AD3255" s="87">
        <f>H3255+K3255+O3255+T3255+AA3255+AB3255-AC3255</f>
        <v>75.758620689655174</v>
      </c>
    </row>
    <row r="3256" spans="1:30" ht="21" customHeight="1" x14ac:dyDescent="0.2">
      <c r="A3256" s="10">
        <v>3252</v>
      </c>
      <c r="B3256" s="96" t="s">
        <v>2712</v>
      </c>
      <c r="C3256" s="96" t="s">
        <v>66</v>
      </c>
      <c r="D3256" s="96">
        <v>2</v>
      </c>
      <c r="E3256" s="25">
        <v>0.7573333333333333</v>
      </c>
      <c r="F3256" s="47"/>
      <c r="G3256" s="47"/>
      <c r="H3256" s="12">
        <f>SUM(E3256*100,F3256:G3256)</f>
        <v>75.733333333333334</v>
      </c>
      <c r="I3256" s="47"/>
      <c r="J3256" s="77"/>
      <c r="K3256" s="13">
        <f>SUM(I3256:J3256)</f>
        <v>0</v>
      </c>
      <c r="L3256" s="47"/>
      <c r="M3256" s="77"/>
      <c r="N3256" s="77"/>
      <c r="O3256" s="13">
        <f>SUM(L3256:N3256)</f>
        <v>0</v>
      </c>
      <c r="P3256" s="77"/>
      <c r="Q3256" s="77"/>
      <c r="R3256" s="77"/>
      <c r="S3256" s="77"/>
      <c r="T3256" s="13">
        <f>SUM(P3256:S3256)</f>
        <v>0</v>
      </c>
      <c r="U3256" s="47"/>
      <c r="V3256" s="47"/>
      <c r="W3256" s="47"/>
      <c r="X3256" s="47"/>
      <c r="Y3256" s="47"/>
      <c r="Z3256" s="47"/>
      <c r="AA3256" s="13">
        <f>SUM(U3256:Z3256)</f>
        <v>0</v>
      </c>
      <c r="AB3256" s="47"/>
      <c r="AC3256" s="47"/>
      <c r="AD3256" s="86">
        <f>H3256+K3256+O3256+T3256+AA3256+AB3256-AC3256</f>
        <v>75.733333333333334</v>
      </c>
    </row>
    <row r="3257" spans="1:30" ht="21" customHeight="1" x14ac:dyDescent="0.2">
      <c r="A3257" s="8">
        <v>3253</v>
      </c>
      <c r="B3257" s="145">
        <v>164261</v>
      </c>
      <c r="C3257" s="92" t="s">
        <v>64</v>
      </c>
      <c r="D3257" s="91">
        <v>5</v>
      </c>
      <c r="E3257" s="27">
        <v>0.75727516221678537</v>
      </c>
      <c r="F3257" s="54"/>
      <c r="G3257" s="54"/>
      <c r="H3257" s="12">
        <f>SUM(E3257*100,F3257:G3257)</f>
        <v>75.727516221678542</v>
      </c>
      <c r="I3257" s="85"/>
      <c r="J3257" s="126"/>
      <c r="K3257" s="12">
        <f>SUM(I3257:J3257)</f>
        <v>0</v>
      </c>
      <c r="L3257" s="95"/>
      <c r="M3257" s="95"/>
      <c r="N3257" s="95"/>
      <c r="O3257" s="12">
        <f>SUM(L3257:N3257)</f>
        <v>0</v>
      </c>
      <c r="P3257" s="95"/>
      <c r="Q3257" s="95"/>
      <c r="R3257" s="95"/>
      <c r="S3257" s="95"/>
      <c r="T3257" s="12">
        <f>SUM(P3257:S3257)</f>
        <v>0</v>
      </c>
      <c r="U3257" s="95"/>
      <c r="V3257" s="94"/>
      <c r="W3257" s="94"/>
      <c r="X3257" s="94"/>
      <c r="Y3257" s="85"/>
      <c r="Z3257" s="85"/>
      <c r="AA3257" s="14">
        <f>SUM(U3257:Z3257)</f>
        <v>0</v>
      </c>
      <c r="AB3257" s="85"/>
      <c r="AC3257" s="85"/>
      <c r="AD3257" s="87">
        <f>H3257+K3257+O3257+T3257+AA3257+AB3257-AC3257</f>
        <v>75.727516221678542</v>
      </c>
    </row>
    <row r="3258" spans="1:30" ht="21" customHeight="1" x14ac:dyDescent="0.2">
      <c r="A3258" s="9">
        <v>3254</v>
      </c>
      <c r="B3258" s="117">
        <v>184047</v>
      </c>
      <c r="C3258" s="119" t="s">
        <v>78</v>
      </c>
      <c r="D3258" s="119">
        <v>3</v>
      </c>
      <c r="E3258" s="26">
        <v>0.75727272727272732</v>
      </c>
      <c r="F3258" s="51"/>
      <c r="G3258" s="51"/>
      <c r="H3258" s="12">
        <f>SUM(E3258*100,F3258:G3258)</f>
        <v>75.727272727272734</v>
      </c>
      <c r="I3258" s="51"/>
      <c r="J3258" s="121"/>
      <c r="K3258" s="14">
        <f>SUM(I3258:J3258)</f>
        <v>0</v>
      </c>
      <c r="L3258" s="51"/>
      <c r="M3258" s="121"/>
      <c r="N3258" s="121"/>
      <c r="O3258" s="14">
        <f>SUM(L3258:N3258)</f>
        <v>0</v>
      </c>
      <c r="P3258" s="121"/>
      <c r="Q3258" s="121"/>
      <c r="R3258" s="121"/>
      <c r="S3258" s="121"/>
      <c r="T3258" s="14">
        <f>SUM(P3258:S3258)</f>
        <v>0</v>
      </c>
      <c r="U3258" s="51"/>
      <c r="V3258" s="51"/>
      <c r="W3258" s="51"/>
      <c r="X3258" s="51"/>
      <c r="Y3258" s="51"/>
      <c r="Z3258" s="51"/>
      <c r="AA3258" s="14">
        <f>SUM(U3258:Z3258)</f>
        <v>0</v>
      </c>
      <c r="AB3258" s="51"/>
      <c r="AC3258" s="51"/>
      <c r="AD3258" s="86">
        <f>H3258+K3258+O3258+T3258+AA3258+AB3258-AC3258</f>
        <v>75.727272727272734</v>
      </c>
    </row>
    <row r="3259" spans="1:30" ht="21" customHeight="1" x14ac:dyDescent="0.2">
      <c r="A3259" s="10">
        <v>3255</v>
      </c>
      <c r="B3259" s="96" t="s">
        <v>2713</v>
      </c>
      <c r="C3259" s="96" t="s">
        <v>66</v>
      </c>
      <c r="D3259" s="96">
        <v>1</v>
      </c>
      <c r="E3259" s="25">
        <v>0.7471875</v>
      </c>
      <c r="F3259" s="47"/>
      <c r="G3259" s="47"/>
      <c r="H3259" s="12">
        <f>SUM(E3259*100,F3259:G3259)</f>
        <v>74.71875</v>
      </c>
      <c r="I3259" s="47"/>
      <c r="J3259" s="77"/>
      <c r="K3259" s="13">
        <f>SUM(I3259:J3259)</f>
        <v>0</v>
      </c>
      <c r="L3259" s="47"/>
      <c r="M3259" s="77"/>
      <c r="N3259" s="77"/>
      <c r="O3259" s="13">
        <f>SUM(L3259:N3259)</f>
        <v>0</v>
      </c>
      <c r="P3259" s="77"/>
      <c r="Q3259" s="77"/>
      <c r="R3259" s="77"/>
      <c r="S3259" s="77"/>
      <c r="T3259" s="13">
        <f>SUM(P3259:S3259)</f>
        <v>0</v>
      </c>
      <c r="U3259" s="47">
        <v>1</v>
      </c>
      <c r="V3259" s="47"/>
      <c r="W3259" s="47"/>
      <c r="X3259" s="47"/>
      <c r="Y3259" s="47"/>
      <c r="Z3259" s="47"/>
      <c r="AA3259" s="13">
        <f>SUM(U3259:Z3259)</f>
        <v>1</v>
      </c>
      <c r="AB3259" s="47"/>
      <c r="AC3259" s="47"/>
      <c r="AD3259" s="86">
        <f>H3259+K3259+O3259+T3259+AA3259+AB3259-AC3259</f>
        <v>75.71875</v>
      </c>
    </row>
    <row r="3260" spans="1:30" ht="21" customHeight="1" x14ac:dyDescent="0.2">
      <c r="A3260" s="8">
        <v>3256</v>
      </c>
      <c r="B3260" s="117">
        <v>194216</v>
      </c>
      <c r="C3260" s="119" t="s">
        <v>78</v>
      </c>
      <c r="D3260" s="119">
        <v>2</v>
      </c>
      <c r="E3260" s="26">
        <v>0.74812500000000004</v>
      </c>
      <c r="F3260" s="51"/>
      <c r="G3260" s="51"/>
      <c r="H3260" s="12">
        <f>SUM(E3260*100,F3260:G3260)</f>
        <v>74.8125</v>
      </c>
      <c r="I3260" s="51"/>
      <c r="J3260" s="121"/>
      <c r="K3260" s="14">
        <f>SUM(I3260:J3260)</f>
        <v>0</v>
      </c>
      <c r="L3260" s="51"/>
      <c r="M3260" s="121"/>
      <c r="N3260" s="121"/>
      <c r="O3260" s="14">
        <f>SUM(L3260:N3260)</f>
        <v>0</v>
      </c>
      <c r="P3260" s="121"/>
      <c r="Q3260" s="121"/>
      <c r="R3260" s="121"/>
      <c r="S3260" s="121"/>
      <c r="T3260" s="14">
        <f>SUM(P3260:S3260)</f>
        <v>0</v>
      </c>
      <c r="U3260" s="51"/>
      <c r="V3260" s="51">
        <v>0.9</v>
      </c>
      <c r="W3260" s="51"/>
      <c r="X3260" s="51"/>
      <c r="Y3260" s="51"/>
      <c r="Z3260" s="51"/>
      <c r="AA3260" s="14">
        <f>SUM(U3260:Z3260)</f>
        <v>0.9</v>
      </c>
      <c r="AB3260" s="51"/>
      <c r="AC3260" s="51"/>
      <c r="AD3260" s="86">
        <f>H3260+K3260+O3260+T3260+AA3260+AB3260-AC3260</f>
        <v>75.712500000000006</v>
      </c>
    </row>
    <row r="3261" spans="1:30" ht="21" customHeight="1" x14ac:dyDescent="0.2">
      <c r="A3261" s="9">
        <v>3257</v>
      </c>
      <c r="B3261" s="99" t="s">
        <v>2714</v>
      </c>
      <c r="C3261" s="101" t="s">
        <v>68</v>
      </c>
      <c r="D3261" s="99">
        <v>1</v>
      </c>
      <c r="E3261" s="25">
        <v>0.75709677419354837</v>
      </c>
      <c r="F3261" s="48"/>
      <c r="G3261" s="48"/>
      <c r="H3261" s="12">
        <f>SUM(E3261*100,F3261:G3261)</f>
        <v>75.709677419354833</v>
      </c>
      <c r="I3261" s="48"/>
      <c r="J3261" s="78"/>
      <c r="K3261" s="13">
        <f>SUM(I3261:J3261)</f>
        <v>0</v>
      </c>
      <c r="L3261" s="48"/>
      <c r="M3261" s="78"/>
      <c r="N3261" s="78"/>
      <c r="O3261" s="13">
        <f>SUM(L3261:N3261)</f>
        <v>0</v>
      </c>
      <c r="P3261" s="78"/>
      <c r="Q3261" s="78"/>
      <c r="R3261" s="78"/>
      <c r="S3261" s="78"/>
      <c r="T3261" s="13">
        <f>SUM(P3261:S3261)</f>
        <v>0</v>
      </c>
      <c r="U3261" s="48"/>
      <c r="V3261" s="48"/>
      <c r="W3261" s="48"/>
      <c r="X3261" s="48"/>
      <c r="Y3261" s="48"/>
      <c r="Z3261" s="48"/>
      <c r="AA3261" s="13">
        <f>SUM(U3261:Z3261)</f>
        <v>0</v>
      </c>
      <c r="AB3261" s="48"/>
      <c r="AC3261" s="48"/>
      <c r="AD3261" s="86">
        <f>H3261+K3261+O3261+T3261+AA3261+AB3261-AC3261</f>
        <v>75.709677419354833</v>
      </c>
    </row>
    <row r="3262" spans="1:30" ht="21" customHeight="1" x14ac:dyDescent="0.2">
      <c r="A3262" s="10">
        <v>3258</v>
      </c>
      <c r="B3262" s="122" t="s">
        <v>2715</v>
      </c>
      <c r="C3262" s="110" t="s">
        <v>73</v>
      </c>
      <c r="D3262" s="110">
        <v>3</v>
      </c>
      <c r="E3262" s="26">
        <v>0.75694444444444442</v>
      </c>
      <c r="F3262" s="50"/>
      <c r="G3262" s="50"/>
      <c r="H3262" s="12">
        <f>SUM(E3262*100,F3262:G3262)</f>
        <v>75.694444444444443</v>
      </c>
      <c r="I3262" s="50"/>
      <c r="J3262" s="112"/>
      <c r="K3262" s="14">
        <f>SUM(I3262:J3262)</f>
        <v>0</v>
      </c>
      <c r="L3262" s="50"/>
      <c r="M3262" s="112"/>
      <c r="N3262" s="112"/>
      <c r="O3262" s="14">
        <f>SUM(L3262:N3262)</f>
        <v>0</v>
      </c>
      <c r="P3262" s="112"/>
      <c r="Q3262" s="112"/>
      <c r="R3262" s="112"/>
      <c r="S3262" s="112"/>
      <c r="T3262" s="14">
        <f>SUM(P3262:S3262)</f>
        <v>0</v>
      </c>
      <c r="U3262" s="50"/>
      <c r="V3262" s="50"/>
      <c r="W3262" s="50"/>
      <c r="X3262" s="50"/>
      <c r="Y3262" s="50"/>
      <c r="Z3262" s="50"/>
      <c r="AA3262" s="14">
        <f>SUM(U3262:Z3262)</f>
        <v>0</v>
      </c>
      <c r="AB3262" s="50"/>
      <c r="AC3262" s="50"/>
      <c r="AD3262" s="86">
        <f>H3262+K3262+O3262+T3262+AA3262+AB3262-AC3262</f>
        <v>75.694444444444443</v>
      </c>
    </row>
    <row r="3263" spans="1:30" ht="21" customHeight="1" x14ac:dyDescent="0.2">
      <c r="A3263" s="8">
        <v>3259</v>
      </c>
      <c r="B3263" s="122" t="s">
        <v>2716</v>
      </c>
      <c r="C3263" s="110" t="s">
        <v>73</v>
      </c>
      <c r="D3263" s="110">
        <v>2</v>
      </c>
      <c r="E3263" s="26">
        <v>0.75687499999999996</v>
      </c>
      <c r="F3263" s="50"/>
      <c r="G3263" s="50"/>
      <c r="H3263" s="12">
        <f>SUM(E3263*100,F3263:G3263)</f>
        <v>75.6875</v>
      </c>
      <c r="I3263" s="50"/>
      <c r="J3263" s="112"/>
      <c r="K3263" s="14">
        <f>SUM(I3263:J3263)</f>
        <v>0</v>
      </c>
      <c r="L3263" s="50"/>
      <c r="M3263" s="112"/>
      <c r="N3263" s="112"/>
      <c r="O3263" s="14">
        <f>SUM(L3263:N3263)</f>
        <v>0</v>
      </c>
      <c r="P3263" s="112"/>
      <c r="Q3263" s="112"/>
      <c r="R3263" s="112"/>
      <c r="S3263" s="112"/>
      <c r="T3263" s="14">
        <f>SUM(P3263:S3263)</f>
        <v>0</v>
      </c>
      <c r="U3263" s="50"/>
      <c r="V3263" s="50"/>
      <c r="W3263" s="50"/>
      <c r="X3263" s="50"/>
      <c r="Y3263" s="50"/>
      <c r="Z3263" s="50"/>
      <c r="AA3263" s="14">
        <f>SUM(U3263:Z3263)</f>
        <v>0</v>
      </c>
      <c r="AB3263" s="50"/>
      <c r="AC3263" s="50"/>
      <c r="AD3263" s="87">
        <f>H3263+K3263+O3263+T3263+AA3263+AB3263-AC3263</f>
        <v>75.6875</v>
      </c>
    </row>
    <row r="3264" spans="1:30" ht="21" customHeight="1" x14ac:dyDescent="0.2">
      <c r="A3264" s="9">
        <v>3260</v>
      </c>
      <c r="B3264" s="117">
        <v>204213</v>
      </c>
      <c r="C3264" s="119" t="s">
        <v>78</v>
      </c>
      <c r="D3264" s="119">
        <v>1</v>
      </c>
      <c r="E3264" s="26">
        <v>0.75687499999999996</v>
      </c>
      <c r="F3264" s="51"/>
      <c r="G3264" s="51"/>
      <c r="H3264" s="12">
        <f>SUM(E3264*100,F3264:G3264)</f>
        <v>75.6875</v>
      </c>
      <c r="I3264" s="51"/>
      <c r="J3264" s="121"/>
      <c r="K3264" s="14">
        <f>SUM(I3264:J3264)</f>
        <v>0</v>
      </c>
      <c r="L3264" s="51"/>
      <c r="M3264" s="121"/>
      <c r="N3264" s="121"/>
      <c r="O3264" s="14">
        <f>SUM(L3264:N3264)</f>
        <v>0</v>
      </c>
      <c r="P3264" s="121"/>
      <c r="Q3264" s="121"/>
      <c r="R3264" s="121"/>
      <c r="S3264" s="121"/>
      <c r="T3264" s="14">
        <f>SUM(P3264:S3264)</f>
        <v>0</v>
      </c>
      <c r="U3264" s="51"/>
      <c r="V3264" s="51"/>
      <c r="W3264" s="51"/>
      <c r="X3264" s="51"/>
      <c r="Y3264" s="51"/>
      <c r="Z3264" s="51"/>
      <c r="AA3264" s="14">
        <f>SUM(U3264:Z3264)</f>
        <v>0</v>
      </c>
      <c r="AB3264" s="51"/>
      <c r="AC3264" s="51"/>
      <c r="AD3264" s="86">
        <f>H3264+K3264+O3264+T3264+AA3264+AB3264-AC3264</f>
        <v>75.6875</v>
      </c>
    </row>
    <row r="3265" spans="1:30" ht="21" customHeight="1" x14ac:dyDescent="0.2">
      <c r="A3265" s="10">
        <v>3261</v>
      </c>
      <c r="B3265" s="117">
        <v>184152</v>
      </c>
      <c r="C3265" s="119" t="s">
        <v>78</v>
      </c>
      <c r="D3265" s="119">
        <v>3</v>
      </c>
      <c r="E3265" s="26">
        <v>0.75681818181818183</v>
      </c>
      <c r="F3265" s="51"/>
      <c r="G3265" s="51"/>
      <c r="H3265" s="12">
        <f>SUM(E3265*100,F3265:G3265)</f>
        <v>75.681818181818187</v>
      </c>
      <c r="I3265" s="51"/>
      <c r="J3265" s="121"/>
      <c r="K3265" s="14">
        <f>SUM(I3265:J3265)</f>
        <v>0</v>
      </c>
      <c r="L3265" s="51"/>
      <c r="M3265" s="121"/>
      <c r="N3265" s="121"/>
      <c r="O3265" s="14">
        <f>SUM(L3265:N3265)</f>
        <v>0</v>
      </c>
      <c r="P3265" s="121"/>
      <c r="Q3265" s="121"/>
      <c r="R3265" s="121"/>
      <c r="S3265" s="121"/>
      <c r="T3265" s="14">
        <f>SUM(P3265:S3265)</f>
        <v>0</v>
      </c>
      <c r="U3265" s="51"/>
      <c r="V3265" s="51"/>
      <c r="W3265" s="51"/>
      <c r="X3265" s="51"/>
      <c r="Y3265" s="51"/>
      <c r="Z3265" s="51"/>
      <c r="AA3265" s="14">
        <f>SUM(U3265:Z3265)</f>
        <v>0</v>
      </c>
      <c r="AB3265" s="51"/>
      <c r="AC3265" s="51"/>
      <c r="AD3265" s="87">
        <f>H3265+K3265+O3265+T3265+AA3265+AB3265-AC3265</f>
        <v>75.681818181818187</v>
      </c>
    </row>
    <row r="3266" spans="1:30" ht="21" customHeight="1" x14ac:dyDescent="0.2">
      <c r="A3266" s="8">
        <v>3262</v>
      </c>
      <c r="B3266" s="114" t="s">
        <v>2717</v>
      </c>
      <c r="C3266" s="92" t="s">
        <v>64</v>
      </c>
      <c r="D3266" s="91">
        <v>3</v>
      </c>
      <c r="E3266" s="27">
        <v>0.75668810289389066</v>
      </c>
      <c r="F3266" s="46"/>
      <c r="G3266" s="46"/>
      <c r="H3266" s="12">
        <f>SUM(E3266*100,F3266:G3266)</f>
        <v>75.668810289389071</v>
      </c>
      <c r="I3266" s="94"/>
      <c r="J3266" s="95"/>
      <c r="K3266" s="12">
        <f>SUM(I3266:J3266)</f>
        <v>0</v>
      </c>
      <c r="L3266" s="95"/>
      <c r="M3266" s="95"/>
      <c r="N3266" s="95"/>
      <c r="O3266" s="12">
        <f>SUM(L3266:N3266)</f>
        <v>0</v>
      </c>
      <c r="P3266" s="95"/>
      <c r="Q3266" s="95"/>
      <c r="R3266" s="95"/>
      <c r="S3266" s="95"/>
      <c r="T3266" s="12">
        <f>SUM(P3266:S3266)</f>
        <v>0</v>
      </c>
      <c r="U3266" s="95"/>
      <c r="V3266" s="94"/>
      <c r="W3266" s="94"/>
      <c r="X3266" s="94"/>
      <c r="Y3266" s="85"/>
      <c r="Z3266" s="85"/>
      <c r="AA3266" s="14">
        <f>SUM(U3266:Z3266)</f>
        <v>0</v>
      </c>
      <c r="AB3266" s="85"/>
      <c r="AC3266" s="85"/>
      <c r="AD3266" s="86">
        <f>H3266+K3266+O3266+T3266+AA3266+AB3266-AC3266</f>
        <v>75.668810289389071</v>
      </c>
    </row>
    <row r="3267" spans="1:30" ht="21" customHeight="1" x14ac:dyDescent="0.2">
      <c r="A3267" s="9">
        <v>3263</v>
      </c>
      <c r="B3267" s="100" t="s">
        <v>2718</v>
      </c>
      <c r="C3267" s="101" t="s">
        <v>68</v>
      </c>
      <c r="D3267" s="101">
        <v>2</v>
      </c>
      <c r="E3267" s="25">
        <v>0.75666666666666671</v>
      </c>
      <c r="F3267" s="48"/>
      <c r="G3267" s="48"/>
      <c r="H3267" s="12">
        <f>SUM(E3267*100,F3267:G3267)</f>
        <v>75.666666666666671</v>
      </c>
      <c r="I3267" s="48"/>
      <c r="J3267" s="78"/>
      <c r="K3267" s="13">
        <f>SUM(I3267:J3267)</f>
        <v>0</v>
      </c>
      <c r="L3267" s="48"/>
      <c r="M3267" s="78"/>
      <c r="N3267" s="78"/>
      <c r="O3267" s="13">
        <f>SUM(L3267:N3267)</f>
        <v>0</v>
      </c>
      <c r="P3267" s="78"/>
      <c r="Q3267" s="78"/>
      <c r="R3267" s="78"/>
      <c r="S3267" s="78"/>
      <c r="T3267" s="13">
        <f>SUM(P3267:S3267)</f>
        <v>0</v>
      </c>
      <c r="U3267" s="48"/>
      <c r="V3267" s="48"/>
      <c r="W3267" s="48"/>
      <c r="X3267" s="48"/>
      <c r="Y3267" s="48"/>
      <c r="Z3267" s="48"/>
      <c r="AA3267" s="13">
        <f>SUM(U3267:Z3267)</f>
        <v>0</v>
      </c>
      <c r="AB3267" s="48"/>
      <c r="AC3267" s="48"/>
      <c r="AD3267" s="86">
        <f>H3267+K3267+O3267+T3267+AA3267+AB3267-AC3267</f>
        <v>75.666666666666671</v>
      </c>
    </row>
    <row r="3268" spans="1:30" ht="21" customHeight="1" x14ac:dyDescent="0.2">
      <c r="A3268" s="10">
        <v>3264</v>
      </c>
      <c r="B3268" s="110" t="s">
        <v>2719</v>
      </c>
      <c r="C3268" s="110" t="s">
        <v>73</v>
      </c>
      <c r="D3268" s="110">
        <v>2</v>
      </c>
      <c r="E3268" s="26">
        <v>0.75657342657342652</v>
      </c>
      <c r="F3268" s="50"/>
      <c r="G3268" s="50"/>
      <c r="H3268" s="12">
        <f>SUM(E3268*100,F3268:G3268)</f>
        <v>75.657342657342653</v>
      </c>
      <c r="I3268" s="50"/>
      <c r="J3268" s="112"/>
      <c r="K3268" s="14">
        <f>SUM(I3268:J3268)</f>
        <v>0</v>
      </c>
      <c r="L3268" s="50"/>
      <c r="M3268" s="112"/>
      <c r="N3268" s="112"/>
      <c r="O3268" s="14">
        <f>SUM(L3268:N3268)</f>
        <v>0</v>
      </c>
      <c r="P3268" s="112"/>
      <c r="Q3268" s="112"/>
      <c r="R3268" s="112"/>
      <c r="S3268" s="112"/>
      <c r="T3268" s="14">
        <f>SUM(P3268:S3268)</f>
        <v>0</v>
      </c>
      <c r="U3268" s="50"/>
      <c r="V3268" s="50"/>
      <c r="W3268" s="50"/>
      <c r="X3268" s="50"/>
      <c r="Y3268" s="50"/>
      <c r="Z3268" s="50"/>
      <c r="AA3268" s="14">
        <f>SUM(U3268:Z3268)</f>
        <v>0</v>
      </c>
      <c r="AB3268" s="50"/>
      <c r="AC3268" s="50"/>
      <c r="AD3268" s="86">
        <f>H3268+K3268+O3268+T3268+AA3268+AB3268-AC3268</f>
        <v>75.657342657342653</v>
      </c>
    </row>
    <row r="3269" spans="1:30" ht="21" customHeight="1" x14ac:dyDescent="0.2">
      <c r="A3269" s="8">
        <v>3265</v>
      </c>
      <c r="B3269" s="96" t="s">
        <v>2720</v>
      </c>
      <c r="C3269" s="96" t="s">
        <v>66</v>
      </c>
      <c r="D3269" s="96">
        <v>1</v>
      </c>
      <c r="E3269" s="25">
        <v>0.75656250000000003</v>
      </c>
      <c r="F3269" s="47"/>
      <c r="G3269" s="47"/>
      <c r="H3269" s="12">
        <f>SUM(E3269*100,F3269:G3269)</f>
        <v>75.65625</v>
      </c>
      <c r="I3269" s="47"/>
      <c r="J3269" s="77"/>
      <c r="K3269" s="13">
        <f>SUM(I3269:J3269)</f>
        <v>0</v>
      </c>
      <c r="L3269" s="47"/>
      <c r="M3269" s="77"/>
      <c r="N3269" s="77"/>
      <c r="O3269" s="13">
        <f>SUM(L3269:N3269)</f>
        <v>0</v>
      </c>
      <c r="P3269" s="77"/>
      <c r="Q3269" s="77"/>
      <c r="R3269" s="77"/>
      <c r="S3269" s="77"/>
      <c r="T3269" s="13">
        <f>SUM(P3269:S3269)</f>
        <v>0</v>
      </c>
      <c r="U3269" s="47"/>
      <c r="V3269" s="47"/>
      <c r="W3269" s="47"/>
      <c r="X3269" s="47"/>
      <c r="Y3269" s="47"/>
      <c r="Z3269" s="47"/>
      <c r="AA3269" s="13">
        <f>SUM(U3269:Z3269)</f>
        <v>0</v>
      </c>
      <c r="AB3269" s="47"/>
      <c r="AC3269" s="47"/>
      <c r="AD3269" s="86">
        <f>H3269+K3269+O3269+T3269+AA3269+AB3269-AC3269</f>
        <v>75.65625</v>
      </c>
    </row>
    <row r="3270" spans="1:30" ht="21" customHeight="1" x14ac:dyDescent="0.2">
      <c r="A3270" s="9">
        <v>3266</v>
      </c>
      <c r="B3270" s="122" t="s">
        <v>2721</v>
      </c>
      <c r="C3270" s="110" t="s">
        <v>73</v>
      </c>
      <c r="D3270" s="110">
        <v>2</v>
      </c>
      <c r="E3270" s="26">
        <v>0.75656250000000003</v>
      </c>
      <c r="F3270" s="50"/>
      <c r="G3270" s="50"/>
      <c r="H3270" s="12">
        <f>SUM(E3270*100,F3270:G3270)</f>
        <v>75.65625</v>
      </c>
      <c r="I3270" s="50"/>
      <c r="J3270" s="112"/>
      <c r="K3270" s="14">
        <f>SUM(I3270:J3270)</f>
        <v>0</v>
      </c>
      <c r="L3270" s="50"/>
      <c r="M3270" s="112"/>
      <c r="N3270" s="112"/>
      <c r="O3270" s="14">
        <f>SUM(L3270:N3270)</f>
        <v>0</v>
      </c>
      <c r="P3270" s="112"/>
      <c r="Q3270" s="112"/>
      <c r="R3270" s="112"/>
      <c r="S3270" s="112"/>
      <c r="T3270" s="14">
        <f>SUM(P3270:S3270)</f>
        <v>0</v>
      </c>
      <c r="U3270" s="50"/>
      <c r="V3270" s="50"/>
      <c r="W3270" s="50"/>
      <c r="X3270" s="50"/>
      <c r="Y3270" s="50"/>
      <c r="Z3270" s="50"/>
      <c r="AA3270" s="14">
        <f>SUM(U3270:Z3270)</f>
        <v>0</v>
      </c>
      <c r="AB3270" s="50"/>
      <c r="AC3270" s="50"/>
      <c r="AD3270" s="86">
        <f>H3270+K3270+O3270+T3270+AA3270+AB3270-AC3270</f>
        <v>75.65625</v>
      </c>
    </row>
    <row r="3271" spans="1:30" ht="21" customHeight="1" x14ac:dyDescent="0.2">
      <c r="A3271" s="10">
        <v>3267</v>
      </c>
      <c r="B3271" s="117">
        <v>194085</v>
      </c>
      <c r="C3271" s="119" t="s">
        <v>78</v>
      </c>
      <c r="D3271" s="119">
        <v>2</v>
      </c>
      <c r="E3271" s="26">
        <v>0.75645833333333334</v>
      </c>
      <c r="F3271" s="51"/>
      <c r="G3271" s="51"/>
      <c r="H3271" s="12">
        <f>SUM(E3271*100,F3271:G3271)</f>
        <v>75.645833333333329</v>
      </c>
      <c r="I3271" s="51"/>
      <c r="J3271" s="121"/>
      <c r="K3271" s="14">
        <f>SUM(I3271:J3271)</f>
        <v>0</v>
      </c>
      <c r="L3271" s="51"/>
      <c r="M3271" s="121"/>
      <c r="N3271" s="121"/>
      <c r="O3271" s="14">
        <f>SUM(L3271:N3271)</f>
        <v>0</v>
      </c>
      <c r="P3271" s="121"/>
      <c r="Q3271" s="121"/>
      <c r="R3271" s="121"/>
      <c r="S3271" s="121"/>
      <c r="T3271" s="14">
        <f>SUM(P3271:S3271)</f>
        <v>0</v>
      </c>
      <c r="U3271" s="51"/>
      <c r="V3271" s="51"/>
      <c r="W3271" s="51"/>
      <c r="X3271" s="51"/>
      <c r="Y3271" s="51"/>
      <c r="Z3271" s="51"/>
      <c r="AA3271" s="14">
        <f>SUM(U3271:Z3271)</f>
        <v>0</v>
      </c>
      <c r="AB3271" s="51"/>
      <c r="AC3271" s="51"/>
      <c r="AD3271" s="87">
        <f>H3271+K3271+O3271+T3271+AA3271+AB3271-AC3271</f>
        <v>75.645833333333329</v>
      </c>
    </row>
    <row r="3272" spans="1:30" ht="21" customHeight="1" x14ac:dyDescent="0.2">
      <c r="A3272" s="8">
        <v>3268</v>
      </c>
      <c r="B3272" s="122" t="s">
        <v>2722</v>
      </c>
      <c r="C3272" s="110" t="s">
        <v>73</v>
      </c>
      <c r="D3272" s="110">
        <v>1</v>
      </c>
      <c r="E3272" s="26">
        <v>0.74642857142857144</v>
      </c>
      <c r="F3272" s="50"/>
      <c r="G3272" s="50">
        <v>1</v>
      </c>
      <c r="H3272" s="12">
        <f>SUM(E3272*100,F3272:G3272)</f>
        <v>75.642857142857139</v>
      </c>
      <c r="I3272" s="50"/>
      <c r="J3272" s="112"/>
      <c r="K3272" s="14">
        <f>SUM(I3272:J3272)</f>
        <v>0</v>
      </c>
      <c r="L3272" s="50"/>
      <c r="M3272" s="112"/>
      <c r="N3272" s="112"/>
      <c r="O3272" s="14">
        <f>SUM(L3272:N3272)</f>
        <v>0</v>
      </c>
      <c r="P3272" s="112"/>
      <c r="Q3272" s="112"/>
      <c r="R3272" s="112"/>
      <c r="S3272" s="112"/>
      <c r="T3272" s="14">
        <f>SUM(P3272:S3272)</f>
        <v>0</v>
      </c>
      <c r="U3272" s="50"/>
      <c r="V3272" s="50"/>
      <c r="W3272" s="50"/>
      <c r="X3272" s="50"/>
      <c r="Y3272" s="50"/>
      <c r="Z3272" s="50"/>
      <c r="AA3272" s="14">
        <f>SUM(U3272:Z3272)</f>
        <v>0</v>
      </c>
      <c r="AB3272" s="50"/>
      <c r="AC3272" s="50"/>
      <c r="AD3272" s="87">
        <f>H3272+K3272+O3272+T3272+AA3272+AB3272-AC3272</f>
        <v>75.642857142857139</v>
      </c>
    </row>
    <row r="3273" spans="1:30" ht="21" customHeight="1" x14ac:dyDescent="0.2">
      <c r="A3273" s="9">
        <v>3269</v>
      </c>
      <c r="B3273" s="117">
        <v>184175</v>
      </c>
      <c r="C3273" s="119" t="s">
        <v>78</v>
      </c>
      <c r="D3273" s="119">
        <v>3</v>
      </c>
      <c r="E3273" s="26">
        <v>0.75609090909090915</v>
      </c>
      <c r="F3273" s="51"/>
      <c r="G3273" s="51"/>
      <c r="H3273" s="12">
        <f>SUM(E3273*100,F3273:G3273)</f>
        <v>75.609090909090909</v>
      </c>
      <c r="I3273" s="51"/>
      <c r="J3273" s="121"/>
      <c r="K3273" s="14">
        <f>SUM(I3273:J3273)</f>
        <v>0</v>
      </c>
      <c r="L3273" s="51"/>
      <c r="M3273" s="121"/>
      <c r="N3273" s="121"/>
      <c r="O3273" s="14">
        <f>SUM(L3273:N3273)</f>
        <v>0</v>
      </c>
      <c r="P3273" s="121"/>
      <c r="Q3273" s="121"/>
      <c r="R3273" s="121"/>
      <c r="S3273" s="121"/>
      <c r="T3273" s="14">
        <f>SUM(P3273:S3273)</f>
        <v>0</v>
      </c>
      <c r="U3273" s="51"/>
      <c r="V3273" s="51"/>
      <c r="W3273" s="51"/>
      <c r="X3273" s="51"/>
      <c r="Y3273" s="51"/>
      <c r="Z3273" s="51"/>
      <c r="AA3273" s="14">
        <f>SUM(U3273:Z3273)</f>
        <v>0</v>
      </c>
      <c r="AB3273" s="51"/>
      <c r="AC3273" s="51"/>
      <c r="AD3273" s="87">
        <f>H3273+K3273+O3273+T3273+AA3273+AB3273-AC3273</f>
        <v>75.609090909090909</v>
      </c>
    </row>
    <row r="3274" spans="1:30" ht="21" customHeight="1" x14ac:dyDescent="0.2">
      <c r="A3274" s="10">
        <v>3270</v>
      </c>
      <c r="B3274" s="107">
        <v>182870</v>
      </c>
      <c r="C3274" s="104" t="s">
        <v>70</v>
      </c>
      <c r="D3274" s="104">
        <v>3</v>
      </c>
      <c r="E3274" s="26">
        <f>'[1]3-18-06.'!AD16</f>
        <v>0.75599999999999989</v>
      </c>
      <c r="F3274" s="49"/>
      <c r="G3274" s="49"/>
      <c r="H3274" s="12">
        <f>SUM(E3274*100,F3274:G3274)</f>
        <v>75.599999999999994</v>
      </c>
      <c r="I3274" s="49"/>
      <c r="J3274" s="106"/>
      <c r="K3274" s="14">
        <f>SUM(I3274:J3274)</f>
        <v>0</v>
      </c>
      <c r="L3274" s="49"/>
      <c r="M3274" s="106"/>
      <c r="N3274" s="106"/>
      <c r="O3274" s="14">
        <f>SUM(L3274:N3274)</f>
        <v>0</v>
      </c>
      <c r="P3274" s="106"/>
      <c r="Q3274" s="106"/>
      <c r="R3274" s="106"/>
      <c r="S3274" s="106"/>
      <c r="T3274" s="14">
        <f>SUM(P3274:S3274)</f>
        <v>0</v>
      </c>
      <c r="U3274" s="49"/>
      <c r="V3274" s="49"/>
      <c r="W3274" s="49"/>
      <c r="X3274" s="49"/>
      <c r="Y3274" s="49"/>
      <c r="Z3274" s="49"/>
      <c r="AA3274" s="14">
        <f>SUM(U3274:Z3274)</f>
        <v>0</v>
      </c>
      <c r="AB3274" s="49"/>
      <c r="AC3274" s="49"/>
      <c r="AD3274" s="86">
        <f>H3274+K3274+O3274+T3274+AA3274+AB3274-AC3274</f>
        <v>75.599999999999994</v>
      </c>
    </row>
    <row r="3275" spans="1:30" ht="21" customHeight="1" x14ac:dyDescent="0.2">
      <c r="A3275" s="8">
        <v>3271</v>
      </c>
      <c r="B3275" s="100" t="s">
        <v>2723</v>
      </c>
      <c r="C3275" s="101" t="s">
        <v>68</v>
      </c>
      <c r="D3275" s="156">
        <v>1</v>
      </c>
      <c r="E3275" s="28">
        <v>0.751</v>
      </c>
      <c r="F3275" s="48"/>
      <c r="G3275" s="48"/>
      <c r="H3275" s="12">
        <f>SUM(E3275*100,F3275:G3275)</f>
        <v>75.099999999999994</v>
      </c>
      <c r="I3275" s="48"/>
      <c r="J3275" s="78"/>
      <c r="K3275" s="13">
        <f>SUM(I3275:J3275)</f>
        <v>0</v>
      </c>
      <c r="L3275" s="48"/>
      <c r="M3275" s="78"/>
      <c r="N3275" s="78"/>
      <c r="O3275" s="13">
        <f>SUM(L3275:N3275)</f>
        <v>0</v>
      </c>
      <c r="P3275" s="78"/>
      <c r="Q3275" s="78"/>
      <c r="R3275" s="78">
        <v>0.5</v>
      </c>
      <c r="S3275" s="78"/>
      <c r="T3275" s="13">
        <f>SUM(P3275:S3275)</f>
        <v>0.5</v>
      </c>
      <c r="U3275" s="48"/>
      <c r="V3275" s="48"/>
      <c r="W3275" s="48"/>
      <c r="X3275" s="48"/>
      <c r="Y3275" s="48"/>
      <c r="Z3275" s="48"/>
      <c r="AA3275" s="13">
        <f>SUM(U3275:Z3275)</f>
        <v>0</v>
      </c>
      <c r="AB3275" s="48"/>
      <c r="AC3275" s="48"/>
      <c r="AD3275" s="86">
        <f>H3275+K3275+O3275+T3275+AA3275+AB3275-AC3275</f>
        <v>75.599999999999994</v>
      </c>
    </row>
    <row r="3276" spans="1:30" ht="21" customHeight="1" x14ac:dyDescent="0.2">
      <c r="A3276" s="9">
        <v>3272</v>
      </c>
      <c r="B3276" s="96" t="s">
        <v>2724</v>
      </c>
      <c r="C3276" s="96" t="s">
        <v>66</v>
      </c>
      <c r="D3276" s="96">
        <v>4</v>
      </c>
      <c r="E3276" s="25">
        <v>0.74793103448275866</v>
      </c>
      <c r="F3276" s="47"/>
      <c r="G3276" s="47"/>
      <c r="H3276" s="12">
        <f>SUM(E3276*100,F3276:G3276)</f>
        <v>74.793103448275872</v>
      </c>
      <c r="I3276" s="47"/>
      <c r="J3276" s="77"/>
      <c r="K3276" s="13">
        <f>SUM(I3276:J3276)</f>
        <v>0</v>
      </c>
      <c r="L3276" s="47"/>
      <c r="M3276" s="77"/>
      <c r="N3276" s="77"/>
      <c r="O3276" s="13">
        <f>SUM(L3276:N3276)</f>
        <v>0</v>
      </c>
      <c r="P3276" s="77"/>
      <c r="Q3276" s="77"/>
      <c r="R3276" s="77"/>
      <c r="S3276" s="77"/>
      <c r="T3276" s="13">
        <f>SUM(P3276:S3276)</f>
        <v>0</v>
      </c>
      <c r="U3276" s="47"/>
      <c r="V3276" s="47"/>
      <c r="W3276" s="47"/>
      <c r="X3276" s="47"/>
      <c r="Y3276" s="47">
        <v>0.8</v>
      </c>
      <c r="Z3276" s="47"/>
      <c r="AA3276" s="13">
        <f>SUM(U3276:Z3276)</f>
        <v>0.8</v>
      </c>
      <c r="AB3276" s="47"/>
      <c r="AC3276" s="47"/>
      <c r="AD3276" s="87">
        <f>H3276+K3276+O3276+T3276+AA3276+AB3276-AC3276</f>
        <v>75.593103448275869</v>
      </c>
    </row>
    <row r="3277" spans="1:30" ht="21" customHeight="1" x14ac:dyDescent="0.2">
      <c r="A3277" s="10">
        <v>3273</v>
      </c>
      <c r="B3277" s="99" t="s">
        <v>2725</v>
      </c>
      <c r="C3277" s="101" t="s">
        <v>68</v>
      </c>
      <c r="D3277" s="99">
        <v>1</v>
      </c>
      <c r="E3277" s="25">
        <v>0.75580645161290327</v>
      </c>
      <c r="F3277" s="48"/>
      <c r="G3277" s="48"/>
      <c r="H3277" s="12">
        <f>SUM(E3277*100,F3277:G3277)</f>
        <v>75.580645161290334</v>
      </c>
      <c r="I3277" s="48"/>
      <c r="J3277" s="78"/>
      <c r="K3277" s="13">
        <f>SUM(I3277:J3277)</f>
        <v>0</v>
      </c>
      <c r="L3277" s="48"/>
      <c r="M3277" s="78"/>
      <c r="N3277" s="78"/>
      <c r="O3277" s="13">
        <f>SUM(L3277:N3277)</f>
        <v>0</v>
      </c>
      <c r="P3277" s="78"/>
      <c r="Q3277" s="78"/>
      <c r="R3277" s="78"/>
      <c r="S3277" s="78"/>
      <c r="T3277" s="13">
        <f>SUM(P3277:S3277)</f>
        <v>0</v>
      </c>
      <c r="U3277" s="48"/>
      <c r="V3277" s="48"/>
      <c r="W3277" s="48"/>
      <c r="X3277" s="48"/>
      <c r="Y3277" s="48"/>
      <c r="Z3277" s="48"/>
      <c r="AA3277" s="13">
        <f>SUM(U3277:Z3277)</f>
        <v>0</v>
      </c>
      <c r="AB3277" s="48"/>
      <c r="AC3277" s="48"/>
      <c r="AD3277" s="86">
        <f>H3277+K3277+O3277+T3277+AA3277+AB3277-AC3277</f>
        <v>75.580645161290334</v>
      </c>
    </row>
    <row r="3278" spans="1:30" ht="21" customHeight="1" x14ac:dyDescent="0.2">
      <c r="A3278" s="8">
        <v>3274</v>
      </c>
      <c r="B3278" s="110" t="s">
        <v>2726</v>
      </c>
      <c r="C3278" s="110" t="s">
        <v>73</v>
      </c>
      <c r="D3278" s="110">
        <v>2</v>
      </c>
      <c r="E3278" s="26">
        <v>0.75562937062937063</v>
      </c>
      <c r="F3278" s="50"/>
      <c r="G3278" s="50"/>
      <c r="H3278" s="12">
        <f>SUM(E3278*100,F3278:G3278)</f>
        <v>75.562937062937067</v>
      </c>
      <c r="I3278" s="50"/>
      <c r="J3278" s="112"/>
      <c r="K3278" s="14">
        <f>SUM(I3278:J3278)</f>
        <v>0</v>
      </c>
      <c r="L3278" s="50"/>
      <c r="M3278" s="112"/>
      <c r="N3278" s="112"/>
      <c r="O3278" s="14">
        <f>SUM(L3278:N3278)</f>
        <v>0</v>
      </c>
      <c r="P3278" s="112"/>
      <c r="Q3278" s="112"/>
      <c r="R3278" s="112"/>
      <c r="S3278" s="112"/>
      <c r="T3278" s="14">
        <f>SUM(P3278:S3278)</f>
        <v>0</v>
      </c>
      <c r="U3278" s="50"/>
      <c r="V3278" s="50"/>
      <c r="W3278" s="50"/>
      <c r="X3278" s="50"/>
      <c r="Y3278" s="50"/>
      <c r="Z3278" s="50"/>
      <c r="AA3278" s="14">
        <f>SUM(U3278:Z3278)</f>
        <v>0</v>
      </c>
      <c r="AB3278" s="50"/>
      <c r="AC3278" s="50"/>
      <c r="AD3278" s="86">
        <f>H3278+K3278+O3278+T3278+AA3278+AB3278-AC3278</f>
        <v>75.562937062937067</v>
      </c>
    </row>
    <row r="3279" spans="1:30" ht="21" customHeight="1" x14ac:dyDescent="0.2">
      <c r="A3279" s="9">
        <v>3275</v>
      </c>
      <c r="B3279" s="117">
        <v>194794</v>
      </c>
      <c r="C3279" s="119" t="s">
        <v>78</v>
      </c>
      <c r="D3279" s="119">
        <v>3</v>
      </c>
      <c r="E3279" s="26">
        <v>0.75545454545454549</v>
      </c>
      <c r="F3279" s="51"/>
      <c r="G3279" s="51"/>
      <c r="H3279" s="12">
        <f>SUM(E3279*100,F3279:G3279)</f>
        <v>75.545454545454547</v>
      </c>
      <c r="I3279" s="51"/>
      <c r="J3279" s="121"/>
      <c r="K3279" s="14">
        <f>SUM(I3279:J3279)</f>
        <v>0</v>
      </c>
      <c r="L3279" s="51"/>
      <c r="M3279" s="121"/>
      <c r="N3279" s="121"/>
      <c r="O3279" s="14">
        <f>SUM(L3279:N3279)</f>
        <v>0</v>
      </c>
      <c r="P3279" s="121"/>
      <c r="Q3279" s="121"/>
      <c r="R3279" s="121"/>
      <c r="S3279" s="121"/>
      <c r="T3279" s="14">
        <f>SUM(P3279:S3279)</f>
        <v>0</v>
      </c>
      <c r="U3279" s="51"/>
      <c r="V3279" s="51"/>
      <c r="W3279" s="51"/>
      <c r="X3279" s="51"/>
      <c r="Y3279" s="51"/>
      <c r="Z3279" s="51"/>
      <c r="AA3279" s="14">
        <f>SUM(U3279:Z3279)</f>
        <v>0</v>
      </c>
      <c r="AB3279" s="51"/>
      <c r="AC3279" s="51"/>
      <c r="AD3279" s="86">
        <f>H3279+K3279+O3279+T3279+AA3279+AB3279-AC3279</f>
        <v>75.545454545454547</v>
      </c>
    </row>
    <row r="3280" spans="1:30" ht="21" customHeight="1" x14ac:dyDescent="0.2">
      <c r="A3280" s="10">
        <v>3276</v>
      </c>
      <c r="B3280" s="132" t="s">
        <v>2727</v>
      </c>
      <c r="C3280" s="101" t="s">
        <v>68</v>
      </c>
      <c r="D3280" s="101">
        <v>1</v>
      </c>
      <c r="E3280" s="25">
        <v>0.75542857142857134</v>
      </c>
      <c r="F3280" s="48"/>
      <c r="G3280" s="48"/>
      <c r="H3280" s="12">
        <f>SUM(E3280*100,F3280:G3280)</f>
        <v>75.54285714285713</v>
      </c>
      <c r="I3280" s="48"/>
      <c r="J3280" s="78"/>
      <c r="K3280" s="13">
        <f>SUM(I3280:J3280)</f>
        <v>0</v>
      </c>
      <c r="L3280" s="48"/>
      <c r="M3280" s="78"/>
      <c r="N3280" s="78"/>
      <c r="O3280" s="13">
        <f>SUM(L3280:N3280)</f>
        <v>0</v>
      </c>
      <c r="P3280" s="78"/>
      <c r="Q3280" s="78"/>
      <c r="R3280" s="78"/>
      <c r="S3280" s="78"/>
      <c r="T3280" s="13">
        <f>SUM(P3280:S3280)</f>
        <v>0</v>
      </c>
      <c r="U3280" s="48"/>
      <c r="V3280" s="48"/>
      <c r="W3280" s="48"/>
      <c r="X3280" s="48"/>
      <c r="Y3280" s="48"/>
      <c r="Z3280" s="48"/>
      <c r="AA3280" s="13">
        <f>SUM(U3280:Z3280)</f>
        <v>0</v>
      </c>
      <c r="AB3280" s="48"/>
      <c r="AC3280" s="48"/>
      <c r="AD3280" s="86">
        <f>H3280+K3280+O3280+T3280+AA3280+AB3280-AC3280</f>
        <v>75.54285714285713</v>
      </c>
    </row>
    <row r="3281" spans="1:30" ht="21" customHeight="1" x14ac:dyDescent="0.2">
      <c r="A3281" s="8">
        <v>3277</v>
      </c>
      <c r="B3281" s="117">
        <v>204184</v>
      </c>
      <c r="C3281" s="119" t="s">
        <v>78</v>
      </c>
      <c r="D3281" s="119">
        <v>1</v>
      </c>
      <c r="E3281" s="26">
        <v>0.75531250000000005</v>
      </c>
      <c r="F3281" s="51"/>
      <c r="G3281" s="51"/>
      <c r="H3281" s="12">
        <f>SUM(E3281*100,F3281:G3281)</f>
        <v>75.53125</v>
      </c>
      <c r="I3281" s="51"/>
      <c r="J3281" s="121"/>
      <c r="K3281" s="14">
        <f>SUM(I3281:J3281)</f>
        <v>0</v>
      </c>
      <c r="L3281" s="51"/>
      <c r="M3281" s="121"/>
      <c r="N3281" s="121"/>
      <c r="O3281" s="14">
        <f>SUM(L3281:N3281)</f>
        <v>0</v>
      </c>
      <c r="P3281" s="121"/>
      <c r="Q3281" s="121"/>
      <c r="R3281" s="121"/>
      <c r="S3281" s="121"/>
      <c r="T3281" s="14">
        <f>SUM(P3281:S3281)</f>
        <v>0</v>
      </c>
      <c r="U3281" s="51"/>
      <c r="V3281" s="51"/>
      <c r="W3281" s="51"/>
      <c r="X3281" s="51"/>
      <c r="Y3281" s="51"/>
      <c r="Z3281" s="51"/>
      <c r="AA3281" s="14">
        <f>SUM(U3281:Z3281)</f>
        <v>0</v>
      </c>
      <c r="AB3281" s="51"/>
      <c r="AC3281" s="51"/>
      <c r="AD3281" s="86">
        <f>H3281+K3281+O3281+T3281+AA3281+AB3281-AC3281</f>
        <v>75.53125</v>
      </c>
    </row>
    <row r="3282" spans="1:30" ht="21" customHeight="1" x14ac:dyDescent="0.2">
      <c r="A3282" s="9">
        <v>3278</v>
      </c>
      <c r="B3282" s="136" t="s">
        <v>2728</v>
      </c>
      <c r="C3282" s="104" t="s">
        <v>70</v>
      </c>
      <c r="D3282" s="103">
        <v>1</v>
      </c>
      <c r="E3282" s="26">
        <f>H3282/100</f>
        <v>0.74727272727272731</v>
      </c>
      <c r="F3282" s="49"/>
      <c r="G3282" s="49"/>
      <c r="H3282" s="12">
        <v>74.727272727272734</v>
      </c>
      <c r="I3282" s="49"/>
      <c r="J3282" s="106"/>
      <c r="K3282" s="14">
        <f>SUM(I3282:J3282)</f>
        <v>0</v>
      </c>
      <c r="L3282" s="49"/>
      <c r="M3282" s="106"/>
      <c r="N3282" s="106"/>
      <c r="O3282" s="14">
        <f>SUM(L3282:N3282)</f>
        <v>0</v>
      </c>
      <c r="P3282" s="106"/>
      <c r="Q3282" s="106"/>
      <c r="R3282" s="106"/>
      <c r="S3282" s="106"/>
      <c r="T3282" s="14">
        <f>SUM(P3282:S3282)</f>
        <v>0</v>
      </c>
      <c r="U3282" s="49"/>
      <c r="V3282" s="49">
        <v>0.8</v>
      </c>
      <c r="W3282" s="49"/>
      <c r="X3282" s="49"/>
      <c r="Y3282" s="49"/>
      <c r="Z3282" s="49"/>
      <c r="AA3282" s="14">
        <f>SUM(U3282:Z3282)</f>
        <v>0.8</v>
      </c>
      <c r="AB3282" s="49"/>
      <c r="AC3282" s="49"/>
      <c r="AD3282" s="86">
        <f>H3282+K3282+O3282+T3282+AA3282+AB3282-AC3282</f>
        <v>75.527272727272731</v>
      </c>
    </row>
    <row r="3283" spans="1:30" ht="21" customHeight="1" x14ac:dyDescent="0.2">
      <c r="A3283" s="10">
        <v>3279</v>
      </c>
      <c r="B3283" s="117">
        <v>184042</v>
      </c>
      <c r="C3283" s="119" t="s">
        <v>78</v>
      </c>
      <c r="D3283" s="119">
        <v>3</v>
      </c>
      <c r="E3283" s="26">
        <v>0.73522727272727273</v>
      </c>
      <c r="F3283" s="51"/>
      <c r="G3283" s="51"/>
      <c r="H3283" s="12">
        <f>SUM(E3283*100,F3283:G3283)</f>
        <v>73.522727272727266</v>
      </c>
      <c r="I3283" s="51"/>
      <c r="J3283" s="121"/>
      <c r="K3283" s="14">
        <f>SUM(I3283:J3283)</f>
        <v>0</v>
      </c>
      <c r="L3283" s="51"/>
      <c r="M3283" s="121"/>
      <c r="N3283" s="121"/>
      <c r="O3283" s="14">
        <f>SUM(L3283:N3283)</f>
        <v>0</v>
      </c>
      <c r="P3283" s="121"/>
      <c r="Q3283" s="121"/>
      <c r="R3283" s="121"/>
      <c r="S3283" s="121"/>
      <c r="T3283" s="14">
        <f>SUM(P3283:S3283)</f>
        <v>0</v>
      </c>
      <c r="U3283" s="51"/>
      <c r="V3283" s="51"/>
      <c r="W3283" s="51"/>
      <c r="X3283" s="51"/>
      <c r="Y3283" s="51"/>
      <c r="Z3283" s="51"/>
      <c r="AA3283" s="14">
        <f>SUM(U3283:Z3283)</f>
        <v>0</v>
      </c>
      <c r="AB3283" s="51">
        <v>2</v>
      </c>
      <c r="AC3283" s="51"/>
      <c r="AD3283" s="86">
        <f>H3283+K3283+O3283+T3283+AA3283+AB3283-AC3283</f>
        <v>75.522727272727266</v>
      </c>
    </row>
    <row r="3284" spans="1:30" ht="21" customHeight="1" x14ac:dyDescent="0.2">
      <c r="A3284" s="8">
        <v>3280</v>
      </c>
      <c r="B3284" s="131" t="s">
        <v>2729</v>
      </c>
      <c r="C3284" s="92" t="s">
        <v>64</v>
      </c>
      <c r="D3284" s="91">
        <v>2</v>
      </c>
      <c r="E3284" s="27">
        <v>0.7552127659574468</v>
      </c>
      <c r="F3284" s="46"/>
      <c r="G3284" s="46"/>
      <c r="H3284" s="12">
        <f>SUM(E3284*100,F3284:G3284)</f>
        <v>75.521276595744681</v>
      </c>
      <c r="I3284" s="94"/>
      <c r="J3284" s="95"/>
      <c r="K3284" s="12">
        <f>SUM(I3284:J3284)</f>
        <v>0</v>
      </c>
      <c r="L3284" s="95"/>
      <c r="M3284" s="95"/>
      <c r="N3284" s="95"/>
      <c r="O3284" s="12">
        <f>SUM(L3284:N3284)</f>
        <v>0</v>
      </c>
      <c r="P3284" s="95"/>
      <c r="Q3284" s="95"/>
      <c r="R3284" s="95"/>
      <c r="S3284" s="95"/>
      <c r="T3284" s="12">
        <f>SUM(P3284:S3284)</f>
        <v>0</v>
      </c>
      <c r="U3284" s="95"/>
      <c r="V3284" s="94"/>
      <c r="W3284" s="94"/>
      <c r="X3284" s="94"/>
      <c r="Y3284" s="85"/>
      <c r="Z3284" s="85"/>
      <c r="AA3284" s="14">
        <f>SUM(U3284:Z3284)</f>
        <v>0</v>
      </c>
      <c r="AB3284" s="85"/>
      <c r="AC3284" s="85"/>
      <c r="AD3284" s="87">
        <f>H3284+K3284+O3284+T3284+AA3284+AB3284-AC3284</f>
        <v>75.521276595744681</v>
      </c>
    </row>
    <row r="3285" spans="1:30" ht="21" customHeight="1" x14ac:dyDescent="0.2">
      <c r="A3285" s="9">
        <v>3281</v>
      </c>
      <c r="B3285" s="117">
        <v>194186</v>
      </c>
      <c r="C3285" s="119" t="s">
        <v>78</v>
      </c>
      <c r="D3285" s="119">
        <v>2</v>
      </c>
      <c r="E3285" s="26">
        <v>0.75520833333333337</v>
      </c>
      <c r="F3285" s="51"/>
      <c r="G3285" s="51"/>
      <c r="H3285" s="12">
        <f>SUM(E3285*100,F3285:G3285)</f>
        <v>75.520833333333343</v>
      </c>
      <c r="I3285" s="51"/>
      <c r="J3285" s="121"/>
      <c r="K3285" s="14">
        <f>SUM(I3285:J3285)</f>
        <v>0</v>
      </c>
      <c r="L3285" s="51"/>
      <c r="M3285" s="121"/>
      <c r="N3285" s="121"/>
      <c r="O3285" s="14">
        <f>SUM(L3285:N3285)</f>
        <v>0</v>
      </c>
      <c r="P3285" s="121"/>
      <c r="Q3285" s="121"/>
      <c r="R3285" s="121"/>
      <c r="S3285" s="121"/>
      <c r="T3285" s="14">
        <f>SUM(P3285:S3285)</f>
        <v>0</v>
      </c>
      <c r="U3285" s="51"/>
      <c r="V3285" s="51"/>
      <c r="W3285" s="51"/>
      <c r="X3285" s="51"/>
      <c r="Y3285" s="51"/>
      <c r="Z3285" s="51"/>
      <c r="AA3285" s="14">
        <f>SUM(U3285:Z3285)</f>
        <v>0</v>
      </c>
      <c r="AB3285" s="51"/>
      <c r="AC3285" s="51"/>
      <c r="AD3285" s="86">
        <f>H3285+K3285+O3285+T3285+AA3285+AB3285-AC3285</f>
        <v>75.520833333333343</v>
      </c>
    </row>
    <row r="3286" spans="1:30" ht="21" customHeight="1" x14ac:dyDescent="0.2">
      <c r="A3286" s="10">
        <v>3282</v>
      </c>
      <c r="B3286" s="110" t="s">
        <v>2730</v>
      </c>
      <c r="C3286" s="110" t="s">
        <v>73</v>
      </c>
      <c r="D3286" s="110">
        <v>1</v>
      </c>
      <c r="E3286" s="26">
        <v>0.74509999999999998</v>
      </c>
      <c r="F3286" s="50"/>
      <c r="G3286" s="50">
        <v>1</v>
      </c>
      <c r="H3286" s="12">
        <f>SUM(E3286*100,F3286:G3286)</f>
        <v>75.510000000000005</v>
      </c>
      <c r="I3286" s="50"/>
      <c r="J3286" s="112"/>
      <c r="K3286" s="14">
        <f>SUM(I3286:J3286)</f>
        <v>0</v>
      </c>
      <c r="L3286" s="50"/>
      <c r="M3286" s="112"/>
      <c r="N3286" s="112"/>
      <c r="O3286" s="14">
        <f>SUM(L3286:N3286)</f>
        <v>0</v>
      </c>
      <c r="P3286" s="112"/>
      <c r="Q3286" s="112"/>
      <c r="R3286" s="112"/>
      <c r="S3286" s="112"/>
      <c r="T3286" s="14">
        <f>SUM(P3286:S3286)</f>
        <v>0</v>
      </c>
      <c r="U3286" s="50"/>
      <c r="V3286" s="50"/>
      <c r="W3286" s="50"/>
      <c r="X3286" s="50"/>
      <c r="Y3286" s="50"/>
      <c r="Z3286" s="50"/>
      <c r="AA3286" s="14">
        <f>SUM(U3286:Z3286)</f>
        <v>0</v>
      </c>
      <c r="AB3286" s="50"/>
      <c r="AC3286" s="50"/>
      <c r="AD3286" s="87">
        <f>H3286+K3286+O3286+T3286+AA3286+AB3286-AC3286</f>
        <v>75.510000000000005</v>
      </c>
    </row>
    <row r="3287" spans="1:30" ht="21" customHeight="1" x14ac:dyDescent="0.2">
      <c r="A3287" s="8">
        <v>3283</v>
      </c>
      <c r="B3287" s="122" t="s">
        <v>2731</v>
      </c>
      <c r="C3287" s="110" t="s">
        <v>73</v>
      </c>
      <c r="D3287" s="110">
        <v>2</v>
      </c>
      <c r="E3287" s="26">
        <v>0.75</v>
      </c>
      <c r="F3287" s="50"/>
      <c r="G3287" s="50"/>
      <c r="H3287" s="12">
        <f>SUM(E3287*100,F3287:G3287)</f>
        <v>75</v>
      </c>
      <c r="I3287" s="50"/>
      <c r="J3287" s="112"/>
      <c r="K3287" s="14">
        <f>SUM(I3287:J3287)</f>
        <v>0</v>
      </c>
      <c r="L3287" s="50"/>
      <c r="M3287" s="112"/>
      <c r="N3287" s="112"/>
      <c r="O3287" s="14">
        <f>SUM(L3287:N3287)</f>
        <v>0</v>
      </c>
      <c r="P3287" s="112"/>
      <c r="Q3287" s="135"/>
      <c r="R3287" s="112">
        <v>0.5</v>
      </c>
      <c r="S3287" s="112"/>
      <c r="T3287" s="14">
        <f>SUM(P3287:S3287)</f>
        <v>0.5</v>
      </c>
      <c r="U3287" s="50"/>
      <c r="V3287" s="50"/>
      <c r="W3287" s="50"/>
      <c r="X3287" s="50"/>
      <c r="Y3287" s="50"/>
      <c r="Z3287" s="50"/>
      <c r="AA3287" s="14">
        <f>SUM(U3287:Z3287)</f>
        <v>0</v>
      </c>
      <c r="AB3287" s="50"/>
      <c r="AC3287" s="50"/>
      <c r="AD3287" s="86">
        <f>H3287+K3287+O3287+T3287+AA3287+AB3287-AC3287</f>
        <v>75.5</v>
      </c>
    </row>
    <row r="3288" spans="1:30" ht="21" customHeight="1" x14ac:dyDescent="0.2">
      <c r="A3288" s="9">
        <v>3284</v>
      </c>
      <c r="B3288" s="96" t="s">
        <v>2732</v>
      </c>
      <c r="C3288" s="96" t="s">
        <v>66</v>
      </c>
      <c r="D3288" s="96">
        <v>4</v>
      </c>
      <c r="E3288" s="25">
        <v>0.66194444444444445</v>
      </c>
      <c r="F3288" s="47"/>
      <c r="G3288" s="47"/>
      <c r="H3288" s="12">
        <f>SUM(E3288*100,F3288:G3288)</f>
        <v>66.194444444444443</v>
      </c>
      <c r="I3288" s="47"/>
      <c r="J3288" s="77"/>
      <c r="K3288" s="13">
        <f>SUM(I3288:J3288)</f>
        <v>0</v>
      </c>
      <c r="L3288" s="47"/>
      <c r="M3288" s="77"/>
      <c r="N3288" s="77"/>
      <c r="O3288" s="13">
        <f>SUM(L3288:N3288)</f>
        <v>0</v>
      </c>
      <c r="P3288" s="77"/>
      <c r="Q3288" s="77"/>
      <c r="R3288" s="77"/>
      <c r="S3288" s="77"/>
      <c r="T3288" s="13">
        <f>SUM(P3288:S3288)</f>
        <v>0</v>
      </c>
      <c r="U3288" s="47">
        <v>1.5</v>
      </c>
      <c r="V3288" s="47">
        <v>7.8</v>
      </c>
      <c r="W3288" s="47"/>
      <c r="X3288" s="47"/>
      <c r="Y3288" s="47"/>
      <c r="Z3288" s="47"/>
      <c r="AA3288" s="13">
        <f>SUM(U3288:Z3288)</f>
        <v>9.3000000000000007</v>
      </c>
      <c r="AB3288" s="47"/>
      <c r="AC3288" s="47"/>
      <c r="AD3288" s="86">
        <f>H3288+K3288+O3288+T3288+AA3288+AB3288-AC3288</f>
        <v>75.49444444444444</v>
      </c>
    </row>
    <row r="3289" spans="1:30" ht="21" customHeight="1" x14ac:dyDescent="0.2">
      <c r="A3289" s="10">
        <v>3285</v>
      </c>
      <c r="B3289" s="110" t="s">
        <v>2733</v>
      </c>
      <c r="C3289" s="110" t="s">
        <v>73</v>
      </c>
      <c r="D3289" s="110">
        <v>3</v>
      </c>
      <c r="E3289" s="26">
        <v>0.75492753623188402</v>
      </c>
      <c r="F3289" s="50"/>
      <c r="G3289" s="50"/>
      <c r="H3289" s="12">
        <f>SUM(E3289*100,F3289:G3289)</f>
        <v>75.492753623188406</v>
      </c>
      <c r="I3289" s="50"/>
      <c r="J3289" s="112"/>
      <c r="K3289" s="14">
        <f>SUM(I3289:J3289)</f>
        <v>0</v>
      </c>
      <c r="L3289" s="50"/>
      <c r="M3289" s="112"/>
      <c r="N3289" s="112"/>
      <c r="O3289" s="14">
        <f>SUM(L3289:N3289)</f>
        <v>0</v>
      </c>
      <c r="P3289" s="112"/>
      <c r="Q3289" s="112"/>
      <c r="R3289" s="112"/>
      <c r="S3289" s="112"/>
      <c r="T3289" s="14">
        <f>SUM(P3289:S3289)</f>
        <v>0</v>
      </c>
      <c r="U3289" s="50"/>
      <c r="V3289" s="50"/>
      <c r="W3289" s="50"/>
      <c r="X3289" s="50"/>
      <c r="Y3289" s="50"/>
      <c r="Z3289" s="50"/>
      <c r="AA3289" s="14">
        <f>SUM(U3289:Z3289)</f>
        <v>0</v>
      </c>
      <c r="AB3289" s="50"/>
      <c r="AC3289" s="50"/>
      <c r="AD3289" s="86">
        <f>H3289+K3289+O3289+T3289+AA3289+AB3289-AC3289</f>
        <v>75.492753623188406</v>
      </c>
    </row>
    <row r="3290" spans="1:30" ht="21" customHeight="1" x14ac:dyDescent="0.2">
      <c r="A3290" s="8">
        <v>3286</v>
      </c>
      <c r="B3290" s="146" t="s">
        <v>2734</v>
      </c>
      <c r="C3290" s="101" t="s">
        <v>68</v>
      </c>
      <c r="D3290" s="101">
        <v>3</v>
      </c>
      <c r="E3290" s="25">
        <v>0.75483870967741939</v>
      </c>
      <c r="F3290" s="48"/>
      <c r="G3290" s="48"/>
      <c r="H3290" s="12">
        <f>SUM(E3290*100,F3290:G3290)</f>
        <v>75.483870967741936</v>
      </c>
      <c r="I3290" s="48"/>
      <c r="J3290" s="78"/>
      <c r="K3290" s="13">
        <f>SUM(I3290:J3290)</f>
        <v>0</v>
      </c>
      <c r="L3290" s="48"/>
      <c r="M3290" s="78"/>
      <c r="N3290" s="78"/>
      <c r="O3290" s="13">
        <f>SUM(L3290:N3290)</f>
        <v>0</v>
      </c>
      <c r="P3290" s="78"/>
      <c r="Q3290" s="78"/>
      <c r="R3290" s="78"/>
      <c r="S3290" s="78"/>
      <c r="T3290" s="13">
        <f>SUM(P3290:S3290)</f>
        <v>0</v>
      </c>
      <c r="U3290" s="48"/>
      <c r="V3290" s="48"/>
      <c r="W3290" s="48"/>
      <c r="X3290" s="48"/>
      <c r="Y3290" s="48"/>
      <c r="Z3290" s="48"/>
      <c r="AA3290" s="13">
        <f>SUM(U3290:Z3290)</f>
        <v>0</v>
      </c>
      <c r="AB3290" s="48"/>
      <c r="AC3290" s="48"/>
      <c r="AD3290" s="86">
        <f>H3290+K3290+O3290+T3290+AA3290+AB3290-AC3290</f>
        <v>75.483870967741936</v>
      </c>
    </row>
    <row r="3291" spans="1:30" ht="21" customHeight="1" x14ac:dyDescent="0.2">
      <c r="A3291" s="9">
        <v>3287</v>
      </c>
      <c r="B3291" s="143" t="s">
        <v>2735</v>
      </c>
      <c r="C3291" s="92" t="s">
        <v>64</v>
      </c>
      <c r="D3291" s="91">
        <v>4</v>
      </c>
      <c r="E3291" s="29">
        <v>0.75483644859813082</v>
      </c>
      <c r="F3291" s="52"/>
      <c r="G3291" s="46"/>
      <c r="H3291" s="12">
        <f>SUM(E3291*100,F3291:G3291)</f>
        <v>75.483644859813083</v>
      </c>
      <c r="I3291" s="94"/>
      <c r="J3291" s="95"/>
      <c r="K3291" s="12">
        <f>SUM(I3291:J3291)</f>
        <v>0</v>
      </c>
      <c r="L3291" s="95"/>
      <c r="M3291" s="95"/>
      <c r="N3291" s="95"/>
      <c r="O3291" s="12">
        <f>SUM(L3291:N3291)</f>
        <v>0</v>
      </c>
      <c r="P3291" s="95"/>
      <c r="Q3291" s="95"/>
      <c r="R3291" s="95"/>
      <c r="S3291" s="95"/>
      <c r="T3291" s="12">
        <f>SUM(P3291:S3291)</f>
        <v>0</v>
      </c>
      <c r="U3291" s="95"/>
      <c r="V3291" s="94"/>
      <c r="W3291" s="94"/>
      <c r="X3291" s="94"/>
      <c r="Y3291" s="85"/>
      <c r="Z3291" s="85"/>
      <c r="AA3291" s="14">
        <f>SUM(U3291:Z3291)</f>
        <v>0</v>
      </c>
      <c r="AB3291" s="85"/>
      <c r="AC3291" s="85"/>
      <c r="AD3291" s="86">
        <f>H3291+K3291+O3291+T3291+AA3291+AB3291-AC3291</f>
        <v>75.483644859813083</v>
      </c>
    </row>
    <row r="3292" spans="1:30" ht="21" customHeight="1" x14ac:dyDescent="0.2">
      <c r="A3292" s="10">
        <v>3288</v>
      </c>
      <c r="B3292" s="122" t="s">
        <v>2736</v>
      </c>
      <c r="C3292" s="110" t="s">
        <v>73</v>
      </c>
      <c r="D3292" s="110">
        <v>4</v>
      </c>
      <c r="E3292" s="26">
        <v>0.75459999999999994</v>
      </c>
      <c r="F3292" s="50"/>
      <c r="G3292" s="50"/>
      <c r="H3292" s="12">
        <f>SUM(E3292*100,F3292:G3292)</f>
        <v>75.459999999999994</v>
      </c>
      <c r="I3292" s="50"/>
      <c r="J3292" s="112"/>
      <c r="K3292" s="14">
        <f>SUM(I3292:J3292)</f>
        <v>0</v>
      </c>
      <c r="L3292" s="50"/>
      <c r="M3292" s="112"/>
      <c r="N3292" s="112"/>
      <c r="O3292" s="14">
        <f>SUM(L3292:N3292)</f>
        <v>0</v>
      </c>
      <c r="P3292" s="112"/>
      <c r="Q3292" s="112"/>
      <c r="R3292" s="112"/>
      <c r="S3292" s="112"/>
      <c r="T3292" s="14">
        <f>SUM(P3292:S3292)</f>
        <v>0</v>
      </c>
      <c r="U3292" s="50"/>
      <c r="V3292" s="50"/>
      <c r="W3292" s="50"/>
      <c r="X3292" s="50"/>
      <c r="Y3292" s="50"/>
      <c r="Z3292" s="50"/>
      <c r="AA3292" s="14">
        <f>SUM(U3292:Z3292)</f>
        <v>0</v>
      </c>
      <c r="AB3292" s="50"/>
      <c r="AC3292" s="50"/>
      <c r="AD3292" s="87">
        <f>H3292+K3292+O3292+T3292+AA3292+AB3292-AC3292</f>
        <v>75.459999999999994</v>
      </c>
    </row>
    <row r="3293" spans="1:30" ht="21" customHeight="1" x14ac:dyDescent="0.2">
      <c r="A3293" s="8">
        <v>3289</v>
      </c>
      <c r="B3293" s="122" t="s">
        <v>2737</v>
      </c>
      <c r="C3293" s="110" t="s">
        <v>73</v>
      </c>
      <c r="D3293" s="110">
        <v>1</v>
      </c>
      <c r="E3293" s="26">
        <v>0.75459259259259259</v>
      </c>
      <c r="F3293" s="50"/>
      <c r="G3293" s="50"/>
      <c r="H3293" s="12">
        <f>SUM(E3293*100,F3293:G3293)</f>
        <v>75.459259259259255</v>
      </c>
      <c r="I3293" s="50"/>
      <c r="J3293" s="112"/>
      <c r="K3293" s="14">
        <f>SUM(I3293:J3293)</f>
        <v>0</v>
      </c>
      <c r="L3293" s="50"/>
      <c r="M3293" s="112"/>
      <c r="N3293" s="112"/>
      <c r="O3293" s="14">
        <f>SUM(L3293:N3293)</f>
        <v>0</v>
      </c>
      <c r="P3293" s="112"/>
      <c r="Q3293" s="112"/>
      <c r="R3293" s="112"/>
      <c r="S3293" s="112"/>
      <c r="T3293" s="14">
        <f>SUM(P3293:S3293)</f>
        <v>0</v>
      </c>
      <c r="U3293" s="50"/>
      <c r="V3293" s="50"/>
      <c r="W3293" s="50"/>
      <c r="X3293" s="50"/>
      <c r="Y3293" s="50"/>
      <c r="Z3293" s="50"/>
      <c r="AA3293" s="14">
        <f>SUM(U3293:Z3293)</f>
        <v>0</v>
      </c>
      <c r="AB3293" s="50"/>
      <c r="AC3293" s="50"/>
      <c r="AD3293" s="86">
        <f>H3293+K3293+O3293+T3293+AA3293+AB3293-AC3293</f>
        <v>75.459259259259255</v>
      </c>
    </row>
    <row r="3294" spans="1:30" ht="21" customHeight="1" x14ac:dyDescent="0.2">
      <c r="A3294" s="9">
        <v>3290</v>
      </c>
      <c r="B3294" s="136" t="s">
        <v>2738</v>
      </c>
      <c r="C3294" s="104" t="s">
        <v>70</v>
      </c>
      <c r="D3294" s="103">
        <v>1</v>
      </c>
      <c r="E3294" s="26">
        <f>H3294/100</f>
        <v>0.75454545454545452</v>
      </c>
      <c r="F3294" s="49"/>
      <c r="G3294" s="49"/>
      <c r="H3294" s="12">
        <v>75.454545454545453</v>
      </c>
      <c r="I3294" s="49"/>
      <c r="J3294" s="106"/>
      <c r="K3294" s="14">
        <f>SUM(I3294:J3294)</f>
        <v>0</v>
      </c>
      <c r="L3294" s="49"/>
      <c r="M3294" s="106"/>
      <c r="N3294" s="106"/>
      <c r="O3294" s="14">
        <f>SUM(L3294:N3294)</f>
        <v>0</v>
      </c>
      <c r="P3294" s="106"/>
      <c r="Q3294" s="106"/>
      <c r="R3294" s="106"/>
      <c r="S3294" s="106"/>
      <c r="T3294" s="14">
        <f>SUM(P3294:S3294)</f>
        <v>0</v>
      </c>
      <c r="U3294" s="49"/>
      <c r="V3294" s="49"/>
      <c r="W3294" s="49"/>
      <c r="X3294" s="49"/>
      <c r="Y3294" s="49"/>
      <c r="Z3294" s="49"/>
      <c r="AA3294" s="14">
        <f>SUM(U3294:Z3294)</f>
        <v>0</v>
      </c>
      <c r="AB3294" s="49"/>
      <c r="AC3294" s="49"/>
      <c r="AD3294" s="86">
        <f>H3294+K3294+O3294+T3294+AA3294+AB3294-AC3294</f>
        <v>75.454545454545453</v>
      </c>
    </row>
    <row r="3295" spans="1:30" ht="21" customHeight="1" x14ac:dyDescent="0.2">
      <c r="A3295" s="10">
        <v>3291</v>
      </c>
      <c r="B3295" s="110" t="s">
        <v>2739</v>
      </c>
      <c r="C3295" s="110" t="s">
        <v>73</v>
      </c>
      <c r="D3295" s="110">
        <v>3</v>
      </c>
      <c r="E3295" s="26">
        <v>0.7543478260869565</v>
      </c>
      <c r="F3295" s="50"/>
      <c r="G3295" s="50"/>
      <c r="H3295" s="12">
        <f>SUM(E3295*100,F3295:G3295)</f>
        <v>75.434782608695656</v>
      </c>
      <c r="I3295" s="50"/>
      <c r="J3295" s="112"/>
      <c r="K3295" s="14">
        <f>SUM(I3295:J3295)</f>
        <v>0</v>
      </c>
      <c r="L3295" s="50"/>
      <c r="M3295" s="112"/>
      <c r="N3295" s="112"/>
      <c r="O3295" s="14">
        <f>SUM(L3295:N3295)</f>
        <v>0</v>
      </c>
      <c r="P3295" s="112"/>
      <c r="Q3295" s="112"/>
      <c r="R3295" s="112"/>
      <c r="S3295" s="112"/>
      <c r="T3295" s="14">
        <f>SUM(P3295:S3295)</f>
        <v>0</v>
      </c>
      <c r="U3295" s="50"/>
      <c r="V3295" s="50"/>
      <c r="W3295" s="50"/>
      <c r="X3295" s="50"/>
      <c r="Y3295" s="50"/>
      <c r="Z3295" s="50"/>
      <c r="AA3295" s="14">
        <f>SUM(U3295:Z3295)</f>
        <v>0</v>
      </c>
      <c r="AB3295" s="50"/>
      <c r="AC3295" s="50"/>
      <c r="AD3295" s="86">
        <f>H3295+K3295+O3295+T3295+AA3295+AB3295-AC3295</f>
        <v>75.434782608695656</v>
      </c>
    </row>
    <row r="3296" spans="1:30" ht="21" customHeight="1" x14ac:dyDescent="0.2">
      <c r="A3296" s="8">
        <v>3292</v>
      </c>
      <c r="B3296" s="99" t="s">
        <v>2740</v>
      </c>
      <c r="C3296" s="101" t="s">
        <v>68</v>
      </c>
      <c r="D3296" s="101">
        <v>4</v>
      </c>
      <c r="E3296" s="25">
        <v>0.75413793103448279</v>
      </c>
      <c r="F3296" s="48"/>
      <c r="G3296" s="48"/>
      <c r="H3296" s="12">
        <f>SUM(E3296*100,F3296:G3296)</f>
        <v>75.413793103448285</v>
      </c>
      <c r="I3296" s="48"/>
      <c r="J3296" s="78"/>
      <c r="K3296" s="13">
        <f>SUM(I3296:J3296)</f>
        <v>0</v>
      </c>
      <c r="L3296" s="48"/>
      <c r="M3296" s="78"/>
      <c r="N3296" s="78"/>
      <c r="O3296" s="13">
        <f>SUM(L3296:N3296)</f>
        <v>0</v>
      </c>
      <c r="P3296" s="78"/>
      <c r="Q3296" s="78"/>
      <c r="R3296" s="78"/>
      <c r="S3296" s="78"/>
      <c r="T3296" s="13">
        <f>SUM(P3296:S3296)</f>
        <v>0</v>
      </c>
      <c r="U3296" s="48"/>
      <c r="V3296" s="48"/>
      <c r="W3296" s="48"/>
      <c r="X3296" s="48"/>
      <c r="Y3296" s="48"/>
      <c r="Z3296" s="48"/>
      <c r="AA3296" s="13">
        <f>SUM(U3296:Z3296)</f>
        <v>0</v>
      </c>
      <c r="AB3296" s="48"/>
      <c r="AC3296" s="48"/>
      <c r="AD3296" s="86">
        <f>H3296+K3296+O3296+T3296+AA3296+AB3296-AC3296</f>
        <v>75.413793103448285</v>
      </c>
    </row>
    <row r="3297" spans="1:30" ht="21" customHeight="1" x14ac:dyDescent="0.2">
      <c r="A3297" s="9">
        <v>3293</v>
      </c>
      <c r="B3297" s="134" t="s">
        <v>2741</v>
      </c>
      <c r="C3297" s="92" t="s">
        <v>64</v>
      </c>
      <c r="D3297" s="91">
        <v>1</v>
      </c>
      <c r="E3297" s="30">
        <v>0.75406896551724145</v>
      </c>
      <c r="F3297" s="46"/>
      <c r="G3297" s="46"/>
      <c r="H3297" s="12">
        <f>SUM(E3297*100,F3297:G3297)</f>
        <v>75.406896551724145</v>
      </c>
      <c r="I3297" s="53"/>
      <c r="J3297" s="113"/>
      <c r="K3297" s="12">
        <f>SUM(I3297:J3297)</f>
        <v>0</v>
      </c>
      <c r="L3297" s="53"/>
      <c r="M3297" s="113"/>
      <c r="N3297" s="113"/>
      <c r="O3297" s="12">
        <f>SUM(L3297:N3297)</f>
        <v>0</v>
      </c>
      <c r="P3297" s="113"/>
      <c r="Q3297" s="113"/>
      <c r="R3297" s="113"/>
      <c r="S3297" s="113"/>
      <c r="T3297" s="12">
        <f>SUM(P3297:S3297)</f>
        <v>0</v>
      </c>
      <c r="U3297" s="53"/>
      <c r="V3297" s="53"/>
      <c r="W3297" s="53"/>
      <c r="X3297" s="53"/>
      <c r="Y3297" s="58"/>
      <c r="Z3297" s="58"/>
      <c r="AA3297" s="14">
        <f>SUM(U3297:Z3297)</f>
        <v>0</v>
      </c>
      <c r="AB3297" s="58"/>
      <c r="AC3297" s="58"/>
      <c r="AD3297" s="86">
        <f>H3297+K3297+O3297+T3297+AA3297+AB3297-AC3297</f>
        <v>75.406896551724145</v>
      </c>
    </row>
    <row r="3298" spans="1:30" ht="21" customHeight="1" x14ac:dyDescent="0.2">
      <c r="A3298" s="10">
        <v>3294</v>
      </c>
      <c r="B3298" s="122" t="s">
        <v>2742</v>
      </c>
      <c r="C3298" s="110" t="s">
        <v>73</v>
      </c>
      <c r="D3298" s="110">
        <v>1</v>
      </c>
      <c r="E3298" s="26">
        <v>0.74406666666666665</v>
      </c>
      <c r="F3298" s="50"/>
      <c r="G3298" s="50">
        <v>1</v>
      </c>
      <c r="H3298" s="12">
        <f>SUM(E3298*100,F3298:G3298)</f>
        <v>75.406666666666666</v>
      </c>
      <c r="I3298" s="50"/>
      <c r="J3298" s="112"/>
      <c r="K3298" s="14">
        <f>SUM(I3298:J3298)</f>
        <v>0</v>
      </c>
      <c r="L3298" s="50"/>
      <c r="M3298" s="112"/>
      <c r="N3298" s="112"/>
      <c r="O3298" s="14">
        <f>SUM(L3298:N3298)</f>
        <v>0</v>
      </c>
      <c r="P3298" s="112"/>
      <c r="Q3298" s="112"/>
      <c r="R3298" s="112"/>
      <c r="S3298" s="112"/>
      <c r="T3298" s="14">
        <f>SUM(P3298:S3298)</f>
        <v>0</v>
      </c>
      <c r="U3298" s="50"/>
      <c r="V3298" s="50"/>
      <c r="W3298" s="50"/>
      <c r="X3298" s="50"/>
      <c r="Y3298" s="50"/>
      <c r="Z3298" s="50"/>
      <c r="AA3298" s="14">
        <f>SUM(U3298:Z3298)</f>
        <v>0</v>
      </c>
      <c r="AB3298" s="50"/>
      <c r="AC3298" s="50"/>
      <c r="AD3298" s="87">
        <f>H3298+K3298+O3298+T3298+AA3298+AB3298-AC3298</f>
        <v>75.406666666666666</v>
      </c>
    </row>
    <row r="3299" spans="1:30" ht="21" customHeight="1" x14ac:dyDescent="0.2">
      <c r="A3299" s="8">
        <v>3295</v>
      </c>
      <c r="B3299" s="131" t="s">
        <v>2743</v>
      </c>
      <c r="C3299" s="92" t="s">
        <v>64</v>
      </c>
      <c r="D3299" s="92">
        <v>2</v>
      </c>
      <c r="E3299" s="27">
        <v>0.75404255319148938</v>
      </c>
      <c r="F3299" s="46"/>
      <c r="G3299" s="46"/>
      <c r="H3299" s="12">
        <f>SUM(E3299*100,F3299:G3299)</f>
        <v>75.404255319148945</v>
      </c>
      <c r="I3299" s="53"/>
      <c r="J3299" s="113"/>
      <c r="K3299" s="12">
        <f>SUM(I3299:J3299)</f>
        <v>0</v>
      </c>
      <c r="L3299" s="53"/>
      <c r="M3299" s="113"/>
      <c r="N3299" s="113"/>
      <c r="O3299" s="12">
        <f>SUM(L3299:N3299)</f>
        <v>0</v>
      </c>
      <c r="P3299" s="113"/>
      <c r="Q3299" s="113"/>
      <c r="R3299" s="113"/>
      <c r="S3299" s="113"/>
      <c r="T3299" s="12">
        <f>SUM(P3299:S3299)</f>
        <v>0</v>
      </c>
      <c r="U3299" s="53"/>
      <c r="V3299" s="53"/>
      <c r="W3299" s="53"/>
      <c r="X3299" s="53"/>
      <c r="Y3299" s="58"/>
      <c r="Z3299" s="58"/>
      <c r="AA3299" s="14">
        <f>SUM(U3299:Z3299)</f>
        <v>0</v>
      </c>
      <c r="AB3299" s="58"/>
      <c r="AC3299" s="58"/>
      <c r="AD3299" s="86">
        <f>H3299+K3299+O3299+T3299+AA3299+AB3299-AC3299</f>
        <v>75.404255319148945</v>
      </c>
    </row>
    <row r="3300" spans="1:30" ht="21" customHeight="1" x14ac:dyDescent="0.2">
      <c r="A3300" s="9">
        <v>3296</v>
      </c>
      <c r="B3300" s="122" t="s">
        <v>2744</v>
      </c>
      <c r="C3300" s="110" t="s">
        <v>73</v>
      </c>
      <c r="D3300" s="110">
        <v>1</v>
      </c>
      <c r="E3300" s="26">
        <v>0.74900740740740734</v>
      </c>
      <c r="F3300" s="50"/>
      <c r="G3300" s="50"/>
      <c r="H3300" s="12">
        <f>SUM(E3300*100,F3300:G3300)</f>
        <v>74.90074074074073</v>
      </c>
      <c r="I3300" s="50"/>
      <c r="J3300" s="112"/>
      <c r="K3300" s="14">
        <f>SUM(I3300:J3300)</f>
        <v>0</v>
      </c>
      <c r="L3300" s="50"/>
      <c r="M3300" s="112"/>
      <c r="N3300" s="112"/>
      <c r="O3300" s="14">
        <f>SUM(L3300:N3300)</f>
        <v>0</v>
      </c>
      <c r="P3300" s="112"/>
      <c r="Q3300" s="112"/>
      <c r="R3300" s="112"/>
      <c r="S3300" s="112"/>
      <c r="T3300" s="14">
        <f>SUM(P3300:S3300)</f>
        <v>0</v>
      </c>
      <c r="U3300" s="50"/>
      <c r="V3300" s="50">
        <v>0.5</v>
      </c>
      <c r="W3300" s="50"/>
      <c r="X3300" s="50"/>
      <c r="Y3300" s="50"/>
      <c r="Z3300" s="50"/>
      <c r="AA3300" s="14">
        <f>SUM(U3300:Z3300)</f>
        <v>0.5</v>
      </c>
      <c r="AB3300" s="50"/>
      <c r="AC3300" s="50"/>
      <c r="AD3300" s="86">
        <f>H3300+K3300+O3300+T3300+AA3300+AB3300-AC3300</f>
        <v>75.40074074074073</v>
      </c>
    </row>
    <row r="3301" spans="1:30" ht="21" customHeight="1" x14ac:dyDescent="0.2">
      <c r="A3301" s="10">
        <v>3297</v>
      </c>
      <c r="B3301" s="107">
        <v>182825</v>
      </c>
      <c r="C3301" s="104" t="s">
        <v>70</v>
      </c>
      <c r="D3301" s="104">
        <v>3</v>
      </c>
      <c r="E3301" s="26">
        <f>'[1]3-18-04.'!AD7</f>
        <v>0.754</v>
      </c>
      <c r="F3301" s="49"/>
      <c r="G3301" s="49"/>
      <c r="H3301" s="12">
        <f>SUM(E3301*100,F3301:G3301)</f>
        <v>75.400000000000006</v>
      </c>
      <c r="I3301" s="49"/>
      <c r="J3301" s="106"/>
      <c r="K3301" s="14">
        <f>SUM(I3301:J3301)</f>
        <v>0</v>
      </c>
      <c r="L3301" s="49"/>
      <c r="M3301" s="106"/>
      <c r="N3301" s="106"/>
      <c r="O3301" s="14">
        <f>SUM(L3301:N3301)</f>
        <v>0</v>
      </c>
      <c r="P3301" s="106"/>
      <c r="Q3301" s="106"/>
      <c r="R3301" s="106"/>
      <c r="S3301" s="106"/>
      <c r="T3301" s="14">
        <f>SUM(P3301:S3301)</f>
        <v>0</v>
      </c>
      <c r="U3301" s="49"/>
      <c r="V3301" s="49"/>
      <c r="W3301" s="49"/>
      <c r="X3301" s="49"/>
      <c r="Y3301" s="49"/>
      <c r="Z3301" s="49"/>
      <c r="AA3301" s="14">
        <f>SUM(U3301:Z3301)</f>
        <v>0</v>
      </c>
      <c r="AB3301" s="49"/>
      <c r="AC3301" s="49"/>
      <c r="AD3301" s="87">
        <f>H3301+K3301+O3301+T3301+AA3301+AB3301-AC3301</f>
        <v>75.400000000000006</v>
      </c>
    </row>
    <row r="3302" spans="1:30" ht="21" customHeight="1" x14ac:dyDescent="0.2">
      <c r="A3302" s="8">
        <v>3298</v>
      </c>
      <c r="B3302" s="96" t="s">
        <v>2745</v>
      </c>
      <c r="C3302" s="96" t="s">
        <v>66</v>
      </c>
      <c r="D3302" s="96">
        <v>1</v>
      </c>
      <c r="E3302" s="25">
        <v>0.75375000000000003</v>
      </c>
      <c r="F3302" s="47"/>
      <c r="G3302" s="47"/>
      <c r="H3302" s="12">
        <f>SUM(E3302*100,F3302:G3302)</f>
        <v>75.375</v>
      </c>
      <c r="I3302" s="47"/>
      <c r="J3302" s="77"/>
      <c r="K3302" s="13">
        <f>SUM(I3302:J3302)</f>
        <v>0</v>
      </c>
      <c r="L3302" s="47"/>
      <c r="M3302" s="77"/>
      <c r="N3302" s="77"/>
      <c r="O3302" s="13">
        <f>SUM(L3302:N3302)</f>
        <v>0</v>
      </c>
      <c r="P3302" s="77"/>
      <c r="Q3302" s="77"/>
      <c r="R3302" s="77"/>
      <c r="S3302" s="77"/>
      <c r="T3302" s="13">
        <f>SUM(P3302:S3302)</f>
        <v>0</v>
      </c>
      <c r="U3302" s="47"/>
      <c r="V3302" s="47"/>
      <c r="W3302" s="47"/>
      <c r="X3302" s="47"/>
      <c r="Y3302" s="47"/>
      <c r="Z3302" s="47"/>
      <c r="AA3302" s="13">
        <f>SUM(U3302:Z3302)</f>
        <v>0</v>
      </c>
      <c r="AB3302" s="47"/>
      <c r="AC3302" s="47"/>
      <c r="AD3302" s="86">
        <f>H3302+K3302+O3302+T3302+AA3302+AB3302-AC3302</f>
        <v>75.375</v>
      </c>
    </row>
    <row r="3303" spans="1:30" ht="21" customHeight="1" x14ac:dyDescent="0.2">
      <c r="A3303" s="9">
        <v>3299</v>
      </c>
      <c r="B3303" s="117">
        <v>204250</v>
      </c>
      <c r="C3303" s="119" t="s">
        <v>78</v>
      </c>
      <c r="D3303" s="119">
        <v>1</v>
      </c>
      <c r="E3303" s="26">
        <v>0.75375000000000003</v>
      </c>
      <c r="F3303" s="51"/>
      <c r="G3303" s="51"/>
      <c r="H3303" s="12">
        <f>SUM(E3303*100,F3303:G3303)</f>
        <v>75.375</v>
      </c>
      <c r="I3303" s="51"/>
      <c r="J3303" s="121"/>
      <c r="K3303" s="14">
        <f>SUM(I3303:J3303)</f>
        <v>0</v>
      </c>
      <c r="L3303" s="51"/>
      <c r="M3303" s="121"/>
      <c r="N3303" s="121"/>
      <c r="O3303" s="14">
        <f>SUM(L3303:N3303)</f>
        <v>0</v>
      </c>
      <c r="P3303" s="121"/>
      <c r="Q3303" s="121"/>
      <c r="R3303" s="121"/>
      <c r="S3303" s="121"/>
      <c r="T3303" s="14">
        <f>SUM(P3303:S3303)</f>
        <v>0</v>
      </c>
      <c r="U3303" s="51"/>
      <c r="V3303" s="51"/>
      <c r="W3303" s="51"/>
      <c r="X3303" s="51"/>
      <c r="Y3303" s="51"/>
      <c r="Z3303" s="51"/>
      <c r="AA3303" s="14">
        <f>SUM(U3303:Z3303)</f>
        <v>0</v>
      </c>
      <c r="AB3303" s="51"/>
      <c r="AC3303" s="51"/>
      <c r="AD3303" s="87">
        <f>H3303+K3303+O3303+T3303+AA3303+AB3303-AC3303</f>
        <v>75.375</v>
      </c>
    </row>
    <row r="3304" spans="1:30" ht="21" customHeight="1" x14ac:dyDescent="0.2">
      <c r="A3304" s="10">
        <v>3300</v>
      </c>
      <c r="B3304" s="218">
        <v>164463</v>
      </c>
      <c r="C3304" s="92" t="s">
        <v>64</v>
      </c>
      <c r="D3304" s="91">
        <v>5</v>
      </c>
      <c r="E3304" s="27">
        <v>0.75368817204301075</v>
      </c>
      <c r="F3304" s="53"/>
      <c r="G3304" s="46"/>
      <c r="H3304" s="12">
        <f>SUM(E3304*100,F3304:G3304)</f>
        <v>75.368817204301081</v>
      </c>
      <c r="I3304" s="94"/>
      <c r="J3304" s="95"/>
      <c r="K3304" s="12">
        <f>SUM(I3304:J3304)</f>
        <v>0</v>
      </c>
      <c r="L3304" s="95"/>
      <c r="M3304" s="95"/>
      <c r="N3304" s="95"/>
      <c r="O3304" s="12">
        <f>SUM(L3304:N3304)</f>
        <v>0</v>
      </c>
      <c r="P3304" s="95"/>
      <c r="Q3304" s="95"/>
      <c r="R3304" s="95"/>
      <c r="S3304" s="95"/>
      <c r="T3304" s="12">
        <f>SUM(P3304:S3304)</f>
        <v>0</v>
      </c>
      <c r="U3304" s="95"/>
      <c r="V3304" s="94"/>
      <c r="W3304" s="94"/>
      <c r="X3304" s="94"/>
      <c r="Y3304" s="85"/>
      <c r="Z3304" s="85"/>
      <c r="AA3304" s="14">
        <f>SUM(U3304:Z3304)</f>
        <v>0</v>
      </c>
      <c r="AB3304" s="85"/>
      <c r="AC3304" s="85"/>
      <c r="AD3304" s="86">
        <f>H3304+K3304+O3304+T3304+AA3304+AB3304-AC3304</f>
        <v>75.368817204301081</v>
      </c>
    </row>
    <row r="3305" spans="1:30" ht="21" customHeight="1" x14ac:dyDescent="0.2">
      <c r="A3305" s="8">
        <v>3301</v>
      </c>
      <c r="B3305" s="99" t="s">
        <v>2746</v>
      </c>
      <c r="C3305" s="101" t="s">
        <v>68</v>
      </c>
      <c r="D3305" s="101">
        <v>4</v>
      </c>
      <c r="E3305" s="25">
        <v>0.75366666666666671</v>
      </c>
      <c r="F3305" s="48"/>
      <c r="G3305" s="48"/>
      <c r="H3305" s="12">
        <f>SUM(E3305*100,F3305:G3305)</f>
        <v>75.366666666666674</v>
      </c>
      <c r="I3305" s="48"/>
      <c r="J3305" s="78"/>
      <c r="K3305" s="13">
        <f>SUM(I3305:J3305)</f>
        <v>0</v>
      </c>
      <c r="L3305" s="48"/>
      <c r="M3305" s="78"/>
      <c r="N3305" s="78"/>
      <c r="O3305" s="13">
        <f>SUM(L3305:N3305)</f>
        <v>0</v>
      </c>
      <c r="P3305" s="78"/>
      <c r="Q3305" s="78"/>
      <c r="R3305" s="78"/>
      <c r="S3305" s="78"/>
      <c r="T3305" s="13">
        <f>SUM(P3305:S3305)</f>
        <v>0</v>
      </c>
      <c r="U3305" s="48"/>
      <c r="V3305" s="48"/>
      <c r="W3305" s="48"/>
      <c r="X3305" s="48"/>
      <c r="Y3305" s="48"/>
      <c r="Z3305" s="48"/>
      <c r="AA3305" s="13">
        <f>SUM(U3305:Z3305)</f>
        <v>0</v>
      </c>
      <c r="AB3305" s="48"/>
      <c r="AC3305" s="48"/>
      <c r="AD3305" s="86">
        <f>H3305+K3305+O3305+T3305+AA3305+AB3305-AC3305</f>
        <v>75.366666666666674</v>
      </c>
    </row>
    <row r="3306" spans="1:30" ht="21" customHeight="1" x14ac:dyDescent="0.2">
      <c r="A3306" s="9">
        <v>3302</v>
      </c>
      <c r="B3306" s="122" t="s">
        <v>2747</v>
      </c>
      <c r="C3306" s="110" t="s">
        <v>73</v>
      </c>
      <c r="D3306" s="110">
        <v>1</v>
      </c>
      <c r="E3306" s="26">
        <v>0.7486518518518519</v>
      </c>
      <c r="F3306" s="50"/>
      <c r="G3306" s="50"/>
      <c r="H3306" s="12">
        <f>SUM(E3306*100,F3306:G3306)</f>
        <v>74.865185185185197</v>
      </c>
      <c r="I3306" s="50"/>
      <c r="J3306" s="112"/>
      <c r="K3306" s="14">
        <f>SUM(I3306:J3306)</f>
        <v>0</v>
      </c>
      <c r="L3306" s="50"/>
      <c r="M3306" s="112"/>
      <c r="N3306" s="112"/>
      <c r="O3306" s="14">
        <f>SUM(L3306:N3306)</f>
        <v>0</v>
      </c>
      <c r="P3306" s="112"/>
      <c r="Q3306" s="112"/>
      <c r="R3306" s="112"/>
      <c r="S3306" s="112"/>
      <c r="T3306" s="14">
        <f>SUM(P3306:S3306)</f>
        <v>0</v>
      </c>
      <c r="U3306" s="50"/>
      <c r="V3306" s="50">
        <v>0.5</v>
      </c>
      <c r="W3306" s="50"/>
      <c r="X3306" s="50"/>
      <c r="Y3306" s="50"/>
      <c r="Z3306" s="50"/>
      <c r="AA3306" s="14">
        <f>SUM(U3306:Z3306)</f>
        <v>0.5</v>
      </c>
      <c r="AB3306" s="50"/>
      <c r="AC3306" s="50"/>
      <c r="AD3306" s="87">
        <f>H3306+K3306+O3306+T3306+AA3306+AB3306-AC3306</f>
        <v>75.365185185185197</v>
      </c>
    </row>
    <row r="3307" spans="1:30" ht="21" customHeight="1" x14ac:dyDescent="0.2">
      <c r="A3307" s="10">
        <v>3303</v>
      </c>
      <c r="B3307" s="219" t="s">
        <v>2748</v>
      </c>
      <c r="C3307" s="101" t="s">
        <v>68</v>
      </c>
      <c r="D3307" s="101">
        <v>2</v>
      </c>
      <c r="E3307" s="25">
        <v>0.7533333333333333</v>
      </c>
      <c r="F3307" s="48"/>
      <c r="G3307" s="48"/>
      <c r="H3307" s="12">
        <f>SUM(E3307*100,F3307:G3307)</f>
        <v>75.333333333333329</v>
      </c>
      <c r="I3307" s="48"/>
      <c r="J3307" s="78"/>
      <c r="K3307" s="13">
        <f>SUM(I3307:J3307)</f>
        <v>0</v>
      </c>
      <c r="L3307" s="48"/>
      <c r="M3307" s="78"/>
      <c r="N3307" s="78"/>
      <c r="O3307" s="13">
        <f>SUM(L3307:N3307)</f>
        <v>0</v>
      </c>
      <c r="P3307" s="78"/>
      <c r="Q3307" s="78"/>
      <c r="R3307" s="78"/>
      <c r="S3307" s="78"/>
      <c r="T3307" s="13">
        <f>SUM(P3307:S3307)</f>
        <v>0</v>
      </c>
      <c r="U3307" s="48"/>
      <c r="V3307" s="48"/>
      <c r="W3307" s="48"/>
      <c r="X3307" s="48"/>
      <c r="Y3307" s="48"/>
      <c r="Z3307" s="48"/>
      <c r="AA3307" s="13">
        <f>SUM(U3307:Z3307)</f>
        <v>0</v>
      </c>
      <c r="AB3307" s="48"/>
      <c r="AC3307" s="48"/>
      <c r="AD3307" s="86">
        <f>H3307+K3307+O3307+T3307+AA3307+AB3307-AC3307</f>
        <v>75.333333333333329</v>
      </c>
    </row>
    <row r="3308" spans="1:30" ht="21" customHeight="1" x14ac:dyDescent="0.2">
      <c r="A3308" s="8">
        <v>3304</v>
      </c>
      <c r="B3308" s="145">
        <v>164462</v>
      </c>
      <c r="C3308" s="92" t="s">
        <v>64</v>
      </c>
      <c r="D3308" s="91">
        <v>5</v>
      </c>
      <c r="E3308" s="27">
        <v>0.75321935483870972</v>
      </c>
      <c r="F3308" s="46"/>
      <c r="G3308" s="46"/>
      <c r="H3308" s="12">
        <f>SUM(E3308*100,F3308:G3308)</f>
        <v>75.321935483870973</v>
      </c>
      <c r="I3308" s="94"/>
      <c r="J3308" s="95"/>
      <c r="K3308" s="12">
        <f>SUM(I3308:J3308)</f>
        <v>0</v>
      </c>
      <c r="L3308" s="95"/>
      <c r="M3308" s="95"/>
      <c r="N3308" s="95"/>
      <c r="O3308" s="12">
        <f>SUM(L3308:N3308)</f>
        <v>0</v>
      </c>
      <c r="P3308" s="95"/>
      <c r="Q3308" s="95"/>
      <c r="R3308" s="95"/>
      <c r="S3308" s="95"/>
      <c r="T3308" s="12">
        <f>SUM(P3308:S3308)</f>
        <v>0</v>
      </c>
      <c r="U3308" s="95"/>
      <c r="V3308" s="94"/>
      <c r="W3308" s="94"/>
      <c r="X3308" s="94"/>
      <c r="Y3308" s="85"/>
      <c r="Z3308" s="85"/>
      <c r="AA3308" s="14">
        <f>SUM(U3308:Z3308)</f>
        <v>0</v>
      </c>
      <c r="AB3308" s="85"/>
      <c r="AC3308" s="85"/>
      <c r="AD3308" s="86">
        <f>H3308+K3308+O3308+T3308+AA3308+AB3308-AC3308</f>
        <v>75.321935483870973</v>
      </c>
    </row>
    <row r="3309" spans="1:30" ht="21" customHeight="1" x14ac:dyDescent="0.2">
      <c r="A3309" s="9">
        <v>3305</v>
      </c>
      <c r="B3309" s="117">
        <v>194038</v>
      </c>
      <c r="C3309" s="119" t="s">
        <v>78</v>
      </c>
      <c r="D3309" s="119">
        <v>2</v>
      </c>
      <c r="E3309" s="26">
        <v>0.75312500000000004</v>
      </c>
      <c r="F3309" s="51"/>
      <c r="G3309" s="51"/>
      <c r="H3309" s="12">
        <f>SUM(E3309*100,F3309:G3309)</f>
        <v>75.3125</v>
      </c>
      <c r="I3309" s="51"/>
      <c r="J3309" s="121"/>
      <c r="K3309" s="14">
        <f>SUM(I3309:J3309)</f>
        <v>0</v>
      </c>
      <c r="L3309" s="51"/>
      <c r="M3309" s="121"/>
      <c r="N3309" s="121"/>
      <c r="O3309" s="14">
        <f>SUM(L3309:N3309)</f>
        <v>0</v>
      </c>
      <c r="P3309" s="121"/>
      <c r="Q3309" s="121"/>
      <c r="R3309" s="121"/>
      <c r="S3309" s="121"/>
      <c r="T3309" s="14">
        <f>SUM(P3309:S3309)</f>
        <v>0</v>
      </c>
      <c r="U3309" s="51"/>
      <c r="V3309" s="51"/>
      <c r="W3309" s="51"/>
      <c r="X3309" s="51"/>
      <c r="Y3309" s="51"/>
      <c r="Z3309" s="51"/>
      <c r="AA3309" s="14">
        <f>SUM(U3309:Z3309)</f>
        <v>0</v>
      </c>
      <c r="AB3309" s="51"/>
      <c r="AC3309" s="51"/>
      <c r="AD3309" s="87">
        <f>H3309+K3309+O3309+T3309+AA3309+AB3309-AC3309</f>
        <v>75.3125</v>
      </c>
    </row>
    <row r="3310" spans="1:30" ht="21" customHeight="1" x14ac:dyDescent="0.2">
      <c r="A3310" s="10">
        <v>3306</v>
      </c>
      <c r="B3310" s="96" t="s">
        <v>2749</v>
      </c>
      <c r="C3310" s="96" t="s">
        <v>66</v>
      </c>
      <c r="D3310" s="96">
        <v>2</v>
      </c>
      <c r="E3310" s="25">
        <v>0.753</v>
      </c>
      <c r="F3310" s="47"/>
      <c r="G3310" s="47"/>
      <c r="H3310" s="12">
        <f>SUM(E3310*100,F3310:G3310)</f>
        <v>75.3</v>
      </c>
      <c r="I3310" s="47"/>
      <c r="J3310" s="77"/>
      <c r="K3310" s="13">
        <f>SUM(I3310:J3310)</f>
        <v>0</v>
      </c>
      <c r="L3310" s="47"/>
      <c r="M3310" s="77"/>
      <c r="N3310" s="77"/>
      <c r="O3310" s="13">
        <f>SUM(L3310:N3310)</f>
        <v>0</v>
      </c>
      <c r="P3310" s="77"/>
      <c r="Q3310" s="77"/>
      <c r="R3310" s="77"/>
      <c r="S3310" s="77"/>
      <c r="T3310" s="13">
        <f>SUM(P3310:S3310)</f>
        <v>0</v>
      </c>
      <c r="U3310" s="47"/>
      <c r="V3310" s="47"/>
      <c r="W3310" s="47"/>
      <c r="X3310" s="47"/>
      <c r="Y3310" s="47"/>
      <c r="Z3310" s="47"/>
      <c r="AA3310" s="13">
        <f>SUM(U3310:Z3310)</f>
        <v>0</v>
      </c>
      <c r="AB3310" s="47"/>
      <c r="AC3310" s="47"/>
      <c r="AD3310" s="86">
        <f>H3310+K3310+O3310+T3310+AA3310+AB3310-AC3310</f>
        <v>75.3</v>
      </c>
    </row>
    <row r="3311" spans="1:30" ht="21" customHeight="1" x14ac:dyDescent="0.2">
      <c r="A3311" s="8">
        <v>3307</v>
      </c>
      <c r="B3311" s="145">
        <v>164262</v>
      </c>
      <c r="C3311" s="92" t="s">
        <v>64</v>
      </c>
      <c r="D3311" s="91">
        <v>5</v>
      </c>
      <c r="E3311" s="27">
        <v>0.752979746835443</v>
      </c>
      <c r="F3311" s="54"/>
      <c r="G3311" s="54"/>
      <c r="H3311" s="12">
        <f>SUM(E3311*100,F3311:G3311)</f>
        <v>75.297974683544297</v>
      </c>
      <c r="I3311" s="85"/>
      <c r="J3311" s="126"/>
      <c r="K3311" s="12">
        <f>SUM(I3311:J3311)</f>
        <v>0</v>
      </c>
      <c r="L3311" s="95"/>
      <c r="M3311" s="95"/>
      <c r="N3311" s="95"/>
      <c r="O3311" s="12">
        <f>SUM(L3311:N3311)</f>
        <v>0</v>
      </c>
      <c r="P3311" s="95"/>
      <c r="Q3311" s="95"/>
      <c r="R3311" s="95"/>
      <c r="S3311" s="95"/>
      <c r="T3311" s="12">
        <f>SUM(P3311:S3311)</f>
        <v>0</v>
      </c>
      <c r="U3311" s="95"/>
      <c r="V3311" s="94"/>
      <c r="W3311" s="94"/>
      <c r="X3311" s="94"/>
      <c r="Y3311" s="85"/>
      <c r="Z3311" s="85"/>
      <c r="AA3311" s="14">
        <f>SUM(U3311:Z3311)</f>
        <v>0</v>
      </c>
      <c r="AB3311" s="85"/>
      <c r="AC3311" s="85"/>
      <c r="AD3311" s="87">
        <f>H3311+K3311+O3311+T3311+AA3311+AB3311-AC3311</f>
        <v>75.297974683544297</v>
      </c>
    </row>
    <row r="3312" spans="1:30" ht="21" customHeight="1" x14ac:dyDescent="0.2">
      <c r="A3312" s="9">
        <v>3308</v>
      </c>
      <c r="B3312" s="131" t="s">
        <v>2750</v>
      </c>
      <c r="C3312" s="92" t="s">
        <v>64</v>
      </c>
      <c r="D3312" s="92">
        <v>2</v>
      </c>
      <c r="E3312" s="29">
        <v>0.75297872340425531</v>
      </c>
      <c r="F3312" s="52"/>
      <c r="G3312" s="46"/>
      <c r="H3312" s="12">
        <f>SUM(E3312*100,F3312:G3312)</f>
        <v>75.297872340425528</v>
      </c>
      <c r="I3312" s="94"/>
      <c r="J3312" s="95"/>
      <c r="K3312" s="12">
        <f>SUM(I3312:J3312)</f>
        <v>0</v>
      </c>
      <c r="L3312" s="95"/>
      <c r="M3312" s="95"/>
      <c r="N3312" s="95"/>
      <c r="O3312" s="12">
        <f>SUM(L3312:N3312)</f>
        <v>0</v>
      </c>
      <c r="P3312" s="95"/>
      <c r="Q3312" s="95"/>
      <c r="R3312" s="95"/>
      <c r="S3312" s="95"/>
      <c r="T3312" s="12">
        <f>SUM(P3312:S3312)</f>
        <v>0</v>
      </c>
      <c r="U3312" s="95"/>
      <c r="V3312" s="94"/>
      <c r="W3312" s="94"/>
      <c r="X3312" s="94"/>
      <c r="Y3312" s="85"/>
      <c r="Z3312" s="85"/>
      <c r="AA3312" s="14">
        <f>SUM(U3312:Z3312)</f>
        <v>0</v>
      </c>
      <c r="AB3312" s="85"/>
      <c r="AC3312" s="85"/>
      <c r="AD3312" s="86">
        <f>H3312+K3312+O3312+T3312+AA3312+AB3312-AC3312</f>
        <v>75.297872340425528</v>
      </c>
    </row>
    <row r="3313" spans="1:30" ht="21" customHeight="1" x14ac:dyDescent="0.2">
      <c r="A3313" s="10">
        <v>3309</v>
      </c>
      <c r="B3313" s="96" t="s">
        <v>2751</v>
      </c>
      <c r="C3313" s="96" t="s">
        <v>66</v>
      </c>
      <c r="D3313" s="96">
        <v>1</v>
      </c>
      <c r="E3313" s="25">
        <v>0.73593750000000002</v>
      </c>
      <c r="F3313" s="47"/>
      <c r="G3313" s="47"/>
      <c r="H3313" s="12">
        <f>SUM(E3313*100,F3313:G3313)</f>
        <v>73.59375</v>
      </c>
      <c r="I3313" s="47"/>
      <c r="J3313" s="77"/>
      <c r="K3313" s="13">
        <f>SUM(I3313:J3313)</f>
        <v>0</v>
      </c>
      <c r="L3313" s="47"/>
      <c r="M3313" s="77"/>
      <c r="N3313" s="77"/>
      <c r="O3313" s="13">
        <f>SUM(L3313:N3313)</f>
        <v>0</v>
      </c>
      <c r="P3313" s="77"/>
      <c r="Q3313" s="98"/>
      <c r="R3313" s="77">
        <v>0.5</v>
      </c>
      <c r="S3313" s="77"/>
      <c r="T3313" s="13">
        <f>SUM(P3313:S3313)</f>
        <v>0.5</v>
      </c>
      <c r="U3313" s="47"/>
      <c r="V3313" s="47">
        <v>1.2</v>
      </c>
      <c r="W3313" s="47"/>
      <c r="X3313" s="47"/>
      <c r="Y3313" s="47"/>
      <c r="Z3313" s="47"/>
      <c r="AA3313" s="13">
        <f>SUM(U3313:Z3313)</f>
        <v>1.2</v>
      </c>
      <c r="AB3313" s="47"/>
      <c r="AC3313" s="47"/>
      <c r="AD3313" s="86">
        <f>H3313+K3313+O3313+T3313+AA3313+AB3313-AC3313</f>
        <v>75.293750000000003</v>
      </c>
    </row>
    <row r="3314" spans="1:30" ht="21" customHeight="1" x14ac:dyDescent="0.2">
      <c r="A3314" s="8">
        <v>3310</v>
      </c>
      <c r="B3314" s="117">
        <v>194035</v>
      </c>
      <c r="C3314" s="119" t="s">
        <v>78</v>
      </c>
      <c r="D3314" s="119">
        <v>2</v>
      </c>
      <c r="E3314" s="26">
        <v>0.75270833333333331</v>
      </c>
      <c r="F3314" s="51"/>
      <c r="G3314" s="51"/>
      <c r="H3314" s="12">
        <f>SUM(E3314*100,F3314:G3314)</f>
        <v>75.270833333333329</v>
      </c>
      <c r="I3314" s="51"/>
      <c r="J3314" s="121"/>
      <c r="K3314" s="14">
        <f>SUM(I3314:J3314)</f>
        <v>0</v>
      </c>
      <c r="L3314" s="51"/>
      <c r="M3314" s="121"/>
      <c r="N3314" s="121"/>
      <c r="O3314" s="14">
        <f>SUM(L3314:N3314)</f>
        <v>0</v>
      </c>
      <c r="P3314" s="121"/>
      <c r="Q3314" s="121"/>
      <c r="R3314" s="121"/>
      <c r="S3314" s="121"/>
      <c r="T3314" s="14">
        <f>SUM(P3314:S3314)</f>
        <v>0</v>
      </c>
      <c r="U3314" s="51"/>
      <c r="V3314" s="51"/>
      <c r="W3314" s="51"/>
      <c r="X3314" s="51"/>
      <c r="Y3314" s="51"/>
      <c r="Z3314" s="51"/>
      <c r="AA3314" s="14">
        <f>SUM(U3314:Z3314)</f>
        <v>0</v>
      </c>
      <c r="AB3314" s="51"/>
      <c r="AC3314" s="51"/>
      <c r="AD3314" s="86">
        <f>H3314+K3314+O3314+T3314+AA3314+AB3314-AC3314</f>
        <v>75.270833333333329</v>
      </c>
    </row>
    <row r="3315" spans="1:30" ht="21" customHeight="1" x14ac:dyDescent="0.2">
      <c r="A3315" s="9">
        <v>3311</v>
      </c>
      <c r="B3315" s="100" t="s">
        <v>2752</v>
      </c>
      <c r="C3315" s="101" t="s">
        <v>68</v>
      </c>
      <c r="D3315" s="101">
        <v>2</v>
      </c>
      <c r="E3315" s="25">
        <v>0.75266666666666671</v>
      </c>
      <c r="F3315" s="48"/>
      <c r="G3315" s="48"/>
      <c r="H3315" s="12">
        <f>SUM(E3315*100,F3315:G3315)</f>
        <v>75.266666666666666</v>
      </c>
      <c r="I3315" s="48"/>
      <c r="J3315" s="78"/>
      <c r="K3315" s="13">
        <f>SUM(I3315:J3315)</f>
        <v>0</v>
      </c>
      <c r="L3315" s="48"/>
      <c r="M3315" s="78"/>
      <c r="N3315" s="78"/>
      <c r="O3315" s="13">
        <f>SUM(L3315:N3315)</f>
        <v>0</v>
      </c>
      <c r="P3315" s="78"/>
      <c r="Q3315" s="78"/>
      <c r="R3315" s="78"/>
      <c r="S3315" s="78"/>
      <c r="T3315" s="13">
        <f>SUM(P3315:S3315)</f>
        <v>0</v>
      </c>
      <c r="U3315" s="48"/>
      <c r="V3315" s="48"/>
      <c r="W3315" s="48"/>
      <c r="X3315" s="48"/>
      <c r="Y3315" s="48"/>
      <c r="Z3315" s="48"/>
      <c r="AA3315" s="13">
        <f>SUM(U3315:Z3315)</f>
        <v>0</v>
      </c>
      <c r="AB3315" s="48"/>
      <c r="AC3315" s="48"/>
      <c r="AD3315" s="86">
        <f>H3315+K3315+O3315+T3315+AA3315+AB3315-AC3315</f>
        <v>75.266666666666666</v>
      </c>
    </row>
    <row r="3316" spans="1:30" ht="21" customHeight="1" x14ac:dyDescent="0.2">
      <c r="A3316" s="10">
        <v>3312</v>
      </c>
      <c r="B3316" s="110" t="s">
        <v>2753</v>
      </c>
      <c r="C3316" s="110" t="s">
        <v>73</v>
      </c>
      <c r="D3316" s="110">
        <v>1</v>
      </c>
      <c r="E3316" s="26">
        <v>0.75261333333333325</v>
      </c>
      <c r="F3316" s="50"/>
      <c r="G3316" s="50"/>
      <c r="H3316" s="12">
        <f>SUM(E3316*100,F3316:G3316)</f>
        <v>75.261333333333326</v>
      </c>
      <c r="I3316" s="50"/>
      <c r="J3316" s="112"/>
      <c r="K3316" s="14">
        <f>SUM(I3316:J3316)</f>
        <v>0</v>
      </c>
      <c r="L3316" s="50"/>
      <c r="M3316" s="112"/>
      <c r="N3316" s="112"/>
      <c r="O3316" s="14">
        <f>SUM(L3316:N3316)</f>
        <v>0</v>
      </c>
      <c r="P3316" s="112"/>
      <c r="Q3316" s="112"/>
      <c r="R3316" s="112"/>
      <c r="S3316" s="112"/>
      <c r="T3316" s="14">
        <f>SUM(P3316:S3316)</f>
        <v>0</v>
      </c>
      <c r="U3316" s="50"/>
      <c r="V3316" s="50"/>
      <c r="W3316" s="50"/>
      <c r="X3316" s="50"/>
      <c r="Y3316" s="50"/>
      <c r="Z3316" s="50"/>
      <c r="AA3316" s="14">
        <f>SUM(U3316:Z3316)</f>
        <v>0</v>
      </c>
      <c r="AB3316" s="50"/>
      <c r="AC3316" s="50"/>
      <c r="AD3316" s="87">
        <f>H3316+K3316+O3316+T3316+AA3316+AB3316-AC3316</f>
        <v>75.261333333333326</v>
      </c>
    </row>
    <row r="3317" spans="1:30" ht="21" customHeight="1" x14ac:dyDescent="0.2">
      <c r="A3317" s="8">
        <v>3313</v>
      </c>
      <c r="B3317" s="134" t="s">
        <v>2754</v>
      </c>
      <c r="C3317" s="92" t="s">
        <v>64</v>
      </c>
      <c r="D3317" s="92">
        <v>1</v>
      </c>
      <c r="E3317" s="27">
        <v>0.7523333333333333</v>
      </c>
      <c r="F3317" s="46"/>
      <c r="G3317" s="46"/>
      <c r="H3317" s="12">
        <f>SUM(E3317*100,F3317:G3317)</f>
        <v>75.233333333333334</v>
      </c>
      <c r="I3317" s="94"/>
      <c r="J3317" s="95"/>
      <c r="K3317" s="12">
        <f>SUM(I3317:J3317)</f>
        <v>0</v>
      </c>
      <c r="L3317" s="95"/>
      <c r="M3317" s="95"/>
      <c r="N3317" s="95"/>
      <c r="O3317" s="12">
        <f>SUM(L3317:N3317)</f>
        <v>0</v>
      </c>
      <c r="P3317" s="95"/>
      <c r="Q3317" s="95"/>
      <c r="R3317" s="95"/>
      <c r="S3317" s="95"/>
      <c r="T3317" s="12">
        <f>SUM(P3317:S3317)</f>
        <v>0</v>
      </c>
      <c r="U3317" s="95"/>
      <c r="V3317" s="94"/>
      <c r="W3317" s="94"/>
      <c r="X3317" s="94"/>
      <c r="Y3317" s="85"/>
      <c r="Z3317" s="85"/>
      <c r="AA3317" s="14">
        <f>SUM(U3317:Z3317)</f>
        <v>0</v>
      </c>
      <c r="AB3317" s="85"/>
      <c r="AC3317" s="85"/>
      <c r="AD3317" s="87">
        <f>H3317+K3317+O3317+T3317+AA3317+AB3317-AC3317</f>
        <v>75.233333333333334</v>
      </c>
    </row>
    <row r="3318" spans="1:30" ht="21" customHeight="1" x14ac:dyDescent="0.2">
      <c r="A3318" s="9">
        <v>3314</v>
      </c>
      <c r="B3318" s="103" t="s">
        <v>2755</v>
      </c>
      <c r="C3318" s="104" t="s">
        <v>70</v>
      </c>
      <c r="D3318" s="103">
        <v>4</v>
      </c>
      <c r="E3318" s="26">
        <f>H3318/100</f>
        <v>0.75214285714285711</v>
      </c>
      <c r="F3318" s="49"/>
      <c r="G3318" s="49"/>
      <c r="H3318" s="12">
        <v>75.214285714285708</v>
      </c>
      <c r="I3318" s="49"/>
      <c r="J3318" s="106"/>
      <c r="K3318" s="14">
        <f>SUM(I3318:J3318)</f>
        <v>0</v>
      </c>
      <c r="L3318" s="49"/>
      <c r="M3318" s="106"/>
      <c r="N3318" s="106"/>
      <c r="O3318" s="14">
        <f>SUM(L3318:N3318)</f>
        <v>0</v>
      </c>
      <c r="P3318" s="106"/>
      <c r="Q3318" s="106"/>
      <c r="R3318" s="106"/>
      <c r="S3318" s="106"/>
      <c r="T3318" s="14">
        <f>SUM(P3318:S3318)</f>
        <v>0</v>
      </c>
      <c r="U3318" s="49"/>
      <c r="V3318" s="49"/>
      <c r="W3318" s="49"/>
      <c r="X3318" s="49"/>
      <c r="Y3318" s="49"/>
      <c r="Z3318" s="49"/>
      <c r="AA3318" s="14">
        <f>SUM(U3318:Z3318)</f>
        <v>0</v>
      </c>
      <c r="AB3318" s="49"/>
      <c r="AC3318" s="49"/>
      <c r="AD3318" s="87">
        <f>H3318+K3318+O3318+T3318+AA3318+AB3318-AC3318</f>
        <v>75.214285714285708</v>
      </c>
    </row>
    <row r="3319" spans="1:30" ht="21" customHeight="1" x14ac:dyDescent="0.2">
      <c r="A3319" s="10">
        <v>3315</v>
      </c>
      <c r="B3319" s="107">
        <v>182843</v>
      </c>
      <c r="C3319" s="104" t="s">
        <v>70</v>
      </c>
      <c r="D3319" s="104">
        <v>3</v>
      </c>
      <c r="E3319" s="26">
        <f>'[1]3-18-05.'!AD3</f>
        <v>0.752</v>
      </c>
      <c r="F3319" s="49"/>
      <c r="G3319" s="49"/>
      <c r="H3319" s="12">
        <f>SUM(E3319*100,F3319:G3319)</f>
        <v>75.2</v>
      </c>
      <c r="I3319" s="49"/>
      <c r="J3319" s="106"/>
      <c r="K3319" s="14">
        <f>SUM(I3319:J3319)</f>
        <v>0</v>
      </c>
      <c r="L3319" s="49"/>
      <c r="M3319" s="106"/>
      <c r="N3319" s="106"/>
      <c r="O3319" s="14">
        <f>SUM(L3319:N3319)</f>
        <v>0</v>
      </c>
      <c r="P3319" s="106"/>
      <c r="Q3319" s="106"/>
      <c r="R3319" s="106"/>
      <c r="S3319" s="106"/>
      <c r="T3319" s="14">
        <f>SUM(P3319:S3319)</f>
        <v>0</v>
      </c>
      <c r="U3319" s="49"/>
      <c r="V3319" s="49"/>
      <c r="W3319" s="49"/>
      <c r="X3319" s="49"/>
      <c r="Y3319" s="49"/>
      <c r="Z3319" s="49"/>
      <c r="AA3319" s="14">
        <f>SUM(U3319:Z3319)</f>
        <v>0</v>
      </c>
      <c r="AB3319" s="49"/>
      <c r="AC3319" s="49"/>
      <c r="AD3319" s="86">
        <f>H3319+K3319+O3319+T3319+AA3319+AB3319-AC3319</f>
        <v>75.2</v>
      </c>
    </row>
    <row r="3320" spans="1:30" ht="21" customHeight="1" x14ac:dyDescent="0.2">
      <c r="A3320" s="8">
        <v>3316</v>
      </c>
      <c r="B3320" s="100" t="s">
        <v>2756</v>
      </c>
      <c r="C3320" s="101" t="s">
        <v>68</v>
      </c>
      <c r="D3320" s="156">
        <v>1</v>
      </c>
      <c r="E3320" s="28">
        <v>0.752</v>
      </c>
      <c r="F3320" s="48"/>
      <c r="G3320" s="48"/>
      <c r="H3320" s="12">
        <f>SUM(E3320*100,F3320:G3320)</f>
        <v>75.2</v>
      </c>
      <c r="I3320" s="48"/>
      <c r="J3320" s="78"/>
      <c r="K3320" s="13">
        <f>SUM(I3320:J3320)</f>
        <v>0</v>
      </c>
      <c r="L3320" s="48"/>
      <c r="M3320" s="78"/>
      <c r="N3320" s="78"/>
      <c r="O3320" s="13">
        <f>SUM(L3320:N3320)</f>
        <v>0</v>
      </c>
      <c r="P3320" s="78"/>
      <c r="Q3320" s="78"/>
      <c r="R3320" s="78"/>
      <c r="S3320" s="78"/>
      <c r="T3320" s="13">
        <f>SUM(P3320:S3320)</f>
        <v>0</v>
      </c>
      <c r="U3320" s="48"/>
      <c r="V3320" s="48"/>
      <c r="W3320" s="48"/>
      <c r="X3320" s="48"/>
      <c r="Y3320" s="48"/>
      <c r="Z3320" s="48"/>
      <c r="AA3320" s="13">
        <f>SUM(U3320:Z3320)</f>
        <v>0</v>
      </c>
      <c r="AB3320" s="48"/>
      <c r="AC3320" s="48"/>
      <c r="AD3320" s="86">
        <f>H3320+K3320+O3320+T3320+AA3320+AB3320-AC3320</f>
        <v>75.2</v>
      </c>
    </row>
    <row r="3321" spans="1:30" ht="21" customHeight="1" x14ac:dyDescent="0.2">
      <c r="A3321" s="9">
        <v>3317</v>
      </c>
      <c r="B3321" s="100" t="s">
        <v>2757</v>
      </c>
      <c r="C3321" s="101" t="s">
        <v>68</v>
      </c>
      <c r="D3321" s="101">
        <v>2</v>
      </c>
      <c r="E3321" s="25">
        <v>0.752</v>
      </c>
      <c r="F3321" s="48"/>
      <c r="G3321" s="48"/>
      <c r="H3321" s="12">
        <f>SUM(E3321*100,F3321:G3321)</f>
        <v>75.2</v>
      </c>
      <c r="I3321" s="48"/>
      <c r="J3321" s="78"/>
      <c r="K3321" s="13">
        <f>SUM(I3321:J3321)</f>
        <v>0</v>
      </c>
      <c r="L3321" s="48"/>
      <c r="M3321" s="78"/>
      <c r="N3321" s="78"/>
      <c r="O3321" s="13">
        <f>SUM(L3321:N3321)</f>
        <v>0</v>
      </c>
      <c r="P3321" s="78"/>
      <c r="Q3321" s="78"/>
      <c r="R3321" s="78"/>
      <c r="S3321" s="78"/>
      <c r="T3321" s="13">
        <f>SUM(P3321:S3321)</f>
        <v>0</v>
      </c>
      <c r="U3321" s="48"/>
      <c r="V3321" s="48"/>
      <c r="W3321" s="48"/>
      <c r="X3321" s="48"/>
      <c r="Y3321" s="48"/>
      <c r="Z3321" s="48"/>
      <c r="AA3321" s="13">
        <f>SUM(U3321:Z3321)</f>
        <v>0</v>
      </c>
      <c r="AB3321" s="48"/>
      <c r="AC3321" s="48"/>
      <c r="AD3321" s="87">
        <f>H3321+K3321+O3321+T3321+AA3321+AB3321-AC3321</f>
        <v>75.2</v>
      </c>
    </row>
    <row r="3322" spans="1:30" ht="21" customHeight="1" x14ac:dyDescent="0.2">
      <c r="A3322" s="10">
        <v>3318</v>
      </c>
      <c r="B3322" s="99" t="s">
        <v>2758</v>
      </c>
      <c r="C3322" s="101" t="s">
        <v>68</v>
      </c>
      <c r="D3322" s="101">
        <v>2</v>
      </c>
      <c r="E3322" s="25">
        <v>0.752</v>
      </c>
      <c r="F3322" s="48"/>
      <c r="G3322" s="48"/>
      <c r="H3322" s="12">
        <f>SUM(E3322*100,F3322:G3322)</f>
        <v>75.2</v>
      </c>
      <c r="I3322" s="48"/>
      <c r="J3322" s="78"/>
      <c r="K3322" s="13">
        <f>SUM(I3322:J3322)</f>
        <v>0</v>
      </c>
      <c r="L3322" s="48"/>
      <c r="M3322" s="78"/>
      <c r="N3322" s="78"/>
      <c r="O3322" s="13">
        <f>SUM(L3322:N3322)</f>
        <v>0</v>
      </c>
      <c r="P3322" s="78"/>
      <c r="Q3322" s="78"/>
      <c r="R3322" s="78"/>
      <c r="S3322" s="78"/>
      <c r="T3322" s="13">
        <f>SUM(P3322:S3322)</f>
        <v>0</v>
      </c>
      <c r="U3322" s="48"/>
      <c r="V3322" s="48"/>
      <c r="W3322" s="48"/>
      <c r="X3322" s="48"/>
      <c r="Y3322" s="48"/>
      <c r="Z3322" s="48"/>
      <c r="AA3322" s="13">
        <f>SUM(U3322:Z3322)</f>
        <v>0</v>
      </c>
      <c r="AB3322" s="48"/>
      <c r="AC3322" s="48"/>
      <c r="AD3322" s="87">
        <f>H3322+K3322+O3322+T3322+AA3322+AB3322-AC3322</f>
        <v>75.2</v>
      </c>
    </row>
    <row r="3323" spans="1:30" ht="21" customHeight="1" x14ac:dyDescent="0.2">
      <c r="A3323" s="8">
        <v>3319</v>
      </c>
      <c r="B3323" s="114" t="s">
        <v>2759</v>
      </c>
      <c r="C3323" s="92" t="s">
        <v>64</v>
      </c>
      <c r="D3323" s="91">
        <v>3</v>
      </c>
      <c r="E3323" s="27">
        <v>0.75180064308681671</v>
      </c>
      <c r="F3323" s="46"/>
      <c r="G3323" s="46"/>
      <c r="H3323" s="12">
        <f>SUM(E3323*100,F3323:G3323)</f>
        <v>75.180064308681665</v>
      </c>
      <c r="I3323" s="94"/>
      <c r="J3323" s="95"/>
      <c r="K3323" s="12">
        <f>SUM(I3323:J3323)</f>
        <v>0</v>
      </c>
      <c r="L3323" s="95"/>
      <c r="M3323" s="95"/>
      <c r="N3323" s="95"/>
      <c r="O3323" s="12">
        <f>SUM(L3323:N3323)</f>
        <v>0</v>
      </c>
      <c r="P3323" s="95"/>
      <c r="Q3323" s="95"/>
      <c r="R3323" s="95"/>
      <c r="S3323" s="95"/>
      <c r="T3323" s="12">
        <f>SUM(P3323:S3323)</f>
        <v>0</v>
      </c>
      <c r="U3323" s="95"/>
      <c r="V3323" s="94"/>
      <c r="W3323" s="94"/>
      <c r="X3323" s="94"/>
      <c r="Y3323" s="85"/>
      <c r="Z3323" s="85"/>
      <c r="AA3323" s="14">
        <f>SUM(U3323:Z3323)</f>
        <v>0</v>
      </c>
      <c r="AB3323" s="85"/>
      <c r="AC3323" s="85"/>
      <c r="AD3323" s="87">
        <f>H3323+K3323+O3323+T3323+AA3323+AB3323-AC3323</f>
        <v>75.180064308681665</v>
      </c>
    </row>
    <row r="3324" spans="1:30" ht="21" customHeight="1" x14ac:dyDescent="0.2">
      <c r="A3324" s="9">
        <v>3320</v>
      </c>
      <c r="B3324" s="131" t="s">
        <v>2760</v>
      </c>
      <c r="C3324" s="92" t="s">
        <v>64</v>
      </c>
      <c r="D3324" s="92">
        <v>2</v>
      </c>
      <c r="E3324" s="27">
        <v>0.75170212765957445</v>
      </c>
      <c r="F3324" s="53"/>
      <c r="G3324" s="46"/>
      <c r="H3324" s="12">
        <f>SUM(E3324*100,F3324:G3324)</f>
        <v>75.170212765957444</v>
      </c>
      <c r="I3324" s="94"/>
      <c r="J3324" s="95"/>
      <c r="K3324" s="12">
        <f>SUM(I3324:J3324)</f>
        <v>0</v>
      </c>
      <c r="L3324" s="95"/>
      <c r="M3324" s="95"/>
      <c r="N3324" s="95"/>
      <c r="O3324" s="12">
        <f>SUM(L3324:N3324)</f>
        <v>0</v>
      </c>
      <c r="P3324" s="95"/>
      <c r="Q3324" s="95"/>
      <c r="R3324" s="95"/>
      <c r="S3324" s="95"/>
      <c r="T3324" s="12">
        <f>SUM(P3324:S3324)</f>
        <v>0</v>
      </c>
      <c r="U3324" s="95"/>
      <c r="V3324" s="94"/>
      <c r="W3324" s="94"/>
      <c r="X3324" s="94"/>
      <c r="Y3324" s="85"/>
      <c r="Z3324" s="85"/>
      <c r="AA3324" s="14">
        <f>SUM(U3324:Z3324)</f>
        <v>0</v>
      </c>
      <c r="AB3324" s="85"/>
      <c r="AC3324" s="85"/>
      <c r="AD3324" s="86">
        <f>H3324+K3324+O3324+T3324+AA3324+AB3324-AC3324</f>
        <v>75.170212765957444</v>
      </c>
    </row>
    <row r="3325" spans="1:30" ht="21" customHeight="1" x14ac:dyDescent="0.2">
      <c r="A3325" s="10">
        <v>3321</v>
      </c>
      <c r="B3325" s="96" t="s">
        <v>2761</v>
      </c>
      <c r="C3325" s="96" t="s">
        <v>66</v>
      </c>
      <c r="D3325" s="96">
        <v>2</v>
      </c>
      <c r="E3325" s="25">
        <v>0.72166666666666668</v>
      </c>
      <c r="F3325" s="47"/>
      <c r="G3325" s="47"/>
      <c r="H3325" s="12">
        <f>SUM(E3325*100,F3325:G3325)</f>
        <v>72.166666666666671</v>
      </c>
      <c r="I3325" s="47"/>
      <c r="J3325" s="77"/>
      <c r="K3325" s="13">
        <f>SUM(I3325:J3325)</f>
        <v>0</v>
      </c>
      <c r="L3325" s="47"/>
      <c r="M3325" s="77"/>
      <c r="N3325" s="77"/>
      <c r="O3325" s="13">
        <f>SUM(L3325:N3325)</f>
        <v>0</v>
      </c>
      <c r="P3325" s="77"/>
      <c r="Q3325" s="77"/>
      <c r="R3325" s="77"/>
      <c r="S3325" s="77"/>
      <c r="T3325" s="13">
        <f>SUM(P3325:S3325)</f>
        <v>0</v>
      </c>
      <c r="U3325" s="47"/>
      <c r="V3325" s="47"/>
      <c r="W3325" s="47"/>
      <c r="X3325" s="47"/>
      <c r="Y3325" s="47">
        <v>3</v>
      </c>
      <c r="Z3325" s="47"/>
      <c r="AA3325" s="13">
        <f>SUM(U3325:Z3325)</f>
        <v>3</v>
      </c>
      <c r="AB3325" s="47"/>
      <c r="AC3325" s="47"/>
      <c r="AD3325" s="87">
        <f>H3325+K3325+O3325+T3325+AA3325+AB3325-AC3325</f>
        <v>75.166666666666671</v>
      </c>
    </row>
    <row r="3326" spans="1:30" ht="21" customHeight="1" x14ac:dyDescent="0.2">
      <c r="A3326" s="8">
        <v>3322</v>
      </c>
      <c r="B3326" s="96" t="s">
        <v>2762</v>
      </c>
      <c r="C3326" s="96" t="s">
        <v>66</v>
      </c>
      <c r="D3326" s="96">
        <v>1</v>
      </c>
      <c r="E3326" s="25">
        <v>0.75156250000000002</v>
      </c>
      <c r="F3326" s="47"/>
      <c r="G3326" s="47"/>
      <c r="H3326" s="12">
        <f>SUM(E3326*100,F3326:G3326)</f>
        <v>75.15625</v>
      </c>
      <c r="I3326" s="47"/>
      <c r="J3326" s="77"/>
      <c r="K3326" s="13">
        <f>SUM(I3326:J3326)</f>
        <v>0</v>
      </c>
      <c r="L3326" s="47"/>
      <c r="M3326" s="77"/>
      <c r="N3326" s="77"/>
      <c r="O3326" s="13">
        <f>SUM(L3326:N3326)</f>
        <v>0</v>
      </c>
      <c r="P3326" s="77"/>
      <c r="Q3326" s="77"/>
      <c r="R3326" s="77"/>
      <c r="S3326" s="77"/>
      <c r="T3326" s="13">
        <f>SUM(P3326:S3326)</f>
        <v>0</v>
      </c>
      <c r="U3326" s="47"/>
      <c r="V3326" s="47"/>
      <c r="W3326" s="47"/>
      <c r="X3326" s="47"/>
      <c r="Y3326" s="47"/>
      <c r="Z3326" s="47"/>
      <c r="AA3326" s="13">
        <f>SUM(U3326:Z3326)</f>
        <v>0</v>
      </c>
      <c r="AB3326" s="47"/>
      <c r="AC3326" s="47"/>
      <c r="AD3326" s="87">
        <f>H3326+K3326+O3326+T3326+AA3326+AB3326-AC3326</f>
        <v>75.15625</v>
      </c>
    </row>
    <row r="3327" spans="1:30" ht="21" customHeight="1" x14ac:dyDescent="0.2">
      <c r="A3327" s="9">
        <v>3323</v>
      </c>
      <c r="B3327" s="96" t="s">
        <v>2763</v>
      </c>
      <c r="C3327" s="96" t="s">
        <v>66</v>
      </c>
      <c r="D3327" s="96">
        <v>1</v>
      </c>
      <c r="E3327" s="25">
        <v>0.75156250000000002</v>
      </c>
      <c r="F3327" s="47"/>
      <c r="G3327" s="47"/>
      <c r="H3327" s="12">
        <f>SUM(E3327*100,F3327:G3327)</f>
        <v>75.15625</v>
      </c>
      <c r="I3327" s="47"/>
      <c r="J3327" s="77"/>
      <c r="K3327" s="13">
        <f>SUM(I3327:J3327)</f>
        <v>0</v>
      </c>
      <c r="L3327" s="47"/>
      <c r="M3327" s="77"/>
      <c r="N3327" s="77"/>
      <c r="O3327" s="13">
        <f>SUM(L3327:N3327)</f>
        <v>0</v>
      </c>
      <c r="P3327" s="77"/>
      <c r="Q3327" s="77"/>
      <c r="R3327" s="77"/>
      <c r="S3327" s="77"/>
      <c r="T3327" s="13">
        <f>SUM(P3327:S3327)</f>
        <v>0</v>
      </c>
      <c r="U3327" s="47"/>
      <c r="V3327" s="47"/>
      <c r="W3327" s="47"/>
      <c r="X3327" s="47"/>
      <c r="Y3327" s="47"/>
      <c r="Z3327" s="47"/>
      <c r="AA3327" s="13">
        <f>SUM(U3327:Z3327)</f>
        <v>0</v>
      </c>
      <c r="AB3327" s="47"/>
      <c r="AC3327" s="47"/>
      <c r="AD3327" s="86">
        <f>H3327+K3327+O3327+T3327+AA3327+AB3327-AC3327</f>
        <v>75.15625</v>
      </c>
    </row>
    <row r="3328" spans="1:30" ht="21" customHeight="1" x14ac:dyDescent="0.2">
      <c r="A3328" s="10">
        <v>3324</v>
      </c>
      <c r="B3328" s="145">
        <v>164430</v>
      </c>
      <c r="C3328" s="92" t="s">
        <v>64</v>
      </c>
      <c r="D3328" s="91">
        <v>5</v>
      </c>
      <c r="E3328" s="27">
        <v>0.75152329749103941</v>
      </c>
      <c r="F3328" s="46"/>
      <c r="G3328" s="46"/>
      <c r="H3328" s="12">
        <f>SUM(E3328*100,F3328:G3328)</f>
        <v>75.152329749103941</v>
      </c>
      <c r="I3328" s="53"/>
      <c r="J3328" s="113"/>
      <c r="K3328" s="12">
        <f>SUM(I3328:J3328)</f>
        <v>0</v>
      </c>
      <c r="L3328" s="53"/>
      <c r="M3328" s="113"/>
      <c r="N3328" s="113"/>
      <c r="O3328" s="12">
        <f>SUM(L3328:N3328)</f>
        <v>0</v>
      </c>
      <c r="P3328" s="113"/>
      <c r="Q3328" s="113"/>
      <c r="R3328" s="113"/>
      <c r="S3328" s="113"/>
      <c r="T3328" s="12">
        <f>SUM(P3328:S3328)</f>
        <v>0</v>
      </c>
      <c r="U3328" s="53"/>
      <c r="V3328" s="53"/>
      <c r="W3328" s="53"/>
      <c r="X3328" s="53"/>
      <c r="Y3328" s="58"/>
      <c r="Z3328" s="58"/>
      <c r="AA3328" s="14">
        <f>SUM(U3328:Z3328)</f>
        <v>0</v>
      </c>
      <c r="AB3328" s="58"/>
      <c r="AC3328" s="58"/>
      <c r="AD3328" s="86">
        <f>H3328+K3328+O3328+T3328+AA3328+AB3328-AC3328</f>
        <v>75.152329749103941</v>
      </c>
    </row>
    <row r="3329" spans="1:30" ht="21" customHeight="1" x14ac:dyDescent="0.2">
      <c r="A3329" s="8">
        <v>3325</v>
      </c>
      <c r="B3329" s="100" t="s">
        <v>2764</v>
      </c>
      <c r="C3329" s="101" t="s">
        <v>68</v>
      </c>
      <c r="D3329" s="101">
        <v>2</v>
      </c>
      <c r="E3329" s="25">
        <v>0.7513333333333333</v>
      </c>
      <c r="F3329" s="48"/>
      <c r="G3329" s="48"/>
      <c r="H3329" s="12">
        <f>SUM(E3329*100,F3329:G3329)</f>
        <v>75.133333333333326</v>
      </c>
      <c r="I3329" s="48"/>
      <c r="J3329" s="78"/>
      <c r="K3329" s="13">
        <f>SUM(I3329:J3329)</f>
        <v>0</v>
      </c>
      <c r="L3329" s="48"/>
      <c r="M3329" s="78"/>
      <c r="N3329" s="78"/>
      <c r="O3329" s="13">
        <f>SUM(L3329:N3329)</f>
        <v>0</v>
      </c>
      <c r="P3329" s="78"/>
      <c r="Q3329" s="78"/>
      <c r="R3329" s="78"/>
      <c r="S3329" s="78"/>
      <c r="T3329" s="13">
        <f>SUM(P3329:S3329)</f>
        <v>0</v>
      </c>
      <c r="U3329" s="48"/>
      <c r="V3329" s="48"/>
      <c r="W3329" s="48"/>
      <c r="X3329" s="48"/>
      <c r="Y3329" s="48"/>
      <c r="Z3329" s="48"/>
      <c r="AA3329" s="13">
        <f>SUM(U3329:Z3329)</f>
        <v>0</v>
      </c>
      <c r="AB3329" s="48"/>
      <c r="AC3329" s="48"/>
      <c r="AD3329" s="86">
        <f>H3329+K3329+O3329+T3329+AA3329+AB3329-AC3329</f>
        <v>75.133333333333326</v>
      </c>
    </row>
    <row r="3330" spans="1:30" ht="21" customHeight="1" x14ac:dyDescent="0.2">
      <c r="A3330" s="9">
        <v>3326</v>
      </c>
      <c r="B3330" s="99" t="s">
        <v>2765</v>
      </c>
      <c r="C3330" s="101" t="s">
        <v>68</v>
      </c>
      <c r="D3330" s="101">
        <v>4</v>
      </c>
      <c r="E3330" s="31">
        <v>0.7513333333333333</v>
      </c>
      <c r="F3330" s="48"/>
      <c r="G3330" s="48"/>
      <c r="H3330" s="12">
        <f>SUM(E3330*100,F3330:G3330)</f>
        <v>75.133333333333326</v>
      </c>
      <c r="I3330" s="48"/>
      <c r="J3330" s="78"/>
      <c r="K3330" s="13">
        <f>SUM(I3330:J3330)</f>
        <v>0</v>
      </c>
      <c r="L3330" s="48"/>
      <c r="M3330" s="78"/>
      <c r="N3330" s="78"/>
      <c r="O3330" s="13">
        <f>SUM(L3330:N3330)</f>
        <v>0</v>
      </c>
      <c r="P3330" s="78"/>
      <c r="Q3330" s="78"/>
      <c r="R3330" s="78"/>
      <c r="S3330" s="78"/>
      <c r="T3330" s="13">
        <f>SUM(P3330:S3330)</f>
        <v>0</v>
      </c>
      <c r="U3330" s="48"/>
      <c r="V3330" s="48"/>
      <c r="W3330" s="48"/>
      <c r="X3330" s="48"/>
      <c r="Y3330" s="48"/>
      <c r="Z3330" s="48"/>
      <c r="AA3330" s="13">
        <f>SUM(U3330:Z3330)</f>
        <v>0</v>
      </c>
      <c r="AB3330" s="48"/>
      <c r="AC3330" s="48"/>
      <c r="AD3330" s="86">
        <f>H3330+K3330+O3330+T3330+AA3330+AB3330-AC3330</f>
        <v>75.133333333333326</v>
      </c>
    </row>
    <row r="3331" spans="1:30" ht="21" customHeight="1" x14ac:dyDescent="0.2">
      <c r="A3331" s="10">
        <v>3327</v>
      </c>
      <c r="B3331" s="107" t="s">
        <v>2766</v>
      </c>
      <c r="C3331" s="104" t="s">
        <v>70</v>
      </c>
      <c r="D3331" s="104">
        <v>2</v>
      </c>
      <c r="E3331" s="32">
        <f>H3331/100</f>
        <v>0.75124999999999997</v>
      </c>
      <c r="F3331" s="49"/>
      <c r="G3331" s="49"/>
      <c r="H3331" s="9">
        <v>75.125</v>
      </c>
      <c r="I3331" s="49"/>
      <c r="J3331" s="106"/>
      <c r="K3331" s="14">
        <f>SUM(I3331:J3331)</f>
        <v>0</v>
      </c>
      <c r="L3331" s="49"/>
      <c r="M3331" s="106"/>
      <c r="N3331" s="106"/>
      <c r="O3331" s="14">
        <f>SUM(L3331:N3331)</f>
        <v>0</v>
      </c>
      <c r="P3331" s="106"/>
      <c r="Q3331" s="106"/>
      <c r="R3331" s="106"/>
      <c r="S3331" s="106"/>
      <c r="T3331" s="14">
        <f>SUM(P3331:S3331)</f>
        <v>0</v>
      </c>
      <c r="U3331" s="49"/>
      <c r="V3331" s="49"/>
      <c r="W3331" s="49"/>
      <c r="X3331" s="49"/>
      <c r="Y3331" s="49"/>
      <c r="Z3331" s="49"/>
      <c r="AA3331" s="14">
        <f>SUM(U3331:Z3331)</f>
        <v>0</v>
      </c>
      <c r="AB3331" s="49"/>
      <c r="AC3331" s="49"/>
      <c r="AD3331" s="86">
        <f>H3331+K3331+O3331+T3331+AA3331+AB3331-AC3331</f>
        <v>75.125</v>
      </c>
    </row>
    <row r="3332" spans="1:30" ht="21" customHeight="1" x14ac:dyDescent="0.2">
      <c r="A3332" s="8">
        <v>3328</v>
      </c>
      <c r="B3332" s="114" t="s">
        <v>2767</v>
      </c>
      <c r="C3332" s="92" t="s">
        <v>64</v>
      </c>
      <c r="D3332" s="91">
        <v>3</v>
      </c>
      <c r="E3332" s="33">
        <v>0.75099678456591645</v>
      </c>
      <c r="F3332" s="46"/>
      <c r="G3332" s="46"/>
      <c r="H3332" s="12">
        <f>SUM(E3332*100,F3332:G3332)</f>
        <v>75.099678456591647</v>
      </c>
      <c r="I3332" s="94"/>
      <c r="J3332" s="95"/>
      <c r="K3332" s="12">
        <f>SUM(I3332:J3332)</f>
        <v>0</v>
      </c>
      <c r="L3332" s="95"/>
      <c r="M3332" s="95"/>
      <c r="N3332" s="95"/>
      <c r="O3332" s="12">
        <f>SUM(L3332:N3332)</f>
        <v>0</v>
      </c>
      <c r="P3332" s="95"/>
      <c r="Q3332" s="95"/>
      <c r="R3332" s="95"/>
      <c r="S3332" s="95"/>
      <c r="T3332" s="12">
        <f>SUM(P3332:S3332)</f>
        <v>0</v>
      </c>
      <c r="U3332" s="95"/>
      <c r="V3332" s="94"/>
      <c r="W3332" s="94"/>
      <c r="X3332" s="94"/>
      <c r="Y3332" s="85"/>
      <c r="Z3332" s="85"/>
      <c r="AA3332" s="14">
        <f>SUM(U3332:Z3332)</f>
        <v>0</v>
      </c>
      <c r="AB3332" s="85"/>
      <c r="AC3332" s="85"/>
      <c r="AD3332" s="86">
        <f>H3332+K3332+O3332+T3332+AA3332+AB3332-AC3332</f>
        <v>75.099678456591647</v>
      </c>
    </row>
    <row r="3333" spans="1:30" ht="21" customHeight="1" x14ac:dyDescent="0.2">
      <c r="A3333" s="9">
        <v>3329</v>
      </c>
      <c r="B3333" s="218">
        <v>164318</v>
      </c>
      <c r="C3333" s="92" t="s">
        <v>64</v>
      </c>
      <c r="D3333" s="91">
        <v>5</v>
      </c>
      <c r="E3333" s="33">
        <v>0.75093835125448027</v>
      </c>
      <c r="F3333" s="53"/>
      <c r="G3333" s="46"/>
      <c r="H3333" s="12">
        <f>SUM(E3333*100,F3333:G3333)</f>
        <v>75.093835125448024</v>
      </c>
      <c r="I3333" s="94"/>
      <c r="J3333" s="95"/>
      <c r="K3333" s="12">
        <f>SUM(I3333:J3333)</f>
        <v>0</v>
      </c>
      <c r="L3333" s="95"/>
      <c r="M3333" s="95"/>
      <c r="N3333" s="95"/>
      <c r="O3333" s="12">
        <f>SUM(L3333:N3333)</f>
        <v>0</v>
      </c>
      <c r="P3333" s="95"/>
      <c r="Q3333" s="95"/>
      <c r="R3333" s="95"/>
      <c r="S3333" s="95"/>
      <c r="T3333" s="12">
        <f>SUM(P3333:S3333)</f>
        <v>0</v>
      </c>
      <c r="U3333" s="95"/>
      <c r="V3333" s="94"/>
      <c r="W3333" s="94"/>
      <c r="X3333" s="94"/>
      <c r="Y3333" s="85"/>
      <c r="Z3333" s="85"/>
      <c r="AA3333" s="14">
        <f>SUM(U3333:Z3333)</f>
        <v>0</v>
      </c>
      <c r="AB3333" s="85"/>
      <c r="AC3333" s="85"/>
      <c r="AD3333" s="87">
        <f>H3333+K3333+O3333+T3333+AA3333+AB3333-AC3333</f>
        <v>75.093835125448024</v>
      </c>
    </row>
    <row r="3334" spans="1:30" ht="21" customHeight="1" x14ac:dyDescent="0.2">
      <c r="A3334" s="10">
        <v>3330</v>
      </c>
      <c r="B3334" s="117">
        <v>204079</v>
      </c>
      <c r="C3334" s="119" t="s">
        <v>78</v>
      </c>
      <c r="D3334" s="119">
        <v>1</v>
      </c>
      <c r="E3334" s="32">
        <v>0.75093750000000004</v>
      </c>
      <c r="F3334" s="51"/>
      <c r="G3334" s="51"/>
      <c r="H3334" s="12">
        <f>SUM(E3334*100,F3334:G3334)</f>
        <v>75.09375</v>
      </c>
      <c r="I3334" s="51"/>
      <c r="J3334" s="121"/>
      <c r="K3334" s="14">
        <f>SUM(I3334:J3334)</f>
        <v>0</v>
      </c>
      <c r="L3334" s="51"/>
      <c r="M3334" s="121"/>
      <c r="N3334" s="121"/>
      <c r="O3334" s="14">
        <f>SUM(L3334:N3334)</f>
        <v>0</v>
      </c>
      <c r="P3334" s="121"/>
      <c r="Q3334" s="121"/>
      <c r="R3334" s="121"/>
      <c r="S3334" s="121"/>
      <c r="T3334" s="14">
        <f>SUM(P3334:S3334)</f>
        <v>0</v>
      </c>
      <c r="U3334" s="51"/>
      <c r="V3334" s="51"/>
      <c r="W3334" s="51"/>
      <c r="X3334" s="51"/>
      <c r="Y3334" s="51"/>
      <c r="Z3334" s="51"/>
      <c r="AA3334" s="14">
        <f>SUM(U3334:Z3334)</f>
        <v>0</v>
      </c>
      <c r="AB3334" s="51"/>
      <c r="AC3334" s="51"/>
      <c r="AD3334" s="86">
        <f>H3334+K3334+O3334+T3334+AA3334+AB3334-AC3334</f>
        <v>75.09375</v>
      </c>
    </row>
    <row r="3335" spans="1:30" ht="21" customHeight="1" x14ac:dyDescent="0.2">
      <c r="A3335" s="8">
        <v>3331</v>
      </c>
      <c r="B3335" s="117">
        <v>204268</v>
      </c>
      <c r="C3335" s="119" t="s">
        <v>78</v>
      </c>
      <c r="D3335" s="119">
        <v>1</v>
      </c>
      <c r="E3335" s="32">
        <v>0.75093750000000004</v>
      </c>
      <c r="F3335" s="51"/>
      <c r="G3335" s="51"/>
      <c r="H3335" s="12">
        <f>SUM(E3335*100,F3335:G3335)</f>
        <v>75.09375</v>
      </c>
      <c r="I3335" s="51"/>
      <c r="J3335" s="121"/>
      <c r="K3335" s="14">
        <f>SUM(I3335:J3335)</f>
        <v>0</v>
      </c>
      <c r="L3335" s="51"/>
      <c r="M3335" s="121"/>
      <c r="N3335" s="121"/>
      <c r="O3335" s="14">
        <f>SUM(L3335:N3335)</f>
        <v>0</v>
      </c>
      <c r="P3335" s="121"/>
      <c r="Q3335" s="121"/>
      <c r="R3335" s="121"/>
      <c r="S3335" s="121"/>
      <c r="T3335" s="14">
        <f>SUM(P3335:S3335)</f>
        <v>0</v>
      </c>
      <c r="U3335" s="51"/>
      <c r="V3335" s="51"/>
      <c r="W3335" s="51"/>
      <c r="X3335" s="51"/>
      <c r="Y3335" s="51"/>
      <c r="Z3335" s="51"/>
      <c r="AA3335" s="14">
        <f>SUM(U3335:Z3335)</f>
        <v>0</v>
      </c>
      <c r="AB3335" s="51"/>
      <c r="AC3335" s="51"/>
      <c r="AD3335" s="86">
        <f>H3335+K3335+O3335+T3335+AA3335+AB3335-AC3335</f>
        <v>75.09375</v>
      </c>
    </row>
    <row r="3336" spans="1:30" ht="21" customHeight="1" x14ac:dyDescent="0.2">
      <c r="A3336" s="9">
        <v>3332</v>
      </c>
      <c r="B3336" s="136" t="s">
        <v>2768</v>
      </c>
      <c r="C3336" s="104" t="s">
        <v>70</v>
      </c>
      <c r="D3336" s="103">
        <v>1</v>
      </c>
      <c r="E3336" s="32">
        <f>H3336/100</f>
        <v>0.75090909090909097</v>
      </c>
      <c r="F3336" s="49"/>
      <c r="G3336" s="49">
        <v>1</v>
      </c>
      <c r="H3336" s="12">
        <v>75.090909090909093</v>
      </c>
      <c r="I3336" s="49"/>
      <c r="J3336" s="106"/>
      <c r="K3336" s="14">
        <f>SUM(I3336:J3336)</f>
        <v>0</v>
      </c>
      <c r="L3336" s="49"/>
      <c r="M3336" s="106"/>
      <c r="N3336" s="106"/>
      <c r="O3336" s="14">
        <f>SUM(L3336:N3336)</f>
        <v>0</v>
      </c>
      <c r="P3336" s="106"/>
      <c r="Q3336" s="106"/>
      <c r="R3336" s="106"/>
      <c r="S3336" s="106"/>
      <c r="T3336" s="14">
        <f>SUM(P3336:S3336)</f>
        <v>0</v>
      </c>
      <c r="U3336" s="49"/>
      <c r="V3336" s="49"/>
      <c r="W3336" s="49"/>
      <c r="X3336" s="49"/>
      <c r="Y3336" s="49"/>
      <c r="Z3336" s="49"/>
      <c r="AA3336" s="14">
        <f>SUM(U3336:Z3336)</f>
        <v>0</v>
      </c>
      <c r="AB3336" s="49"/>
      <c r="AC3336" s="49"/>
      <c r="AD3336" s="86">
        <f>H3336+K3336+O3336+T3336+AA3336+AB3336-AC3336</f>
        <v>75.090909090909093</v>
      </c>
    </row>
    <row r="3337" spans="1:30" ht="21" customHeight="1" x14ac:dyDescent="0.2">
      <c r="A3337" s="10">
        <v>3333</v>
      </c>
      <c r="B3337" s="96" t="s">
        <v>2769</v>
      </c>
      <c r="C3337" s="96" t="s">
        <v>66</v>
      </c>
      <c r="D3337" s="96">
        <v>3</v>
      </c>
      <c r="E3337" s="31">
        <v>0.75084745762711869</v>
      </c>
      <c r="F3337" s="47"/>
      <c r="G3337" s="47"/>
      <c r="H3337" s="12">
        <f>SUM(E3337*100,F3337:G3337)</f>
        <v>75.084745762711862</v>
      </c>
      <c r="I3337" s="47"/>
      <c r="J3337" s="77"/>
      <c r="K3337" s="13">
        <f>SUM(I3337:J3337)</f>
        <v>0</v>
      </c>
      <c r="L3337" s="47"/>
      <c r="M3337" s="77"/>
      <c r="N3337" s="77"/>
      <c r="O3337" s="13">
        <f>SUM(L3337:N3337)</f>
        <v>0</v>
      </c>
      <c r="P3337" s="77"/>
      <c r="Q3337" s="77"/>
      <c r="R3337" s="77"/>
      <c r="S3337" s="77"/>
      <c r="T3337" s="13">
        <f>SUM(P3337:S3337)</f>
        <v>0</v>
      </c>
      <c r="U3337" s="47"/>
      <c r="V3337" s="47"/>
      <c r="W3337" s="47"/>
      <c r="X3337" s="47"/>
      <c r="Y3337" s="47"/>
      <c r="Z3337" s="47"/>
      <c r="AA3337" s="13">
        <f>SUM(U3337:Z3337)</f>
        <v>0</v>
      </c>
      <c r="AB3337" s="47"/>
      <c r="AC3337" s="47"/>
      <c r="AD3337" s="86">
        <f>H3337+K3337+O3337+T3337+AA3337+AB3337-AC3337</f>
        <v>75.084745762711862</v>
      </c>
    </row>
    <row r="3338" spans="1:30" ht="21" customHeight="1" x14ac:dyDescent="0.2">
      <c r="A3338" s="8">
        <v>3334</v>
      </c>
      <c r="B3338" s="218">
        <v>164393</v>
      </c>
      <c r="C3338" s="92" t="s">
        <v>64</v>
      </c>
      <c r="D3338" s="91">
        <v>5</v>
      </c>
      <c r="E3338" s="33">
        <v>0.75070967741935479</v>
      </c>
      <c r="F3338" s="53"/>
      <c r="G3338" s="46"/>
      <c r="H3338" s="12">
        <f>SUM(E3338*100,F3338:G3338)</f>
        <v>75.070967741935476</v>
      </c>
      <c r="I3338" s="94"/>
      <c r="J3338" s="95"/>
      <c r="K3338" s="12">
        <f>SUM(I3338:J3338)</f>
        <v>0</v>
      </c>
      <c r="L3338" s="95"/>
      <c r="M3338" s="95"/>
      <c r="N3338" s="95"/>
      <c r="O3338" s="12">
        <f>SUM(L3338:N3338)</f>
        <v>0</v>
      </c>
      <c r="P3338" s="95"/>
      <c r="Q3338" s="95"/>
      <c r="R3338" s="95"/>
      <c r="S3338" s="95"/>
      <c r="T3338" s="12">
        <f>SUM(P3338:S3338)</f>
        <v>0</v>
      </c>
      <c r="U3338" s="95"/>
      <c r="V3338" s="94"/>
      <c r="W3338" s="94"/>
      <c r="X3338" s="94"/>
      <c r="Y3338" s="85"/>
      <c r="Z3338" s="85"/>
      <c r="AA3338" s="14">
        <f>SUM(U3338:Z3338)</f>
        <v>0</v>
      </c>
      <c r="AB3338" s="85"/>
      <c r="AC3338" s="85"/>
      <c r="AD3338" s="86">
        <f>H3338+K3338+O3338+T3338+AA3338+AB3338-AC3338</f>
        <v>75.070967741935476</v>
      </c>
    </row>
    <row r="3339" spans="1:30" ht="21" customHeight="1" x14ac:dyDescent="0.2">
      <c r="A3339" s="9">
        <v>3335</v>
      </c>
      <c r="B3339" s="107" t="s">
        <v>2770</v>
      </c>
      <c r="C3339" s="104" t="s">
        <v>70</v>
      </c>
      <c r="D3339" s="104">
        <v>2</v>
      </c>
      <c r="E3339" s="32">
        <f>H3339/100</f>
        <v>0.75069999999999992</v>
      </c>
      <c r="F3339" s="49"/>
      <c r="G3339" s="49"/>
      <c r="H3339" s="12">
        <v>75.069999999999993</v>
      </c>
      <c r="I3339" s="49"/>
      <c r="J3339" s="106"/>
      <c r="K3339" s="14">
        <f>SUM(I3339:J3339)</f>
        <v>0</v>
      </c>
      <c r="L3339" s="49"/>
      <c r="M3339" s="106"/>
      <c r="N3339" s="106"/>
      <c r="O3339" s="14">
        <f>SUM(L3339:N3339)</f>
        <v>0</v>
      </c>
      <c r="P3339" s="106"/>
      <c r="Q3339" s="106"/>
      <c r="R3339" s="106"/>
      <c r="S3339" s="106"/>
      <c r="T3339" s="14">
        <f>SUM(P3339:S3339)</f>
        <v>0</v>
      </c>
      <c r="U3339" s="49"/>
      <c r="V3339" s="49"/>
      <c r="W3339" s="49"/>
      <c r="X3339" s="49"/>
      <c r="Y3339" s="49"/>
      <c r="Z3339" s="49"/>
      <c r="AA3339" s="14">
        <f>SUM(U3339:Z3339)</f>
        <v>0</v>
      </c>
      <c r="AB3339" s="49"/>
      <c r="AC3339" s="49"/>
      <c r="AD3339" s="86">
        <f>H3339+K3339+O3339+T3339+AA3339+AB3339-AC3339</f>
        <v>75.069999999999993</v>
      </c>
    </row>
    <row r="3340" spans="1:30" ht="21" customHeight="1" x14ac:dyDescent="0.2">
      <c r="A3340" s="10">
        <v>3336</v>
      </c>
      <c r="B3340" s="131" t="s">
        <v>2771</v>
      </c>
      <c r="C3340" s="92" t="s">
        <v>64</v>
      </c>
      <c r="D3340" s="92">
        <v>2</v>
      </c>
      <c r="E3340" s="33">
        <v>0.75063829787234038</v>
      </c>
      <c r="F3340" s="46"/>
      <c r="G3340" s="46"/>
      <c r="H3340" s="12">
        <f>SUM(E3340*100,F3340:G3340)</f>
        <v>75.063829787234042</v>
      </c>
      <c r="I3340" s="94"/>
      <c r="J3340" s="95"/>
      <c r="K3340" s="12">
        <f>SUM(I3340:J3340)</f>
        <v>0</v>
      </c>
      <c r="L3340" s="95"/>
      <c r="M3340" s="95"/>
      <c r="N3340" s="95"/>
      <c r="O3340" s="12">
        <f>SUM(L3340:N3340)</f>
        <v>0</v>
      </c>
      <c r="P3340" s="95"/>
      <c r="Q3340" s="95"/>
      <c r="R3340" s="95"/>
      <c r="S3340" s="95"/>
      <c r="T3340" s="12">
        <f>SUM(P3340:S3340)</f>
        <v>0</v>
      </c>
      <c r="U3340" s="95"/>
      <c r="V3340" s="94"/>
      <c r="W3340" s="94"/>
      <c r="X3340" s="94"/>
      <c r="Y3340" s="85"/>
      <c r="Z3340" s="85"/>
      <c r="AA3340" s="14">
        <f>SUM(U3340:Z3340)</f>
        <v>0</v>
      </c>
      <c r="AB3340" s="85"/>
      <c r="AC3340" s="85"/>
      <c r="AD3340" s="87">
        <f>H3340+K3340+O3340+T3340+AA3340+AB3340-AC3340</f>
        <v>75.063829787234042</v>
      </c>
    </row>
    <row r="3341" spans="1:30" ht="21" customHeight="1" x14ac:dyDescent="0.2">
      <c r="A3341" s="8">
        <v>3337</v>
      </c>
      <c r="B3341" s="122" t="s">
        <v>2772</v>
      </c>
      <c r="C3341" s="110" t="s">
        <v>73</v>
      </c>
      <c r="D3341" s="110">
        <v>4</v>
      </c>
      <c r="E3341" s="32">
        <v>0.75051176470588232</v>
      </c>
      <c r="F3341" s="50"/>
      <c r="G3341" s="50"/>
      <c r="H3341" s="12">
        <f>SUM(E3341*100,F3341:G3341)</f>
        <v>75.051176470588231</v>
      </c>
      <c r="I3341" s="50"/>
      <c r="J3341" s="112"/>
      <c r="K3341" s="14">
        <f>SUM(I3341:J3341)</f>
        <v>0</v>
      </c>
      <c r="L3341" s="50"/>
      <c r="M3341" s="112"/>
      <c r="N3341" s="112"/>
      <c r="O3341" s="14">
        <f>SUM(L3341:N3341)</f>
        <v>0</v>
      </c>
      <c r="P3341" s="112"/>
      <c r="Q3341" s="112"/>
      <c r="R3341" s="112"/>
      <c r="S3341" s="112"/>
      <c r="T3341" s="14">
        <f>SUM(P3341:S3341)</f>
        <v>0</v>
      </c>
      <c r="U3341" s="50"/>
      <c r="V3341" s="50"/>
      <c r="W3341" s="50"/>
      <c r="X3341" s="50"/>
      <c r="Y3341" s="50"/>
      <c r="Z3341" s="50"/>
      <c r="AA3341" s="14">
        <f>SUM(U3341:Z3341)</f>
        <v>0</v>
      </c>
      <c r="AB3341" s="50"/>
      <c r="AC3341" s="50"/>
      <c r="AD3341" s="86">
        <f>H3341+K3341+O3341+T3341+AA3341+AB3341-AC3341</f>
        <v>75.051176470588231</v>
      </c>
    </row>
    <row r="3342" spans="1:30" ht="21" customHeight="1" x14ac:dyDescent="0.2">
      <c r="A3342" s="9">
        <v>3338</v>
      </c>
      <c r="B3342" s="117">
        <v>184056</v>
      </c>
      <c r="C3342" s="119" t="s">
        <v>78</v>
      </c>
      <c r="D3342" s="119">
        <v>3</v>
      </c>
      <c r="E3342" s="32">
        <v>0.75045454545454549</v>
      </c>
      <c r="F3342" s="51"/>
      <c r="G3342" s="51"/>
      <c r="H3342" s="12">
        <f>SUM(E3342*100,F3342:G3342)</f>
        <v>75.045454545454547</v>
      </c>
      <c r="I3342" s="51"/>
      <c r="J3342" s="121"/>
      <c r="K3342" s="14">
        <f>SUM(I3342:J3342)</f>
        <v>0</v>
      </c>
      <c r="L3342" s="51"/>
      <c r="M3342" s="121"/>
      <c r="N3342" s="121"/>
      <c r="O3342" s="14">
        <f>SUM(L3342:N3342)</f>
        <v>0</v>
      </c>
      <c r="P3342" s="121"/>
      <c r="Q3342" s="121"/>
      <c r="R3342" s="121"/>
      <c r="S3342" s="121"/>
      <c r="T3342" s="14">
        <f>SUM(P3342:S3342)</f>
        <v>0</v>
      </c>
      <c r="U3342" s="51"/>
      <c r="V3342" s="51"/>
      <c r="W3342" s="51"/>
      <c r="X3342" s="51"/>
      <c r="Y3342" s="51"/>
      <c r="Z3342" s="51"/>
      <c r="AA3342" s="14">
        <f>SUM(U3342:Z3342)</f>
        <v>0</v>
      </c>
      <c r="AB3342" s="51"/>
      <c r="AC3342" s="51"/>
      <c r="AD3342" s="86">
        <f>H3342+K3342+O3342+T3342+AA3342+AB3342-AC3342</f>
        <v>75.045454545454547</v>
      </c>
    </row>
    <row r="3343" spans="1:30" ht="21" customHeight="1" x14ac:dyDescent="0.2">
      <c r="A3343" s="10">
        <v>3339</v>
      </c>
      <c r="B3343" s="114" t="s">
        <v>2773</v>
      </c>
      <c r="C3343" s="92" t="s">
        <v>64</v>
      </c>
      <c r="D3343" s="91">
        <v>3</v>
      </c>
      <c r="E3343" s="33">
        <v>0.7504180064308682</v>
      </c>
      <c r="F3343" s="46"/>
      <c r="G3343" s="91"/>
      <c r="H3343" s="12">
        <f>SUM(E3343*100,F3343:G3343)</f>
        <v>75.041800643086816</v>
      </c>
      <c r="I3343" s="94"/>
      <c r="J3343" s="95"/>
      <c r="K3343" s="12">
        <f>SUM(I3343:J3343)</f>
        <v>0</v>
      </c>
      <c r="L3343" s="95"/>
      <c r="M3343" s="95"/>
      <c r="N3343" s="95"/>
      <c r="O3343" s="12">
        <f>SUM(L3343:N3343)</f>
        <v>0</v>
      </c>
      <c r="P3343" s="95"/>
      <c r="Q3343" s="95"/>
      <c r="R3343" s="95"/>
      <c r="S3343" s="95"/>
      <c r="T3343" s="12">
        <f>SUM(P3343:S3343)</f>
        <v>0</v>
      </c>
      <c r="U3343" s="95"/>
      <c r="V3343" s="94"/>
      <c r="W3343" s="94"/>
      <c r="X3343" s="94"/>
      <c r="Y3343" s="85"/>
      <c r="Z3343" s="85"/>
      <c r="AA3343" s="14">
        <f>SUM(U3343:Z3343)</f>
        <v>0</v>
      </c>
      <c r="AB3343" s="85"/>
      <c r="AC3343" s="85"/>
      <c r="AD3343" s="86">
        <f>H3343+K3343+O3343+T3343+AA3343+AB3343-AC3343</f>
        <v>75.041800643086816</v>
      </c>
    </row>
    <row r="3344" spans="1:30" ht="21" customHeight="1" x14ac:dyDescent="0.2">
      <c r="A3344" s="8">
        <v>3340</v>
      </c>
      <c r="B3344" s="96" t="s">
        <v>2774</v>
      </c>
      <c r="C3344" s="96" t="s">
        <v>66</v>
      </c>
      <c r="D3344" s="96">
        <v>2</v>
      </c>
      <c r="E3344" s="31">
        <v>0.7503333333333333</v>
      </c>
      <c r="F3344" s="47"/>
      <c r="G3344" s="47"/>
      <c r="H3344" s="12">
        <f>SUM(E3344*100,F3344:G3344)</f>
        <v>75.033333333333331</v>
      </c>
      <c r="I3344" s="47"/>
      <c r="J3344" s="77"/>
      <c r="K3344" s="13">
        <f>SUM(I3344:J3344)</f>
        <v>0</v>
      </c>
      <c r="L3344" s="47"/>
      <c r="M3344" s="77"/>
      <c r="N3344" s="77"/>
      <c r="O3344" s="13">
        <f>SUM(L3344:N3344)</f>
        <v>0</v>
      </c>
      <c r="P3344" s="77"/>
      <c r="Q3344" s="77"/>
      <c r="R3344" s="77"/>
      <c r="S3344" s="77"/>
      <c r="T3344" s="13">
        <f>SUM(P3344:S3344)</f>
        <v>0</v>
      </c>
      <c r="U3344" s="47"/>
      <c r="V3344" s="47"/>
      <c r="W3344" s="47"/>
      <c r="X3344" s="47"/>
      <c r="Y3344" s="47"/>
      <c r="Z3344" s="47"/>
      <c r="AA3344" s="13">
        <f>SUM(U3344:Z3344)</f>
        <v>0</v>
      </c>
      <c r="AB3344" s="47"/>
      <c r="AC3344" s="47"/>
      <c r="AD3344" s="87">
        <f>H3344+K3344+O3344+T3344+AA3344+AB3344-AC3344</f>
        <v>75.033333333333331</v>
      </c>
    </row>
    <row r="3345" spans="1:30" ht="21" customHeight="1" x14ac:dyDescent="0.2">
      <c r="A3345" s="9">
        <v>3341</v>
      </c>
      <c r="B3345" s="122" t="s">
        <v>1086</v>
      </c>
      <c r="C3345" s="110" t="s">
        <v>73</v>
      </c>
      <c r="D3345" s="110">
        <v>4</v>
      </c>
      <c r="E3345" s="32">
        <v>0.7503333333333333</v>
      </c>
      <c r="F3345" s="50"/>
      <c r="G3345" s="50"/>
      <c r="H3345" s="12">
        <f>SUM(E3345*100,F3345:G3345)</f>
        <v>75.033333333333331</v>
      </c>
      <c r="I3345" s="50"/>
      <c r="J3345" s="112"/>
      <c r="K3345" s="14">
        <f>SUM(I3345:J3345)</f>
        <v>0</v>
      </c>
      <c r="L3345" s="50"/>
      <c r="M3345" s="112"/>
      <c r="N3345" s="112"/>
      <c r="O3345" s="14">
        <f>SUM(L3345:N3345)</f>
        <v>0</v>
      </c>
      <c r="P3345" s="112"/>
      <c r="Q3345" s="112"/>
      <c r="R3345" s="112"/>
      <c r="S3345" s="112"/>
      <c r="T3345" s="14">
        <f>SUM(P3345:S3345)</f>
        <v>0</v>
      </c>
      <c r="U3345" s="50"/>
      <c r="V3345" s="50"/>
      <c r="W3345" s="50"/>
      <c r="X3345" s="50"/>
      <c r="Y3345" s="50"/>
      <c r="Z3345" s="50"/>
      <c r="AA3345" s="14">
        <f>SUM(U3345:Z3345)</f>
        <v>0</v>
      </c>
      <c r="AB3345" s="50"/>
      <c r="AC3345" s="50"/>
      <c r="AD3345" s="86">
        <f>H3345+K3345+O3345+T3345+AA3345+AB3345-AC3345</f>
        <v>75.033333333333331</v>
      </c>
    </row>
    <row r="3346" spans="1:30" ht="21" customHeight="1" x14ac:dyDescent="0.2">
      <c r="A3346" s="10">
        <v>3342</v>
      </c>
      <c r="B3346" s="110" t="s">
        <v>2775</v>
      </c>
      <c r="C3346" s="110" t="s">
        <v>73</v>
      </c>
      <c r="D3346" s="110">
        <v>4</v>
      </c>
      <c r="E3346" s="32">
        <v>0.75031250000000005</v>
      </c>
      <c r="F3346" s="50"/>
      <c r="G3346" s="50"/>
      <c r="H3346" s="12">
        <f>SUM(E3346*100,F3346:G3346)</f>
        <v>75.03125</v>
      </c>
      <c r="I3346" s="50"/>
      <c r="J3346" s="112"/>
      <c r="K3346" s="14">
        <f>SUM(I3346:J3346)</f>
        <v>0</v>
      </c>
      <c r="L3346" s="50"/>
      <c r="M3346" s="112"/>
      <c r="N3346" s="112"/>
      <c r="O3346" s="14">
        <f>SUM(L3346:N3346)</f>
        <v>0</v>
      </c>
      <c r="P3346" s="112"/>
      <c r="Q3346" s="112"/>
      <c r="R3346" s="112"/>
      <c r="S3346" s="112"/>
      <c r="T3346" s="14">
        <f>SUM(P3346:S3346)</f>
        <v>0</v>
      </c>
      <c r="U3346" s="50"/>
      <c r="V3346" s="50"/>
      <c r="W3346" s="50"/>
      <c r="X3346" s="50"/>
      <c r="Y3346" s="50"/>
      <c r="Z3346" s="50"/>
      <c r="AA3346" s="14">
        <f>SUM(U3346:Z3346)</f>
        <v>0</v>
      </c>
      <c r="AB3346" s="50"/>
      <c r="AC3346" s="50"/>
      <c r="AD3346" s="86">
        <f>H3346+K3346+O3346+T3346+AA3346+AB3346-AC3346</f>
        <v>75.03125</v>
      </c>
    </row>
    <row r="3347" spans="1:30" ht="21" customHeight="1" x14ac:dyDescent="0.2">
      <c r="A3347" s="8">
        <v>3343</v>
      </c>
      <c r="B3347" s="122" t="s">
        <v>2776</v>
      </c>
      <c r="C3347" s="110" t="s">
        <v>73</v>
      </c>
      <c r="D3347" s="110">
        <v>1</v>
      </c>
      <c r="E3347" s="32">
        <v>0.75005185185185186</v>
      </c>
      <c r="F3347" s="50"/>
      <c r="G3347" s="50"/>
      <c r="H3347" s="12">
        <f>SUM(E3347*100,F3347:G3347)</f>
        <v>75.005185185185184</v>
      </c>
      <c r="I3347" s="50"/>
      <c r="J3347" s="112"/>
      <c r="K3347" s="14">
        <f>SUM(I3347:J3347)</f>
        <v>0</v>
      </c>
      <c r="L3347" s="50"/>
      <c r="M3347" s="112"/>
      <c r="N3347" s="112"/>
      <c r="O3347" s="14">
        <f>SUM(L3347:N3347)</f>
        <v>0</v>
      </c>
      <c r="P3347" s="112"/>
      <c r="Q3347" s="112"/>
      <c r="R3347" s="112"/>
      <c r="S3347" s="112"/>
      <c r="T3347" s="14">
        <f>SUM(P3347:S3347)</f>
        <v>0</v>
      </c>
      <c r="U3347" s="50"/>
      <c r="V3347" s="50"/>
      <c r="W3347" s="50"/>
      <c r="X3347" s="50"/>
      <c r="Y3347" s="50"/>
      <c r="Z3347" s="50"/>
      <c r="AA3347" s="14">
        <f>SUM(U3347:Z3347)</f>
        <v>0</v>
      </c>
      <c r="AB3347" s="50"/>
      <c r="AC3347" s="50"/>
      <c r="AD3347" s="86">
        <f>H3347+K3347+O3347+T3347+AA3347+AB3347-AC3347</f>
        <v>75.005185185185184</v>
      </c>
    </row>
    <row r="3348" spans="1:30" ht="21" customHeight="1" x14ac:dyDescent="0.2">
      <c r="A3348" s="9">
        <v>3344</v>
      </c>
      <c r="B3348" s="132" t="s">
        <v>2777</v>
      </c>
      <c r="C3348" s="101" t="s">
        <v>68</v>
      </c>
      <c r="D3348" s="101">
        <v>1</v>
      </c>
      <c r="E3348" s="31">
        <v>0.73499999999999999</v>
      </c>
      <c r="F3348" s="48"/>
      <c r="G3348" s="48"/>
      <c r="H3348" s="12">
        <f>SUM(E3348*100,F3348:G3348)</f>
        <v>73.5</v>
      </c>
      <c r="I3348" s="48"/>
      <c r="J3348" s="78"/>
      <c r="K3348" s="13">
        <f>SUM(I3348:J3348)</f>
        <v>0</v>
      </c>
      <c r="L3348" s="48"/>
      <c r="M3348" s="78"/>
      <c r="N3348" s="78"/>
      <c r="O3348" s="13">
        <f>SUM(L3348:N3348)</f>
        <v>0</v>
      </c>
      <c r="P3348" s="78"/>
      <c r="Q3348" s="78"/>
      <c r="R3348" s="78"/>
      <c r="S3348" s="78"/>
      <c r="T3348" s="13">
        <f>SUM(P3348:S3348)</f>
        <v>0</v>
      </c>
      <c r="U3348" s="48">
        <v>0.5</v>
      </c>
      <c r="V3348" s="48"/>
      <c r="W3348" s="48"/>
      <c r="X3348" s="48">
        <v>1</v>
      </c>
      <c r="Y3348" s="48"/>
      <c r="Z3348" s="48"/>
      <c r="AA3348" s="13">
        <f>SUM(U3348:Z3348)</f>
        <v>1.5</v>
      </c>
      <c r="AB3348" s="48"/>
      <c r="AC3348" s="48"/>
      <c r="AD3348" s="87">
        <f>H3348+K3348+O3348+T3348+AA3348+AB3348-AC3348</f>
        <v>75</v>
      </c>
    </row>
    <row r="3349" spans="1:30" ht="21" customHeight="1" x14ac:dyDescent="0.2">
      <c r="A3349" s="10">
        <v>3345</v>
      </c>
      <c r="B3349" s="134" t="s">
        <v>2778</v>
      </c>
      <c r="C3349" s="92" t="s">
        <v>64</v>
      </c>
      <c r="D3349" s="91">
        <v>1</v>
      </c>
      <c r="E3349" s="33">
        <v>0.7448275862068966</v>
      </c>
      <c r="F3349" s="53"/>
      <c r="G3349" s="46"/>
      <c r="H3349" s="12">
        <f>SUM(E3349*100,F3349:G3349)</f>
        <v>74.482758620689665</v>
      </c>
      <c r="I3349" s="94"/>
      <c r="J3349" s="95"/>
      <c r="K3349" s="12">
        <f>SUM(I3349:J3349)</f>
        <v>0</v>
      </c>
      <c r="L3349" s="95"/>
      <c r="M3349" s="95"/>
      <c r="N3349" s="95"/>
      <c r="O3349" s="12">
        <f>SUM(L3349:N3349)</f>
        <v>0</v>
      </c>
      <c r="P3349" s="95"/>
      <c r="Q3349" s="95"/>
      <c r="R3349" s="95"/>
      <c r="S3349" s="95"/>
      <c r="T3349" s="12">
        <f>SUM(P3349:S3349)</f>
        <v>0</v>
      </c>
      <c r="U3349" s="95"/>
      <c r="V3349" s="94">
        <v>0.5</v>
      </c>
      <c r="W3349" s="94"/>
      <c r="X3349" s="94"/>
      <c r="Y3349" s="85"/>
      <c r="Z3349" s="85"/>
      <c r="AA3349" s="14">
        <f>SUM(U3349:Z3349)</f>
        <v>0.5</v>
      </c>
      <c r="AB3349" s="85"/>
      <c r="AC3349" s="85"/>
      <c r="AD3349" s="86">
        <f>H3349+K3349+O3349+T3349+AA3349+AB3349-AC3349</f>
        <v>74.982758620689665</v>
      </c>
    </row>
    <row r="3350" spans="1:30" ht="21" customHeight="1" x14ac:dyDescent="0.2">
      <c r="A3350" s="8">
        <v>3346</v>
      </c>
      <c r="B3350" s="117">
        <v>204006</v>
      </c>
      <c r="C3350" s="119" t="s">
        <v>78</v>
      </c>
      <c r="D3350" s="119">
        <v>1</v>
      </c>
      <c r="E3350" s="32">
        <v>0.66874999999999996</v>
      </c>
      <c r="F3350" s="51"/>
      <c r="G3350" s="51"/>
      <c r="H3350" s="12">
        <f>SUM(E3350*100,F3350:G3350)</f>
        <v>66.875</v>
      </c>
      <c r="I3350" s="51"/>
      <c r="J3350" s="121"/>
      <c r="K3350" s="14">
        <f>SUM(I3350:J3350)</f>
        <v>0</v>
      </c>
      <c r="L3350" s="51"/>
      <c r="M3350" s="121"/>
      <c r="N3350" s="121"/>
      <c r="O3350" s="14">
        <f>SUM(L3350:N3350)</f>
        <v>0</v>
      </c>
      <c r="P3350" s="121"/>
      <c r="Q3350" s="121"/>
      <c r="R3350" s="121"/>
      <c r="S3350" s="121"/>
      <c r="T3350" s="14">
        <f>SUM(P3350:S3350)</f>
        <v>0</v>
      </c>
      <c r="U3350" s="51"/>
      <c r="V3350" s="51">
        <v>8.1</v>
      </c>
      <c r="W3350" s="51"/>
      <c r="X3350" s="51"/>
      <c r="Y3350" s="51"/>
      <c r="Z3350" s="51"/>
      <c r="AA3350" s="14">
        <f>SUM(U3350:Z3350)</f>
        <v>8.1</v>
      </c>
      <c r="AB3350" s="51"/>
      <c r="AC3350" s="51"/>
      <c r="AD3350" s="87">
        <f>H3350+K3350+O3350+T3350+AA3350+AB3350-AC3350</f>
        <v>74.974999999999994</v>
      </c>
    </row>
    <row r="3351" spans="1:30" ht="21" customHeight="1" x14ac:dyDescent="0.2">
      <c r="A3351" s="9">
        <v>3347</v>
      </c>
      <c r="B3351" s="110" t="s">
        <v>2779</v>
      </c>
      <c r="C3351" s="110" t="s">
        <v>73</v>
      </c>
      <c r="D3351" s="110">
        <v>1</v>
      </c>
      <c r="E3351" s="32">
        <v>0.73967741935483866</v>
      </c>
      <c r="F3351" s="50"/>
      <c r="G3351" s="50">
        <v>1</v>
      </c>
      <c r="H3351" s="12">
        <f>SUM(E3351*100,F3351:G3351)</f>
        <v>74.967741935483872</v>
      </c>
      <c r="I3351" s="50"/>
      <c r="J3351" s="112"/>
      <c r="K3351" s="14">
        <f>SUM(I3351:J3351)</f>
        <v>0</v>
      </c>
      <c r="L3351" s="50"/>
      <c r="M3351" s="112"/>
      <c r="N3351" s="112"/>
      <c r="O3351" s="14">
        <f>SUM(L3351:N3351)</f>
        <v>0</v>
      </c>
      <c r="P3351" s="112"/>
      <c r="Q3351" s="112"/>
      <c r="R3351" s="112"/>
      <c r="S3351" s="112"/>
      <c r="T3351" s="14">
        <f>SUM(P3351:S3351)</f>
        <v>0</v>
      </c>
      <c r="U3351" s="50"/>
      <c r="V3351" s="50"/>
      <c r="W3351" s="50"/>
      <c r="X3351" s="50"/>
      <c r="Y3351" s="50"/>
      <c r="Z3351" s="50"/>
      <c r="AA3351" s="14">
        <f>SUM(U3351:Z3351)</f>
        <v>0</v>
      </c>
      <c r="AB3351" s="50"/>
      <c r="AC3351" s="50"/>
      <c r="AD3351" s="86">
        <f>H3351+K3351+O3351+T3351+AA3351+AB3351-AC3351</f>
        <v>74.967741935483872</v>
      </c>
    </row>
    <row r="3352" spans="1:30" ht="21" customHeight="1" x14ac:dyDescent="0.2">
      <c r="A3352" s="10">
        <v>3348</v>
      </c>
      <c r="B3352" s="137" t="s">
        <v>2780</v>
      </c>
      <c r="C3352" s="101" t="s">
        <v>68</v>
      </c>
      <c r="D3352" s="137">
        <v>4</v>
      </c>
      <c r="E3352" s="31">
        <v>0.74962962962962965</v>
      </c>
      <c r="F3352" s="48"/>
      <c r="G3352" s="48"/>
      <c r="H3352" s="12">
        <f>SUM(E3352*100,F3352:G3352)</f>
        <v>74.962962962962962</v>
      </c>
      <c r="I3352" s="48"/>
      <c r="J3352" s="78"/>
      <c r="K3352" s="13">
        <f>SUM(I3352:J3352)</f>
        <v>0</v>
      </c>
      <c r="L3352" s="48"/>
      <c r="M3352" s="78"/>
      <c r="N3352" s="78"/>
      <c r="O3352" s="13">
        <f>SUM(L3352:N3352)</f>
        <v>0</v>
      </c>
      <c r="P3352" s="78"/>
      <c r="Q3352" s="78"/>
      <c r="R3352" s="78"/>
      <c r="S3352" s="78"/>
      <c r="T3352" s="13">
        <f>SUM(P3352:S3352)</f>
        <v>0</v>
      </c>
      <c r="U3352" s="48"/>
      <c r="V3352" s="48"/>
      <c r="W3352" s="48"/>
      <c r="X3352" s="48"/>
      <c r="Y3352" s="48"/>
      <c r="Z3352" s="48"/>
      <c r="AA3352" s="13">
        <f>SUM(U3352:Z3352)</f>
        <v>0</v>
      </c>
      <c r="AB3352" s="48"/>
      <c r="AC3352" s="48"/>
      <c r="AD3352" s="87">
        <f>H3352+K3352+O3352+T3352+AA3352+AB3352-AC3352</f>
        <v>74.962962962962962</v>
      </c>
    </row>
    <row r="3353" spans="1:30" ht="21" customHeight="1" x14ac:dyDescent="0.2">
      <c r="A3353" s="8">
        <v>3349</v>
      </c>
      <c r="B3353" s="110" t="s">
        <v>2781</v>
      </c>
      <c r="C3353" s="110" t="s">
        <v>73</v>
      </c>
      <c r="D3353" s="110">
        <v>2</v>
      </c>
      <c r="E3353" s="32">
        <v>0.74961538461538457</v>
      </c>
      <c r="F3353" s="50"/>
      <c r="G3353" s="50"/>
      <c r="H3353" s="12">
        <f>SUM(E3353*100,F3353:G3353)</f>
        <v>74.961538461538453</v>
      </c>
      <c r="I3353" s="50"/>
      <c r="J3353" s="112"/>
      <c r="K3353" s="14">
        <f>SUM(I3353:J3353)</f>
        <v>0</v>
      </c>
      <c r="L3353" s="50"/>
      <c r="M3353" s="112"/>
      <c r="N3353" s="112"/>
      <c r="O3353" s="14">
        <f>SUM(L3353:N3353)</f>
        <v>0</v>
      </c>
      <c r="P3353" s="112"/>
      <c r="Q3353" s="112"/>
      <c r="R3353" s="112"/>
      <c r="S3353" s="112"/>
      <c r="T3353" s="14">
        <f>SUM(P3353:S3353)</f>
        <v>0</v>
      </c>
      <c r="U3353" s="50"/>
      <c r="V3353" s="50"/>
      <c r="W3353" s="50"/>
      <c r="X3353" s="50"/>
      <c r="Y3353" s="50"/>
      <c r="Z3353" s="50"/>
      <c r="AA3353" s="14">
        <f>SUM(U3353:Z3353)</f>
        <v>0</v>
      </c>
      <c r="AB3353" s="50"/>
      <c r="AC3353" s="50"/>
      <c r="AD3353" s="86">
        <f>H3353+K3353+O3353+T3353+AA3353+AB3353-AC3353</f>
        <v>74.961538461538453</v>
      </c>
    </row>
    <row r="3354" spans="1:30" ht="21" customHeight="1" x14ac:dyDescent="0.2">
      <c r="A3354" s="9">
        <v>3350</v>
      </c>
      <c r="B3354" s="96" t="s">
        <v>2782</v>
      </c>
      <c r="C3354" s="96" t="s">
        <v>66</v>
      </c>
      <c r="D3354" s="96">
        <v>1</v>
      </c>
      <c r="E3354" s="31">
        <v>0.74750000000000005</v>
      </c>
      <c r="F3354" s="47"/>
      <c r="G3354" s="47"/>
      <c r="H3354" s="12">
        <f>SUM(E3354*100,F3354:G3354)</f>
        <v>74.75</v>
      </c>
      <c r="I3354" s="47"/>
      <c r="J3354" s="77"/>
      <c r="K3354" s="13">
        <f>SUM(I3354:J3354)</f>
        <v>0</v>
      </c>
      <c r="L3354" s="47"/>
      <c r="M3354" s="77"/>
      <c r="N3354" s="77"/>
      <c r="O3354" s="13">
        <f>SUM(L3354:N3354)</f>
        <v>0</v>
      </c>
      <c r="P3354" s="77"/>
      <c r="Q3354" s="77"/>
      <c r="R3354" s="77"/>
      <c r="S3354" s="77"/>
      <c r="T3354" s="13">
        <f>SUM(P3354:S3354)</f>
        <v>0</v>
      </c>
      <c r="U3354" s="47"/>
      <c r="V3354" s="47">
        <v>0.2</v>
      </c>
      <c r="W3354" s="47"/>
      <c r="X3354" s="47"/>
      <c r="Y3354" s="47"/>
      <c r="Z3354" s="47"/>
      <c r="AA3354" s="13">
        <f>SUM(U3354:Z3354)</f>
        <v>0.2</v>
      </c>
      <c r="AB3354" s="47"/>
      <c r="AC3354" s="47"/>
      <c r="AD3354" s="87">
        <f>H3354+K3354+O3354+T3354+AA3354+AB3354-AC3354</f>
        <v>74.95</v>
      </c>
    </row>
    <row r="3355" spans="1:30" ht="21" customHeight="1" x14ac:dyDescent="0.2">
      <c r="A3355" s="10">
        <v>3351</v>
      </c>
      <c r="B3355" s="221" t="s">
        <v>2783</v>
      </c>
      <c r="C3355" s="92" t="s">
        <v>64</v>
      </c>
      <c r="D3355" s="91">
        <v>4</v>
      </c>
      <c r="E3355" s="33">
        <v>0.74943925233644859</v>
      </c>
      <c r="F3355" s="46"/>
      <c r="G3355" s="46"/>
      <c r="H3355" s="12">
        <f>SUM(E3355*100,F3355:G3355)</f>
        <v>74.943925233644862</v>
      </c>
      <c r="I3355" s="94"/>
      <c r="J3355" s="95"/>
      <c r="K3355" s="12">
        <f>SUM(I3355:J3355)</f>
        <v>0</v>
      </c>
      <c r="L3355" s="95"/>
      <c r="M3355" s="95"/>
      <c r="N3355" s="95"/>
      <c r="O3355" s="12">
        <f>SUM(L3355:N3355)</f>
        <v>0</v>
      </c>
      <c r="P3355" s="95"/>
      <c r="Q3355" s="95"/>
      <c r="R3355" s="95"/>
      <c r="S3355" s="95"/>
      <c r="T3355" s="12">
        <f>SUM(P3355:S3355)</f>
        <v>0</v>
      </c>
      <c r="U3355" s="95"/>
      <c r="V3355" s="94"/>
      <c r="W3355" s="94"/>
      <c r="X3355" s="94"/>
      <c r="Y3355" s="85"/>
      <c r="Z3355" s="85"/>
      <c r="AA3355" s="14">
        <f>SUM(U3355:Z3355)</f>
        <v>0</v>
      </c>
      <c r="AB3355" s="85"/>
      <c r="AC3355" s="85"/>
      <c r="AD3355" s="87">
        <f>H3355+K3355+O3355+T3355+AA3355+AB3355-AC3355</f>
        <v>74.943925233644862</v>
      </c>
    </row>
    <row r="3356" spans="1:30" ht="21" customHeight="1" x14ac:dyDescent="0.2">
      <c r="A3356" s="8">
        <v>3352</v>
      </c>
      <c r="B3356" s="96" t="s">
        <v>2784</v>
      </c>
      <c r="C3356" s="96" t="s">
        <v>66</v>
      </c>
      <c r="D3356" s="96">
        <v>1</v>
      </c>
      <c r="E3356" s="31">
        <v>0.74937500000000001</v>
      </c>
      <c r="F3356" s="47"/>
      <c r="G3356" s="47"/>
      <c r="H3356" s="12">
        <f>SUM(E3356*100,F3356:G3356)</f>
        <v>74.9375</v>
      </c>
      <c r="I3356" s="47"/>
      <c r="J3356" s="77"/>
      <c r="K3356" s="13">
        <f>SUM(I3356:J3356)</f>
        <v>0</v>
      </c>
      <c r="L3356" s="47"/>
      <c r="M3356" s="77"/>
      <c r="N3356" s="77"/>
      <c r="O3356" s="13">
        <f>SUM(L3356:N3356)</f>
        <v>0</v>
      </c>
      <c r="P3356" s="77"/>
      <c r="Q3356" s="77"/>
      <c r="R3356" s="77"/>
      <c r="S3356" s="77"/>
      <c r="T3356" s="13">
        <f>SUM(P3356:S3356)</f>
        <v>0</v>
      </c>
      <c r="U3356" s="47"/>
      <c r="V3356" s="47"/>
      <c r="W3356" s="47"/>
      <c r="X3356" s="47"/>
      <c r="Y3356" s="47"/>
      <c r="Z3356" s="47"/>
      <c r="AA3356" s="13">
        <f>SUM(U3356:Z3356)</f>
        <v>0</v>
      </c>
      <c r="AB3356" s="47"/>
      <c r="AC3356" s="47"/>
      <c r="AD3356" s="86">
        <f>H3356+K3356+O3356+T3356+AA3356+AB3356-AC3356</f>
        <v>74.9375</v>
      </c>
    </row>
    <row r="3357" spans="1:30" ht="21" customHeight="1" x14ac:dyDescent="0.2">
      <c r="A3357" s="9">
        <v>3353</v>
      </c>
      <c r="B3357" s="122" t="s">
        <v>2785</v>
      </c>
      <c r="C3357" s="110" t="s">
        <v>73</v>
      </c>
      <c r="D3357" s="110">
        <v>1</v>
      </c>
      <c r="E3357" s="32">
        <v>0.74934074074074075</v>
      </c>
      <c r="F3357" s="50"/>
      <c r="G3357" s="50"/>
      <c r="H3357" s="12">
        <f>SUM(E3357*100,F3357:G3357)</f>
        <v>74.934074074074076</v>
      </c>
      <c r="I3357" s="50"/>
      <c r="J3357" s="112"/>
      <c r="K3357" s="14">
        <f>SUM(I3357:J3357)</f>
        <v>0</v>
      </c>
      <c r="L3357" s="50"/>
      <c r="M3357" s="112"/>
      <c r="N3357" s="112"/>
      <c r="O3357" s="14">
        <f>SUM(L3357:N3357)</f>
        <v>0</v>
      </c>
      <c r="P3357" s="112"/>
      <c r="Q3357" s="112"/>
      <c r="R3357" s="112"/>
      <c r="S3357" s="112"/>
      <c r="T3357" s="14">
        <f>SUM(P3357:S3357)</f>
        <v>0</v>
      </c>
      <c r="U3357" s="50"/>
      <c r="V3357" s="50"/>
      <c r="W3357" s="50"/>
      <c r="X3357" s="50"/>
      <c r="Y3357" s="50"/>
      <c r="Z3357" s="50"/>
      <c r="AA3357" s="14">
        <f>SUM(U3357:Z3357)</f>
        <v>0</v>
      </c>
      <c r="AB3357" s="50"/>
      <c r="AC3357" s="50"/>
      <c r="AD3357" s="86">
        <f>H3357+K3357+O3357+T3357+AA3357+AB3357-AC3357</f>
        <v>74.934074074074076</v>
      </c>
    </row>
    <row r="3358" spans="1:30" ht="21" customHeight="1" x14ac:dyDescent="0.2">
      <c r="A3358" s="10">
        <v>3354</v>
      </c>
      <c r="B3358" s="100" t="s">
        <v>2786</v>
      </c>
      <c r="C3358" s="101" t="s">
        <v>68</v>
      </c>
      <c r="D3358" s="156">
        <v>1</v>
      </c>
      <c r="E3358" s="34">
        <v>0.7493333333333333</v>
      </c>
      <c r="F3358" s="48"/>
      <c r="G3358" s="48"/>
      <c r="H3358" s="12">
        <f>SUM(E3358*100,F3358:G3358)</f>
        <v>74.933333333333323</v>
      </c>
      <c r="I3358" s="48"/>
      <c r="J3358" s="78"/>
      <c r="K3358" s="13">
        <f>SUM(I3358:J3358)</f>
        <v>0</v>
      </c>
      <c r="L3358" s="48"/>
      <c r="M3358" s="78"/>
      <c r="N3358" s="78"/>
      <c r="O3358" s="13">
        <f>SUM(L3358:N3358)</f>
        <v>0</v>
      </c>
      <c r="P3358" s="78"/>
      <c r="Q3358" s="78"/>
      <c r="R3358" s="78"/>
      <c r="S3358" s="78"/>
      <c r="T3358" s="13">
        <f>SUM(P3358:S3358)</f>
        <v>0</v>
      </c>
      <c r="U3358" s="48"/>
      <c r="V3358" s="48"/>
      <c r="W3358" s="48"/>
      <c r="X3358" s="48"/>
      <c r="Y3358" s="48"/>
      <c r="Z3358" s="48"/>
      <c r="AA3358" s="13">
        <f>SUM(U3358:Z3358)</f>
        <v>0</v>
      </c>
      <c r="AB3358" s="48"/>
      <c r="AC3358" s="48"/>
      <c r="AD3358" s="86">
        <f>H3358+K3358+O3358+T3358+AA3358+AB3358-AC3358</f>
        <v>74.933333333333323</v>
      </c>
    </row>
    <row r="3359" spans="1:30" ht="21" customHeight="1" x14ac:dyDescent="0.2">
      <c r="A3359" s="8">
        <v>3355</v>
      </c>
      <c r="B3359" s="137" t="s">
        <v>2787</v>
      </c>
      <c r="C3359" s="101" t="s">
        <v>68</v>
      </c>
      <c r="D3359" s="137">
        <v>4</v>
      </c>
      <c r="E3359" s="31">
        <v>0.74925925925925929</v>
      </c>
      <c r="F3359" s="48"/>
      <c r="G3359" s="48"/>
      <c r="H3359" s="12">
        <f>SUM(E3359*100,F3359:G3359)</f>
        <v>74.925925925925924</v>
      </c>
      <c r="I3359" s="48"/>
      <c r="J3359" s="78"/>
      <c r="K3359" s="13">
        <f>SUM(I3359:J3359)</f>
        <v>0</v>
      </c>
      <c r="L3359" s="48"/>
      <c r="M3359" s="78"/>
      <c r="N3359" s="78"/>
      <c r="O3359" s="13">
        <f>SUM(L3359:N3359)</f>
        <v>0</v>
      </c>
      <c r="P3359" s="78"/>
      <c r="Q3359" s="78"/>
      <c r="R3359" s="78"/>
      <c r="S3359" s="78"/>
      <c r="T3359" s="13">
        <f>SUM(P3359:S3359)</f>
        <v>0</v>
      </c>
      <c r="U3359" s="48"/>
      <c r="V3359" s="48"/>
      <c r="W3359" s="48"/>
      <c r="X3359" s="48"/>
      <c r="Y3359" s="48"/>
      <c r="Z3359" s="48"/>
      <c r="AA3359" s="13">
        <f>SUM(U3359:Z3359)</f>
        <v>0</v>
      </c>
      <c r="AB3359" s="48"/>
      <c r="AC3359" s="48"/>
      <c r="AD3359" s="86">
        <f>H3359+K3359+O3359+T3359+AA3359+AB3359-AC3359</f>
        <v>74.925925925925924</v>
      </c>
    </row>
    <row r="3360" spans="1:30" ht="21" customHeight="1" x14ac:dyDescent="0.2">
      <c r="A3360" s="9">
        <v>3356</v>
      </c>
      <c r="B3360" s="107" t="s">
        <v>2788</v>
      </c>
      <c r="C3360" s="104" t="s">
        <v>70</v>
      </c>
      <c r="D3360" s="104">
        <v>2</v>
      </c>
      <c r="E3360" s="36">
        <f>H3360/100</f>
        <v>0.74924999999999997</v>
      </c>
      <c r="F3360" s="49"/>
      <c r="G3360" s="49"/>
      <c r="H3360" s="12">
        <v>74.924999999999997</v>
      </c>
      <c r="I3360" s="49"/>
      <c r="J3360" s="106"/>
      <c r="K3360" s="14">
        <f>SUM(I3360:J3360)</f>
        <v>0</v>
      </c>
      <c r="L3360" s="49"/>
      <c r="M3360" s="106"/>
      <c r="N3360" s="106"/>
      <c r="O3360" s="14">
        <f>SUM(L3360:N3360)</f>
        <v>0</v>
      </c>
      <c r="P3360" s="106"/>
      <c r="Q3360" s="106"/>
      <c r="R3360" s="106"/>
      <c r="S3360" s="106"/>
      <c r="T3360" s="14">
        <f>SUM(P3360:S3360)</f>
        <v>0</v>
      </c>
      <c r="U3360" s="49"/>
      <c r="V3360" s="49"/>
      <c r="W3360" s="49"/>
      <c r="X3360" s="49"/>
      <c r="Y3360" s="49"/>
      <c r="Z3360" s="49"/>
      <c r="AA3360" s="14">
        <f>SUM(U3360:Z3360)</f>
        <v>0</v>
      </c>
      <c r="AB3360" s="49"/>
      <c r="AC3360" s="49"/>
      <c r="AD3360" s="87">
        <f>H3360+K3360+O3360+T3360+AA3360+AB3360-AC3360</f>
        <v>74.924999999999997</v>
      </c>
    </row>
    <row r="3361" spans="1:30" ht="21" customHeight="1" x14ac:dyDescent="0.2">
      <c r="A3361" s="10">
        <v>3357</v>
      </c>
      <c r="B3361" s="145" t="s">
        <v>2789</v>
      </c>
      <c r="C3361" s="92" t="s">
        <v>64</v>
      </c>
      <c r="D3361" s="91">
        <v>5</v>
      </c>
      <c r="E3361" s="37">
        <v>0.74922222222222223</v>
      </c>
      <c r="F3361" s="46"/>
      <c r="G3361" s="46"/>
      <c r="H3361" s="12">
        <f>SUM(E3361*100,F3361:G3361)</f>
        <v>74.922222222222217</v>
      </c>
      <c r="I3361" s="94"/>
      <c r="J3361" s="95"/>
      <c r="K3361" s="12">
        <f>SUM(I3361:J3361)</f>
        <v>0</v>
      </c>
      <c r="L3361" s="95"/>
      <c r="M3361" s="95"/>
      <c r="N3361" s="95"/>
      <c r="O3361" s="12">
        <f>SUM(L3361:N3361)</f>
        <v>0</v>
      </c>
      <c r="P3361" s="95"/>
      <c r="Q3361" s="95"/>
      <c r="R3361" s="95"/>
      <c r="S3361" s="95"/>
      <c r="T3361" s="12">
        <f>SUM(P3361:S3361)</f>
        <v>0</v>
      </c>
      <c r="U3361" s="95"/>
      <c r="V3361" s="94"/>
      <c r="W3361" s="94"/>
      <c r="X3361" s="94"/>
      <c r="Y3361" s="85"/>
      <c r="Z3361" s="85"/>
      <c r="AA3361" s="14">
        <f>SUM(U3361:Z3361)</f>
        <v>0</v>
      </c>
      <c r="AB3361" s="85"/>
      <c r="AC3361" s="85"/>
      <c r="AD3361" s="87">
        <f>H3361+K3361+O3361+T3361+AA3361+AB3361-AC3361</f>
        <v>74.922222222222217</v>
      </c>
    </row>
    <row r="3362" spans="1:30" ht="21" customHeight="1" x14ac:dyDescent="0.2">
      <c r="A3362" s="8">
        <v>3358</v>
      </c>
      <c r="B3362" s="103" t="s">
        <v>2790</v>
      </c>
      <c r="C3362" s="104" t="s">
        <v>70</v>
      </c>
      <c r="D3362" s="103">
        <v>4</v>
      </c>
      <c r="E3362" s="36">
        <f>H3362/100</f>
        <v>0.74919999999999998</v>
      </c>
      <c r="F3362" s="49"/>
      <c r="G3362" s="49"/>
      <c r="H3362" s="12">
        <v>74.92</v>
      </c>
      <c r="I3362" s="49"/>
      <c r="J3362" s="106"/>
      <c r="K3362" s="14">
        <f>SUM(I3362:J3362)</f>
        <v>0</v>
      </c>
      <c r="L3362" s="49"/>
      <c r="M3362" s="106"/>
      <c r="N3362" s="106"/>
      <c r="O3362" s="14">
        <f>SUM(L3362:N3362)</f>
        <v>0</v>
      </c>
      <c r="P3362" s="106"/>
      <c r="Q3362" s="106"/>
      <c r="R3362" s="106"/>
      <c r="S3362" s="106"/>
      <c r="T3362" s="14">
        <f>SUM(P3362:S3362)</f>
        <v>0</v>
      </c>
      <c r="U3362" s="49"/>
      <c r="V3362" s="49"/>
      <c r="W3362" s="49"/>
      <c r="X3362" s="49"/>
      <c r="Y3362" s="49"/>
      <c r="Z3362" s="49"/>
      <c r="AA3362" s="14">
        <f>SUM(U3362:Z3362)</f>
        <v>0</v>
      </c>
      <c r="AB3362" s="49"/>
      <c r="AC3362" s="49"/>
      <c r="AD3362" s="87">
        <f>H3362+K3362+O3362+T3362+AA3362+AB3362-AC3362</f>
        <v>74.92</v>
      </c>
    </row>
    <row r="3363" spans="1:30" ht="21" customHeight="1" x14ac:dyDescent="0.2">
      <c r="A3363" s="9">
        <v>3359</v>
      </c>
      <c r="B3363" s="136" t="s">
        <v>2791</v>
      </c>
      <c r="C3363" s="104" t="s">
        <v>70</v>
      </c>
      <c r="D3363" s="103">
        <v>1</v>
      </c>
      <c r="E3363" s="36">
        <f>H3363/100</f>
        <v>0.74909090909090903</v>
      </c>
      <c r="F3363" s="49"/>
      <c r="G3363" s="49"/>
      <c r="H3363" s="12">
        <v>74.909090909090907</v>
      </c>
      <c r="I3363" s="49"/>
      <c r="J3363" s="106"/>
      <c r="K3363" s="14">
        <f>SUM(I3363:J3363)</f>
        <v>0</v>
      </c>
      <c r="L3363" s="49"/>
      <c r="M3363" s="106"/>
      <c r="N3363" s="106"/>
      <c r="O3363" s="14">
        <f>SUM(L3363:N3363)</f>
        <v>0</v>
      </c>
      <c r="P3363" s="106"/>
      <c r="Q3363" s="106"/>
      <c r="R3363" s="106"/>
      <c r="S3363" s="106"/>
      <c r="T3363" s="14">
        <f>SUM(P3363:S3363)</f>
        <v>0</v>
      </c>
      <c r="U3363" s="49"/>
      <c r="V3363" s="49"/>
      <c r="W3363" s="49"/>
      <c r="X3363" s="49"/>
      <c r="Y3363" s="49"/>
      <c r="Z3363" s="49"/>
      <c r="AA3363" s="14">
        <f>SUM(U3363:Z3363)</f>
        <v>0</v>
      </c>
      <c r="AB3363" s="49"/>
      <c r="AC3363" s="49"/>
      <c r="AD3363" s="87">
        <f>H3363+K3363+O3363+T3363+AA3363+AB3363-AC3363</f>
        <v>74.909090909090907</v>
      </c>
    </row>
    <row r="3364" spans="1:30" ht="21" customHeight="1" x14ac:dyDescent="0.2">
      <c r="A3364" s="10">
        <v>3360</v>
      </c>
      <c r="B3364" s="96" t="s">
        <v>2792</v>
      </c>
      <c r="C3364" s="96" t="s">
        <v>66</v>
      </c>
      <c r="D3364" s="96">
        <v>1</v>
      </c>
      <c r="E3364" s="35">
        <v>0.74906249999999996</v>
      </c>
      <c r="F3364" s="47"/>
      <c r="G3364" s="47"/>
      <c r="H3364" s="12">
        <f>SUM(E3364*100,F3364:G3364)</f>
        <v>74.90625</v>
      </c>
      <c r="I3364" s="47"/>
      <c r="J3364" s="77"/>
      <c r="K3364" s="13">
        <f>SUM(I3364:J3364)</f>
        <v>0</v>
      </c>
      <c r="L3364" s="47"/>
      <c r="M3364" s="77"/>
      <c r="N3364" s="77"/>
      <c r="O3364" s="13">
        <f>SUM(L3364:N3364)</f>
        <v>0</v>
      </c>
      <c r="P3364" s="77"/>
      <c r="Q3364" s="77"/>
      <c r="R3364" s="77"/>
      <c r="S3364" s="77"/>
      <c r="T3364" s="13">
        <f>SUM(P3364:S3364)</f>
        <v>0</v>
      </c>
      <c r="U3364" s="47"/>
      <c r="V3364" s="47"/>
      <c r="W3364" s="47"/>
      <c r="X3364" s="47"/>
      <c r="Y3364" s="47"/>
      <c r="Z3364" s="47"/>
      <c r="AA3364" s="13">
        <f>SUM(U3364:Z3364)</f>
        <v>0</v>
      </c>
      <c r="AB3364" s="47"/>
      <c r="AC3364" s="47"/>
      <c r="AD3364" s="87">
        <f>H3364+K3364+O3364+T3364+AA3364+AB3364-AC3364</f>
        <v>74.90625</v>
      </c>
    </row>
    <row r="3365" spans="1:30" ht="21" customHeight="1" x14ac:dyDescent="0.2">
      <c r="A3365" s="8">
        <v>3361</v>
      </c>
      <c r="B3365" s="99" t="s">
        <v>2793</v>
      </c>
      <c r="C3365" s="101" t="s">
        <v>68</v>
      </c>
      <c r="D3365" s="99">
        <v>1</v>
      </c>
      <c r="E3365" s="35">
        <v>0.74903225806451612</v>
      </c>
      <c r="F3365" s="48"/>
      <c r="G3365" s="48"/>
      <c r="H3365" s="12">
        <f>SUM(E3365*100,F3365:G3365)</f>
        <v>74.903225806451616</v>
      </c>
      <c r="I3365" s="48"/>
      <c r="J3365" s="78"/>
      <c r="K3365" s="13">
        <f>SUM(I3365:J3365)</f>
        <v>0</v>
      </c>
      <c r="L3365" s="48"/>
      <c r="M3365" s="78"/>
      <c r="N3365" s="78"/>
      <c r="O3365" s="13">
        <f>SUM(L3365:N3365)</f>
        <v>0</v>
      </c>
      <c r="P3365" s="78"/>
      <c r="Q3365" s="78"/>
      <c r="R3365" s="78"/>
      <c r="S3365" s="78"/>
      <c r="T3365" s="13">
        <f>SUM(P3365:S3365)</f>
        <v>0</v>
      </c>
      <c r="U3365" s="48"/>
      <c r="V3365" s="48"/>
      <c r="W3365" s="48"/>
      <c r="X3365" s="48"/>
      <c r="Y3365" s="48"/>
      <c r="Z3365" s="48"/>
      <c r="AA3365" s="13">
        <f>SUM(U3365:Z3365)</f>
        <v>0</v>
      </c>
      <c r="AB3365" s="48"/>
      <c r="AC3365" s="48"/>
      <c r="AD3365" s="86">
        <f>H3365+K3365+O3365+T3365+AA3365+AB3365-AC3365</f>
        <v>74.903225806451616</v>
      </c>
    </row>
    <row r="3366" spans="1:30" ht="21" customHeight="1" x14ac:dyDescent="0.2">
      <c r="A3366" s="9">
        <v>3362</v>
      </c>
      <c r="B3366" s="125" t="s">
        <v>2794</v>
      </c>
      <c r="C3366" s="101" t="s">
        <v>68</v>
      </c>
      <c r="D3366" s="101">
        <v>4</v>
      </c>
      <c r="E3366" s="35">
        <v>0.749</v>
      </c>
      <c r="F3366" s="48"/>
      <c r="G3366" s="48"/>
      <c r="H3366" s="12">
        <f>SUM(E3366*100,F3366:G3366)</f>
        <v>74.900000000000006</v>
      </c>
      <c r="I3366" s="48"/>
      <c r="J3366" s="78"/>
      <c r="K3366" s="13">
        <f>SUM(I3366:J3366)</f>
        <v>0</v>
      </c>
      <c r="L3366" s="48"/>
      <c r="M3366" s="78"/>
      <c r="N3366" s="78"/>
      <c r="O3366" s="13">
        <f>SUM(L3366:N3366)</f>
        <v>0</v>
      </c>
      <c r="P3366" s="78"/>
      <c r="Q3366" s="78"/>
      <c r="R3366" s="78"/>
      <c r="S3366" s="78"/>
      <c r="T3366" s="13">
        <f>SUM(P3366:S3366)</f>
        <v>0</v>
      </c>
      <c r="U3366" s="48"/>
      <c r="V3366" s="48"/>
      <c r="W3366" s="48"/>
      <c r="X3366" s="48"/>
      <c r="Y3366" s="48"/>
      <c r="Z3366" s="48"/>
      <c r="AA3366" s="13">
        <f>SUM(U3366:Z3366)</f>
        <v>0</v>
      </c>
      <c r="AB3366" s="48"/>
      <c r="AC3366" s="48"/>
      <c r="AD3366" s="87">
        <f>H3366+K3366+O3366+T3366+AA3366+AB3366-AC3366</f>
        <v>74.900000000000006</v>
      </c>
    </row>
    <row r="3367" spans="1:30" ht="21" customHeight="1" x14ac:dyDescent="0.2">
      <c r="A3367" s="10">
        <v>3363</v>
      </c>
      <c r="B3367" s="96" t="s">
        <v>2795</v>
      </c>
      <c r="C3367" s="96" t="s">
        <v>66</v>
      </c>
      <c r="D3367" s="96">
        <v>3</v>
      </c>
      <c r="E3367" s="35">
        <v>0.74898305084745764</v>
      </c>
      <c r="F3367" s="47"/>
      <c r="G3367" s="47"/>
      <c r="H3367" s="12">
        <f>SUM(E3367*100,F3367:G3367)</f>
        <v>74.898305084745758</v>
      </c>
      <c r="I3367" s="47"/>
      <c r="J3367" s="77"/>
      <c r="K3367" s="13">
        <f>SUM(I3367:J3367)</f>
        <v>0</v>
      </c>
      <c r="L3367" s="47"/>
      <c r="M3367" s="77"/>
      <c r="N3367" s="77"/>
      <c r="O3367" s="13">
        <f>SUM(L3367:N3367)</f>
        <v>0</v>
      </c>
      <c r="P3367" s="77"/>
      <c r="Q3367" s="77"/>
      <c r="R3367" s="77"/>
      <c r="S3367" s="77"/>
      <c r="T3367" s="13">
        <f>SUM(P3367:S3367)</f>
        <v>0</v>
      </c>
      <c r="U3367" s="47"/>
      <c r="V3367" s="47"/>
      <c r="W3367" s="47"/>
      <c r="X3367" s="47"/>
      <c r="Y3367" s="47"/>
      <c r="Z3367" s="47"/>
      <c r="AA3367" s="13">
        <f>SUM(U3367:Z3367)</f>
        <v>0</v>
      </c>
      <c r="AB3367" s="47"/>
      <c r="AC3367" s="47"/>
      <c r="AD3367" s="86">
        <f>H3367+K3367+O3367+T3367+AA3367+AB3367-AC3367</f>
        <v>74.898305084745758</v>
      </c>
    </row>
    <row r="3368" spans="1:30" ht="21" customHeight="1" x14ac:dyDescent="0.2">
      <c r="A3368" s="8">
        <v>3364</v>
      </c>
      <c r="B3368" s="96" t="s">
        <v>2796</v>
      </c>
      <c r="C3368" s="96" t="s">
        <v>66</v>
      </c>
      <c r="D3368" s="96">
        <v>1</v>
      </c>
      <c r="E3368" s="35">
        <v>0.74875000000000003</v>
      </c>
      <c r="F3368" s="47"/>
      <c r="G3368" s="47"/>
      <c r="H3368" s="12">
        <f>SUM(E3368*100,F3368:G3368)</f>
        <v>74.875</v>
      </c>
      <c r="I3368" s="47"/>
      <c r="J3368" s="77"/>
      <c r="K3368" s="13">
        <f>SUM(I3368:J3368)</f>
        <v>0</v>
      </c>
      <c r="L3368" s="47"/>
      <c r="M3368" s="77"/>
      <c r="N3368" s="77"/>
      <c r="O3368" s="13">
        <f>SUM(L3368:N3368)</f>
        <v>0</v>
      </c>
      <c r="P3368" s="77"/>
      <c r="Q3368" s="77"/>
      <c r="R3368" s="77"/>
      <c r="S3368" s="77"/>
      <c r="T3368" s="13">
        <f>SUM(P3368:S3368)</f>
        <v>0</v>
      </c>
      <c r="U3368" s="47"/>
      <c r="V3368" s="47"/>
      <c r="W3368" s="47"/>
      <c r="X3368" s="47"/>
      <c r="Y3368" s="47"/>
      <c r="Z3368" s="47"/>
      <c r="AA3368" s="13">
        <f>SUM(U3368:Z3368)</f>
        <v>0</v>
      </c>
      <c r="AB3368" s="47"/>
      <c r="AC3368" s="47"/>
      <c r="AD3368" s="87">
        <f>H3368+K3368+O3368+T3368+AA3368+AB3368-AC3368</f>
        <v>74.875</v>
      </c>
    </row>
    <row r="3369" spans="1:30" ht="21" customHeight="1" x14ac:dyDescent="0.2">
      <c r="A3369" s="9">
        <v>3365</v>
      </c>
      <c r="B3369" s="117">
        <v>174070</v>
      </c>
      <c r="C3369" s="119" t="s">
        <v>78</v>
      </c>
      <c r="D3369" s="119">
        <v>4</v>
      </c>
      <c r="E3369" s="36">
        <v>0.74871794871794872</v>
      </c>
      <c r="F3369" s="51"/>
      <c r="G3369" s="51"/>
      <c r="H3369" s="12">
        <f>SUM(E3369*100,F3369:G3369)</f>
        <v>74.871794871794876</v>
      </c>
      <c r="I3369" s="51"/>
      <c r="J3369" s="121"/>
      <c r="K3369" s="14">
        <f>SUM(I3369:J3369)</f>
        <v>0</v>
      </c>
      <c r="L3369" s="51"/>
      <c r="M3369" s="121"/>
      <c r="N3369" s="121"/>
      <c r="O3369" s="14">
        <f>SUM(L3369:N3369)</f>
        <v>0</v>
      </c>
      <c r="P3369" s="121"/>
      <c r="Q3369" s="121"/>
      <c r="R3369" s="121"/>
      <c r="S3369" s="121"/>
      <c r="T3369" s="14">
        <f>SUM(P3369:S3369)</f>
        <v>0</v>
      </c>
      <c r="U3369" s="51"/>
      <c r="V3369" s="51"/>
      <c r="W3369" s="51"/>
      <c r="X3369" s="51"/>
      <c r="Y3369" s="51"/>
      <c r="Z3369" s="51"/>
      <c r="AA3369" s="14">
        <f>SUM(U3369:Z3369)</f>
        <v>0</v>
      </c>
      <c r="AB3369" s="51"/>
      <c r="AC3369" s="51"/>
      <c r="AD3369" s="86">
        <f>H3369+K3369+O3369+T3369+AA3369+AB3369-AC3369</f>
        <v>74.871794871794876</v>
      </c>
    </row>
    <row r="3370" spans="1:30" ht="21" customHeight="1" x14ac:dyDescent="0.2">
      <c r="A3370" s="10">
        <v>3366</v>
      </c>
      <c r="B3370" s="96" t="s">
        <v>2797</v>
      </c>
      <c r="C3370" s="96" t="s">
        <v>66</v>
      </c>
      <c r="D3370" s="96">
        <v>2</v>
      </c>
      <c r="E3370" s="35">
        <v>0.7486666666666667</v>
      </c>
      <c r="F3370" s="47"/>
      <c r="G3370" s="47"/>
      <c r="H3370" s="12">
        <f>SUM(E3370*100,F3370:G3370)</f>
        <v>74.866666666666674</v>
      </c>
      <c r="I3370" s="47"/>
      <c r="J3370" s="77"/>
      <c r="K3370" s="13">
        <f>SUM(I3370:J3370)</f>
        <v>0</v>
      </c>
      <c r="L3370" s="47"/>
      <c r="M3370" s="77"/>
      <c r="N3370" s="77"/>
      <c r="O3370" s="13">
        <f>SUM(L3370:N3370)</f>
        <v>0</v>
      </c>
      <c r="P3370" s="77"/>
      <c r="Q3370" s="77"/>
      <c r="R3370" s="77"/>
      <c r="S3370" s="77"/>
      <c r="T3370" s="13">
        <f>SUM(P3370:S3370)</f>
        <v>0</v>
      </c>
      <c r="U3370" s="47"/>
      <c r="V3370" s="47"/>
      <c r="W3370" s="47"/>
      <c r="X3370" s="47"/>
      <c r="Y3370" s="47"/>
      <c r="Z3370" s="47"/>
      <c r="AA3370" s="13">
        <f>SUM(U3370:Z3370)</f>
        <v>0</v>
      </c>
      <c r="AB3370" s="47"/>
      <c r="AC3370" s="47"/>
      <c r="AD3370" s="86">
        <f>H3370+K3370+O3370+T3370+AA3370+AB3370-AC3370</f>
        <v>74.866666666666674</v>
      </c>
    </row>
    <row r="3371" spans="1:30" ht="21" customHeight="1" x14ac:dyDescent="0.2">
      <c r="A3371" s="8">
        <v>3367</v>
      </c>
      <c r="B3371" s="134" t="s">
        <v>2798</v>
      </c>
      <c r="C3371" s="92" t="s">
        <v>64</v>
      </c>
      <c r="D3371" s="92">
        <v>1</v>
      </c>
      <c r="E3371" s="37">
        <v>0.7486666666666667</v>
      </c>
      <c r="F3371" s="46"/>
      <c r="G3371" s="46"/>
      <c r="H3371" s="12">
        <f>SUM(E3371*100,F3371:G3371)</f>
        <v>74.866666666666674</v>
      </c>
      <c r="I3371" s="94"/>
      <c r="J3371" s="95"/>
      <c r="K3371" s="12">
        <f>SUM(I3371:J3371)</f>
        <v>0</v>
      </c>
      <c r="L3371" s="95"/>
      <c r="M3371" s="95"/>
      <c r="N3371" s="95"/>
      <c r="O3371" s="12">
        <f>SUM(L3371:N3371)</f>
        <v>0</v>
      </c>
      <c r="P3371" s="95"/>
      <c r="Q3371" s="95"/>
      <c r="R3371" s="95"/>
      <c r="S3371" s="95"/>
      <c r="T3371" s="12">
        <f>SUM(P3371:S3371)</f>
        <v>0</v>
      </c>
      <c r="U3371" s="95"/>
      <c r="V3371" s="94"/>
      <c r="W3371" s="94"/>
      <c r="X3371" s="94"/>
      <c r="Y3371" s="85"/>
      <c r="Z3371" s="85"/>
      <c r="AA3371" s="14">
        <f>SUM(U3371:Z3371)</f>
        <v>0</v>
      </c>
      <c r="AB3371" s="85"/>
      <c r="AC3371" s="85"/>
      <c r="AD3371" s="87">
        <f>H3371+K3371+O3371+T3371+AA3371+AB3371-AC3371</f>
        <v>74.866666666666674</v>
      </c>
    </row>
    <row r="3372" spans="1:30" ht="21" customHeight="1" x14ac:dyDescent="0.2">
      <c r="A3372" s="9">
        <v>3368</v>
      </c>
      <c r="B3372" s="96" t="s">
        <v>2799</v>
      </c>
      <c r="C3372" s="96" t="s">
        <v>66</v>
      </c>
      <c r="D3372" s="96">
        <v>4</v>
      </c>
      <c r="E3372" s="35">
        <v>0.74861111111111112</v>
      </c>
      <c r="F3372" s="47"/>
      <c r="G3372" s="47"/>
      <c r="H3372" s="12">
        <f>SUM(E3372*100,F3372:G3372)</f>
        <v>74.861111111111114</v>
      </c>
      <c r="I3372" s="47"/>
      <c r="J3372" s="77"/>
      <c r="K3372" s="13">
        <f>SUM(I3372:J3372)</f>
        <v>0</v>
      </c>
      <c r="L3372" s="47"/>
      <c r="M3372" s="77"/>
      <c r="N3372" s="77"/>
      <c r="O3372" s="13">
        <f>SUM(L3372:N3372)</f>
        <v>0</v>
      </c>
      <c r="P3372" s="77"/>
      <c r="Q3372" s="80"/>
      <c r="R3372" s="77"/>
      <c r="S3372" s="77"/>
      <c r="T3372" s="13">
        <f>SUM(P3372:S3372)</f>
        <v>0</v>
      </c>
      <c r="U3372" s="47"/>
      <c r="V3372" s="47"/>
      <c r="W3372" s="47"/>
      <c r="X3372" s="47"/>
      <c r="Y3372" s="47"/>
      <c r="Z3372" s="47"/>
      <c r="AA3372" s="13">
        <f>SUM(U3372:Z3372)</f>
        <v>0</v>
      </c>
      <c r="AB3372" s="47"/>
      <c r="AC3372" s="47"/>
      <c r="AD3372" s="86">
        <f>H3372+K3372+O3372+T3372+AA3372+AB3372-AC3372</f>
        <v>74.861111111111114</v>
      </c>
    </row>
    <row r="3373" spans="1:30" ht="21" customHeight="1" x14ac:dyDescent="0.2">
      <c r="A3373" s="10">
        <v>3369</v>
      </c>
      <c r="B3373" s="122" t="s">
        <v>2800</v>
      </c>
      <c r="C3373" s="110" t="s">
        <v>73</v>
      </c>
      <c r="D3373" s="110">
        <v>1</v>
      </c>
      <c r="E3373" s="36">
        <v>0.74860000000000004</v>
      </c>
      <c r="F3373" s="50"/>
      <c r="G3373" s="50"/>
      <c r="H3373" s="12">
        <f>SUM(E3373*100,F3373:G3373)</f>
        <v>74.86</v>
      </c>
      <c r="I3373" s="50"/>
      <c r="J3373" s="112"/>
      <c r="K3373" s="14">
        <f>SUM(I3373:J3373)</f>
        <v>0</v>
      </c>
      <c r="L3373" s="50"/>
      <c r="M3373" s="112"/>
      <c r="N3373" s="112"/>
      <c r="O3373" s="14">
        <f>SUM(L3373:N3373)</f>
        <v>0</v>
      </c>
      <c r="P3373" s="112"/>
      <c r="Q3373" s="112"/>
      <c r="R3373" s="112"/>
      <c r="S3373" s="112"/>
      <c r="T3373" s="14">
        <f>SUM(P3373:S3373)</f>
        <v>0</v>
      </c>
      <c r="U3373" s="50"/>
      <c r="V3373" s="50"/>
      <c r="W3373" s="50"/>
      <c r="X3373" s="50"/>
      <c r="Y3373" s="50"/>
      <c r="Z3373" s="50"/>
      <c r="AA3373" s="14">
        <f>SUM(U3373:Z3373)</f>
        <v>0</v>
      </c>
      <c r="AB3373" s="50"/>
      <c r="AC3373" s="50"/>
      <c r="AD3373" s="87">
        <f>H3373+K3373+O3373+T3373+AA3373+AB3373-AC3373</f>
        <v>74.86</v>
      </c>
    </row>
    <row r="3374" spans="1:30" ht="21" customHeight="1" x14ac:dyDescent="0.2">
      <c r="A3374" s="8">
        <v>3370</v>
      </c>
      <c r="B3374" s="117">
        <v>204288</v>
      </c>
      <c r="C3374" s="119" t="s">
        <v>78</v>
      </c>
      <c r="D3374" s="119">
        <v>1</v>
      </c>
      <c r="E3374" s="36">
        <v>0.71559375000000003</v>
      </c>
      <c r="F3374" s="51"/>
      <c r="G3374" s="51"/>
      <c r="H3374" s="12">
        <f>SUM(E3374*100,F3374:G3374)</f>
        <v>71.559375000000003</v>
      </c>
      <c r="I3374" s="51"/>
      <c r="J3374" s="121"/>
      <c r="K3374" s="14">
        <f>SUM(I3374:J3374)</f>
        <v>0</v>
      </c>
      <c r="L3374" s="51"/>
      <c r="M3374" s="121"/>
      <c r="N3374" s="121"/>
      <c r="O3374" s="14">
        <f>SUM(L3374:N3374)</f>
        <v>0</v>
      </c>
      <c r="P3374" s="121"/>
      <c r="Q3374" s="121"/>
      <c r="R3374" s="121"/>
      <c r="S3374" s="121"/>
      <c r="T3374" s="14">
        <f>SUM(P3374:S3374)</f>
        <v>0</v>
      </c>
      <c r="U3374" s="51">
        <v>1</v>
      </c>
      <c r="V3374" s="51"/>
      <c r="W3374" s="51"/>
      <c r="X3374" s="51">
        <v>1.3</v>
      </c>
      <c r="Y3374" s="51"/>
      <c r="Z3374" s="51">
        <v>1</v>
      </c>
      <c r="AA3374" s="14">
        <f>SUM(U3374:Z3374)</f>
        <v>3.3</v>
      </c>
      <c r="AB3374" s="51"/>
      <c r="AC3374" s="51"/>
      <c r="AD3374" s="86">
        <f>H3374+K3374+O3374+T3374+AA3374+AB3374-AC3374</f>
        <v>74.859375</v>
      </c>
    </row>
    <row r="3375" spans="1:30" ht="21" customHeight="1" x14ac:dyDescent="0.2">
      <c r="A3375" s="9">
        <v>3371</v>
      </c>
      <c r="B3375" s="129" t="s">
        <v>2801</v>
      </c>
      <c r="C3375" s="101" t="s">
        <v>68</v>
      </c>
      <c r="D3375" s="101">
        <v>2</v>
      </c>
      <c r="E3375" s="35">
        <v>0.74833333333333329</v>
      </c>
      <c r="F3375" s="48"/>
      <c r="G3375" s="48"/>
      <c r="H3375" s="12">
        <f>SUM(E3375*100,F3375:G3375)</f>
        <v>74.833333333333329</v>
      </c>
      <c r="I3375" s="48"/>
      <c r="J3375" s="78"/>
      <c r="K3375" s="13">
        <f>SUM(I3375:J3375)</f>
        <v>0</v>
      </c>
      <c r="L3375" s="48"/>
      <c r="M3375" s="78"/>
      <c r="N3375" s="78"/>
      <c r="O3375" s="13">
        <f>SUM(L3375:N3375)</f>
        <v>0</v>
      </c>
      <c r="P3375" s="78"/>
      <c r="Q3375" s="78"/>
      <c r="R3375" s="78"/>
      <c r="S3375" s="78"/>
      <c r="T3375" s="13">
        <f>SUM(P3375:S3375)</f>
        <v>0</v>
      </c>
      <c r="U3375" s="48"/>
      <c r="V3375" s="48"/>
      <c r="W3375" s="48"/>
      <c r="X3375" s="48"/>
      <c r="Y3375" s="48"/>
      <c r="Z3375" s="48"/>
      <c r="AA3375" s="13">
        <f>SUM(U3375:Z3375)</f>
        <v>0</v>
      </c>
      <c r="AB3375" s="48"/>
      <c r="AC3375" s="48"/>
      <c r="AD3375" s="86">
        <f>H3375+K3375+O3375+T3375+AA3375+AB3375-AC3375</f>
        <v>74.833333333333329</v>
      </c>
    </row>
    <row r="3376" spans="1:30" ht="21" customHeight="1" x14ac:dyDescent="0.2">
      <c r="A3376" s="10">
        <v>3372</v>
      </c>
      <c r="B3376" s="107" t="s">
        <v>2802</v>
      </c>
      <c r="C3376" s="104" t="s">
        <v>70</v>
      </c>
      <c r="D3376" s="104">
        <v>2</v>
      </c>
      <c r="E3376" s="36">
        <f>H3376/100</f>
        <v>0.74831666666666663</v>
      </c>
      <c r="F3376" s="49"/>
      <c r="G3376" s="49"/>
      <c r="H3376" s="12">
        <v>74.831666666666663</v>
      </c>
      <c r="I3376" s="49"/>
      <c r="J3376" s="106"/>
      <c r="K3376" s="14">
        <f>SUM(I3376:J3376)</f>
        <v>0</v>
      </c>
      <c r="L3376" s="49"/>
      <c r="M3376" s="106"/>
      <c r="N3376" s="106"/>
      <c r="O3376" s="14">
        <f>SUM(L3376:N3376)</f>
        <v>0</v>
      </c>
      <c r="P3376" s="106"/>
      <c r="Q3376" s="106"/>
      <c r="R3376" s="106"/>
      <c r="S3376" s="106"/>
      <c r="T3376" s="14">
        <f>SUM(P3376:S3376)</f>
        <v>0</v>
      </c>
      <c r="U3376" s="49"/>
      <c r="V3376" s="49"/>
      <c r="W3376" s="49"/>
      <c r="X3376" s="49"/>
      <c r="Y3376" s="49"/>
      <c r="Z3376" s="49"/>
      <c r="AA3376" s="14">
        <f>SUM(U3376:Z3376)</f>
        <v>0</v>
      </c>
      <c r="AB3376" s="49"/>
      <c r="AC3376" s="49"/>
      <c r="AD3376" s="86">
        <f>H3376+K3376+O3376+T3376+AA3376+AB3376-AC3376</f>
        <v>74.831666666666663</v>
      </c>
    </row>
    <row r="3377" spans="1:30" ht="21" customHeight="1" x14ac:dyDescent="0.2">
      <c r="A3377" s="8">
        <v>3373</v>
      </c>
      <c r="B3377" s="123" t="s">
        <v>2803</v>
      </c>
      <c r="C3377" s="101" t="s">
        <v>68</v>
      </c>
      <c r="D3377" s="125">
        <v>3</v>
      </c>
      <c r="E3377" s="35">
        <v>0.74827586206896557</v>
      </c>
      <c r="F3377" s="48"/>
      <c r="G3377" s="48"/>
      <c r="H3377" s="12">
        <f>SUM(E3377*100,F3377:G3377)</f>
        <v>74.827586206896555</v>
      </c>
      <c r="I3377" s="48"/>
      <c r="J3377" s="78"/>
      <c r="K3377" s="13">
        <f>SUM(I3377:J3377)</f>
        <v>0</v>
      </c>
      <c r="L3377" s="48"/>
      <c r="M3377" s="78"/>
      <c r="N3377" s="78"/>
      <c r="O3377" s="13">
        <f>SUM(L3377:N3377)</f>
        <v>0</v>
      </c>
      <c r="P3377" s="78"/>
      <c r="Q3377" s="78"/>
      <c r="R3377" s="78"/>
      <c r="S3377" s="78"/>
      <c r="T3377" s="13">
        <f>SUM(P3377:S3377)</f>
        <v>0</v>
      </c>
      <c r="U3377" s="48"/>
      <c r="V3377" s="48"/>
      <c r="W3377" s="48"/>
      <c r="X3377" s="48"/>
      <c r="Y3377" s="48"/>
      <c r="Z3377" s="48"/>
      <c r="AA3377" s="13">
        <f>SUM(U3377:Z3377)</f>
        <v>0</v>
      </c>
      <c r="AB3377" s="48"/>
      <c r="AC3377" s="48"/>
      <c r="AD3377" s="86">
        <f>H3377+K3377+O3377+T3377+AA3377+AB3377-AC3377</f>
        <v>74.827586206896555</v>
      </c>
    </row>
    <row r="3378" spans="1:30" ht="21" customHeight="1" x14ac:dyDescent="0.2">
      <c r="A3378" s="9">
        <v>3374</v>
      </c>
      <c r="B3378" s="110" t="s">
        <v>2804</v>
      </c>
      <c r="C3378" s="110" t="s">
        <v>73</v>
      </c>
      <c r="D3378" s="110">
        <v>2</v>
      </c>
      <c r="E3378" s="36">
        <v>0.74825174825174823</v>
      </c>
      <c r="F3378" s="50"/>
      <c r="G3378" s="50"/>
      <c r="H3378" s="12">
        <f>SUM(E3378*100,F3378:G3378)</f>
        <v>74.825174825174827</v>
      </c>
      <c r="I3378" s="50"/>
      <c r="J3378" s="112"/>
      <c r="K3378" s="14">
        <f>SUM(I3378:J3378)</f>
        <v>0</v>
      </c>
      <c r="L3378" s="50"/>
      <c r="M3378" s="112"/>
      <c r="N3378" s="112"/>
      <c r="O3378" s="14">
        <f>SUM(L3378:N3378)</f>
        <v>0</v>
      </c>
      <c r="P3378" s="112"/>
      <c r="Q3378" s="112"/>
      <c r="R3378" s="112"/>
      <c r="S3378" s="112"/>
      <c r="T3378" s="14">
        <f>SUM(P3378:S3378)</f>
        <v>0</v>
      </c>
      <c r="U3378" s="50"/>
      <c r="V3378" s="50"/>
      <c r="W3378" s="50"/>
      <c r="X3378" s="50"/>
      <c r="Y3378" s="50"/>
      <c r="Z3378" s="50"/>
      <c r="AA3378" s="14">
        <f>SUM(U3378:Z3378)</f>
        <v>0</v>
      </c>
      <c r="AB3378" s="50"/>
      <c r="AC3378" s="50"/>
      <c r="AD3378" s="86">
        <f>H3378+K3378+O3378+T3378+AA3378+AB3378-AC3378</f>
        <v>74.825174825174827</v>
      </c>
    </row>
    <row r="3379" spans="1:30" ht="21" customHeight="1" x14ac:dyDescent="0.2">
      <c r="A3379" s="10">
        <v>3375</v>
      </c>
      <c r="B3379" s="117">
        <v>204041</v>
      </c>
      <c r="C3379" s="119" t="s">
        <v>78</v>
      </c>
      <c r="D3379" s="119">
        <v>1</v>
      </c>
      <c r="E3379" s="36">
        <v>0.70625000000000004</v>
      </c>
      <c r="F3379" s="51"/>
      <c r="G3379" s="51"/>
      <c r="H3379" s="12">
        <f>SUM(E3379*100,F3379:G3379)</f>
        <v>70.625</v>
      </c>
      <c r="I3379" s="51"/>
      <c r="J3379" s="121"/>
      <c r="K3379" s="14">
        <f>SUM(I3379:J3379)</f>
        <v>0</v>
      </c>
      <c r="L3379" s="51"/>
      <c r="M3379" s="121"/>
      <c r="N3379" s="121"/>
      <c r="O3379" s="14">
        <f>SUM(L3379:N3379)</f>
        <v>0</v>
      </c>
      <c r="P3379" s="121"/>
      <c r="Q3379" s="121"/>
      <c r="R3379" s="121"/>
      <c r="S3379" s="121"/>
      <c r="T3379" s="14">
        <f>SUM(P3379:S3379)</f>
        <v>0</v>
      </c>
      <c r="U3379" s="51"/>
      <c r="V3379" s="51">
        <v>4.2</v>
      </c>
      <c r="W3379" s="51"/>
      <c r="X3379" s="51"/>
      <c r="Y3379" s="51"/>
      <c r="Z3379" s="51"/>
      <c r="AA3379" s="14">
        <f>SUM(U3379:Z3379)</f>
        <v>4.2</v>
      </c>
      <c r="AB3379" s="51"/>
      <c r="AC3379" s="51"/>
      <c r="AD3379" s="86">
        <f>H3379+K3379+O3379+T3379+AA3379+AB3379-AC3379</f>
        <v>74.825000000000003</v>
      </c>
    </row>
    <row r="3380" spans="1:30" ht="21" customHeight="1" x14ac:dyDescent="0.2">
      <c r="A3380" s="8">
        <v>3376</v>
      </c>
      <c r="B3380" s="117">
        <v>184279</v>
      </c>
      <c r="C3380" s="119" t="s">
        <v>78</v>
      </c>
      <c r="D3380" s="119">
        <v>3</v>
      </c>
      <c r="E3380" s="36">
        <v>0.74818181818181817</v>
      </c>
      <c r="F3380" s="51"/>
      <c r="G3380" s="51"/>
      <c r="H3380" s="12">
        <f>SUM(E3380*100,F3380:G3380)</f>
        <v>74.818181818181813</v>
      </c>
      <c r="I3380" s="51"/>
      <c r="J3380" s="121"/>
      <c r="K3380" s="14">
        <f>SUM(I3380:J3380)</f>
        <v>0</v>
      </c>
      <c r="L3380" s="51"/>
      <c r="M3380" s="121"/>
      <c r="N3380" s="121"/>
      <c r="O3380" s="14">
        <f>SUM(L3380:N3380)</f>
        <v>0</v>
      </c>
      <c r="P3380" s="121"/>
      <c r="Q3380" s="121"/>
      <c r="R3380" s="121"/>
      <c r="S3380" s="121"/>
      <c r="T3380" s="14">
        <f>SUM(P3380:S3380)</f>
        <v>0</v>
      </c>
      <c r="U3380" s="51"/>
      <c r="V3380" s="51"/>
      <c r="W3380" s="51"/>
      <c r="X3380" s="51"/>
      <c r="Y3380" s="51"/>
      <c r="Z3380" s="51"/>
      <c r="AA3380" s="14">
        <f>SUM(U3380:Z3380)</f>
        <v>0</v>
      </c>
      <c r="AB3380" s="51"/>
      <c r="AC3380" s="51"/>
      <c r="AD3380" s="87">
        <f>H3380+K3380+O3380+T3380+AA3380+AB3380-AC3380</f>
        <v>74.818181818181813</v>
      </c>
    </row>
    <row r="3381" spans="1:30" ht="21" customHeight="1" x14ac:dyDescent="0.2">
      <c r="A3381" s="9">
        <v>3377</v>
      </c>
      <c r="B3381" s="122" t="s">
        <v>2805</v>
      </c>
      <c r="C3381" s="110" t="s">
        <v>73</v>
      </c>
      <c r="D3381" s="110">
        <v>1</v>
      </c>
      <c r="E3381" s="36">
        <v>0.74809629629629637</v>
      </c>
      <c r="F3381" s="50"/>
      <c r="G3381" s="50"/>
      <c r="H3381" s="12">
        <f>SUM(E3381*100,F3381:G3381)</f>
        <v>74.80962962962964</v>
      </c>
      <c r="I3381" s="50"/>
      <c r="J3381" s="112"/>
      <c r="K3381" s="14">
        <f>SUM(I3381:J3381)</f>
        <v>0</v>
      </c>
      <c r="L3381" s="50"/>
      <c r="M3381" s="112"/>
      <c r="N3381" s="112"/>
      <c r="O3381" s="14">
        <f>SUM(L3381:N3381)</f>
        <v>0</v>
      </c>
      <c r="P3381" s="112"/>
      <c r="Q3381" s="112"/>
      <c r="R3381" s="112"/>
      <c r="S3381" s="112"/>
      <c r="T3381" s="14">
        <f>SUM(P3381:S3381)</f>
        <v>0</v>
      </c>
      <c r="U3381" s="50"/>
      <c r="V3381" s="50"/>
      <c r="W3381" s="50"/>
      <c r="X3381" s="50"/>
      <c r="Y3381" s="50"/>
      <c r="Z3381" s="50"/>
      <c r="AA3381" s="14">
        <f>SUM(U3381:Z3381)</f>
        <v>0</v>
      </c>
      <c r="AB3381" s="50"/>
      <c r="AC3381" s="50"/>
      <c r="AD3381" s="86">
        <f>H3381+K3381+O3381+T3381+AA3381+AB3381-AC3381</f>
        <v>74.80962962962964</v>
      </c>
    </row>
    <row r="3382" spans="1:30" ht="21" customHeight="1" x14ac:dyDescent="0.2">
      <c r="A3382" s="10">
        <v>3378</v>
      </c>
      <c r="B3382" s="110" t="s">
        <v>2806</v>
      </c>
      <c r="C3382" s="110" t="s">
        <v>73</v>
      </c>
      <c r="D3382" s="110">
        <v>1</v>
      </c>
      <c r="E3382" s="36">
        <v>0.74806451612903224</v>
      </c>
      <c r="F3382" s="50"/>
      <c r="G3382" s="50"/>
      <c r="H3382" s="12">
        <f>SUM(E3382*100,F3382:G3382)</f>
        <v>74.806451612903231</v>
      </c>
      <c r="I3382" s="50"/>
      <c r="J3382" s="112"/>
      <c r="K3382" s="14">
        <f>SUM(I3382:J3382)</f>
        <v>0</v>
      </c>
      <c r="L3382" s="50"/>
      <c r="M3382" s="112"/>
      <c r="N3382" s="112"/>
      <c r="O3382" s="14">
        <f>SUM(L3382:N3382)</f>
        <v>0</v>
      </c>
      <c r="P3382" s="112"/>
      <c r="Q3382" s="112"/>
      <c r="R3382" s="112"/>
      <c r="S3382" s="112"/>
      <c r="T3382" s="14">
        <f>SUM(P3382:S3382)</f>
        <v>0</v>
      </c>
      <c r="U3382" s="50"/>
      <c r="V3382" s="50"/>
      <c r="W3382" s="50"/>
      <c r="X3382" s="50"/>
      <c r="Y3382" s="50"/>
      <c r="Z3382" s="50"/>
      <c r="AA3382" s="14">
        <f>SUM(U3382:Z3382)</f>
        <v>0</v>
      </c>
      <c r="AB3382" s="50"/>
      <c r="AC3382" s="50"/>
      <c r="AD3382" s="86">
        <f>H3382+K3382+O3382+T3382+AA3382+AB3382-AC3382</f>
        <v>74.806451612903231</v>
      </c>
    </row>
    <row r="3383" spans="1:30" ht="21" customHeight="1" x14ac:dyDescent="0.2">
      <c r="A3383" s="8">
        <v>3379</v>
      </c>
      <c r="B3383" s="117">
        <v>184121</v>
      </c>
      <c r="C3383" s="119" t="s">
        <v>78</v>
      </c>
      <c r="D3383" s="119">
        <v>3</v>
      </c>
      <c r="E3383" s="36">
        <v>0.74795454545454543</v>
      </c>
      <c r="F3383" s="51"/>
      <c r="G3383" s="51"/>
      <c r="H3383" s="12">
        <f>SUM(E3383*100,F3383:G3383)</f>
        <v>74.795454545454547</v>
      </c>
      <c r="I3383" s="51"/>
      <c r="J3383" s="121"/>
      <c r="K3383" s="14">
        <f>SUM(I3383:J3383)</f>
        <v>0</v>
      </c>
      <c r="L3383" s="51"/>
      <c r="M3383" s="121"/>
      <c r="N3383" s="121"/>
      <c r="O3383" s="14">
        <f>SUM(L3383:N3383)</f>
        <v>0</v>
      </c>
      <c r="P3383" s="121"/>
      <c r="Q3383" s="121"/>
      <c r="R3383" s="121"/>
      <c r="S3383" s="121"/>
      <c r="T3383" s="14">
        <f>SUM(P3383:S3383)</f>
        <v>0</v>
      </c>
      <c r="U3383" s="51"/>
      <c r="V3383" s="51"/>
      <c r="W3383" s="51"/>
      <c r="X3383" s="51"/>
      <c r="Y3383" s="51"/>
      <c r="Z3383" s="51"/>
      <c r="AA3383" s="14">
        <f>SUM(U3383:Z3383)</f>
        <v>0</v>
      </c>
      <c r="AB3383" s="51"/>
      <c r="AC3383" s="51"/>
      <c r="AD3383" s="86">
        <f>H3383+K3383+O3383+T3383+AA3383+AB3383-AC3383</f>
        <v>74.795454545454547</v>
      </c>
    </row>
    <row r="3384" spans="1:30" ht="21" customHeight="1" x14ac:dyDescent="0.2">
      <c r="A3384" s="9">
        <v>3380</v>
      </c>
      <c r="B3384" s="123" t="s">
        <v>2807</v>
      </c>
      <c r="C3384" s="101" t="s">
        <v>68</v>
      </c>
      <c r="D3384" s="125">
        <v>3</v>
      </c>
      <c r="E3384" s="35">
        <v>0.74793103448275866</v>
      </c>
      <c r="F3384" s="48"/>
      <c r="G3384" s="48"/>
      <c r="H3384" s="12">
        <f>SUM(E3384*100,F3384:G3384)</f>
        <v>74.793103448275872</v>
      </c>
      <c r="I3384" s="48"/>
      <c r="J3384" s="78"/>
      <c r="K3384" s="13">
        <f>SUM(I3384:J3384)</f>
        <v>0</v>
      </c>
      <c r="L3384" s="48"/>
      <c r="M3384" s="78"/>
      <c r="N3384" s="78"/>
      <c r="O3384" s="13">
        <f>SUM(L3384:N3384)</f>
        <v>0</v>
      </c>
      <c r="P3384" s="78"/>
      <c r="Q3384" s="78"/>
      <c r="R3384" s="78"/>
      <c r="S3384" s="78"/>
      <c r="T3384" s="13">
        <f>SUM(P3384:S3384)</f>
        <v>0</v>
      </c>
      <c r="U3384" s="48"/>
      <c r="V3384" s="48"/>
      <c r="W3384" s="48"/>
      <c r="X3384" s="48"/>
      <c r="Y3384" s="48"/>
      <c r="Z3384" s="48"/>
      <c r="AA3384" s="13">
        <f>SUM(U3384:Z3384)</f>
        <v>0</v>
      </c>
      <c r="AB3384" s="48"/>
      <c r="AC3384" s="48"/>
      <c r="AD3384" s="86">
        <f>H3384+K3384+O3384+T3384+AA3384+AB3384-AC3384</f>
        <v>74.793103448275872</v>
      </c>
    </row>
    <row r="3385" spans="1:30" ht="21" customHeight="1" x14ac:dyDescent="0.2">
      <c r="A3385" s="10">
        <v>3381</v>
      </c>
      <c r="B3385" s="153" t="s">
        <v>2808</v>
      </c>
      <c r="C3385" s="92" t="s">
        <v>64</v>
      </c>
      <c r="D3385" s="91">
        <v>4</v>
      </c>
      <c r="E3385" s="37">
        <v>0.74780373831775704</v>
      </c>
      <c r="F3385" s="46"/>
      <c r="G3385" s="46"/>
      <c r="H3385" s="12">
        <f>SUM(E3385*100,F3385:G3385)</f>
        <v>74.780373831775705</v>
      </c>
      <c r="I3385" s="94"/>
      <c r="J3385" s="95"/>
      <c r="K3385" s="12">
        <f>SUM(I3385:J3385)</f>
        <v>0</v>
      </c>
      <c r="L3385" s="95"/>
      <c r="M3385" s="95"/>
      <c r="N3385" s="95"/>
      <c r="O3385" s="12">
        <f>SUM(L3385:N3385)</f>
        <v>0</v>
      </c>
      <c r="P3385" s="95"/>
      <c r="Q3385" s="95"/>
      <c r="R3385" s="95"/>
      <c r="S3385" s="95"/>
      <c r="T3385" s="12">
        <f>SUM(P3385:S3385)</f>
        <v>0</v>
      </c>
      <c r="U3385" s="95"/>
      <c r="V3385" s="94"/>
      <c r="W3385" s="94"/>
      <c r="X3385" s="94"/>
      <c r="Y3385" s="85"/>
      <c r="Z3385" s="85"/>
      <c r="AA3385" s="14">
        <f>SUM(U3385:Z3385)</f>
        <v>0</v>
      </c>
      <c r="AB3385" s="85"/>
      <c r="AC3385" s="85"/>
      <c r="AD3385" s="86">
        <f>H3385+K3385+O3385+T3385+AA3385+AB3385-AC3385</f>
        <v>74.780373831775705</v>
      </c>
    </row>
    <row r="3386" spans="1:30" ht="21" customHeight="1" x14ac:dyDescent="0.2">
      <c r="A3386" s="8">
        <v>3382</v>
      </c>
      <c r="B3386" s="107" t="s">
        <v>2809</v>
      </c>
      <c r="C3386" s="104" t="s">
        <v>70</v>
      </c>
      <c r="D3386" s="104">
        <v>2</v>
      </c>
      <c r="E3386" s="36">
        <f>H3386/100</f>
        <v>0.74776666666666658</v>
      </c>
      <c r="F3386" s="49"/>
      <c r="G3386" s="49"/>
      <c r="H3386" s="12">
        <v>74.776666666666657</v>
      </c>
      <c r="I3386" s="49"/>
      <c r="J3386" s="106"/>
      <c r="K3386" s="14">
        <f>SUM(I3386:J3386)</f>
        <v>0</v>
      </c>
      <c r="L3386" s="49"/>
      <c r="M3386" s="106"/>
      <c r="N3386" s="106"/>
      <c r="O3386" s="14">
        <f>SUM(L3386:N3386)</f>
        <v>0</v>
      </c>
      <c r="P3386" s="106"/>
      <c r="Q3386" s="106"/>
      <c r="R3386" s="106"/>
      <c r="S3386" s="106"/>
      <c r="T3386" s="14">
        <f>SUM(P3386:S3386)</f>
        <v>0</v>
      </c>
      <c r="U3386" s="49"/>
      <c r="V3386" s="49"/>
      <c r="W3386" s="49"/>
      <c r="X3386" s="49"/>
      <c r="Y3386" s="49"/>
      <c r="Z3386" s="49"/>
      <c r="AA3386" s="14">
        <f>SUM(U3386:Z3386)</f>
        <v>0</v>
      </c>
      <c r="AB3386" s="49"/>
      <c r="AC3386" s="49"/>
      <c r="AD3386" s="86">
        <f>H3386+K3386+O3386+T3386+AA3386+AB3386-AC3386</f>
        <v>74.776666666666657</v>
      </c>
    </row>
    <row r="3387" spans="1:30" ht="21" customHeight="1" x14ac:dyDescent="0.2">
      <c r="A3387" s="9">
        <v>3383</v>
      </c>
      <c r="B3387" s="110" t="s">
        <v>2810</v>
      </c>
      <c r="C3387" s="110" t="s">
        <v>73</v>
      </c>
      <c r="D3387" s="110">
        <v>3</v>
      </c>
      <c r="E3387" s="36">
        <v>0.7476811594202899</v>
      </c>
      <c r="F3387" s="50"/>
      <c r="G3387" s="50"/>
      <c r="H3387" s="12">
        <f>SUM(E3387*100,F3387:G3387)</f>
        <v>74.768115942028984</v>
      </c>
      <c r="I3387" s="50"/>
      <c r="J3387" s="112"/>
      <c r="K3387" s="14">
        <f>SUM(I3387:J3387)</f>
        <v>0</v>
      </c>
      <c r="L3387" s="50"/>
      <c r="M3387" s="112"/>
      <c r="N3387" s="112"/>
      <c r="O3387" s="14">
        <f>SUM(L3387:N3387)</f>
        <v>0</v>
      </c>
      <c r="P3387" s="112"/>
      <c r="Q3387" s="112"/>
      <c r="R3387" s="112"/>
      <c r="S3387" s="112"/>
      <c r="T3387" s="14">
        <f>SUM(P3387:S3387)</f>
        <v>0</v>
      </c>
      <c r="U3387" s="50"/>
      <c r="V3387" s="50"/>
      <c r="W3387" s="50"/>
      <c r="X3387" s="50"/>
      <c r="Y3387" s="50"/>
      <c r="Z3387" s="50"/>
      <c r="AA3387" s="14">
        <f>SUM(U3387:Z3387)</f>
        <v>0</v>
      </c>
      <c r="AB3387" s="50"/>
      <c r="AC3387" s="50"/>
      <c r="AD3387" s="86">
        <f>H3387+K3387+O3387+T3387+AA3387+AB3387-AC3387</f>
        <v>74.768115942028984</v>
      </c>
    </row>
    <row r="3388" spans="1:30" ht="21" customHeight="1" x14ac:dyDescent="0.2">
      <c r="A3388" s="10">
        <v>3384</v>
      </c>
      <c r="B3388" s="117">
        <v>184164</v>
      </c>
      <c r="C3388" s="119" t="s">
        <v>78</v>
      </c>
      <c r="D3388" s="119">
        <v>3</v>
      </c>
      <c r="E3388" s="36">
        <v>0.74750000000000005</v>
      </c>
      <c r="F3388" s="51"/>
      <c r="G3388" s="51"/>
      <c r="H3388" s="12">
        <f>SUM(E3388*100,F3388:G3388)</f>
        <v>74.75</v>
      </c>
      <c r="I3388" s="51"/>
      <c r="J3388" s="121"/>
      <c r="K3388" s="14">
        <f>SUM(I3388:J3388)</f>
        <v>0</v>
      </c>
      <c r="L3388" s="51"/>
      <c r="M3388" s="121"/>
      <c r="N3388" s="121"/>
      <c r="O3388" s="14">
        <f>SUM(L3388:N3388)</f>
        <v>0</v>
      </c>
      <c r="P3388" s="121"/>
      <c r="Q3388" s="121"/>
      <c r="R3388" s="121"/>
      <c r="S3388" s="121"/>
      <c r="T3388" s="14">
        <f>SUM(P3388:S3388)</f>
        <v>0</v>
      </c>
      <c r="U3388" s="51"/>
      <c r="V3388" s="51"/>
      <c r="W3388" s="51"/>
      <c r="X3388" s="51"/>
      <c r="Y3388" s="51"/>
      <c r="Z3388" s="51"/>
      <c r="AA3388" s="14">
        <f>SUM(U3388:Z3388)</f>
        <v>0</v>
      </c>
      <c r="AB3388" s="51"/>
      <c r="AC3388" s="51"/>
      <c r="AD3388" s="86">
        <f>H3388+K3388+O3388+T3388+AA3388+AB3388-AC3388</f>
        <v>74.75</v>
      </c>
    </row>
    <row r="3389" spans="1:30" ht="21" customHeight="1" x14ac:dyDescent="0.2">
      <c r="A3389" s="8">
        <v>3385</v>
      </c>
      <c r="B3389" s="122" t="s">
        <v>2811</v>
      </c>
      <c r="C3389" s="110" t="s">
        <v>73</v>
      </c>
      <c r="D3389" s="110">
        <v>2</v>
      </c>
      <c r="E3389" s="36">
        <v>0.7471875</v>
      </c>
      <c r="F3389" s="50"/>
      <c r="G3389" s="50"/>
      <c r="H3389" s="12">
        <f>SUM(E3389*100,F3389:G3389)</f>
        <v>74.71875</v>
      </c>
      <c r="I3389" s="50"/>
      <c r="J3389" s="112"/>
      <c r="K3389" s="14">
        <f>SUM(I3389:J3389)</f>
        <v>0</v>
      </c>
      <c r="L3389" s="50"/>
      <c r="M3389" s="50"/>
      <c r="N3389" s="112"/>
      <c r="O3389" s="14">
        <f>SUM(L3389:N3389)</f>
        <v>0</v>
      </c>
      <c r="P3389" s="112"/>
      <c r="Q3389" s="112"/>
      <c r="R3389" s="112"/>
      <c r="S3389" s="112"/>
      <c r="T3389" s="14">
        <f>SUM(P3389:S3389)</f>
        <v>0</v>
      </c>
      <c r="U3389" s="50"/>
      <c r="V3389" s="50"/>
      <c r="W3389" s="50"/>
      <c r="X3389" s="50"/>
      <c r="Y3389" s="50"/>
      <c r="Z3389" s="50"/>
      <c r="AA3389" s="14">
        <f>SUM(U3389:Z3389)</f>
        <v>0</v>
      </c>
      <c r="AB3389" s="50"/>
      <c r="AC3389" s="50"/>
      <c r="AD3389" s="86">
        <f>H3389+K3389+O3389+T3389+AA3389+AB3389-AC3389</f>
        <v>74.71875</v>
      </c>
    </row>
    <row r="3390" spans="1:30" ht="21" customHeight="1" x14ac:dyDescent="0.2">
      <c r="A3390" s="9">
        <v>3386</v>
      </c>
      <c r="B3390" s="218">
        <v>164481</v>
      </c>
      <c r="C3390" s="92" t="s">
        <v>64</v>
      </c>
      <c r="D3390" s="91">
        <v>5</v>
      </c>
      <c r="E3390" s="37">
        <v>0.74697419354838712</v>
      </c>
      <c r="F3390" s="52"/>
      <c r="G3390" s="46"/>
      <c r="H3390" s="12">
        <f>SUM(E3390*100,F3390:G3390)</f>
        <v>74.697419354838715</v>
      </c>
      <c r="I3390" s="94"/>
      <c r="J3390" s="95"/>
      <c r="K3390" s="12">
        <f>SUM(I3390:J3390)</f>
        <v>0</v>
      </c>
      <c r="L3390" s="95"/>
      <c r="M3390" s="95"/>
      <c r="N3390" s="95"/>
      <c r="O3390" s="12">
        <f>SUM(L3390:N3390)</f>
        <v>0</v>
      </c>
      <c r="P3390" s="95"/>
      <c r="Q3390" s="95"/>
      <c r="R3390" s="95"/>
      <c r="S3390" s="95"/>
      <c r="T3390" s="12">
        <f>SUM(P3390:S3390)</f>
        <v>0</v>
      </c>
      <c r="U3390" s="95"/>
      <c r="V3390" s="94"/>
      <c r="W3390" s="94"/>
      <c r="X3390" s="94"/>
      <c r="Y3390" s="85"/>
      <c r="Z3390" s="85"/>
      <c r="AA3390" s="14">
        <f>SUM(U3390:Z3390)</f>
        <v>0</v>
      </c>
      <c r="AB3390" s="85"/>
      <c r="AC3390" s="85"/>
      <c r="AD3390" s="86">
        <f>H3390+K3390+O3390+T3390+AA3390+AB3390-AC3390</f>
        <v>74.697419354838715</v>
      </c>
    </row>
    <row r="3391" spans="1:30" ht="21" customHeight="1" x14ac:dyDescent="0.2">
      <c r="A3391" s="10">
        <v>3387</v>
      </c>
      <c r="B3391" s="117">
        <v>204068</v>
      </c>
      <c r="C3391" s="119" t="s">
        <v>78</v>
      </c>
      <c r="D3391" s="119">
        <v>1</v>
      </c>
      <c r="E3391" s="36">
        <v>0.69593749999999999</v>
      </c>
      <c r="F3391" s="51"/>
      <c r="G3391" s="51"/>
      <c r="H3391" s="12">
        <f>SUM(E3391*100,F3391:G3391)</f>
        <v>69.59375</v>
      </c>
      <c r="I3391" s="51"/>
      <c r="J3391" s="121"/>
      <c r="K3391" s="14">
        <f>SUM(I3391:J3391)</f>
        <v>0</v>
      </c>
      <c r="L3391" s="51"/>
      <c r="M3391" s="121"/>
      <c r="N3391" s="121"/>
      <c r="O3391" s="14">
        <f>SUM(L3391:N3391)</f>
        <v>0</v>
      </c>
      <c r="P3391" s="121"/>
      <c r="Q3391" s="121"/>
      <c r="R3391" s="121"/>
      <c r="S3391" s="121"/>
      <c r="T3391" s="14">
        <f>SUM(P3391:S3391)</f>
        <v>0</v>
      </c>
      <c r="U3391" s="51"/>
      <c r="V3391" s="51">
        <v>5.0999999999999996</v>
      </c>
      <c r="W3391" s="51"/>
      <c r="X3391" s="51"/>
      <c r="Y3391" s="51"/>
      <c r="Z3391" s="51"/>
      <c r="AA3391" s="14">
        <f>SUM(U3391:Z3391)</f>
        <v>5.0999999999999996</v>
      </c>
      <c r="AB3391" s="51"/>
      <c r="AC3391" s="51"/>
      <c r="AD3391" s="87">
        <f>H3391+K3391+O3391+T3391+AA3391+AB3391-AC3391</f>
        <v>74.693749999999994</v>
      </c>
    </row>
    <row r="3392" spans="1:30" ht="21" customHeight="1" x14ac:dyDescent="0.2">
      <c r="A3392" s="8">
        <v>3388</v>
      </c>
      <c r="B3392" s="117">
        <v>204231</v>
      </c>
      <c r="C3392" s="119" t="s">
        <v>78</v>
      </c>
      <c r="D3392" s="119">
        <v>1</v>
      </c>
      <c r="E3392" s="36">
        <v>0.74687499999999996</v>
      </c>
      <c r="F3392" s="51"/>
      <c r="G3392" s="51"/>
      <c r="H3392" s="12">
        <f>SUM(E3392*100,F3392:G3392)</f>
        <v>74.6875</v>
      </c>
      <c r="I3392" s="51"/>
      <c r="J3392" s="121"/>
      <c r="K3392" s="14">
        <f>SUM(I3392:J3392)</f>
        <v>0</v>
      </c>
      <c r="L3392" s="51"/>
      <c r="M3392" s="121"/>
      <c r="N3392" s="121"/>
      <c r="O3392" s="14">
        <f>SUM(L3392:N3392)</f>
        <v>0</v>
      </c>
      <c r="P3392" s="121"/>
      <c r="Q3392" s="121"/>
      <c r="R3392" s="121"/>
      <c r="S3392" s="121"/>
      <c r="T3392" s="14">
        <f>SUM(P3392:S3392)</f>
        <v>0</v>
      </c>
      <c r="U3392" s="51"/>
      <c r="V3392" s="51"/>
      <c r="W3392" s="51"/>
      <c r="X3392" s="51"/>
      <c r="Y3392" s="51"/>
      <c r="Z3392" s="51"/>
      <c r="AA3392" s="14">
        <f>SUM(U3392:Z3392)</f>
        <v>0</v>
      </c>
      <c r="AB3392" s="51"/>
      <c r="AC3392" s="51"/>
      <c r="AD3392" s="87">
        <f>H3392+K3392+O3392+T3392+AA3392+AB3392-AC3392</f>
        <v>74.6875</v>
      </c>
    </row>
    <row r="3393" spans="1:30" ht="21" customHeight="1" x14ac:dyDescent="0.2">
      <c r="A3393" s="9">
        <v>3389</v>
      </c>
      <c r="B3393" s="122" t="s">
        <v>2812</v>
      </c>
      <c r="C3393" s="110" t="s">
        <v>73</v>
      </c>
      <c r="D3393" s="110">
        <v>1</v>
      </c>
      <c r="E3393" s="36">
        <v>0.73681481481481481</v>
      </c>
      <c r="F3393" s="50"/>
      <c r="G3393" s="50">
        <v>1</v>
      </c>
      <c r="H3393" s="12">
        <f>SUM(E3393*100,F3393:G3393)</f>
        <v>74.681481481481484</v>
      </c>
      <c r="I3393" s="50"/>
      <c r="J3393" s="112"/>
      <c r="K3393" s="14">
        <f>SUM(I3393:J3393)</f>
        <v>0</v>
      </c>
      <c r="L3393" s="50"/>
      <c r="M3393" s="112"/>
      <c r="N3393" s="112"/>
      <c r="O3393" s="14">
        <f>SUM(L3393:N3393)</f>
        <v>0</v>
      </c>
      <c r="P3393" s="112"/>
      <c r="Q3393" s="112"/>
      <c r="R3393" s="112"/>
      <c r="S3393" s="112"/>
      <c r="T3393" s="14">
        <f>SUM(P3393:S3393)</f>
        <v>0</v>
      </c>
      <c r="U3393" s="50"/>
      <c r="V3393" s="50"/>
      <c r="W3393" s="50"/>
      <c r="X3393" s="50"/>
      <c r="Y3393" s="50"/>
      <c r="Z3393" s="50"/>
      <c r="AA3393" s="14">
        <f>SUM(U3393:Z3393)</f>
        <v>0</v>
      </c>
      <c r="AB3393" s="50"/>
      <c r="AC3393" s="50"/>
      <c r="AD3393" s="86">
        <f>H3393+K3393+O3393+T3393+AA3393+AB3393-AC3393</f>
        <v>74.681481481481484</v>
      </c>
    </row>
    <row r="3394" spans="1:30" ht="21" customHeight="1" x14ac:dyDescent="0.2">
      <c r="A3394" s="10">
        <v>3390</v>
      </c>
      <c r="B3394" s="122" t="s">
        <v>2813</v>
      </c>
      <c r="C3394" s="110" t="s">
        <v>73</v>
      </c>
      <c r="D3394" s="110">
        <v>1</v>
      </c>
      <c r="E3394" s="36">
        <v>0.73678571428571427</v>
      </c>
      <c r="F3394" s="50"/>
      <c r="G3394" s="50">
        <v>1</v>
      </c>
      <c r="H3394" s="12">
        <f>SUM(E3394*100,F3394:G3394)</f>
        <v>74.678571428571431</v>
      </c>
      <c r="I3394" s="50"/>
      <c r="J3394" s="112"/>
      <c r="K3394" s="14">
        <f>SUM(I3394:J3394)</f>
        <v>0</v>
      </c>
      <c r="L3394" s="50"/>
      <c r="M3394" s="112"/>
      <c r="N3394" s="112"/>
      <c r="O3394" s="14">
        <f>SUM(L3394:N3394)</f>
        <v>0</v>
      </c>
      <c r="P3394" s="112"/>
      <c r="Q3394" s="112"/>
      <c r="R3394" s="194"/>
      <c r="S3394" s="112"/>
      <c r="T3394" s="14">
        <f>SUM(P3394:S3394)</f>
        <v>0</v>
      </c>
      <c r="U3394" s="50"/>
      <c r="V3394" s="50"/>
      <c r="W3394" s="50"/>
      <c r="X3394" s="50"/>
      <c r="Y3394" s="50"/>
      <c r="Z3394" s="50"/>
      <c r="AA3394" s="14">
        <f>SUM(U3394:Z3394)</f>
        <v>0</v>
      </c>
      <c r="AB3394" s="50"/>
      <c r="AC3394" s="50"/>
      <c r="AD3394" s="86">
        <f>H3394+K3394+O3394+T3394+AA3394+AB3394-AC3394</f>
        <v>74.678571428571431</v>
      </c>
    </row>
    <row r="3395" spans="1:30" ht="21" customHeight="1" x14ac:dyDescent="0.2">
      <c r="A3395" s="8">
        <v>3391</v>
      </c>
      <c r="B3395" s="132" t="s">
        <v>2814</v>
      </c>
      <c r="C3395" s="101" t="s">
        <v>68</v>
      </c>
      <c r="D3395" s="101">
        <v>1</v>
      </c>
      <c r="E3395" s="35">
        <v>0.74678571428571427</v>
      </c>
      <c r="F3395" s="48"/>
      <c r="G3395" s="48"/>
      <c r="H3395" s="12">
        <f>SUM(E3395*100,F3395:G3395)</f>
        <v>74.678571428571431</v>
      </c>
      <c r="I3395" s="48"/>
      <c r="J3395" s="78"/>
      <c r="K3395" s="13">
        <f>SUM(I3395:J3395)</f>
        <v>0</v>
      </c>
      <c r="L3395" s="48"/>
      <c r="M3395" s="78"/>
      <c r="N3395" s="78"/>
      <c r="O3395" s="13">
        <f>SUM(L3395:N3395)</f>
        <v>0</v>
      </c>
      <c r="P3395" s="78"/>
      <c r="Q3395" s="78"/>
      <c r="R3395" s="78"/>
      <c r="S3395" s="78"/>
      <c r="T3395" s="13">
        <f>SUM(P3395:S3395)</f>
        <v>0</v>
      </c>
      <c r="U3395" s="48"/>
      <c r="V3395" s="48"/>
      <c r="W3395" s="48"/>
      <c r="X3395" s="48"/>
      <c r="Y3395" s="48"/>
      <c r="Z3395" s="48"/>
      <c r="AA3395" s="13">
        <f>SUM(U3395:Z3395)</f>
        <v>0</v>
      </c>
      <c r="AB3395" s="48"/>
      <c r="AC3395" s="48"/>
      <c r="AD3395" s="86">
        <f>H3395+K3395+O3395+T3395+AA3395+AB3395-AC3395</f>
        <v>74.678571428571431</v>
      </c>
    </row>
    <row r="3396" spans="1:30" ht="21" customHeight="1" x14ac:dyDescent="0.2">
      <c r="A3396" s="9">
        <v>3392</v>
      </c>
      <c r="B3396" s="96" t="s">
        <v>2815</v>
      </c>
      <c r="C3396" s="96" t="s">
        <v>66</v>
      </c>
      <c r="D3396" s="96">
        <v>2</v>
      </c>
      <c r="E3396" s="35">
        <v>0.7466666666666667</v>
      </c>
      <c r="F3396" s="47"/>
      <c r="G3396" s="47"/>
      <c r="H3396" s="12">
        <f>SUM(E3396*100,F3396:G3396)</f>
        <v>74.666666666666671</v>
      </c>
      <c r="I3396" s="47"/>
      <c r="J3396" s="77"/>
      <c r="K3396" s="13">
        <f>SUM(I3396:J3396)</f>
        <v>0</v>
      </c>
      <c r="L3396" s="47"/>
      <c r="M3396" s="77"/>
      <c r="N3396" s="77"/>
      <c r="O3396" s="13">
        <f>SUM(L3396:N3396)</f>
        <v>0</v>
      </c>
      <c r="P3396" s="77"/>
      <c r="Q3396" s="77"/>
      <c r="R3396" s="77"/>
      <c r="S3396" s="77"/>
      <c r="T3396" s="13">
        <f>SUM(P3396:S3396)</f>
        <v>0</v>
      </c>
      <c r="U3396" s="47"/>
      <c r="V3396" s="47"/>
      <c r="W3396" s="47"/>
      <c r="X3396" s="47"/>
      <c r="Y3396" s="47"/>
      <c r="Z3396" s="47"/>
      <c r="AA3396" s="13">
        <f>SUM(U3396:Z3396)</f>
        <v>0</v>
      </c>
      <c r="AB3396" s="47"/>
      <c r="AC3396" s="47"/>
      <c r="AD3396" s="87">
        <f>H3396+K3396+O3396+T3396+AA3396+AB3396-AC3396</f>
        <v>74.666666666666671</v>
      </c>
    </row>
    <row r="3397" spans="1:30" ht="21" customHeight="1" x14ac:dyDescent="0.2">
      <c r="A3397" s="10">
        <v>3393</v>
      </c>
      <c r="B3397" s="122" t="s">
        <v>2816</v>
      </c>
      <c r="C3397" s="110" t="s">
        <v>73</v>
      </c>
      <c r="D3397" s="110">
        <v>2</v>
      </c>
      <c r="E3397" s="36">
        <v>0.7466666666666667</v>
      </c>
      <c r="F3397" s="50"/>
      <c r="G3397" s="50"/>
      <c r="H3397" s="12">
        <f>SUM(E3397*100,F3397:G3397)</f>
        <v>74.666666666666671</v>
      </c>
      <c r="I3397" s="50"/>
      <c r="J3397" s="112"/>
      <c r="K3397" s="14">
        <f>SUM(I3397:J3397)</f>
        <v>0</v>
      </c>
      <c r="L3397" s="50"/>
      <c r="M3397" s="112"/>
      <c r="N3397" s="112"/>
      <c r="O3397" s="14">
        <f>SUM(L3397:N3397)</f>
        <v>0</v>
      </c>
      <c r="P3397" s="112"/>
      <c r="Q3397" s="112"/>
      <c r="R3397" s="112"/>
      <c r="S3397" s="112"/>
      <c r="T3397" s="14">
        <f>SUM(P3397:S3397)</f>
        <v>0</v>
      </c>
      <c r="U3397" s="50"/>
      <c r="V3397" s="50"/>
      <c r="W3397" s="50"/>
      <c r="X3397" s="50"/>
      <c r="Y3397" s="50"/>
      <c r="Z3397" s="50"/>
      <c r="AA3397" s="14">
        <f>SUM(U3397:Z3397)</f>
        <v>0</v>
      </c>
      <c r="AB3397" s="50"/>
      <c r="AC3397" s="50"/>
      <c r="AD3397" s="86">
        <f>H3397+K3397+O3397+T3397+AA3397+AB3397-AC3397</f>
        <v>74.666666666666671</v>
      </c>
    </row>
    <row r="3398" spans="1:30" ht="21" customHeight="1" x14ac:dyDescent="0.2">
      <c r="A3398" s="8">
        <v>3394</v>
      </c>
      <c r="B3398" s="134" t="s">
        <v>2817</v>
      </c>
      <c r="C3398" s="92" t="s">
        <v>64</v>
      </c>
      <c r="D3398" s="92">
        <v>1</v>
      </c>
      <c r="E3398" s="37">
        <v>0.7466666666666667</v>
      </c>
      <c r="F3398" s="46"/>
      <c r="G3398" s="46"/>
      <c r="H3398" s="12">
        <f>SUM(E3398*100,F3398:G3398)</f>
        <v>74.666666666666671</v>
      </c>
      <c r="I3398" s="94"/>
      <c r="J3398" s="95"/>
      <c r="K3398" s="12">
        <f>SUM(I3398:J3398)</f>
        <v>0</v>
      </c>
      <c r="L3398" s="95"/>
      <c r="M3398" s="95"/>
      <c r="N3398" s="95"/>
      <c r="O3398" s="12">
        <f>SUM(L3398:N3398)</f>
        <v>0</v>
      </c>
      <c r="P3398" s="95"/>
      <c r="Q3398" s="95"/>
      <c r="R3398" s="95"/>
      <c r="S3398" s="95"/>
      <c r="T3398" s="12">
        <f>SUM(P3398:S3398)</f>
        <v>0</v>
      </c>
      <c r="U3398" s="95"/>
      <c r="V3398" s="94"/>
      <c r="W3398" s="94"/>
      <c r="X3398" s="94"/>
      <c r="Y3398" s="85"/>
      <c r="Z3398" s="85"/>
      <c r="AA3398" s="14">
        <f>SUM(U3398:Z3398)</f>
        <v>0</v>
      </c>
      <c r="AB3398" s="85"/>
      <c r="AC3398" s="85"/>
      <c r="AD3398" s="87">
        <f>H3398+K3398+O3398+T3398+AA3398+AB3398-AC3398</f>
        <v>74.666666666666671</v>
      </c>
    </row>
    <row r="3399" spans="1:30" ht="21" customHeight="1" x14ac:dyDescent="0.2">
      <c r="A3399" s="9">
        <v>3395</v>
      </c>
      <c r="B3399" s="117">
        <v>174265</v>
      </c>
      <c r="C3399" s="119" t="s">
        <v>78</v>
      </c>
      <c r="D3399" s="119">
        <v>4</v>
      </c>
      <c r="E3399" s="36">
        <v>0.74461538461538457</v>
      </c>
      <c r="F3399" s="51"/>
      <c r="G3399" s="51"/>
      <c r="H3399" s="12">
        <f>SUM(E3399*100,F3399:G3399)</f>
        <v>74.461538461538453</v>
      </c>
      <c r="I3399" s="51"/>
      <c r="J3399" s="121"/>
      <c r="K3399" s="14">
        <f>SUM(I3399:J3399)</f>
        <v>0</v>
      </c>
      <c r="L3399" s="51"/>
      <c r="M3399" s="121"/>
      <c r="N3399" s="121"/>
      <c r="O3399" s="14">
        <f>SUM(L3399:N3399)</f>
        <v>0</v>
      </c>
      <c r="P3399" s="121"/>
      <c r="Q3399" s="121"/>
      <c r="R3399" s="121"/>
      <c r="S3399" s="121"/>
      <c r="T3399" s="14">
        <f>SUM(P3399:S3399)</f>
        <v>0</v>
      </c>
      <c r="U3399" s="51"/>
      <c r="V3399" s="51">
        <v>0.2</v>
      </c>
      <c r="W3399" s="51"/>
      <c r="X3399" s="51"/>
      <c r="Y3399" s="51"/>
      <c r="Z3399" s="51">
        <v>0</v>
      </c>
      <c r="AA3399" s="14">
        <f>SUM(U3399:Z3399)</f>
        <v>0.2</v>
      </c>
      <c r="AB3399" s="51"/>
      <c r="AC3399" s="51"/>
      <c r="AD3399" s="86">
        <f>H3399+K3399+O3399+T3399+AA3399+AB3399-AC3399</f>
        <v>74.661538461538456</v>
      </c>
    </row>
    <row r="3400" spans="1:30" ht="21" customHeight="1" x14ac:dyDescent="0.2">
      <c r="A3400" s="10">
        <v>3396</v>
      </c>
      <c r="B3400" s="146" t="s">
        <v>1067</v>
      </c>
      <c r="C3400" s="101" t="s">
        <v>68</v>
      </c>
      <c r="D3400" s="101">
        <v>3</v>
      </c>
      <c r="E3400" s="35">
        <v>0.74645161290322581</v>
      </c>
      <c r="F3400" s="48"/>
      <c r="G3400" s="48"/>
      <c r="H3400" s="12">
        <f>SUM(E3400*100,F3400:G3400)</f>
        <v>74.645161290322577</v>
      </c>
      <c r="I3400" s="48"/>
      <c r="J3400" s="78"/>
      <c r="K3400" s="13">
        <f>SUM(I3400:J3400)</f>
        <v>0</v>
      </c>
      <c r="L3400" s="48"/>
      <c r="M3400" s="78"/>
      <c r="N3400" s="78"/>
      <c r="O3400" s="13">
        <f>SUM(L3400:N3400)</f>
        <v>0</v>
      </c>
      <c r="P3400" s="78"/>
      <c r="Q3400" s="78"/>
      <c r="R3400" s="78"/>
      <c r="S3400" s="78"/>
      <c r="T3400" s="13">
        <f>SUM(P3400:S3400)</f>
        <v>0</v>
      </c>
      <c r="U3400" s="48"/>
      <c r="V3400" s="48"/>
      <c r="W3400" s="48"/>
      <c r="X3400" s="48"/>
      <c r="Y3400" s="48"/>
      <c r="Z3400" s="48"/>
      <c r="AA3400" s="13">
        <f>SUM(U3400:Z3400)</f>
        <v>0</v>
      </c>
      <c r="AB3400" s="48"/>
      <c r="AC3400" s="48"/>
      <c r="AD3400" s="86">
        <f>H3400+K3400+O3400+T3400+AA3400+AB3400-AC3400</f>
        <v>74.645161290322577</v>
      </c>
    </row>
    <row r="3401" spans="1:30" ht="21" customHeight="1" x14ac:dyDescent="0.2">
      <c r="A3401" s="8">
        <v>3397</v>
      </c>
      <c r="B3401" s="103" t="s">
        <v>2818</v>
      </c>
      <c r="C3401" s="104" t="s">
        <v>70</v>
      </c>
      <c r="D3401" s="103">
        <v>4</v>
      </c>
      <c r="E3401" s="36">
        <f>H3401/100</f>
        <v>0.74642857142857144</v>
      </c>
      <c r="F3401" s="49"/>
      <c r="G3401" s="49"/>
      <c r="H3401" s="12">
        <v>74.642857142857139</v>
      </c>
      <c r="I3401" s="49"/>
      <c r="J3401" s="106"/>
      <c r="K3401" s="14">
        <f>SUM(I3401:J3401)</f>
        <v>0</v>
      </c>
      <c r="L3401" s="49"/>
      <c r="M3401" s="106"/>
      <c r="N3401" s="106"/>
      <c r="O3401" s="14">
        <f>SUM(L3401:N3401)</f>
        <v>0</v>
      </c>
      <c r="P3401" s="106"/>
      <c r="Q3401" s="106"/>
      <c r="R3401" s="106"/>
      <c r="S3401" s="106"/>
      <c r="T3401" s="14">
        <f>SUM(P3401:S3401)</f>
        <v>0</v>
      </c>
      <c r="U3401" s="49"/>
      <c r="V3401" s="49"/>
      <c r="W3401" s="49"/>
      <c r="X3401" s="49"/>
      <c r="Y3401" s="49"/>
      <c r="Z3401" s="49"/>
      <c r="AA3401" s="14">
        <f>SUM(U3401:Z3401)</f>
        <v>0</v>
      </c>
      <c r="AB3401" s="49"/>
      <c r="AC3401" s="49"/>
      <c r="AD3401" s="87">
        <f>H3401+K3401+O3401+T3401+AA3401+AB3401-AC3401</f>
        <v>74.642857142857139</v>
      </c>
    </row>
    <row r="3402" spans="1:30" ht="21" customHeight="1" x14ac:dyDescent="0.2">
      <c r="A3402" s="9">
        <v>3398</v>
      </c>
      <c r="B3402" s="123" t="s">
        <v>2819</v>
      </c>
      <c r="C3402" s="101" t="s">
        <v>68</v>
      </c>
      <c r="D3402" s="125">
        <v>3</v>
      </c>
      <c r="E3402" s="35">
        <v>0.74620689655172412</v>
      </c>
      <c r="F3402" s="48"/>
      <c r="G3402" s="48"/>
      <c r="H3402" s="12">
        <f>SUM(E3402*100,F3402:G3402)</f>
        <v>74.620689655172413</v>
      </c>
      <c r="I3402" s="48"/>
      <c r="J3402" s="78"/>
      <c r="K3402" s="13">
        <f>SUM(I3402:J3402)</f>
        <v>0</v>
      </c>
      <c r="L3402" s="48"/>
      <c r="M3402" s="78"/>
      <c r="N3402" s="78"/>
      <c r="O3402" s="13">
        <f>SUM(L3402:N3402)</f>
        <v>0</v>
      </c>
      <c r="P3402" s="78"/>
      <c r="Q3402" s="78"/>
      <c r="R3402" s="78"/>
      <c r="S3402" s="78"/>
      <c r="T3402" s="13">
        <f>SUM(P3402:S3402)</f>
        <v>0</v>
      </c>
      <c r="U3402" s="48"/>
      <c r="V3402" s="48"/>
      <c r="W3402" s="48"/>
      <c r="X3402" s="48"/>
      <c r="Y3402" s="48"/>
      <c r="Z3402" s="48"/>
      <c r="AA3402" s="13">
        <f>SUM(U3402:Z3402)</f>
        <v>0</v>
      </c>
      <c r="AB3402" s="48"/>
      <c r="AC3402" s="48"/>
      <c r="AD3402" s="87">
        <f>H3402+K3402+O3402+T3402+AA3402+AB3402-AC3402</f>
        <v>74.620689655172413</v>
      </c>
    </row>
    <row r="3403" spans="1:30" ht="21" customHeight="1" x14ac:dyDescent="0.2">
      <c r="A3403" s="10">
        <v>3399</v>
      </c>
      <c r="B3403" s="136" t="s">
        <v>2820</v>
      </c>
      <c r="C3403" s="104" t="s">
        <v>70</v>
      </c>
      <c r="D3403" s="103">
        <v>1</v>
      </c>
      <c r="E3403" s="36">
        <f>H3403/100</f>
        <v>0.73818181818181816</v>
      </c>
      <c r="F3403" s="49"/>
      <c r="G3403" s="49"/>
      <c r="H3403" s="12">
        <v>73.818181818181813</v>
      </c>
      <c r="I3403" s="49"/>
      <c r="J3403" s="106"/>
      <c r="K3403" s="14">
        <f>SUM(I3403:J3403)</f>
        <v>0</v>
      </c>
      <c r="L3403" s="49"/>
      <c r="M3403" s="106"/>
      <c r="N3403" s="106"/>
      <c r="O3403" s="14">
        <f>SUM(L3403:N3403)</f>
        <v>0</v>
      </c>
      <c r="P3403" s="106"/>
      <c r="Q3403" s="106"/>
      <c r="R3403" s="106"/>
      <c r="S3403" s="106"/>
      <c r="T3403" s="14">
        <f>SUM(P3403:S3403)</f>
        <v>0</v>
      </c>
      <c r="U3403" s="49"/>
      <c r="V3403" s="49">
        <v>0.8</v>
      </c>
      <c r="W3403" s="49"/>
      <c r="X3403" s="49"/>
      <c r="Y3403" s="49"/>
      <c r="Z3403" s="49"/>
      <c r="AA3403" s="14">
        <f>SUM(U3403:Z3403)</f>
        <v>0.8</v>
      </c>
      <c r="AB3403" s="49"/>
      <c r="AC3403" s="49"/>
      <c r="AD3403" s="86">
        <f>H3403+K3403+O3403+T3403+AA3403+AB3403-AC3403</f>
        <v>74.61818181818181</v>
      </c>
    </row>
    <row r="3404" spans="1:30" ht="21" customHeight="1" x14ac:dyDescent="0.2">
      <c r="A3404" s="8">
        <v>3400</v>
      </c>
      <c r="B3404" s="107" t="s">
        <v>2821</v>
      </c>
      <c r="C3404" s="104" t="s">
        <v>70</v>
      </c>
      <c r="D3404" s="104">
        <v>2</v>
      </c>
      <c r="E3404" s="36">
        <f>H3404/100</f>
        <v>0.74602500000000005</v>
      </c>
      <c r="F3404" s="49"/>
      <c r="G3404" s="49"/>
      <c r="H3404" s="9">
        <v>74.602500000000006</v>
      </c>
      <c r="I3404" s="49"/>
      <c r="J3404" s="106"/>
      <c r="K3404" s="14">
        <f>SUM(I3404:J3404)</f>
        <v>0</v>
      </c>
      <c r="L3404" s="49"/>
      <c r="M3404" s="106"/>
      <c r="N3404" s="106"/>
      <c r="O3404" s="14">
        <f>SUM(L3404:N3404)</f>
        <v>0</v>
      </c>
      <c r="P3404" s="106"/>
      <c r="Q3404" s="106"/>
      <c r="R3404" s="106"/>
      <c r="S3404" s="106"/>
      <c r="T3404" s="14">
        <f>SUM(P3404:S3404)</f>
        <v>0</v>
      </c>
      <c r="U3404" s="49"/>
      <c r="V3404" s="49"/>
      <c r="W3404" s="49"/>
      <c r="X3404" s="49"/>
      <c r="Y3404" s="49"/>
      <c r="Z3404" s="49"/>
      <c r="AA3404" s="14">
        <f>SUM(U3404:Z3404)</f>
        <v>0</v>
      </c>
      <c r="AB3404" s="49"/>
      <c r="AC3404" s="49"/>
      <c r="AD3404" s="87">
        <f>H3404+K3404+O3404+T3404+AA3404+AB3404-AC3404</f>
        <v>74.602500000000006</v>
      </c>
    </row>
    <row r="3405" spans="1:30" ht="21" customHeight="1" x14ac:dyDescent="0.2">
      <c r="A3405" s="9">
        <v>3401</v>
      </c>
      <c r="B3405" s="96" t="s">
        <v>2822</v>
      </c>
      <c r="C3405" s="96" t="s">
        <v>66</v>
      </c>
      <c r="D3405" s="96">
        <v>2</v>
      </c>
      <c r="E3405" s="35">
        <v>0.746</v>
      </c>
      <c r="F3405" s="47"/>
      <c r="G3405" s="47"/>
      <c r="H3405" s="12">
        <f>SUM(E3405*100,F3405:G3405)</f>
        <v>74.599999999999994</v>
      </c>
      <c r="I3405" s="47"/>
      <c r="J3405" s="77"/>
      <c r="K3405" s="13">
        <f>SUM(I3405:J3405)</f>
        <v>0</v>
      </c>
      <c r="L3405" s="47"/>
      <c r="M3405" s="77"/>
      <c r="N3405" s="77"/>
      <c r="O3405" s="13">
        <f>SUM(L3405:N3405)</f>
        <v>0</v>
      </c>
      <c r="P3405" s="77"/>
      <c r="Q3405" s="77"/>
      <c r="R3405" s="77"/>
      <c r="S3405" s="77"/>
      <c r="T3405" s="13">
        <f>SUM(P3405:S3405)</f>
        <v>0</v>
      </c>
      <c r="U3405" s="47"/>
      <c r="V3405" s="47"/>
      <c r="W3405" s="47"/>
      <c r="X3405" s="47"/>
      <c r="Y3405" s="47"/>
      <c r="Z3405" s="47"/>
      <c r="AA3405" s="13">
        <f>SUM(U3405:Z3405)</f>
        <v>0</v>
      </c>
      <c r="AB3405" s="47"/>
      <c r="AC3405" s="47"/>
      <c r="AD3405" s="86">
        <f>H3405+K3405+O3405+T3405+AA3405+AB3405-AC3405</f>
        <v>74.599999999999994</v>
      </c>
    </row>
    <row r="3406" spans="1:30" ht="21" customHeight="1" x14ac:dyDescent="0.2">
      <c r="A3406" s="10">
        <v>3402</v>
      </c>
      <c r="B3406" s="129" t="s">
        <v>2823</v>
      </c>
      <c r="C3406" s="101" t="s">
        <v>68</v>
      </c>
      <c r="D3406" s="101">
        <v>2</v>
      </c>
      <c r="E3406" s="35">
        <v>0.746</v>
      </c>
      <c r="F3406" s="48"/>
      <c r="G3406" s="48"/>
      <c r="H3406" s="12">
        <f>SUM(E3406*100,F3406:G3406)</f>
        <v>74.599999999999994</v>
      </c>
      <c r="I3406" s="48"/>
      <c r="J3406" s="78"/>
      <c r="K3406" s="13">
        <f>SUM(I3406:J3406)</f>
        <v>0</v>
      </c>
      <c r="L3406" s="48"/>
      <c r="M3406" s="78"/>
      <c r="N3406" s="78"/>
      <c r="O3406" s="13">
        <f>SUM(L3406:N3406)</f>
        <v>0</v>
      </c>
      <c r="P3406" s="78"/>
      <c r="Q3406" s="78"/>
      <c r="R3406" s="78"/>
      <c r="S3406" s="78"/>
      <c r="T3406" s="13">
        <f>SUM(P3406:S3406)</f>
        <v>0</v>
      </c>
      <c r="U3406" s="48"/>
      <c r="V3406" s="48"/>
      <c r="W3406" s="48"/>
      <c r="X3406" s="48"/>
      <c r="Y3406" s="48"/>
      <c r="Z3406" s="48"/>
      <c r="AA3406" s="13">
        <f>SUM(U3406:Z3406)</f>
        <v>0</v>
      </c>
      <c r="AB3406" s="48"/>
      <c r="AC3406" s="48"/>
      <c r="AD3406" s="87">
        <f>H3406+K3406+O3406+T3406+AA3406+AB3406-AC3406</f>
        <v>74.599999999999994</v>
      </c>
    </row>
    <row r="3407" spans="1:30" ht="21" customHeight="1" x14ac:dyDescent="0.2">
      <c r="A3407" s="8">
        <v>3403</v>
      </c>
      <c r="B3407" s="134" t="s">
        <v>2824</v>
      </c>
      <c r="C3407" s="92" t="s">
        <v>64</v>
      </c>
      <c r="D3407" s="92">
        <v>1</v>
      </c>
      <c r="E3407" s="37">
        <v>0.746</v>
      </c>
      <c r="F3407" s="58"/>
      <c r="G3407" s="54"/>
      <c r="H3407" s="12">
        <f>SUM(E3407*100,F3407:G3407)</f>
        <v>74.599999999999994</v>
      </c>
      <c r="I3407" s="85"/>
      <c r="J3407" s="126"/>
      <c r="K3407" s="12">
        <f>SUM(I3407:J3407)</f>
        <v>0</v>
      </c>
      <c r="L3407" s="126"/>
      <c r="M3407" s="126"/>
      <c r="N3407" s="126"/>
      <c r="O3407" s="12">
        <f>SUM(L3407:N3407)</f>
        <v>0</v>
      </c>
      <c r="P3407" s="126"/>
      <c r="Q3407" s="126"/>
      <c r="R3407" s="126"/>
      <c r="S3407" s="126"/>
      <c r="T3407" s="12">
        <f>SUM(P3407:S3407)</f>
        <v>0</v>
      </c>
      <c r="U3407" s="126"/>
      <c r="V3407" s="85"/>
      <c r="W3407" s="85"/>
      <c r="X3407" s="85"/>
      <c r="Y3407" s="85"/>
      <c r="Z3407" s="85"/>
      <c r="AA3407" s="14">
        <f>SUM(U3407:Z3407)</f>
        <v>0</v>
      </c>
      <c r="AB3407" s="85"/>
      <c r="AC3407" s="85"/>
      <c r="AD3407" s="86">
        <f>H3407+K3407+O3407+T3407+AA3407+AB3407-AC3407</f>
        <v>74.599999999999994</v>
      </c>
    </row>
    <row r="3408" spans="1:30" ht="21" customHeight="1" x14ac:dyDescent="0.2">
      <c r="A3408" s="9">
        <v>3404</v>
      </c>
      <c r="B3408" s="96" t="s">
        <v>2825</v>
      </c>
      <c r="C3408" s="96" t="s">
        <v>66</v>
      </c>
      <c r="D3408" s="96">
        <v>1</v>
      </c>
      <c r="E3408" s="35">
        <v>0.74593750000000003</v>
      </c>
      <c r="F3408" s="47"/>
      <c r="G3408" s="47"/>
      <c r="H3408" s="12">
        <f>SUM(E3408*100,F3408:G3408)</f>
        <v>74.59375</v>
      </c>
      <c r="I3408" s="47"/>
      <c r="J3408" s="77"/>
      <c r="K3408" s="13">
        <f>SUM(I3408:J3408)</f>
        <v>0</v>
      </c>
      <c r="L3408" s="47"/>
      <c r="M3408" s="77"/>
      <c r="N3408" s="77"/>
      <c r="O3408" s="13">
        <f>SUM(L3408:N3408)</f>
        <v>0</v>
      </c>
      <c r="P3408" s="77"/>
      <c r="Q3408" s="77"/>
      <c r="R3408" s="77"/>
      <c r="S3408" s="77"/>
      <c r="T3408" s="13">
        <f>SUM(P3408:S3408)</f>
        <v>0</v>
      </c>
      <c r="U3408" s="47"/>
      <c r="V3408" s="47"/>
      <c r="W3408" s="47"/>
      <c r="X3408" s="47"/>
      <c r="Y3408" s="47"/>
      <c r="Z3408" s="47"/>
      <c r="AA3408" s="13">
        <f>SUM(U3408:Z3408)</f>
        <v>0</v>
      </c>
      <c r="AB3408" s="47"/>
      <c r="AC3408" s="47"/>
      <c r="AD3408" s="86">
        <f>H3408+K3408+O3408+T3408+AA3408+AB3408-AC3408</f>
        <v>74.59375</v>
      </c>
    </row>
    <row r="3409" spans="1:30" ht="21" customHeight="1" x14ac:dyDescent="0.2">
      <c r="A3409" s="10">
        <v>3405</v>
      </c>
      <c r="B3409" s="122" t="s">
        <v>2826</v>
      </c>
      <c r="C3409" s="110" t="s">
        <v>73</v>
      </c>
      <c r="D3409" s="110">
        <v>4</v>
      </c>
      <c r="E3409" s="36">
        <v>0.76573823529411766</v>
      </c>
      <c r="F3409" s="50"/>
      <c r="G3409" s="50"/>
      <c r="H3409" s="12">
        <f>SUM(E3409*100,F3409:G3409)</f>
        <v>76.573823529411769</v>
      </c>
      <c r="I3409" s="50"/>
      <c r="J3409" s="112"/>
      <c r="K3409" s="14">
        <f>SUM(I3409:J3409)</f>
        <v>0</v>
      </c>
      <c r="L3409" s="50"/>
      <c r="M3409" s="112"/>
      <c r="N3409" s="112"/>
      <c r="O3409" s="14">
        <f>SUM(L3409:N3409)</f>
        <v>0</v>
      </c>
      <c r="P3409" s="112"/>
      <c r="Q3409" s="112"/>
      <c r="R3409" s="112"/>
      <c r="S3409" s="112"/>
      <c r="T3409" s="14">
        <f>SUM(P3409:S3409)</f>
        <v>0</v>
      </c>
      <c r="U3409" s="50"/>
      <c r="V3409" s="50"/>
      <c r="W3409" s="50"/>
      <c r="X3409" s="50"/>
      <c r="Y3409" s="50"/>
      <c r="Z3409" s="50"/>
      <c r="AA3409" s="14">
        <f>SUM(U3409:Z3409)</f>
        <v>0</v>
      </c>
      <c r="AB3409" s="50"/>
      <c r="AC3409" s="50">
        <v>2</v>
      </c>
      <c r="AD3409" s="87">
        <f>H3409+K3409+O3409+T3409+AA3409+AB3409-AC3409</f>
        <v>74.573823529411769</v>
      </c>
    </row>
    <row r="3410" spans="1:30" ht="21" customHeight="1" x14ac:dyDescent="0.2">
      <c r="A3410" s="8">
        <v>3406</v>
      </c>
      <c r="B3410" s="132" t="s">
        <v>2827</v>
      </c>
      <c r="C3410" s="101" t="s">
        <v>68</v>
      </c>
      <c r="D3410" s="101">
        <v>1</v>
      </c>
      <c r="E3410" s="35">
        <v>0.73571428571428577</v>
      </c>
      <c r="F3410" s="48"/>
      <c r="G3410" s="48"/>
      <c r="H3410" s="12">
        <f>SUM(E3410*100,F3410:G3410)</f>
        <v>73.571428571428584</v>
      </c>
      <c r="I3410" s="48"/>
      <c r="J3410" s="78"/>
      <c r="K3410" s="13">
        <f>SUM(I3410:J3410)</f>
        <v>0</v>
      </c>
      <c r="L3410" s="48"/>
      <c r="M3410" s="78"/>
      <c r="N3410" s="78"/>
      <c r="O3410" s="13">
        <f>SUM(L3410:N3410)</f>
        <v>0</v>
      </c>
      <c r="P3410" s="78"/>
      <c r="Q3410" s="78"/>
      <c r="R3410" s="78"/>
      <c r="S3410" s="78"/>
      <c r="T3410" s="13">
        <f>SUM(P3410:S3410)</f>
        <v>0</v>
      </c>
      <c r="U3410" s="48">
        <v>1</v>
      </c>
      <c r="V3410" s="48"/>
      <c r="W3410" s="48"/>
      <c r="X3410" s="48"/>
      <c r="Y3410" s="48"/>
      <c r="Z3410" s="48"/>
      <c r="AA3410" s="13">
        <f>SUM(U3410:Z3410)</f>
        <v>1</v>
      </c>
      <c r="AB3410" s="48"/>
      <c r="AC3410" s="48"/>
      <c r="AD3410" s="86">
        <f>H3410+K3410+O3410+T3410+AA3410+AB3410-AC3410</f>
        <v>74.571428571428584</v>
      </c>
    </row>
    <row r="3411" spans="1:30" ht="21" customHeight="1" x14ac:dyDescent="0.2">
      <c r="A3411" s="9">
        <v>3407</v>
      </c>
      <c r="B3411" s="103" t="s">
        <v>2828</v>
      </c>
      <c r="C3411" s="104" t="s">
        <v>70</v>
      </c>
      <c r="D3411" s="103">
        <v>4</v>
      </c>
      <c r="E3411" s="36">
        <f>H3411/100</f>
        <v>0.74571428571428566</v>
      </c>
      <c r="F3411" s="49"/>
      <c r="G3411" s="49"/>
      <c r="H3411" s="12">
        <v>74.571428571428569</v>
      </c>
      <c r="I3411" s="49"/>
      <c r="J3411" s="106"/>
      <c r="K3411" s="14">
        <f>SUM(I3411:J3411)</f>
        <v>0</v>
      </c>
      <c r="L3411" s="49"/>
      <c r="M3411" s="106"/>
      <c r="N3411" s="106"/>
      <c r="O3411" s="14">
        <f>SUM(L3411:N3411)</f>
        <v>0</v>
      </c>
      <c r="P3411" s="106"/>
      <c r="Q3411" s="106"/>
      <c r="R3411" s="106"/>
      <c r="S3411" s="106"/>
      <c r="T3411" s="14">
        <f>SUM(P3411:S3411)</f>
        <v>0</v>
      </c>
      <c r="U3411" s="49"/>
      <c r="V3411" s="49"/>
      <c r="W3411" s="49"/>
      <c r="X3411" s="49"/>
      <c r="Y3411" s="49"/>
      <c r="Z3411" s="49"/>
      <c r="AA3411" s="14">
        <f>SUM(U3411:Z3411)</f>
        <v>0</v>
      </c>
      <c r="AB3411" s="49"/>
      <c r="AC3411" s="49"/>
      <c r="AD3411" s="87">
        <f>H3411+K3411+O3411+T3411+AA3411+AB3411-AC3411</f>
        <v>74.571428571428569</v>
      </c>
    </row>
    <row r="3412" spans="1:30" ht="21" customHeight="1" x14ac:dyDescent="0.2">
      <c r="A3412" s="10">
        <v>3408</v>
      </c>
      <c r="B3412" s="218">
        <v>164376</v>
      </c>
      <c r="C3412" s="92" t="s">
        <v>64</v>
      </c>
      <c r="D3412" s="91">
        <v>5</v>
      </c>
      <c r="E3412" s="37">
        <v>0.74558924731182796</v>
      </c>
      <c r="F3412" s="53"/>
      <c r="G3412" s="46"/>
      <c r="H3412" s="12">
        <f>SUM(E3412*100,F3412:G3412)</f>
        <v>74.558924731182799</v>
      </c>
      <c r="I3412" s="94"/>
      <c r="J3412" s="95"/>
      <c r="K3412" s="12">
        <f>SUM(I3412:J3412)</f>
        <v>0</v>
      </c>
      <c r="L3412" s="95"/>
      <c r="M3412" s="95"/>
      <c r="N3412" s="95"/>
      <c r="O3412" s="12">
        <f>SUM(L3412:N3412)</f>
        <v>0</v>
      </c>
      <c r="P3412" s="95"/>
      <c r="Q3412" s="95"/>
      <c r="R3412" s="95"/>
      <c r="S3412" s="95"/>
      <c r="T3412" s="12">
        <f>SUM(P3412:S3412)</f>
        <v>0</v>
      </c>
      <c r="U3412" s="95"/>
      <c r="V3412" s="94"/>
      <c r="W3412" s="94"/>
      <c r="X3412" s="94"/>
      <c r="Y3412" s="85"/>
      <c r="Z3412" s="85"/>
      <c r="AA3412" s="14">
        <f>SUM(U3412:Z3412)</f>
        <v>0</v>
      </c>
      <c r="AB3412" s="85"/>
      <c r="AC3412" s="85"/>
      <c r="AD3412" s="87">
        <f>H3412+K3412+O3412+T3412+AA3412+AB3412-AC3412</f>
        <v>74.558924731182799</v>
      </c>
    </row>
    <row r="3413" spans="1:30" ht="21" customHeight="1" x14ac:dyDescent="0.2">
      <c r="A3413" s="8">
        <v>3409</v>
      </c>
      <c r="B3413" s="99" t="s">
        <v>2829</v>
      </c>
      <c r="C3413" s="101" t="s">
        <v>68</v>
      </c>
      <c r="D3413" s="99">
        <v>1</v>
      </c>
      <c r="E3413" s="35">
        <v>0.74548387096774194</v>
      </c>
      <c r="F3413" s="48"/>
      <c r="G3413" s="48"/>
      <c r="H3413" s="12">
        <f>SUM(E3413*100,F3413:G3413)</f>
        <v>74.548387096774192</v>
      </c>
      <c r="I3413" s="48"/>
      <c r="J3413" s="78"/>
      <c r="K3413" s="13">
        <f>SUM(I3413:J3413)</f>
        <v>0</v>
      </c>
      <c r="L3413" s="48"/>
      <c r="M3413" s="78"/>
      <c r="N3413" s="78"/>
      <c r="O3413" s="13">
        <f>SUM(L3413:N3413)</f>
        <v>0</v>
      </c>
      <c r="P3413" s="78"/>
      <c r="Q3413" s="78"/>
      <c r="R3413" s="78"/>
      <c r="S3413" s="78"/>
      <c r="T3413" s="13">
        <f>SUM(P3413:S3413)</f>
        <v>0</v>
      </c>
      <c r="U3413" s="48"/>
      <c r="V3413" s="48"/>
      <c r="W3413" s="48"/>
      <c r="X3413" s="48"/>
      <c r="Y3413" s="48"/>
      <c r="Z3413" s="48"/>
      <c r="AA3413" s="13">
        <f>SUM(U3413:Z3413)</f>
        <v>0</v>
      </c>
      <c r="AB3413" s="48"/>
      <c r="AC3413" s="48"/>
      <c r="AD3413" s="86">
        <f>H3413+K3413+O3413+T3413+AA3413+AB3413-AC3413</f>
        <v>74.548387096774192</v>
      </c>
    </row>
    <row r="3414" spans="1:30" ht="21" customHeight="1" x14ac:dyDescent="0.2">
      <c r="A3414" s="9">
        <v>3410</v>
      </c>
      <c r="B3414" s="103" t="s">
        <v>2830</v>
      </c>
      <c r="C3414" s="104" t="s">
        <v>70</v>
      </c>
      <c r="D3414" s="103">
        <v>4</v>
      </c>
      <c r="E3414" s="36">
        <f>H3414/100</f>
        <v>0.74538461538461531</v>
      </c>
      <c r="F3414" s="49"/>
      <c r="G3414" s="49"/>
      <c r="H3414" s="12">
        <v>74.538461538461533</v>
      </c>
      <c r="I3414" s="49"/>
      <c r="J3414" s="106"/>
      <c r="K3414" s="14">
        <f>SUM(I3414:J3414)</f>
        <v>0</v>
      </c>
      <c r="L3414" s="49"/>
      <c r="M3414" s="106"/>
      <c r="N3414" s="106"/>
      <c r="O3414" s="14">
        <f>SUM(L3414:N3414)</f>
        <v>0</v>
      </c>
      <c r="P3414" s="106"/>
      <c r="Q3414" s="106"/>
      <c r="R3414" s="106"/>
      <c r="S3414" s="106"/>
      <c r="T3414" s="14">
        <f>SUM(P3414:S3414)</f>
        <v>0</v>
      </c>
      <c r="U3414" s="49"/>
      <c r="V3414" s="49"/>
      <c r="W3414" s="49"/>
      <c r="X3414" s="49"/>
      <c r="Y3414" s="49"/>
      <c r="Z3414" s="49"/>
      <c r="AA3414" s="14">
        <f>SUM(U3414:Z3414)</f>
        <v>0</v>
      </c>
      <c r="AB3414" s="49"/>
      <c r="AC3414" s="49"/>
      <c r="AD3414" s="86">
        <f>H3414+K3414+O3414+T3414+AA3414+AB3414-AC3414</f>
        <v>74.538461538461533</v>
      </c>
    </row>
    <row r="3415" spans="1:30" ht="21" customHeight="1" x14ac:dyDescent="0.2">
      <c r="A3415" s="10">
        <v>3411</v>
      </c>
      <c r="B3415" s="129" t="s">
        <v>2831</v>
      </c>
      <c r="C3415" s="101" t="s">
        <v>68</v>
      </c>
      <c r="D3415" s="101">
        <v>2</v>
      </c>
      <c r="E3415" s="35">
        <v>0.74533333333333329</v>
      </c>
      <c r="F3415" s="48"/>
      <c r="G3415" s="48"/>
      <c r="H3415" s="12">
        <f>SUM(E3415*100,F3415:G3415)</f>
        <v>74.533333333333331</v>
      </c>
      <c r="I3415" s="48"/>
      <c r="J3415" s="78"/>
      <c r="K3415" s="13">
        <f>SUM(I3415:J3415)</f>
        <v>0</v>
      </c>
      <c r="L3415" s="48"/>
      <c r="M3415" s="78"/>
      <c r="N3415" s="78"/>
      <c r="O3415" s="13">
        <f>SUM(L3415:N3415)</f>
        <v>0</v>
      </c>
      <c r="P3415" s="78"/>
      <c r="Q3415" s="78"/>
      <c r="R3415" s="78"/>
      <c r="S3415" s="78"/>
      <c r="T3415" s="13">
        <f>SUM(P3415:S3415)</f>
        <v>0</v>
      </c>
      <c r="U3415" s="48"/>
      <c r="V3415" s="48"/>
      <c r="W3415" s="48"/>
      <c r="X3415" s="48"/>
      <c r="Y3415" s="48"/>
      <c r="Z3415" s="48"/>
      <c r="AA3415" s="13">
        <f>SUM(U3415:Z3415)</f>
        <v>0</v>
      </c>
      <c r="AB3415" s="48"/>
      <c r="AC3415" s="48"/>
      <c r="AD3415" s="86">
        <f>H3415+K3415+O3415+T3415+AA3415+AB3415-AC3415</f>
        <v>74.533333333333331</v>
      </c>
    </row>
    <row r="3416" spans="1:30" ht="21" customHeight="1" x14ac:dyDescent="0.2">
      <c r="A3416" s="8">
        <v>3412</v>
      </c>
      <c r="B3416" s="123" t="s">
        <v>2832</v>
      </c>
      <c r="C3416" s="101" t="s">
        <v>68</v>
      </c>
      <c r="D3416" s="125">
        <v>3</v>
      </c>
      <c r="E3416" s="35">
        <v>0.74517241379310339</v>
      </c>
      <c r="F3416" s="48"/>
      <c r="G3416" s="48"/>
      <c r="H3416" s="12">
        <f>SUM(E3416*100,F3416:G3416)</f>
        <v>74.517241379310335</v>
      </c>
      <c r="I3416" s="48"/>
      <c r="J3416" s="78"/>
      <c r="K3416" s="13">
        <f>SUM(I3416:J3416)</f>
        <v>0</v>
      </c>
      <c r="L3416" s="48"/>
      <c r="M3416" s="78"/>
      <c r="N3416" s="78"/>
      <c r="O3416" s="13">
        <f>SUM(L3416:N3416)</f>
        <v>0</v>
      </c>
      <c r="P3416" s="78"/>
      <c r="Q3416" s="78"/>
      <c r="R3416" s="78"/>
      <c r="S3416" s="78"/>
      <c r="T3416" s="13">
        <f>SUM(P3416:S3416)</f>
        <v>0</v>
      </c>
      <c r="U3416" s="48"/>
      <c r="V3416" s="48"/>
      <c r="W3416" s="48"/>
      <c r="X3416" s="48"/>
      <c r="Y3416" s="48"/>
      <c r="Z3416" s="48"/>
      <c r="AA3416" s="13">
        <f>SUM(U3416:Z3416)</f>
        <v>0</v>
      </c>
      <c r="AB3416" s="48"/>
      <c r="AC3416" s="48"/>
      <c r="AD3416" s="87">
        <f>H3416+K3416+O3416+T3416+AA3416+AB3416-AC3416</f>
        <v>74.517241379310335</v>
      </c>
    </row>
    <row r="3417" spans="1:30" ht="21" customHeight="1" x14ac:dyDescent="0.2">
      <c r="A3417" s="9">
        <v>3413</v>
      </c>
      <c r="B3417" s="122" t="s">
        <v>2833</v>
      </c>
      <c r="C3417" s="110" t="s">
        <v>73</v>
      </c>
      <c r="D3417" s="110">
        <v>2</v>
      </c>
      <c r="E3417" s="36">
        <v>0.74515151515151512</v>
      </c>
      <c r="F3417" s="50"/>
      <c r="G3417" s="50"/>
      <c r="H3417" s="12">
        <f>SUM(E3417*100,F3417:G3417)</f>
        <v>74.515151515151516</v>
      </c>
      <c r="I3417" s="50"/>
      <c r="J3417" s="112"/>
      <c r="K3417" s="14">
        <f>SUM(I3417:J3417)</f>
        <v>0</v>
      </c>
      <c r="L3417" s="50"/>
      <c r="M3417" s="112"/>
      <c r="N3417" s="112"/>
      <c r="O3417" s="14">
        <f>SUM(L3417:N3417)</f>
        <v>0</v>
      </c>
      <c r="P3417" s="112"/>
      <c r="Q3417" s="112"/>
      <c r="R3417" s="112"/>
      <c r="S3417" s="112"/>
      <c r="T3417" s="14">
        <f>SUM(P3417:S3417)</f>
        <v>0</v>
      </c>
      <c r="U3417" s="50"/>
      <c r="V3417" s="50"/>
      <c r="W3417" s="50"/>
      <c r="X3417" s="50"/>
      <c r="Y3417" s="50"/>
      <c r="Z3417" s="50"/>
      <c r="AA3417" s="14">
        <f>SUM(U3417:Z3417)</f>
        <v>0</v>
      </c>
      <c r="AB3417" s="50"/>
      <c r="AC3417" s="50"/>
      <c r="AD3417" s="86">
        <f>H3417+K3417+O3417+T3417+AA3417+AB3417-AC3417</f>
        <v>74.515151515151516</v>
      </c>
    </row>
    <row r="3418" spans="1:30" ht="21" customHeight="1" x14ac:dyDescent="0.2">
      <c r="A3418" s="10">
        <v>3414</v>
      </c>
      <c r="B3418" s="117">
        <v>174078</v>
      </c>
      <c r="C3418" s="119" t="s">
        <v>78</v>
      </c>
      <c r="D3418" s="119">
        <v>4</v>
      </c>
      <c r="E3418" s="36">
        <v>0.7451282051282051</v>
      </c>
      <c r="F3418" s="51"/>
      <c r="G3418" s="51"/>
      <c r="H3418" s="12">
        <f>SUM(E3418*100,F3418:G3418)</f>
        <v>74.512820512820511</v>
      </c>
      <c r="I3418" s="51"/>
      <c r="J3418" s="121"/>
      <c r="K3418" s="14">
        <f>SUM(I3418:J3418)</f>
        <v>0</v>
      </c>
      <c r="L3418" s="51"/>
      <c r="M3418" s="121"/>
      <c r="N3418" s="121"/>
      <c r="O3418" s="14">
        <f>SUM(L3418:N3418)</f>
        <v>0</v>
      </c>
      <c r="P3418" s="121"/>
      <c r="Q3418" s="121"/>
      <c r="R3418" s="121"/>
      <c r="S3418" s="121"/>
      <c r="T3418" s="14">
        <f>SUM(P3418:S3418)</f>
        <v>0</v>
      </c>
      <c r="U3418" s="51"/>
      <c r="V3418" s="51"/>
      <c r="W3418" s="51"/>
      <c r="X3418" s="51"/>
      <c r="Y3418" s="51"/>
      <c r="Z3418" s="51"/>
      <c r="AA3418" s="14">
        <f>SUM(U3418:Z3418)</f>
        <v>0</v>
      </c>
      <c r="AB3418" s="51"/>
      <c r="AC3418" s="51"/>
      <c r="AD3418" s="86">
        <f>H3418+K3418+O3418+T3418+AA3418+AB3418-AC3418</f>
        <v>74.512820512820511</v>
      </c>
    </row>
    <row r="3419" spans="1:30" ht="21" customHeight="1" x14ac:dyDescent="0.2">
      <c r="A3419" s="8">
        <v>3415</v>
      </c>
      <c r="B3419" s="103" t="s">
        <v>2834</v>
      </c>
      <c r="C3419" s="104" t="s">
        <v>70</v>
      </c>
      <c r="D3419" s="103">
        <v>4</v>
      </c>
      <c r="E3419" s="36">
        <f>H3419/100</f>
        <v>0.745</v>
      </c>
      <c r="F3419" s="49"/>
      <c r="G3419" s="49"/>
      <c r="H3419" s="12">
        <v>74.5</v>
      </c>
      <c r="I3419" s="49"/>
      <c r="J3419" s="106"/>
      <c r="K3419" s="14">
        <f>SUM(I3419:J3419)</f>
        <v>0</v>
      </c>
      <c r="L3419" s="49"/>
      <c r="M3419" s="106"/>
      <c r="N3419" s="106"/>
      <c r="O3419" s="14">
        <f>SUM(L3419:N3419)</f>
        <v>0</v>
      </c>
      <c r="P3419" s="106"/>
      <c r="Q3419" s="106"/>
      <c r="R3419" s="106"/>
      <c r="S3419" s="106"/>
      <c r="T3419" s="14">
        <f>SUM(P3419:S3419)</f>
        <v>0</v>
      </c>
      <c r="U3419" s="49"/>
      <c r="V3419" s="49"/>
      <c r="W3419" s="49"/>
      <c r="X3419" s="49"/>
      <c r="Y3419" s="49"/>
      <c r="Z3419" s="49"/>
      <c r="AA3419" s="14">
        <f>SUM(U3419:Z3419)</f>
        <v>0</v>
      </c>
      <c r="AB3419" s="49"/>
      <c r="AC3419" s="49"/>
      <c r="AD3419" s="86">
        <f>H3419+K3419+O3419+T3419+AA3419+AB3419-AC3419</f>
        <v>74.5</v>
      </c>
    </row>
    <row r="3420" spans="1:30" ht="21" customHeight="1" x14ac:dyDescent="0.2">
      <c r="A3420" s="9">
        <v>3416</v>
      </c>
      <c r="B3420" s="129" t="s">
        <v>2835</v>
      </c>
      <c r="C3420" s="101" t="s">
        <v>68</v>
      </c>
      <c r="D3420" s="101">
        <v>2</v>
      </c>
      <c r="E3420" s="35">
        <v>0.745</v>
      </c>
      <c r="F3420" s="48"/>
      <c r="G3420" s="48"/>
      <c r="H3420" s="12">
        <f>SUM(E3420*100,F3420:G3420)</f>
        <v>74.5</v>
      </c>
      <c r="I3420" s="48"/>
      <c r="J3420" s="78"/>
      <c r="K3420" s="13">
        <f>SUM(I3420:J3420)</f>
        <v>0</v>
      </c>
      <c r="L3420" s="48"/>
      <c r="M3420" s="78"/>
      <c r="N3420" s="78"/>
      <c r="O3420" s="13">
        <f>SUM(L3420:N3420)</f>
        <v>0</v>
      </c>
      <c r="P3420" s="78"/>
      <c r="Q3420" s="78"/>
      <c r="R3420" s="78"/>
      <c r="S3420" s="78"/>
      <c r="T3420" s="13">
        <f>SUM(P3420:S3420)</f>
        <v>0</v>
      </c>
      <c r="U3420" s="48"/>
      <c r="V3420" s="48"/>
      <c r="W3420" s="48"/>
      <c r="X3420" s="48"/>
      <c r="Y3420" s="48"/>
      <c r="Z3420" s="48"/>
      <c r="AA3420" s="13">
        <f>SUM(U3420:Z3420)</f>
        <v>0</v>
      </c>
      <c r="AB3420" s="48"/>
      <c r="AC3420" s="48"/>
      <c r="AD3420" s="86">
        <f>H3420+K3420+O3420+T3420+AA3420+AB3420-AC3420</f>
        <v>74.5</v>
      </c>
    </row>
    <row r="3421" spans="1:30" ht="21" customHeight="1" x14ac:dyDescent="0.2">
      <c r="A3421" s="10">
        <v>3417</v>
      </c>
      <c r="B3421" s="117">
        <v>204163</v>
      </c>
      <c r="C3421" s="119" t="s">
        <v>78</v>
      </c>
      <c r="D3421" s="119">
        <v>1</v>
      </c>
      <c r="E3421" s="36">
        <v>0.63698125000000005</v>
      </c>
      <c r="F3421" s="51"/>
      <c r="G3421" s="51"/>
      <c r="H3421" s="12">
        <f>SUM(E3421*100,F3421:G3421)</f>
        <v>63.698125000000005</v>
      </c>
      <c r="I3421" s="51"/>
      <c r="J3421" s="121"/>
      <c r="K3421" s="14">
        <f>SUM(I3421:J3421)</f>
        <v>0</v>
      </c>
      <c r="L3421" s="51"/>
      <c r="M3421" s="121"/>
      <c r="N3421" s="121"/>
      <c r="O3421" s="14">
        <f>SUM(L3421:N3421)</f>
        <v>0</v>
      </c>
      <c r="P3421" s="121"/>
      <c r="Q3421" s="121"/>
      <c r="R3421" s="121"/>
      <c r="S3421" s="121"/>
      <c r="T3421" s="14">
        <f>SUM(P3421:S3421)</f>
        <v>0</v>
      </c>
      <c r="U3421" s="51"/>
      <c r="V3421" s="51">
        <v>10.8</v>
      </c>
      <c r="W3421" s="51"/>
      <c r="X3421" s="51"/>
      <c r="Y3421" s="51"/>
      <c r="Z3421" s="51"/>
      <c r="AA3421" s="14">
        <f>SUM(U3421:Z3421)</f>
        <v>10.8</v>
      </c>
      <c r="AB3421" s="51"/>
      <c r="AC3421" s="51"/>
      <c r="AD3421" s="86">
        <f>H3421+K3421+O3421+T3421+AA3421+AB3421-AC3421</f>
        <v>74.498125000000002</v>
      </c>
    </row>
    <row r="3422" spans="1:30" ht="21" customHeight="1" x14ac:dyDescent="0.2">
      <c r="A3422" s="8">
        <v>3418</v>
      </c>
      <c r="B3422" s="117">
        <v>184159</v>
      </c>
      <c r="C3422" s="119" t="s">
        <v>78</v>
      </c>
      <c r="D3422" s="119">
        <v>3</v>
      </c>
      <c r="E3422" s="36">
        <v>0.74490909090909085</v>
      </c>
      <c r="F3422" s="51"/>
      <c r="G3422" s="51"/>
      <c r="H3422" s="12">
        <f>SUM(E3422*100,F3422:G3422)</f>
        <v>74.490909090909085</v>
      </c>
      <c r="I3422" s="51"/>
      <c r="J3422" s="121"/>
      <c r="K3422" s="14">
        <f>SUM(I3422:J3422)</f>
        <v>0</v>
      </c>
      <c r="L3422" s="51"/>
      <c r="M3422" s="121"/>
      <c r="N3422" s="121"/>
      <c r="O3422" s="14">
        <f>SUM(L3422:N3422)</f>
        <v>0</v>
      </c>
      <c r="P3422" s="121"/>
      <c r="Q3422" s="121"/>
      <c r="R3422" s="121"/>
      <c r="S3422" s="121"/>
      <c r="T3422" s="14">
        <f>SUM(P3422:S3422)</f>
        <v>0</v>
      </c>
      <c r="U3422" s="51"/>
      <c r="V3422" s="51"/>
      <c r="W3422" s="51"/>
      <c r="X3422" s="51"/>
      <c r="Y3422" s="51"/>
      <c r="Z3422" s="51"/>
      <c r="AA3422" s="14">
        <f>SUM(U3422:Z3422)</f>
        <v>0</v>
      </c>
      <c r="AB3422" s="51"/>
      <c r="AC3422" s="51"/>
      <c r="AD3422" s="86">
        <f>H3422+K3422+O3422+T3422+AA3422+AB3422-AC3422</f>
        <v>74.490909090909085</v>
      </c>
    </row>
    <row r="3423" spans="1:30" ht="21" customHeight="1" x14ac:dyDescent="0.2">
      <c r="A3423" s="9">
        <v>3419</v>
      </c>
      <c r="B3423" s="131" t="s">
        <v>2836</v>
      </c>
      <c r="C3423" s="92" t="s">
        <v>64</v>
      </c>
      <c r="D3423" s="91">
        <v>2</v>
      </c>
      <c r="E3423" s="37">
        <v>0.74489361702127654</v>
      </c>
      <c r="F3423" s="46"/>
      <c r="G3423" s="46"/>
      <c r="H3423" s="12">
        <f>SUM(E3423*100,F3423:G3423)</f>
        <v>74.489361702127653</v>
      </c>
      <c r="I3423" s="94"/>
      <c r="J3423" s="95"/>
      <c r="K3423" s="12">
        <f>SUM(I3423:J3423)</f>
        <v>0</v>
      </c>
      <c r="L3423" s="95"/>
      <c r="M3423" s="95"/>
      <c r="N3423" s="95"/>
      <c r="O3423" s="12">
        <f>SUM(L3423:N3423)</f>
        <v>0</v>
      </c>
      <c r="P3423" s="95"/>
      <c r="Q3423" s="196"/>
      <c r="R3423" s="95"/>
      <c r="S3423" s="95"/>
      <c r="T3423" s="12">
        <f>SUM(P3423:S3423)</f>
        <v>0</v>
      </c>
      <c r="U3423" s="95"/>
      <c r="V3423" s="94"/>
      <c r="W3423" s="94"/>
      <c r="X3423" s="94"/>
      <c r="Y3423" s="85"/>
      <c r="Z3423" s="85"/>
      <c r="AA3423" s="14">
        <f>SUM(U3423:Z3423)</f>
        <v>0</v>
      </c>
      <c r="AB3423" s="85"/>
      <c r="AC3423" s="85"/>
      <c r="AD3423" s="87">
        <f>H3423+K3423+O3423+T3423+AA3423+AB3423-AC3423</f>
        <v>74.489361702127653</v>
      </c>
    </row>
    <row r="3424" spans="1:30" ht="21" customHeight="1" x14ac:dyDescent="0.2">
      <c r="A3424" s="10">
        <v>3420</v>
      </c>
      <c r="B3424" s="122" t="s">
        <v>2837</v>
      </c>
      <c r="C3424" s="110" t="s">
        <v>73</v>
      </c>
      <c r="D3424" s="110">
        <v>1</v>
      </c>
      <c r="E3424" s="36">
        <v>0.74457777777777778</v>
      </c>
      <c r="F3424" s="50"/>
      <c r="G3424" s="50"/>
      <c r="H3424" s="12">
        <f>SUM(E3424*100,F3424:G3424)</f>
        <v>74.457777777777778</v>
      </c>
      <c r="I3424" s="50"/>
      <c r="J3424" s="112"/>
      <c r="K3424" s="14">
        <f>SUM(I3424:J3424)</f>
        <v>0</v>
      </c>
      <c r="L3424" s="50"/>
      <c r="M3424" s="112"/>
      <c r="N3424" s="112"/>
      <c r="O3424" s="14">
        <f>SUM(L3424:N3424)</f>
        <v>0</v>
      </c>
      <c r="P3424" s="112"/>
      <c r="Q3424" s="112"/>
      <c r="R3424" s="112"/>
      <c r="S3424" s="112"/>
      <c r="T3424" s="14">
        <f>SUM(P3424:S3424)</f>
        <v>0</v>
      </c>
      <c r="U3424" s="50"/>
      <c r="V3424" s="50"/>
      <c r="W3424" s="50"/>
      <c r="X3424" s="50"/>
      <c r="Y3424" s="50"/>
      <c r="Z3424" s="50"/>
      <c r="AA3424" s="14">
        <f>SUM(U3424:Z3424)</f>
        <v>0</v>
      </c>
      <c r="AB3424" s="50"/>
      <c r="AC3424" s="50"/>
      <c r="AD3424" s="86">
        <f>H3424+K3424+O3424+T3424+AA3424+AB3424-AC3424</f>
        <v>74.457777777777778</v>
      </c>
    </row>
    <row r="3425" spans="1:30" ht="21" customHeight="1" x14ac:dyDescent="0.2">
      <c r="A3425" s="8">
        <v>3421</v>
      </c>
      <c r="B3425" s="117">
        <v>184155</v>
      </c>
      <c r="C3425" s="119" t="s">
        <v>78</v>
      </c>
      <c r="D3425" s="119">
        <v>3</v>
      </c>
      <c r="E3425" s="36">
        <v>0.74454545454545451</v>
      </c>
      <c r="F3425" s="51"/>
      <c r="G3425" s="51"/>
      <c r="H3425" s="12">
        <f>SUM(E3425*100,F3425:G3425)</f>
        <v>74.454545454545453</v>
      </c>
      <c r="I3425" s="51"/>
      <c r="J3425" s="121"/>
      <c r="K3425" s="14">
        <f>SUM(I3425:J3425)</f>
        <v>0</v>
      </c>
      <c r="L3425" s="51"/>
      <c r="M3425" s="121"/>
      <c r="N3425" s="121"/>
      <c r="O3425" s="14">
        <f>SUM(L3425:N3425)</f>
        <v>0</v>
      </c>
      <c r="P3425" s="121"/>
      <c r="Q3425" s="121"/>
      <c r="R3425" s="121"/>
      <c r="S3425" s="121"/>
      <c r="T3425" s="14">
        <f>SUM(P3425:S3425)</f>
        <v>0</v>
      </c>
      <c r="U3425" s="51"/>
      <c r="V3425" s="51"/>
      <c r="W3425" s="51"/>
      <c r="X3425" s="51"/>
      <c r="Y3425" s="51"/>
      <c r="Z3425" s="51"/>
      <c r="AA3425" s="14">
        <f>SUM(U3425:Z3425)</f>
        <v>0</v>
      </c>
      <c r="AB3425" s="51"/>
      <c r="AC3425" s="51"/>
      <c r="AD3425" s="86">
        <f>H3425+K3425+O3425+T3425+AA3425+AB3425-AC3425</f>
        <v>74.454545454545453</v>
      </c>
    </row>
    <row r="3426" spans="1:30" ht="21" customHeight="1" x14ac:dyDescent="0.2">
      <c r="A3426" s="9">
        <v>3422</v>
      </c>
      <c r="B3426" s="117">
        <v>184140</v>
      </c>
      <c r="C3426" s="119" t="s">
        <v>78</v>
      </c>
      <c r="D3426" s="119">
        <v>3</v>
      </c>
      <c r="E3426" s="36">
        <v>0.74454545454545451</v>
      </c>
      <c r="F3426" s="51"/>
      <c r="G3426" s="51"/>
      <c r="H3426" s="12">
        <f>SUM(E3426*100,F3426:G3426)</f>
        <v>74.454545454545453</v>
      </c>
      <c r="I3426" s="51"/>
      <c r="J3426" s="121"/>
      <c r="K3426" s="14">
        <f>SUM(I3426:J3426)</f>
        <v>0</v>
      </c>
      <c r="L3426" s="51"/>
      <c r="M3426" s="121"/>
      <c r="N3426" s="121"/>
      <c r="O3426" s="14">
        <f>SUM(L3426:N3426)</f>
        <v>0</v>
      </c>
      <c r="P3426" s="121"/>
      <c r="Q3426" s="121"/>
      <c r="R3426" s="121"/>
      <c r="S3426" s="121"/>
      <c r="T3426" s="14">
        <f>SUM(P3426:S3426)</f>
        <v>0</v>
      </c>
      <c r="U3426" s="51"/>
      <c r="V3426" s="51"/>
      <c r="W3426" s="51"/>
      <c r="X3426" s="51"/>
      <c r="Y3426" s="51"/>
      <c r="Z3426" s="51"/>
      <c r="AA3426" s="14">
        <f>SUM(U3426:Z3426)</f>
        <v>0</v>
      </c>
      <c r="AB3426" s="51"/>
      <c r="AC3426" s="51"/>
      <c r="AD3426" s="86">
        <f>H3426+K3426+O3426+T3426+AA3426+AB3426-AC3426</f>
        <v>74.454545454545453</v>
      </c>
    </row>
    <row r="3427" spans="1:30" ht="21" customHeight="1" x14ac:dyDescent="0.2">
      <c r="A3427" s="10">
        <v>3423</v>
      </c>
      <c r="B3427" s="96" t="s">
        <v>2838</v>
      </c>
      <c r="C3427" s="96" t="s">
        <v>66</v>
      </c>
      <c r="D3427" s="96">
        <v>4</v>
      </c>
      <c r="E3427" s="35">
        <v>0.74444444444444446</v>
      </c>
      <c r="F3427" s="47"/>
      <c r="G3427" s="47"/>
      <c r="H3427" s="12">
        <f>SUM(E3427*100,F3427:G3427)</f>
        <v>74.444444444444443</v>
      </c>
      <c r="I3427" s="47"/>
      <c r="J3427" s="77"/>
      <c r="K3427" s="13">
        <f>SUM(I3427:J3427)</f>
        <v>0</v>
      </c>
      <c r="L3427" s="47"/>
      <c r="M3427" s="77"/>
      <c r="N3427" s="77"/>
      <c r="O3427" s="13">
        <f>SUM(L3427:N3427)</f>
        <v>0</v>
      </c>
      <c r="P3427" s="77"/>
      <c r="Q3427" s="77"/>
      <c r="R3427" s="77"/>
      <c r="S3427" s="77"/>
      <c r="T3427" s="13">
        <f>SUM(P3427:S3427)</f>
        <v>0</v>
      </c>
      <c r="U3427" s="47"/>
      <c r="V3427" s="47"/>
      <c r="W3427" s="47"/>
      <c r="X3427" s="47"/>
      <c r="Y3427" s="47"/>
      <c r="Z3427" s="47"/>
      <c r="AA3427" s="13">
        <f>SUM(U3427:Z3427)</f>
        <v>0</v>
      </c>
      <c r="AB3427" s="47"/>
      <c r="AC3427" s="47"/>
      <c r="AD3427" s="86">
        <f>H3427+K3427+O3427+T3427+AA3427+AB3427-AC3427</f>
        <v>74.444444444444443</v>
      </c>
    </row>
    <row r="3428" spans="1:30" ht="21" customHeight="1" x14ac:dyDescent="0.2">
      <c r="A3428" s="8">
        <v>3424</v>
      </c>
      <c r="B3428" s="110" t="s">
        <v>2839</v>
      </c>
      <c r="C3428" s="110" t="s">
        <v>73</v>
      </c>
      <c r="D3428" s="110">
        <v>1</v>
      </c>
      <c r="E3428" s="36">
        <v>0.74441999999999997</v>
      </c>
      <c r="F3428" s="50"/>
      <c r="G3428" s="50"/>
      <c r="H3428" s="12">
        <f>SUM(E3428*100,F3428:G3428)</f>
        <v>74.441999999999993</v>
      </c>
      <c r="I3428" s="50"/>
      <c r="J3428" s="112"/>
      <c r="K3428" s="14">
        <f>SUM(I3428:J3428)</f>
        <v>0</v>
      </c>
      <c r="L3428" s="50"/>
      <c r="M3428" s="112"/>
      <c r="N3428" s="112"/>
      <c r="O3428" s="14">
        <f>SUM(L3428:N3428)</f>
        <v>0</v>
      </c>
      <c r="P3428" s="112"/>
      <c r="Q3428" s="112"/>
      <c r="R3428" s="112"/>
      <c r="S3428" s="112"/>
      <c r="T3428" s="14">
        <f>SUM(P3428:S3428)</f>
        <v>0</v>
      </c>
      <c r="U3428" s="50"/>
      <c r="V3428" s="50"/>
      <c r="W3428" s="50"/>
      <c r="X3428" s="50"/>
      <c r="Y3428" s="50"/>
      <c r="Z3428" s="50"/>
      <c r="AA3428" s="14">
        <f>SUM(U3428:Z3428)</f>
        <v>0</v>
      </c>
      <c r="AB3428" s="50"/>
      <c r="AC3428" s="50"/>
      <c r="AD3428" s="86">
        <f>H3428+K3428+O3428+T3428+AA3428+AB3428-AC3428</f>
        <v>74.441999999999993</v>
      </c>
    </row>
    <row r="3429" spans="1:30" ht="21" customHeight="1" x14ac:dyDescent="0.2">
      <c r="A3429" s="9">
        <v>3425</v>
      </c>
      <c r="B3429" s="122" t="s">
        <v>2840</v>
      </c>
      <c r="C3429" s="110" t="s">
        <v>73</v>
      </c>
      <c r="D3429" s="110">
        <v>1</v>
      </c>
      <c r="E3429" s="36">
        <v>0.74441481481481486</v>
      </c>
      <c r="F3429" s="50"/>
      <c r="G3429" s="50"/>
      <c r="H3429" s="12">
        <f>SUM(E3429*100,F3429:G3429)</f>
        <v>74.441481481481489</v>
      </c>
      <c r="I3429" s="50"/>
      <c r="J3429" s="112"/>
      <c r="K3429" s="14">
        <f>SUM(I3429:J3429)</f>
        <v>0</v>
      </c>
      <c r="L3429" s="50"/>
      <c r="M3429" s="112"/>
      <c r="N3429" s="112"/>
      <c r="O3429" s="14">
        <f>SUM(L3429:N3429)</f>
        <v>0</v>
      </c>
      <c r="P3429" s="112"/>
      <c r="Q3429" s="112"/>
      <c r="R3429" s="112"/>
      <c r="S3429" s="112"/>
      <c r="T3429" s="14">
        <f>SUM(P3429:S3429)</f>
        <v>0</v>
      </c>
      <c r="U3429" s="50"/>
      <c r="V3429" s="50"/>
      <c r="W3429" s="50"/>
      <c r="X3429" s="50"/>
      <c r="Y3429" s="50"/>
      <c r="Z3429" s="50"/>
      <c r="AA3429" s="14">
        <f>SUM(U3429:Z3429)</f>
        <v>0</v>
      </c>
      <c r="AB3429" s="50"/>
      <c r="AC3429" s="50"/>
      <c r="AD3429" s="86">
        <f>H3429+K3429+O3429+T3429+AA3429+AB3429-AC3429</f>
        <v>74.441481481481489</v>
      </c>
    </row>
    <row r="3430" spans="1:30" ht="21" customHeight="1" x14ac:dyDescent="0.2">
      <c r="A3430" s="10">
        <v>3426</v>
      </c>
      <c r="B3430" s="114" t="s">
        <v>2841</v>
      </c>
      <c r="C3430" s="92" t="s">
        <v>64</v>
      </c>
      <c r="D3430" s="91">
        <v>3</v>
      </c>
      <c r="E3430" s="37">
        <v>0.74440514469453378</v>
      </c>
      <c r="F3430" s="46"/>
      <c r="G3430" s="46"/>
      <c r="H3430" s="12">
        <f>SUM(E3430*100,F3430:G3430)</f>
        <v>74.440514469453376</v>
      </c>
      <c r="I3430" s="94"/>
      <c r="J3430" s="95"/>
      <c r="K3430" s="12">
        <f>SUM(I3430:J3430)</f>
        <v>0</v>
      </c>
      <c r="L3430" s="95"/>
      <c r="M3430" s="95"/>
      <c r="N3430" s="95"/>
      <c r="O3430" s="12">
        <f>SUM(L3430:N3430)</f>
        <v>0</v>
      </c>
      <c r="P3430" s="95"/>
      <c r="Q3430" s="95"/>
      <c r="R3430" s="95"/>
      <c r="S3430" s="95"/>
      <c r="T3430" s="12">
        <f>SUM(P3430:S3430)</f>
        <v>0</v>
      </c>
      <c r="U3430" s="95"/>
      <c r="V3430" s="94"/>
      <c r="W3430" s="94"/>
      <c r="X3430" s="94"/>
      <c r="Y3430" s="85"/>
      <c r="Z3430" s="85"/>
      <c r="AA3430" s="14">
        <f>SUM(U3430:Z3430)</f>
        <v>0</v>
      </c>
      <c r="AB3430" s="85"/>
      <c r="AC3430" s="85"/>
      <c r="AD3430" s="87">
        <f>H3430+K3430+O3430+T3430+AA3430+AB3430-AC3430</f>
        <v>74.440514469453376</v>
      </c>
    </row>
    <row r="3431" spans="1:30" ht="21" customHeight="1" x14ac:dyDescent="0.2">
      <c r="A3431" s="8">
        <v>3427</v>
      </c>
      <c r="B3431" s="136" t="s">
        <v>2842</v>
      </c>
      <c r="C3431" s="104" t="s">
        <v>70</v>
      </c>
      <c r="D3431" s="103">
        <v>1</v>
      </c>
      <c r="E3431" s="36">
        <f>H3431/100</f>
        <v>0.73636363636363644</v>
      </c>
      <c r="F3431" s="49"/>
      <c r="G3431" s="49"/>
      <c r="H3431" s="12">
        <v>73.63636363636364</v>
      </c>
      <c r="I3431" s="49"/>
      <c r="J3431" s="106"/>
      <c r="K3431" s="14">
        <f>SUM(I3431:J3431)</f>
        <v>0</v>
      </c>
      <c r="L3431" s="49"/>
      <c r="M3431" s="106"/>
      <c r="N3431" s="106"/>
      <c r="O3431" s="14">
        <f>SUM(L3431:N3431)</f>
        <v>0</v>
      </c>
      <c r="P3431" s="106"/>
      <c r="Q3431" s="106"/>
      <c r="R3431" s="106"/>
      <c r="S3431" s="106"/>
      <c r="T3431" s="14">
        <f>SUM(P3431:S3431)</f>
        <v>0</v>
      </c>
      <c r="U3431" s="49"/>
      <c r="V3431" s="49">
        <v>0.8</v>
      </c>
      <c r="W3431" s="49"/>
      <c r="X3431" s="49"/>
      <c r="Y3431" s="49"/>
      <c r="Z3431" s="49"/>
      <c r="AA3431" s="14">
        <f>SUM(U3431:Z3431)</f>
        <v>0.8</v>
      </c>
      <c r="AB3431" s="49"/>
      <c r="AC3431" s="49"/>
      <c r="AD3431" s="86">
        <f>H3431+K3431+O3431+T3431+AA3431+AB3431-AC3431</f>
        <v>74.436363636363637</v>
      </c>
    </row>
    <row r="3432" spans="1:30" ht="21" customHeight="1" x14ac:dyDescent="0.2">
      <c r="A3432" s="9">
        <v>3428</v>
      </c>
      <c r="B3432" s="134" t="s">
        <v>2843</v>
      </c>
      <c r="C3432" s="92" t="s">
        <v>64</v>
      </c>
      <c r="D3432" s="92">
        <v>1</v>
      </c>
      <c r="E3432" s="37">
        <v>0.74433333333333329</v>
      </c>
      <c r="F3432" s="53"/>
      <c r="G3432" s="46"/>
      <c r="H3432" s="12">
        <f>SUM(E3432*100,F3432:G3432)</f>
        <v>74.433333333333323</v>
      </c>
      <c r="I3432" s="94"/>
      <c r="J3432" s="95"/>
      <c r="K3432" s="12">
        <f>SUM(I3432:J3432)</f>
        <v>0</v>
      </c>
      <c r="L3432" s="95"/>
      <c r="M3432" s="95"/>
      <c r="N3432" s="95"/>
      <c r="O3432" s="12">
        <f>SUM(L3432:N3432)</f>
        <v>0</v>
      </c>
      <c r="P3432" s="95"/>
      <c r="Q3432" s="95"/>
      <c r="R3432" s="95"/>
      <c r="S3432" s="95"/>
      <c r="T3432" s="12">
        <f>SUM(P3432:S3432)</f>
        <v>0</v>
      </c>
      <c r="U3432" s="95"/>
      <c r="V3432" s="94"/>
      <c r="W3432" s="94"/>
      <c r="X3432" s="94"/>
      <c r="Y3432" s="85"/>
      <c r="Z3432" s="85"/>
      <c r="AA3432" s="14">
        <f>SUM(U3432:Z3432)</f>
        <v>0</v>
      </c>
      <c r="AB3432" s="85"/>
      <c r="AC3432" s="85"/>
      <c r="AD3432" s="86">
        <f>H3432+K3432+O3432+T3432+AA3432+AB3432-AC3432</f>
        <v>74.433333333333323</v>
      </c>
    </row>
    <row r="3433" spans="1:30" ht="21" customHeight="1" x14ac:dyDescent="0.2">
      <c r="A3433" s="10">
        <v>3429</v>
      </c>
      <c r="B3433" s="107" t="s">
        <v>2844</v>
      </c>
      <c r="C3433" s="104" t="s">
        <v>70</v>
      </c>
      <c r="D3433" s="104">
        <v>2</v>
      </c>
      <c r="E3433" s="36">
        <f>H3433/100</f>
        <v>0.74430833333333324</v>
      </c>
      <c r="F3433" s="49"/>
      <c r="G3433" s="49"/>
      <c r="H3433" s="12">
        <v>74.430833333333325</v>
      </c>
      <c r="I3433" s="49"/>
      <c r="J3433" s="106"/>
      <c r="K3433" s="14">
        <f>SUM(I3433:J3433)</f>
        <v>0</v>
      </c>
      <c r="L3433" s="49"/>
      <c r="M3433" s="106"/>
      <c r="N3433" s="106"/>
      <c r="O3433" s="14">
        <f>SUM(L3433:N3433)</f>
        <v>0</v>
      </c>
      <c r="P3433" s="106"/>
      <c r="Q3433" s="106"/>
      <c r="R3433" s="106"/>
      <c r="S3433" s="106"/>
      <c r="T3433" s="14">
        <f>SUM(P3433:S3433)</f>
        <v>0</v>
      </c>
      <c r="U3433" s="49"/>
      <c r="V3433" s="49"/>
      <c r="W3433" s="49"/>
      <c r="X3433" s="49"/>
      <c r="Y3433" s="49"/>
      <c r="Z3433" s="49"/>
      <c r="AA3433" s="14">
        <f>SUM(U3433:Z3433)</f>
        <v>0</v>
      </c>
      <c r="AB3433" s="49"/>
      <c r="AC3433" s="49"/>
      <c r="AD3433" s="86">
        <f>H3433+K3433+O3433+T3433+AA3433+AB3433-AC3433</f>
        <v>74.430833333333325</v>
      </c>
    </row>
    <row r="3434" spans="1:30" ht="21" customHeight="1" x14ac:dyDescent="0.2">
      <c r="A3434" s="8">
        <v>3430</v>
      </c>
      <c r="B3434" s="99" t="s">
        <v>2845</v>
      </c>
      <c r="C3434" s="101" t="s">
        <v>68</v>
      </c>
      <c r="D3434" s="101">
        <v>4</v>
      </c>
      <c r="E3434" s="35">
        <v>0.74424242424242426</v>
      </c>
      <c r="F3434" s="48"/>
      <c r="G3434" s="48"/>
      <c r="H3434" s="12">
        <f>SUM(E3434*100,F3434:G3434)</f>
        <v>74.424242424242422</v>
      </c>
      <c r="I3434" s="48"/>
      <c r="J3434" s="78"/>
      <c r="K3434" s="13">
        <f>SUM(I3434:J3434)</f>
        <v>0</v>
      </c>
      <c r="L3434" s="48"/>
      <c r="M3434" s="78"/>
      <c r="N3434" s="78"/>
      <c r="O3434" s="13">
        <f>SUM(L3434:N3434)</f>
        <v>0</v>
      </c>
      <c r="P3434" s="78"/>
      <c r="Q3434" s="78"/>
      <c r="R3434" s="78"/>
      <c r="S3434" s="78"/>
      <c r="T3434" s="13">
        <f>SUM(P3434:S3434)</f>
        <v>0</v>
      </c>
      <c r="U3434" s="48"/>
      <c r="V3434" s="48"/>
      <c r="W3434" s="48"/>
      <c r="X3434" s="48"/>
      <c r="Y3434" s="48"/>
      <c r="Z3434" s="48"/>
      <c r="AA3434" s="13">
        <f>SUM(U3434:Z3434)</f>
        <v>0</v>
      </c>
      <c r="AB3434" s="48"/>
      <c r="AC3434" s="48"/>
      <c r="AD3434" s="86">
        <f>H3434+K3434+O3434+T3434+AA3434+AB3434-AC3434</f>
        <v>74.424242424242422</v>
      </c>
    </row>
    <row r="3435" spans="1:30" ht="21" customHeight="1" x14ac:dyDescent="0.2">
      <c r="A3435" s="9">
        <v>3431</v>
      </c>
      <c r="B3435" s="107">
        <v>182006</v>
      </c>
      <c r="C3435" s="104" t="s">
        <v>70</v>
      </c>
      <c r="D3435" s="104">
        <v>3</v>
      </c>
      <c r="E3435" s="36">
        <f>'[1]3-18-05.'!AD7</f>
        <v>0.74400000000000011</v>
      </c>
      <c r="F3435" s="49"/>
      <c r="G3435" s="49"/>
      <c r="H3435" s="12">
        <f>SUM(E3435*100,F3435:G3435)</f>
        <v>74.400000000000006</v>
      </c>
      <c r="I3435" s="49"/>
      <c r="J3435" s="106"/>
      <c r="K3435" s="14">
        <f>SUM(I3435:J3435)</f>
        <v>0</v>
      </c>
      <c r="L3435" s="49"/>
      <c r="M3435" s="106"/>
      <c r="N3435" s="106"/>
      <c r="O3435" s="14">
        <f>SUM(L3435:N3435)</f>
        <v>0</v>
      </c>
      <c r="P3435" s="106"/>
      <c r="Q3435" s="106"/>
      <c r="R3435" s="106"/>
      <c r="S3435" s="106"/>
      <c r="T3435" s="14">
        <f>SUM(P3435:S3435)</f>
        <v>0</v>
      </c>
      <c r="U3435" s="49"/>
      <c r="V3435" s="49"/>
      <c r="W3435" s="49"/>
      <c r="X3435" s="49"/>
      <c r="Y3435" s="49"/>
      <c r="Z3435" s="49"/>
      <c r="AA3435" s="14">
        <f>SUM(U3435:Z3435)</f>
        <v>0</v>
      </c>
      <c r="AB3435" s="49"/>
      <c r="AC3435" s="49"/>
      <c r="AD3435" s="86">
        <f>H3435+K3435+O3435+T3435+AA3435+AB3435-AC3435</f>
        <v>74.400000000000006</v>
      </c>
    </row>
    <row r="3436" spans="1:30" ht="21" customHeight="1" x14ac:dyDescent="0.2">
      <c r="A3436" s="10">
        <v>3432</v>
      </c>
      <c r="B3436" s="136" t="s">
        <v>2846</v>
      </c>
      <c r="C3436" s="104" t="s">
        <v>70</v>
      </c>
      <c r="D3436" s="103">
        <v>1</v>
      </c>
      <c r="E3436" s="36">
        <f>H3436/100</f>
        <v>0.74363636363636365</v>
      </c>
      <c r="F3436" s="49"/>
      <c r="G3436" s="49"/>
      <c r="H3436" s="12">
        <v>74.36363636363636</v>
      </c>
      <c r="I3436" s="49"/>
      <c r="J3436" s="106"/>
      <c r="K3436" s="14">
        <f>SUM(I3436:J3436)</f>
        <v>0</v>
      </c>
      <c r="L3436" s="49"/>
      <c r="M3436" s="106"/>
      <c r="N3436" s="106"/>
      <c r="O3436" s="14">
        <f>SUM(L3436:N3436)</f>
        <v>0</v>
      </c>
      <c r="P3436" s="106"/>
      <c r="Q3436" s="106"/>
      <c r="R3436" s="106"/>
      <c r="S3436" s="106"/>
      <c r="T3436" s="14">
        <f>SUM(P3436:S3436)</f>
        <v>0</v>
      </c>
      <c r="U3436" s="49"/>
      <c r="V3436" s="49"/>
      <c r="W3436" s="49"/>
      <c r="X3436" s="49"/>
      <c r="Y3436" s="49"/>
      <c r="Z3436" s="49"/>
      <c r="AA3436" s="14">
        <f>SUM(U3436:Z3436)</f>
        <v>0</v>
      </c>
      <c r="AB3436" s="49"/>
      <c r="AC3436" s="49"/>
      <c r="AD3436" s="87">
        <f>H3436+K3436+O3436+T3436+AA3436+AB3436-AC3436</f>
        <v>74.36363636363636</v>
      </c>
    </row>
    <row r="3437" spans="1:30" ht="21" customHeight="1" x14ac:dyDescent="0.2">
      <c r="A3437" s="8">
        <v>3433</v>
      </c>
      <c r="B3437" s="117">
        <v>174061</v>
      </c>
      <c r="C3437" s="119" t="s">
        <v>78</v>
      </c>
      <c r="D3437" s="119">
        <v>4</v>
      </c>
      <c r="E3437" s="36">
        <v>0.74358974358974361</v>
      </c>
      <c r="F3437" s="51"/>
      <c r="G3437" s="51"/>
      <c r="H3437" s="12">
        <f>SUM(E3437*100,F3437:G3437)</f>
        <v>74.358974358974365</v>
      </c>
      <c r="I3437" s="51"/>
      <c r="J3437" s="121"/>
      <c r="K3437" s="14">
        <f>SUM(I3437:J3437)</f>
        <v>0</v>
      </c>
      <c r="L3437" s="51"/>
      <c r="M3437" s="121"/>
      <c r="N3437" s="121"/>
      <c r="O3437" s="14">
        <f>SUM(L3437:N3437)</f>
        <v>0</v>
      </c>
      <c r="P3437" s="121"/>
      <c r="Q3437" s="121"/>
      <c r="R3437" s="121"/>
      <c r="S3437" s="121"/>
      <c r="T3437" s="14">
        <f>SUM(P3437:S3437)</f>
        <v>0</v>
      </c>
      <c r="U3437" s="51"/>
      <c r="V3437" s="51"/>
      <c r="W3437" s="51"/>
      <c r="X3437" s="51"/>
      <c r="Y3437" s="51"/>
      <c r="Z3437" s="51"/>
      <c r="AA3437" s="14">
        <f>SUM(U3437:Z3437)</f>
        <v>0</v>
      </c>
      <c r="AB3437" s="51"/>
      <c r="AC3437" s="51"/>
      <c r="AD3437" s="86">
        <f>H3437+K3437+O3437+T3437+AA3437+AB3437-AC3437</f>
        <v>74.358974358974365</v>
      </c>
    </row>
    <row r="3438" spans="1:30" ht="21" customHeight="1" x14ac:dyDescent="0.2">
      <c r="A3438" s="9">
        <v>3434</v>
      </c>
      <c r="B3438" s="103" t="s">
        <v>2847</v>
      </c>
      <c r="C3438" s="104" t="s">
        <v>70</v>
      </c>
      <c r="D3438" s="103">
        <v>4</v>
      </c>
      <c r="E3438" s="36">
        <f>H3438/100</f>
        <v>0.74357142857142866</v>
      </c>
      <c r="F3438" s="49"/>
      <c r="G3438" s="49"/>
      <c r="H3438" s="12">
        <v>74.357142857142861</v>
      </c>
      <c r="I3438" s="49"/>
      <c r="J3438" s="106"/>
      <c r="K3438" s="14">
        <f>SUM(I3438:J3438)</f>
        <v>0</v>
      </c>
      <c r="L3438" s="49"/>
      <c r="M3438" s="106"/>
      <c r="N3438" s="106"/>
      <c r="O3438" s="14">
        <f>SUM(L3438:N3438)</f>
        <v>0</v>
      </c>
      <c r="P3438" s="106"/>
      <c r="Q3438" s="106"/>
      <c r="R3438" s="106"/>
      <c r="S3438" s="106"/>
      <c r="T3438" s="14">
        <f>SUM(P3438:S3438)</f>
        <v>0</v>
      </c>
      <c r="U3438" s="49"/>
      <c r="V3438" s="49"/>
      <c r="W3438" s="49"/>
      <c r="X3438" s="49"/>
      <c r="Y3438" s="49"/>
      <c r="Z3438" s="49"/>
      <c r="AA3438" s="14">
        <f>SUM(U3438:Z3438)</f>
        <v>0</v>
      </c>
      <c r="AB3438" s="49"/>
      <c r="AC3438" s="49"/>
      <c r="AD3438" s="87">
        <f>H3438+K3438+O3438+T3438+AA3438+AB3438-AC3438</f>
        <v>74.357142857142861</v>
      </c>
    </row>
    <row r="3439" spans="1:30" ht="21" customHeight="1" x14ac:dyDescent="0.2">
      <c r="A3439" s="10">
        <v>3435</v>
      </c>
      <c r="B3439" s="136" t="s">
        <v>2848</v>
      </c>
      <c r="C3439" s="104" t="s">
        <v>70</v>
      </c>
      <c r="D3439" s="103">
        <v>1</v>
      </c>
      <c r="E3439" s="36">
        <f>H3439/100</f>
        <v>0.73545454545454547</v>
      </c>
      <c r="F3439" s="49"/>
      <c r="G3439" s="49"/>
      <c r="H3439" s="12">
        <v>73.545454545454547</v>
      </c>
      <c r="I3439" s="49"/>
      <c r="J3439" s="106"/>
      <c r="K3439" s="14">
        <f>SUM(I3439:J3439)</f>
        <v>0</v>
      </c>
      <c r="L3439" s="49"/>
      <c r="M3439" s="106"/>
      <c r="N3439" s="106"/>
      <c r="O3439" s="14">
        <f>SUM(L3439:N3439)</f>
        <v>0</v>
      </c>
      <c r="P3439" s="106"/>
      <c r="Q3439" s="106"/>
      <c r="R3439" s="106"/>
      <c r="S3439" s="106"/>
      <c r="T3439" s="14">
        <f>SUM(P3439:S3439)</f>
        <v>0</v>
      </c>
      <c r="U3439" s="49"/>
      <c r="V3439" s="49">
        <v>0.8</v>
      </c>
      <c r="W3439" s="49"/>
      <c r="X3439" s="49"/>
      <c r="Y3439" s="49"/>
      <c r="Z3439" s="49"/>
      <c r="AA3439" s="14">
        <f>SUM(U3439:Z3439)</f>
        <v>0.8</v>
      </c>
      <c r="AB3439" s="49"/>
      <c r="AC3439" s="49"/>
      <c r="AD3439" s="86">
        <f>H3439+K3439+O3439+T3439+AA3439+AB3439-AC3439</f>
        <v>74.345454545454544</v>
      </c>
    </row>
    <row r="3440" spans="1:30" ht="21" customHeight="1" x14ac:dyDescent="0.2">
      <c r="A3440" s="8">
        <v>3436</v>
      </c>
      <c r="B3440" s="96" t="s">
        <v>2849</v>
      </c>
      <c r="C3440" s="96" t="s">
        <v>66</v>
      </c>
      <c r="D3440" s="96">
        <v>2</v>
      </c>
      <c r="E3440" s="35">
        <v>0.74333333333333329</v>
      </c>
      <c r="F3440" s="47"/>
      <c r="G3440" s="47"/>
      <c r="H3440" s="12">
        <f>SUM(E3440*100,F3440:G3440)</f>
        <v>74.333333333333329</v>
      </c>
      <c r="I3440" s="47"/>
      <c r="J3440" s="77"/>
      <c r="K3440" s="13">
        <f>SUM(I3440:J3440)</f>
        <v>0</v>
      </c>
      <c r="L3440" s="47"/>
      <c r="M3440" s="77"/>
      <c r="N3440" s="77"/>
      <c r="O3440" s="13">
        <f>SUM(L3440:N3440)</f>
        <v>0</v>
      </c>
      <c r="P3440" s="77"/>
      <c r="Q3440" s="77"/>
      <c r="R3440" s="77"/>
      <c r="S3440" s="77"/>
      <c r="T3440" s="13">
        <f>SUM(P3440:S3440)</f>
        <v>0</v>
      </c>
      <c r="U3440" s="47"/>
      <c r="V3440" s="47"/>
      <c r="W3440" s="47"/>
      <c r="X3440" s="47"/>
      <c r="Y3440" s="47"/>
      <c r="Z3440" s="47"/>
      <c r="AA3440" s="13">
        <f>SUM(U3440:Z3440)</f>
        <v>0</v>
      </c>
      <c r="AB3440" s="47"/>
      <c r="AC3440" s="47"/>
      <c r="AD3440" s="86">
        <f>H3440+K3440+O3440+T3440+AA3440+AB3440-AC3440</f>
        <v>74.333333333333329</v>
      </c>
    </row>
    <row r="3441" spans="1:30" ht="21" customHeight="1" x14ac:dyDescent="0.2">
      <c r="A3441" s="9">
        <v>3437</v>
      </c>
      <c r="B3441" s="107">
        <v>182778</v>
      </c>
      <c r="C3441" s="104" t="s">
        <v>70</v>
      </c>
      <c r="D3441" s="104">
        <v>3</v>
      </c>
      <c r="E3441" s="36">
        <f>'[1]3-18-02.'!AD6</f>
        <v>0.73799999999999999</v>
      </c>
      <c r="F3441" s="49"/>
      <c r="G3441" s="49"/>
      <c r="H3441" s="12">
        <f>SUM(E3441*100,F3441:G3441)</f>
        <v>73.8</v>
      </c>
      <c r="I3441" s="49"/>
      <c r="J3441" s="106"/>
      <c r="K3441" s="14">
        <f>SUM(I3441:J3441)</f>
        <v>0</v>
      </c>
      <c r="L3441" s="49"/>
      <c r="M3441" s="106"/>
      <c r="N3441" s="106"/>
      <c r="O3441" s="14">
        <f>SUM(L3441:N3441)</f>
        <v>0</v>
      </c>
      <c r="P3441" s="106"/>
      <c r="Q3441" s="106"/>
      <c r="R3441" s="106"/>
      <c r="S3441" s="106"/>
      <c r="T3441" s="14">
        <f>SUM(P3441:S3441)</f>
        <v>0</v>
      </c>
      <c r="U3441" s="49"/>
      <c r="V3441" s="49"/>
      <c r="W3441" s="49"/>
      <c r="X3441" s="49"/>
      <c r="Y3441" s="49"/>
      <c r="Z3441" s="49">
        <v>0.5</v>
      </c>
      <c r="AA3441" s="14">
        <f>SUM(U3441:Z3441)</f>
        <v>0.5</v>
      </c>
      <c r="AB3441" s="49"/>
      <c r="AC3441" s="49"/>
      <c r="AD3441" s="86">
        <f>H3441+K3441+O3441+T3441+AA3441+AB3441-AC3441</f>
        <v>74.3</v>
      </c>
    </row>
    <row r="3442" spans="1:30" ht="21" customHeight="1" x14ac:dyDescent="0.2">
      <c r="A3442" s="10">
        <v>3438</v>
      </c>
      <c r="B3442" s="96" t="s">
        <v>2850</v>
      </c>
      <c r="C3442" s="96" t="s">
        <v>66</v>
      </c>
      <c r="D3442" s="96">
        <v>1</v>
      </c>
      <c r="E3442" s="35">
        <v>0.61799999999999999</v>
      </c>
      <c r="F3442" s="47"/>
      <c r="G3442" s="47"/>
      <c r="H3442" s="12">
        <f>SUM(E3442*100,F3442:G3442)</f>
        <v>61.8</v>
      </c>
      <c r="I3442" s="47"/>
      <c r="J3442" s="77"/>
      <c r="K3442" s="13">
        <f>SUM(I3442:J3442)</f>
        <v>0</v>
      </c>
      <c r="L3442" s="47"/>
      <c r="M3442" s="77"/>
      <c r="N3442" s="77"/>
      <c r="O3442" s="13">
        <f>SUM(L3442:N3442)</f>
        <v>0</v>
      </c>
      <c r="P3442" s="77"/>
      <c r="Q3442" s="77"/>
      <c r="R3442" s="77"/>
      <c r="S3442" s="77"/>
      <c r="T3442" s="13">
        <f>SUM(P3442:S3442)</f>
        <v>0</v>
      </c>
      <c r="U3442" s="47">
        <f>1+1.5</f>
        <v>2.5</v>
      </c>
      <c r="V3442" s="47">
        <v>8</v>
      </c>
      <c r="W3442" s="47"/>
      <c r="X3442" s="47"/>
      <c r="Y3442" s="47">
        <v>2</v>
      </c>
      <c r="Z3442" s="47"/>
      <c r="AA3442" s="13">
        <f>SUM(U3442:Z3442)</f>
        <v>12.5</v>
      </c>
      <c r="AB3442" s="47"/>
      <c r="AC3442" s="47"/>
      <c r="AD3442" s="86">
        <f>H3442+K3442+O3442+T3442+AA3442+AB3442-AC3442</f>
        <v>74.3</v>
      </c>
    </row>
    <row r="3443" spans="1:30" ht="21" customHeight="1" x14ac:dyDescent="0.2">
      <c r="A3443" s="8">
        <v>3439</v>
      </c>
      <c r="B3443" s="134" t="s">
        <v>2851</v>
      </c>
      <c r="C3443" s="92" t="s">
        <v>64</v>
      </c>
      <c r="D3443" s="92">
        <v>1</v>
      </c>
      <c r="E3443" s="37">
        <v>0.73799999999999999</v>
      </c>
      <c r="F3443" s="46"/>
      <c r="G3443" s="46"/>
      <c r="H3443" s="12">
        <f>SUM(E3443*100,F3443:G3443)</f>
        <v>73.8</v>
      </c>
      <c r="I3443" s="53"/>
      <c r="J3443" s="113"/>
      <c r="K3443" s="12">
        <f>SUM(I3443:J3443)</f>
        <v>0</v>
      </c>
      <c r="L3443" s="53"/>
      <c r="M3443" s="113"/>
      <c r="N3443" s="113"/>
      <c r="O3443" s="12">
        <f>SUM(L3443:N3443)</f>
        <v>0</v>
      </c>
      <c r="P3443" s="113"/>
      <c r="Q3443" s="113"/>
      <c r="R3443" s="113"/>
      <c r="S3443" s="113"/>
      <c r="T3443" s="12">
        <f>SUM(P3443:S3443)</f>
        <v>0</v>
      </c>
      <c r="U3443" s="53"/>
      <c r="V3443" s="53">
        <v>0.5</v>
      </c>
      <c r="W3443" s="53"/>
      <c r="X3443" s="53"/>
      <c r="Y3443" s="58"/>
      <c r="Z3443" s="58"/>
      <c r="AA3443" s="14">
        <f>SUM(U3443:Z3443)</f>
        <v>0.5</v>
      </c>
      <c r="AB3443" s="58"/>
      <c r="AC3443" s="58"/>
      <c r="AD3443" s="87">
        <f>H3443+K3443+O3443+T3443+AA3443+AB3443-AC3443</f>
        <v>74.3</v>
      </c>
    </row>
    <row r="3444" spans="1:30" ht="21" customHeight="1" x14ac:dyDescent="0.2">
      <c r="A3444" s="9">
        <v>3440</v>
      </c>
      <c r="B3444" s="90" t="s">
        <v>2852</v>
      </c>
      <c r="C3444" s="92" t="s">
        <v>64</v>
      </c>
      <c r="D3444" s="91">
        <v>2</v>
      </c>
      <c r="E3444" s="37">
        <v>0.7429787234042553</v>
      </c>
      <c r="F3444" s="54"/>
      <c r="G3444" s="54"/>
      <c r="H3444" s="12">
        <f>SUM(E3444*100,F3444:G3444)</f>
        <v>74.297872340425528</v>
      </c>
      <c r="I3444" s="85"/>
      <c r="J3444" s="126"/>
      <c r="K3444" s="12">
        <f>SUM(I3444:J3444)</f>
        <v>0</v>
      </c>
      <c r="L3444" s="126"/>
      <c r="M3444" s="126"/>
      <c r="N3444" s="126"/>
      <c r="O3444" s="12">
        <f>SUM(L3444:N3444)</f>
        <v>0</v>
      </c>
      <c r="P3444" s="126"/>
      <c r="Q3444" s="126"/>
      <c r="R3444" s="126"/>
      <c r="S3444" s="126"/>
      <c r="T3444" s="12">
        <f>SUM(P3444:S3444)</f>
        <v>0</v>
      </c>
      <c r="U3444" s="126"/>
      <c r="V3444" s="85"/>
      <c r="W3444" s="85"/>
      <c r="X3444" s="85"/>
      <c r="Y3444" s="85"/>
      <c r="Z3444" s="85"/>
      <c r="AA3444" s="14">
        <f>SUM(U3444:Z3444)</f>
        <v>0</v>
      </c>
      <c r="AB3444" s="85"/>
      <c r="AC3444" s="85"/>
      <c r="AD3444" s="87">
        <f>H3444+K3444+O3444+T3444+AA3444+AB3444-AC3444</f>
        <v>74.297872340425528</v>
      </c>
    </row>
    <row r="3445" spans="1:30" ht="21" customHeight="1" x14ac:dyDescent="0.2">
      <c r="A3445" s="10">
        <v>3441</v>
      </c>
      <c r="B3445" s="122" t="s">
        <v>2853</v>
      </c>
      <c r="C3445" s="110" t="s">
        <v>73</v>
      </c>
      <c r="D3445" s="110">
        <v>1</v>
      </c>
      <c r="E3445" s="36">
        <v>0.7427111111111111</v>
      </c>
      <c r="F3445" s="50"/>
      <c r="G3445" s="50"/>
      <c r="H3445" s="12">
        <f>SUM(E3445*100,F3445:G3445)</f>
        <v>74.271111111111111</v>
      </c>
      <c r="I3445" s="50"/>
      <c r="J3445" s="112"/>
      <c r="K3445" s="14">
        <f>SUM(I3445:J3445)</f>
        <v>0</v>
      </c>
      <c r="L3445" s="50"/>
      <c r="M3445" s="112"/>
      <c r="N3445" s="112"/>
      <c r="O3445" s="14">
        <f>SUM(L3445:N3445)</f>
        <v>0</v>
      </c>
      <c r="P3445" s="112"/>
      <c r="Q3445" s="112"/>
      <c r="R3445" s="112"/>
      <c r="S3445" s="112"/>
      <c r="T3445" s="14">
        <f>SUM(P3445:S3445)</f>
        <v>0</v>
      </c>
      <c r="U3445" s="50"/>
      <c r="V3445" s="50"/>
      <c r="W3445" s="50"/>
      <c r="X3445" s="50"/>
      <c r="Y3445" s="50"/>
      <c r="Z3445" s="50"/>
      <c r="AA3445" s="14">
        <f>SUM(U3445:Z3445)</f>
        <v>0</v>
      </c>
      <c r="AB3445" s="50"/>
      <c r="AC3445" s="50"/>
      <c r="AD3445" s="87">
        <f>H3445+K3445+O3445+T3445+AA3445+AB3445-AC3445</f>
        <v>74.271111111111111</v>
      </c>
    </row>
    <row r="3446" spans="1:30" ht="21" customHeight="1" x14ac:dyDescent="0.2">
      <c r="A3446" s="8">
        <v>3442</v>
      </c>
      <c r="B3446" s="110" t="s">
        <v>2854</v>
      </c>
      <c r="C3446" s="110" t="s">
        <v>73</v>
      </c>
      <c r="D3446" s="110">
        <v>2</v>
      </c>
      <c r="E3446" s="36">
        <v>0.74269230769230765</v>
      </c>
      <c r="F3446" s="50"/>
      <c r="G3446" s="50"/>
      <c r="H3446" s="12">
        <f>SUM(E3446*100,F3446:G3446)</f>
        <v>74.269230769230759</v>
      </c>
      <c r="I3446" s="50"/>
      <c r="J3446" s="112"/>
      <c r="K3446" s="14">
        <f>SUM(I3446:J3446)</f>
        <v>0</v>
      </c>
      <c r="L3446" s="50"/>
      <c r="M3446" s="112"/>
      <c r="N3446" s="112"/>
      <c r="O3446" s="14">
        <f>SUM(L3446:N3446)</f>
        <v>0</v>
      </c>
      <c r="P3446" s="112"/>
      <c r="Q3446" s="112"/>
      <c r="R3446" s="112"/>
      <c r="S3446" s="112"/>
      <c r="T3446" s="14">
        <f>SUM(P3446:S3446)</f>
        <v>0</v>
      </c>
      <c r="U3446" s="50"/>
      <c r="V3446" s="50"/>
      <c r="W3446" s="50"/>
      <c r="X3446" s="50"/>
      <c r="Y3446" s="50"/>
      <c r="Z3446" s="50"/>
      <c r="AA3446" s="14">
        <f>SUM(U3446:Z3446)</f>
        <v>0</v>
      </c>
      <c r="AB3446" s="50"/>
      <c r="AC3446" s="50"/>
      <c r="AD3446" s="86">
        <f>H3446+K3446+O3446+T3446+AA3446+AB3446-AC3446</f>
        <v>74.269230769230759</v>
      </c>
    </row>
    <row r="3447" spans="1:30" ht="21" customHeight="1" x14ac:dyDescent="0.2">
      <c r="A3447" s="9">
        <v>3443</v>
      </c>
      <c r="B3447" s="100" t="s">
        <v>2855</v>
      </c>
      <c r="C3447" s="101" t="s">
        <v>68</v>
      </c>
      <c r="D3447" s="156">
        <v>1</v>
      </c>
      <c r="E3447" s="38">
        <v>0.7426666666666667</v>
      </c>
      <c r="F3447" s="48"/>
      <c r="G3447" s="48"/>
      <c r="H3447" s="12">
        <f>SUM(E3447*100,F3447:G3447)</f>
        <v>74.266666666666666</v>
      </c>
      <c r="I3447" s="48"/>
      <c r="J3447" s="78"/>
      <c r="K3447" s="13">
        <f>SUM(I3447:J3447)</f>
        <v>0</v>
      </c>
      <c r="L3447" s="48"/>
      <c r="M3447" s="78"/>
      <c r="N3447" s="78"/>
      <c r="O3447" s="13">
        <f>SUM(L3447:N3447)</f>
        <v>0</v>
      </c>
      <c r="P3447" s="78"/>
      <c r="Q3447" s="78"/>
      <c r="R3447" s="78"/>
      <c r="S3447" s="78"/>
      <c r="T3447" s="13">
        <f>SUM(P3447:S3447)</f>
        <v>0</v>
      </c>
      <c r="U3447" s="48"/>
      <c r="V3447" s="48"/>
      <c r="W3447" s="48"/>
      <c r="X3447" s="48"/>
      <c r="Y3447" s="48"/>
      <c r="Z3447" s="48"/>
      <c r="AA3447" s="13">
        <f>SUM(U3447:Z3447)</f>
        <v>0</v>
      </c>
      <c r="AB3447" s="48"/>
      <c r="AC3447" s="48"/>
      <c r="AD3447" s="86">
        <f>H3447+K3447+O3447+T3447+AA3447+AB3447-AC3447</f>
        <v>74.266666666666666</v>
      </c>
    </row>
    <row r="3448" spans="1:30" ht="21" customHeight="1" x14ac:dyDescent="0.2">
      <c r="A3448" s="10">
        <v>3444</v>
      </c>
      <c r="B3448" s="100" t="s">
        <v>2856</v>
      </c>
      <c r="C3448" s="101" t="s">
        <v>68</v>
      </c>
      <c r="D3448" s="101">
        <v>2</v>
      </c>
      <c r="E3448" s="35">
        <v>0.7426666666666667</v>
      </c>
      <c r="F3448" s="48"/>
      <c r="G3448" s="48"/>
      <c r="H3448" s="12">
        <f>SUM(E3448*100,F3448:G3448)</f>
        <v>74.266666666666666</v>
      </c>
      <c r="I3448" s="48"/>
      <c r="J3448" s="78"/>
      <c r="K3448" s="13">
        <f>SUM(I3448:J3448)</f>
        <v>0</v>
      </c>
      <c r="L3448" s="48"/>
      <c r="M3448" s="78"/>
      <c r="N3448" s="78"/>
      <c r="O3448" s="13">
        <f>SUM(L3448:N3448)</f>
        <v>0</v>
      </c>
      <c r="P3448" s="78"/>
      <c r="Q3448" s="78"/>
      <c r="R3448" s="78"/>
      <c r="S3448" s="78"/>
      <c r="T3448" s="13">
        <f>SUM(P3448:S3448)</f>
        <v>0</v>
      </c>
      <c r="U3448" s="48"/>
      <c r="V3448" s="48"/>
      <c r="W3448" s="48"/>
      <c r="X3448" s="48"/>
      <c r="Y3448" s="48"/>
      <c r="Z3448" s="48"/>
      <c r="AA3448" s="13">
        <f>SUM(U3448:Z3448)</f>
        <v>0</v>
      </c>
      <c r="AB3448" s="48"/>
      <c r="AC3448" s="48"/>
      <c r="AD3448" s="86">
        <f>H3448+K3448+O3448+T3448+AA3448+AB3448-AC3448</f>
        <v>74.266666666666666</v>
      </c>
    </row>
    <row r="3449" spans="1:30" ht="21" customHeight="1" x14ac:dyDescent="0.2">
      <c r="A3449" s="8">
        <v>3445</v>
      </c>
      <c r="B3449" s="96" t="s">
        <v>2857</v>
      </c>
      <c r="C3449" s="96" t="s">
        <v>66</v>
      </c>
      <c r="D3449" s="96">
        <v>1</v>
      </c>
      <c r="E3449" s="35">
        <v>0.74250000000000005</v>
      </c>
      <c r="F3449" s="47"/>
      <c r="G3449" s="47"/>
      <c r="H3449" s="12">
        <f>SUM(E3449*100,F3449:G3449)</f>
        <v>74.25</v>
      </c>
      <c r="I3449" s="47"/>
      <c r="J3449" s="77"/>
      <c r="K3449" s="13">
        <f>SUM(I3449:J3449)</f>
        <v>0</v>
      </c>
      <c r="L3449" s="47"/>
      <c r="M3449" s="77"/>
      <c r="N3449" s="77"/>
      <c r="O3449" s="13">
        <f>SUM(L3449:N3449)</f>
        <v>0</v>
      </c>
      <c r="P3449" s="77"/>
      <c r="Q3449" s="77"/>
      <c r="R3449" s="77"/>
      <c r="S3449" s="77"/>
      <c r="T3449" s="13">
        <f>SUM(P3449:S3449)</f>
        <v>0</v>
      </c>
      <c r="U3449" s="47"/>
      <c r="V3449" s="47"/>
      <c r="W3449" s="47"/>
      <c r="X3449" s="47"/>
      <c r="Y3449" s="47"/>
      <c r="Z3449" s="47"/>
      <c r="AA3449" s="13">
        <f>SUM(U3449:Z3449)</f>
        <v>0</v>
      </c>
      <c r="AB3449" s="47"/>
      <c r="AC3449" s="47"/>
      <c r="AD3449" s="86">
        <f>H3449+K3449+O3449+T3449+AA3449+AB3449-AC3449</f>
        <v>74.25</v>
      </c>
    </row>
    <row r="3450" spans="1:30" ht="21" customHeight="1" x14ac:dyDescent="0.2">
      <c r="A3450" s="9">
        <v>3446</v>
      </c>
      <c r="B3450" s="117">
        <v>204126</v>
      </c>
      <c r="C3450" s="119" t="s">
        <v>78</v>
      </c>
      <c r="D3450" s="119">
        <v>1</v>
      </c>
      <c r="E3450" s="36">
        <v>0.74250000000000005</v>
      </c>
      <c r="F3450" s="51"/>
      <c r="G3450" s="51"/>
      <c r="H3450" s="12">
        <f>SUM(E3450*100,F3450:G3450)</f>
        <v>74.25</v>
      </c>
      <c r="I3450" s="51"/>
      <c r="J3450" s="121"/>
      <c r="K3450" s="14">
        <f>SUM(I3450:J3450)</f>
        <v>0</v>
      </c>
      <c r="L3450" s="51"/>
      <c r="M3450" s="121"/>
      <c r="N3450" s="121"/>
      <c r="O3450" s="14">
        <f>SUM(L3450:N3450)</f>
        <v>0</v>
      </c>
      <c r="P3450" s="121"/>
      <c r="Q3450" s="121"/>
      <c r="R3450" s="121"/>
      <c r="S3450" s="121"/>
      <c r="T3450" s="14">
        <f>SUM(P3450:S3450)</f>
        <v>0</v>
      </c>
      <c r="U3450" s="51"/>
      <c r="V3450" s="51"/>
      <c r="W3450" s="51"/>
      <c r="X3450" s="51"/>
      <c r="Y3450" s="51"/>
      <c r="Z3450" s="51"/>
      <c r="AA3450" s="14">
        <f>SUM(U3450:Z3450)</f>
        <v>0</v>
      </c>
      <c r="AB3450" s="51"/>
      <c r="AC3450" s="51"/>
      <c r="AD3450" s="86">
        <f>H3450+K3450+O3450+T3450+AA3450+AB3450-AC3450</f>
        <v>74.25</v>
      </c>
    </row>
    <row r="3451" spans="1:30" ht="21" customHeight="1" x14ac:dyDescent="0.2">
      <c r="A3451" s="10">
        <v>3447</v>
      </c>
      <c r="B3451" s="117">
        <v>204189</v>
      </c>
      <c r="C3451" s="119" t="s">
        <v>78</v>
      </c>
      <c r="D3451" s="119">
        <v>1</v>
      </c>
      <c r="E3451" s="36">
        <v>0.74250000000000005</v>
      </c>
      <c r="F3451" s="51"/>
      <c r="G3451" s="51"/>
      <c r="H3451" s="12">
        <f>SUM(E3451*100,F3451:G3451)</f>
        <v>74.25</v>
      </c>
      <c r="I3451" s="51"/>
      <c r="J3451" s="121"/>
      <c r="K3451" s="14">
        <f>SUM(I3451:J3451)</f>
        <v>0</v>
      </c>
      <c r="L3451" s="51"/>
      <c r="M3451" s="121"/>
      <c r="N3451" s="121"/>
      <c r="O3451" s="14">
        <f>SUM(L3451:N3451)</f>
        <v>0</v>
      </c>
      <c r="P3451" s="121"/>
      <c r="Q3451" s="121"/>
      <c r="R3451" s="121"/>
      <c r="S3451" s="121"/>
      <c r="T3451" s="14">
        <f>SUM(P3451:S3451)</f>
        <v>0</v>
      </c>
      <c r="U3451" s="51"/>
      <c r="V3451" s="51"/>
      <c r="W3451" s="51"/>
      <c r="X3451" s="51"/>
      <c r="Y3451" s="51"/>
      <c r="Z3451" s="51"/>
      <c r="AA3451" s="14">
        <f>SUM(U3451:Z3451)</f>
        <v>0</v>
      </c>
      <c r="AB3451" s="51"/>
      <c r="AC3451" s="51"/>
      <c r="AD3451" s="87">
        <f>H3451+K3451+O3451+T3451+AA3451+AB3451-AC3451</f>
        <v>74.25</v>
      </c>
    </row>
    <row r="3452" spans="1:30" ht="21" customHeight="1" x14ac:dyDescent="0.2">
      <c r="A3452" s="8">
        <v>3448</v>
      </c>
      <c r="B3452" s="107">
        <v>182114</v>
      </c>
      <c r="C3452" s="104" t="s">
        <v>70</v>
      </c>
      <c r="D3452" s="104">
        <v>3</v>
      </c>
      <c r="E3452" s="36">
        <f>'[1]3-18-02.'!AD27</f>
        <v>0.74222222222222234</v>
      </c>
      <c r="F3452" s="49"/>
      <c r="G3452" s="49"/>
      <c r="H3452" s="12">
        <f>SUM(E3452*100,F3452:G3452)</f>
        <v>74.222222222222229</v>
      </c>
      <c r="I3452" s="49"/>
      <c r="J3452" s="106"/>
      <c r="K3452" s="14">
        <f>SUM(I3452:J3452)</f>
        <v>0</v>
      </c>
      <c r="L3452" s="49"/>
      <c r="M3452" s="106"/>
      <c r="N3452" s="106"/>
      <c r="O3452" s="14">
        <f>SUM(L3452:N3452)</f>
        <v>0</v>
      </c>
      <c r="P3452" s="106"/>
      <c r="Q3452" s="106"/>
      <c r="R3452" s="106"/>
      <c r="S3452" s="106"/>
      <c r="T3452" s="14">
        <f>SUM(P3452:S3452)</f>
        <v>0</v>
      </c>
      <c r="U3452" s="49"/>
      <c r="V3452" s="49"/>
      <c r="W3452" s="49"/>
      <c r="X3452" s="49"/>
      <c r="Y3452" s="49"/>
      <c r="Z3452" s="49"/>
      <c r="AA3452" s="14">
        <f>SUM(U3452:Z3452)</f>
        <v>0</v>
      </c>
      <c r="AB3452" s="49"/>
      <c r="AC3452" s="49"/>
      <c r="AD3452" s="87">
        <f>H3452+K3452+O3452+T3452+AA3452+AB3452-AC3452</f>
        <v>74.222222222222229</v>
      </c>
    </row>
    <row r="3453" spans="1:30" ht="21" customHeight="1" x14ac:dyDescent="0.2">
      <c r="A3453" s="9">
        <v>3449</v>
      </c>
      <c r="B3453" s="90" t="s">
        <v>2858</v>
      </c>
      <c r="C3453" s="92" t="s">
        <v>64</v>
      </c>
      <c r="D3453" s="91">
        <v>2</v>
      </c>
      <c r="E3453" s="37">
        <v>0.74208791208791214</v>
      </c>
      <c r="F3453" s="46"/>
      <c r="G3453" s="46"/>
      <c r="H3453" s="12">
        <f>SUM(E3453*100,F3453:G3453)</f>
        <v>74.208791208791212</v>
      </c>
      <c r="I3453" s="94"/>
      <c r="J3453" s="95"/>
      <c r="K3453" s="12">
        <f>SUM(I3453:J3453)</f>
        <v>0</v>
      </c>
      <c r="L3453" s="95"/>
      <c r="M3453" s="95"/>
      <c r="N3453" s="95"/>
      <c r="O3453" s="12">
        <f>SUM(L3453:N3453)</f>
        <v>0</v>
      </c>
      <c r="P3453" s="95"/>
      <c r="Q3453" s="95"/>
      <c r="R3453" s="95"/>
      <c r="S3453" s="95"/>
      <c r="T3453" s="12">
        <f>SUM(P3453:S3453)</f>
        <v>0</v>
      </c>
      <c r="U3453" s="95"/>
      <c r="V3453" s="94"/>
      <c r="W3453" s="94"/>
      <c r="X3453" s="94"/>
      <c r="Y3453" s="85"/>
      <c r="Z3453" s="85"/>
      <c r="AA3453" s="14">
        <f>SUM(U3453:Z3453)</f>
        <v>0</v>
      </c>
      <c r="AB3453" s="85"/>
      <c r="AC3453" s="85"/>
      <c r="AD3453" s="86">
        <f>H3453+K3453+O3453+T3453+AA3453+AB3453-AC3453</f>
        <v>74.208791208791212</v>
      </c>
    </row>
    <row r="3454" spans="1:30" ht="21" customHeight="1" x14ac:dyDescent="0.2">
      <c r="A3454" s="10">
        <v>3450</v>
      </c>
      <c r="B3454" s="153" t="s">
        <v>2859</v>
      </c>
      <c r="C3454" s="92" t="s">
        <v>64</v>
      </c>
      <c r="D3454" s="91">
        <v>4</v>
      </c>
      <c r="E3454" s="37">
        <v>0.7419859813084112</v>
      </c>
      <c r="F3454" s="52"/>
      <c r="G3454" s="46"/>
      <c r="H3454" s="12">
        <f>SUM(E3454*100,F3454:G3454)</f>
        <v>74.19859813084112</v>
      </c>
      <c r="I3454" s="94"/>
      <c r="J3454" s="95"/>
      <c r="K3454" s="12">
        <f>SUM(I3454:J3454)</f>
        <v>0</v>
      </c>
      <c r="L3454" s="95"/>
      <c r="M3454" s="95"/>
      <c r="N3454" s="95"/>
      <c r="O3454" s="12">
        <f>SUM(L3454:N3454)</f>
        <v>0</v>
      </c>
      <c r="P3454" s="95"/>
      <c r="Q3454" s="95"/>
      <c r="R3454" s="95"/>
      <c r="S3454" s="95"/>
      <c r="T3454" s="12">
        <f>SUM(P3454:S3454)</f>
        <v>0</v>
      </c>
      <c r="U3454" s="95"/>
      <c r="V3454" s="94"/>
      <c r="W3454" s="94"/>
      <c r="X3454" s="94"/>
      <c r="Y3454" s="85"/>
      <c r="Z3454" s="85"/>
      <c r="AA3454" s="14">
        <f>SUM(U3454:Z3454)</f>
        <v>0</v>
      </c>
      <c r="AB3454" s="85"/>
      <c r="AC3454" s="85"/>
      <c r="AD3454" s="86">
        <f>H3454+K3454+O3454+T3454+AA3454+AB3454-AC3454</f>
        <v>74.19859813084112</v>
      </c>
    </row>
    <row r="3455" spans="1:30" ht="21" customHeight="1" x14ac:dyDescent="0.2">
      <c r="A3455" s="8">
        <v>3451</v>
      </c>
      <c r="B3455" s="96" t="s">
        <v>2860</v>
      </c>
      <c r="C3455" s="96" t="s">
        <v>66</v>
      </c>
      <c r="D3455" s="96">
        <v>4</v>
      </c>
      <c r="E3455" s="35">
        <v>0.7416666666666667</v>
      </c>
      <c r="F3455" s="47"/>
      <c r="G3455" s="47"/>
      <c r="H3455" s="12">
        <f>SUM(E3455*100,F3455:G3455)</f>
        <v>74.166666666666671</v>
      </c>
      <c r="I3455" s="47"/>
      <c r="J3455" s="77"/>
      <c r="K3455" s="13">
        <f>SUM(I3455:J3455)</f>
        <v>0</v>
      </c>
      <c r="L3455" s="47"/>
      <c r="M3455" s="77"/>
      <c r="N3455" s="77"/>
      <c r="O3455" s="13">
        <f>SUM(L3455:N3455)</f>
        <v>0</v>
      </c>
      <c r="P3455" s="77"/>
      <c r="Q3455" s="77"/>
      <c r="R3455" s="77"/>
      <c r="S3455" s="77"/>
      <c r="T3455" s="13">
        <f>SUM(P3455:S3455)</f>
        <v>0</v>
      </c>
      <c r="U3455" s="47"/>
      <c r="V3455" s="47"/>
      <c r="W3455" s="47"/>
      <c r="X3455" s="47"/>
      <c r="Y3455" s="47"/>
      <c r="Z3455" s="47"/>
      <c r="AA3455" s="13">
        <f>SUM(U3455:Z3455)</f>
        <v>0</v>
      </c>
      <c r="AB3455" s="47"/>
      <c r="AC3455" s="47"/>
      <c r="AD3455" s="86">
        <f>H3455+K3455+O3455+T3455+AA3455+AB3455-AC3455</f>
        <v>74.166666666666671</v>
      </c>
    </row>
    <row r="3456" spans="1:30" ht="21" customHeight="1" x14ac:dyDescent="0.2">
      <c r="A3456" s="9">
        <v>3452</v>
      </c>
      <c r="B3456" s="96" t="s">
        <v>2861</v>
      </c>
      <c r="C3456" s="96" t="s">
        <v>66</v>
      </c>
      <c r="D3456" s="96">
        <v>2</v>
      </c>
      <c r="E3456" s="35">
        <v>0.7416666666666667</v>
      </c>
      <c r="F3456" s="47"/>
      <c r="G3456" s="47"/>
      <c r="H3456" s="12">
        <f>SUM(E3456*100,F3456:G3456)</f>
        <v>74.166666666666671</v>
      </c>
      <c r="I3456" s="47"/>
      <c r="J3456" s="77"/>
      <c r="K3456" s="13">
        <f>SUM(I3456:J3456)</f>
        <v>0</v>
      </c>
      <c r="L3456" s="47"/>
      <c r="M3456" s="77"/>
      <c r="N3456" s="77"/>
      <c r="O3456" s="13">
        <f>SUM(L3456:N3456)</f>
        <v>0</v>
      </c>
      <c r="P3456" s="77"/>
      <c r="Q3456" s="77"/>
      <c r="R3456" s="77"/>
      <c r="S3456" s="77"/>
      <c r="T3456" s="13">
        <f>SUM(P3456:S3456)</f>
        <v>0</v>
      </c>
      <c r="U3456" s="47"/>
      <c r="V3456" s="47"/>
      <c r="W3456" s="47"/>
      <c r="X3456" s="47"/>
      <c r="Y3456" s="47"/>
      <c r="Z3456" s="47"/>
      <c r="AA3456" s="13">
        <f>SUM(U3456:Z3456)</f>
        <v>0</v>
      </c>
      <c r="AB3456" s="47"/>
      <c r="AC3456" s="47"/>
      <c r="AD3456" s="86">
        <f>H3456+K3456+O3456+T3456+AA3456+AB3456-AC3456</f>
        <v>74.166666666666671</v>
      </c>
    </row>
    <row r="3457" spans="1:30" ht="21" customHeight="1" x14ac:dyDescent="0.2">
      <c r="A3457" s="10">
        <v>3453</v>
      </c>
      <c r="B3457" s="117">
        <v>184193</v>
      </c>
      <c r="C3457" s="119" t="s">
        <v>78</v>
      </c>
      <c r="D3457" s="119">
        <v>3</v>
      </c>
      <c r="E3457" s="36">
        <v>0.74145454545454548</v>
      </c>
      <c r="F3457" s="51"/>
      <c r="G3457" s="51"/>
      <c r="H3457" s="12">
        <f>SUM(E3457*100,F3457:G3457)</f>
        <v>74.145454545454541</v>
      </c>
      <c r="I3457" s="51"/>
      <c r="J3457" s="121"/>
      <c r="K3457" s="14">
        <f>SUM(I3457:J3457)</f>
        <v>0</v>
      </c>
      <c r="L3457" s="51"/>
      <c r="M3457" s="121"/>
      <c r="N3457" s="121"/>
      <c r="O3457" s="14">
        <f>SUM(L3457:N3457)</f>
        <v>0</v>
      </c>
      <c r="P3457" s="121"/>
      <c r="Q3457" s="121"/>
      <c r="R3457" s="121"/>
      <c r="S3457" s="121"/>
      <c r="T3457" s="14">
        <f>SUM(P3457:S3457)</f>
        <v>0</v>
      </c>
      <c r="U3457" s="51"/>
      <c r="V3457" s="51"/>
      <c r="W3457" s="51"/>
      <c r="X3457" s="51"/>
      <c r="Y3457" s="51"/>
      <c r="Z3457" s="51"/>
      <c r="AA3457" s="14">
        <f>SUM(U3457:Z3457)</f>
        <v>0</v>
      </c>
      <c r="AB3457" s="51"/>
      <c r="AC3457" s="51"/>
      <c r="AD3457" s="86">
        <f>H3457+K3457+O3457+T3457+AA3457+AB3457-AC3457</f>
        <v>74.145454545454541</v>
      </c>
    </row>
    <row r="3458" spans="1:30" ht="21" customHeight="1" x14ac:dyDescent="0.2">
      <c r="A3458" s="8">
        <v>3454</v>
      </c>
      <c r="B3458" s="143" t="s">
        <v>2862</v>
      </c>
      <c r="C3458" s="92" t="s">
        <v>64</v>
      </c>
      <c r="D3458" s="91">
        <v>4</v>
      </c>
      <c r="E3458" s="37">
        <v>0.74137850467289723</v>
      </c>
      <c r="F3458" s="46"/>
      <c r="G3458" s="46"/>
      <c r="H3458" s="12">
        <f>SUM(E3458*100,F3458:G3458)</f>
        <v>74.137850467289724</v>
      </c>
      <c r="I3458" s="94"/>
      <c r="J3458" s="95"/>
      <c r="K3458" s="12">
        <f>SUM(I3458:J3458)</f>
        <v>0</v>
      </c>
      <c r="L3458" s="95"/>
      <c r="M3458" s="95"/>
      <c r="N3458" s="95"/>
      <c r="O3458" s="12">
        <f>SUM(L3458:N3458)</f>
        <v>0</v>
      </c>
      <c r="P3458" s="95"/>
      <c r="Q3458" s="95"/>
      <c r="R3458" s="95"/>
      <c r="S3458" s="95"/>
      <c r="T3458" s="12">
        <f>SUM(P3458:S3458)</f>
        <v>0</v>
      </c>
      <c r="U3458" s="95"/>
      <c r="V3458" s="94"/>
      <c r="W3458" s="94"/>
      <c r="X3458" s="94"/>
      <c r="Y3458" s="85"/>
      <c r="Z3458" s="85"/>
      <c r="AA3458" s="14">
        <f>SUM(U3458:Z3458)</f>
        <v>0</v>
      </c>
      <c r="AB3458" s="85"/>
      <c r="AC3458" s="85"/>
      <c r="AD3458" s="87">
        <f>H3458+K3458+O3458+T3458+AA3458+AB3458-AC3458</f>
        <v>74.137850467289724</v>
      </c>
    </row>
    <row r="3459" spans="1:30" ht="21" customHeight="1" x14ac:dyDescent="0.2">
      <c r="A3459" s="9">
        <v>3455</v>
      </c>
      <c r="B3459" s="122" t="s">
        <v>2863</v>
      </c>
      <c r="C3459" s="110" t="s">
        <v>73</v>
      </c>
      <c r="D3459" s="110">
        <v>3</v>
      </c>
      <c r="E3459" s="36">
        <v>0.74124999999999996</v>
      </c>
      <c r="F3459" s="50"/>
      <c r="G3459" s="50"/>
      <c r="H3459" s="12">
        <f>SUM(E3459*100,F3459:G3459)</f>
        <v>74.125</v>
      </c>
      <c r="I3459" s="50"/>
      <c r="J3459" s="112"/>
      <c r="K3459" s="14">
        <f>SUM(I3459:J3459)</f>
        <v>0</v>
      </c>
      <c r="L3459" s="50"/>
      <c r="M3459" s="112"/>
      <c r="N3459" s="112"/>
      <c r="O3459" s="14">
        <f>SUM(L3459:N3459)</f>
        <v>0</v>
      </c>
      <c r="P3459" s="112"/>
      <c r="Q3459" s="112"/>
      <c r="R3459" s="112"/>
      <c r="S3459" s="112"/>
      <c r="T3459" s="14">
        <f>SUM(P3459:S3459)</f>
        <v>0</v>
      </c>
      <c r="U3459" s="50"/>
      <c r="V3459" s="50"/>
      <c r="W3459" s="50"/>
      <c r="X3459" s="50"/>
      <c r="Y3459" s="50"/>
      <c r="Z3459" s="50"/>
      <c r="AA3459" s="14">
        <f>SUM(U3459:Z3459)</f>
        <v>0</v>
      </c>
      <c r="AB3459" s="50"/>
      <c r="AC3459" s="50"/>
      <c r="AD3459" s="86">
        <f>H3459+K3459+O3459+T3459+AA3459+AB3459-AC3459</f>
        <v>74.125</v>
      </c>
    </row>
    <row r="3460" spans="1:30" ht="21" customHeight="1" x14ac:dyDescent="0.2">
      <c r="A3460" s="10">
        <v>3456</v>
      </c>
      <c r="B3460" s="117">
        <v>204240</v>
      </c>
      <c r="C3460" s="119" t="s">
        <v>78</v>
      </c>
      <c r="D3460" s="119">
        <v>1</v>
      </c>
      <c r="E3460" s="36">
        <v>0.70125000000000004</v>
      </c>
      <c r="F3460" s="51"/>
      <c r="G3460" s="51"/>
      <c r="H3460" s="12">
        <f>SUM(E3460*100,F3460:G3460)</f>
        <v>70.125</v>
      </c>
      <c r="I3460" s="51"/>
      <c r="J3460" s="121"/>
      <c r="K3460" s="14">
        <f>SUM(I3460:J3460)</f>
        <v>0</v>
      </c>
      <c r="L3460" s="51"/>
      <c r="M3460" s="121"/>
      <c r="N3460" s="121"/>
      <c r="O3460" s="14">
        <f>SUM(L3460:N3460)</f>
        <v>0</v>
      </c>
      <c r="P3460" s="121"/>
      <c r="Q3460" s="121"/>
      <c r="R3460" s="121"/>
      <c r="S3460" s="121"/>
      <c r="T3460" s="14">
        <f>SUM(P3460:S3460)</f>
        <v>0</v>
      </c>
      <c r="U3460" s="51"/>
      <c r="V3460" s="51">
        <v>4</v>
      </c>
      <c r="W3460" s="51"/>
      <c r="X3460" s="51"/>
      <c r="Y3460" s="51"/>
      <c r="Z3460" s="51"/>
      <c r="AA3460" s="14">
        <f>SUM(U3460:Z3460)</f>
        <v>4</v>
      </c>
      <c r="AB3460" s="51"/>
      <c r="AC3460" s="51"/>
      <c r="AD3460" s="86">
        <f>H3460+K3460+O3460+T3460+AA3460+AB3460-AC3460</f>
        <v>74.125</v>
      </c>
    </row>
    <row r="3461" spans="1:30" ht="21" customHeight="1" x14ac:dyDescent="0.2">
      <c r="A3461" s="8">
        <v>3457</v>
      </c>
      <c r="B3461" s="107" t="s">
        <v>2864</v>
      </c>
      <c r="C3461" s="104" t="s">
        <v>70</v>
      </c>
      <c r="D3461" s="104">
        <v>2</v>
      </c>
      <c r="E3461" s="36">
        <f>H3461/100</f>
        <v>0.74122727272727262</v>
      </c>
      <c r="F3461" s="49"/>
      <c r="G3461" s="49"/>
      <c r="H3461" s="12">
        <v>74.122727272727261</v>
      </c>
      <c r="I3461" s="49"/>
      <c r="J3461" s="106"/>
      <c r="K3461" s="14">
        <f>SUM(I3461:J3461)</f>
        <v>0</v>
      </c>
      <c r="L3461" s="49"/>
      <c r="M3461" s="106"/>
      <c r="N3461" s="106"/>
      <c r="O3461" s="14">
        <f>SUM(L3461:N3461)</f>
        <v>0</v>
      </c>
      <c r="P3461" s="106"/>
      <c r="Q3461" s="106"/>
      <c r="R3461" s="106"/>
      <c r="S3461" s="106"/>
      <c r="T3461" s="14">
        <f>SUM(P3461:S3461)</f>
        <v>0</v>
      </c>
      <c r="U3461" s="49"/>
      <c r="V3461" s="49"/>
      <c r="W3461" s="49"/>
      <c r="X3461" s="49"/>
      <c r="Y3461" s="49"/>
      <c r="Z3461" s="49"/>
      <c r="AA3461" s="14">
        <f>SUM(U3461:Z3461)</f>
        <v>0</v>
      </c>
      <c r="AB3461" s="49"/>
      <c r="AC3461" s="49"/>
      <c r="AD3461" s="86">
        <f>H3461+K3461+O3461+T3461+AA3461+AB3461-AC3461</f>
        <v>74.122727272727261</v>
      </c>
    </row>
    <row r="3462" spans="1:30" ht="21" customHeight="1" x14ac:dyDescent="0.2">
      <c r="A3462" s="9">
        <v>3458</v>
      </c>
      <c r="B3462" s="132" t="s">
        <v>2865</v>
      </c>
      <c r="C3462" s="101" t="s">
        <v>68</v>
      </c>
      <c r="D3462" s="101">
        <v>1</v>
      </c>
      <c r="E3462" s="35">
        <v>0.7410714285714286</v>
      </c>
      <c r="F3462" s="48"/>
      <c r="G3462" s="48"/>
      <c r="H3462" s="12">
        <f>SUM(E3462*100,F3462:G3462)</f>
        <v>74.107142857142861</v>
      </c>
      <c r="I3462" s="48"/>
      <c r="J3462" s="78"/>
      <c r="K3462" s="13">
        <f>SUM(I3462:J3462)</f>
        <v>0</v>
      </c>
      <c r="L3462" s="48"/>
      <c r="M3462" s="78"/>
      <c r="N3462" s="78"/>
      <c r="O3462" s="13">
        <f>SUM(L3462:N3462)</f>
        <v>0</v>
      </c>
      <c r="P3462" s="78"/>
      <c r="Q3462" s="78"/>
      <c r="R3462" s="78"/>
      <c r="S3462" s="78"/>
      <c r="T3462" s="13">
        <f>SUM(P3462:S3462)</f>
        <v>0</v>
      </c>
      <c r="U3462" s="48"/>
      <c r="V3462" s="48"/>
      <c r="W3462" s="48"/>
      <c r="X3462" s="48"/>
      <c r="Y3462" s="48"/>
      <c r="Z3462" s="48"/>
      <c r="AA3462" s="13">
        <f>SUM(U3462:Z3462)</f>
        <v>0</v>
      </c>
      <c r="AB3462" s="48"/>
      <c r="AC3462" s="48"/>
      <c r="AD3462" s="86">
        <f>H3462+K3462+O3462+T3462+AA3462+AB3462-AC3462</f>
        <v>74.107142857142861</v>
      </c>
    </row>
    <row r="3463" spans="1:30" ht="21" customHeight="1" x14ac:dyDescent="0.2">
      <c r="A3463" s="10">
        <v>3459</v>
      </c>
      <c r="B3463" s="107" t="s">
        <v>2866</v>
      </c>
      <c r="C3463" s="104" t="s">
        <v>70</v>
      </c>
      <c r="D3463" s="104">
        <v>2</v>
      </c>
      <c r="E3463" s="36">
        <f>H3463/100</f>
        <v>0.74069999999999991</v>
      </c>
      <c r="F3463" s="49"/>
      <c r="G3463" s="49"/>
      <c r="H3463" s="12">
        <v>74.069999999999993</v>
      </c>
      <c r="I3463" s="49"/>
      <c r="J3463" s="106"/>
      <c r="K3463" s="14">
        <f>SUM(I3463:J3463)</f>
        <v>0</v>
      </c>
      <c r="L3463" s="49"/>
      <c r="M3463" s="106"/>
      <c r="N3463" s="106"/>
      <c r="O3463" s="14">
        <f>SUM(L3463:N3463)</f>
        <v>0</v>
      </c>
      <c r="P3463" s="106"/>
      <c r="Q3463" s="106"/>
      <c r="R3463" s="106"/>
      <c r="S3463" s="106"/>
      <c r="T3463" s="14">
        <f>SUM(P3463:S3463)</f>
        <v>0</v>
      </c>
      <c r="U3463" s="49"/>
      <c r="V3463" s="49"/>
      <c r="W3463" s="49"/>
      <c r="X3463" s="49"/>
      <c r="Y3463" s="49"/>
      <c r="Z3463" s="49"/>
      <c r="AA3463" s="14">
        <f>SUM(U3463:Z3463)</f>
        <v>0</v>
      </c>
      <c r="AB3463" s="49"/>
      <c r="AC3463" s="49"/>
      <c r="AD3463" s="86">
        <f>H3463+K3463+O3463+T3463+AA3463+AB3463-AC3463</f>
        <v>74.069999999999993</v>
      </c>
    </row>
    <row r="3464" spans="1:30" ht="21" customHeight="1" x14ac:dyDescent="0.2">
      <c r="A3464" s="8">
        <v>3460</v>
      </c>
      <c r="B3464" s="117">
        <v>204235</v>
      </c>
      <c r="C3464" s="119" t="s">
        <v>78</v>
      </c>
      <c r="D3464" s="119">
        <v>1</v>
      </c>
      <c r="E3464" s="36">
        <v>0.70437499999999997</v>
      </c>
      <c r="F3464" s="51"/>
      <c r="G3464" s="51"/>
      <c r="H3464" s="12">
        <f>SUM(E3464*100,F3464:G3464)</f>
        <v>70.4375</v>
      </c>
      <c r="I3464" s="51"/>
      <c r="J3464" s="121"/>
      <c r="K3464" s="14">
        <f>SUM(I3464:J3464)</f>
        <v>0</v>
      </c>
      <c r="L3464" s="51"/>
      <c r="M3464" s="121"/>
      <c r="N3464" s="121"/>
      <c r="O3464" s="14">
        <f>SUM(L3464:N3464)</f>
        <v>0</v>
      </c>
      <c r="P3464" s="121"/>
      <c r="Q3464" s="121"/>
      <c r="R3464" s="121"/>
      <c r="S3464" s="121"/>
      <c r="T3464" s="14">
        <f>SUM(P3464:S3464)</f>
        <v>0</v>
      </c>
      <c r="U3464" s="51"/>
      <c r="V3464" s="51">
        <v>3.6</v>
      </c>
      <c r="W3464" s="51"/>
      <c r="X3464" s="51"/>
      <c r="Y3464" s="51"/>
      <c r="Z3464" s="51"/>
      <c r="AA3464" s="14">
        <f>SUM(U3464:Z3464)</f>
        <v>3.6</v>
      </c>
      <c r="AB3464" s="51"/>
      <c r="AC3464" s="51"/>
      <c r="AD3464" s="86">
        <f>H3464+K3464+O3464+T3464+AA3464+AB3464-AC3464</f>
        <v>74.037499999999994</v>
      </c>
    </row>
    <row r="3465" spans="1:30" ht="21" customHeight="1" x14ac:dyDescent="0.2">
      <c r="A3465" s="9">
        <v>3461</v>
      </c>
      <c r="B3465" s="117">
        <v>184039</v>
      </c>
      <c r="C3465" s="119" t="s">
        <v>78</v>
      </c>
      <c r="D3465" s="119">
        <v>3</v>
      </c>
      <c r="E3465" s="36">
        <v>0.73409090909090913</v>
      </c>
      <c r="F3465" s="51"/>
      <c r="G3465" s="51"/>
      <c r="H3465" s="12">
        <f>SUM(E3465*100,F3465:G3465)</f>
        <v>73.409090909090907</v>
      </c>
      <c r="I3465" s="51"/>
      <c r="J3465" s="121"/>
      <c r="K3465" s="14">
        <f>SUM(I3465:J3465)</f>
        <v>0</v>
      </c>
      <c r="L3465" s="51"/>
      <c r="M3465" s="121"/>
      <c r="N3465" s="121"/>
      <c r="O3465" s="14">
        <f>SUM(L3465:N3465)</f>
        <v>0</v>
      </c>
      <c r="P3465" s="121"/>
      <c r="Q3465" s="121"/>
      <c r="R3465" s="121">
        <v>0.6</v>
      </c>
      <c r="S3465" s="121"/>
      <c r="T3465" s="14">
        <f>SUM(P3465:S3465)</f>
        <v>0.6</v>
      </c>
      <c r="U3465" s="51"/>
      <c r="V3465" s="51"/>
      <c r="W3465" s="51"/>
      <c r="X3465" s="51"/>
      <c r="Y3465" s="51"/>
      <c r="Z3465" s="51"/>
      <c r="AA3465" s="14">
        <f>SUM(U3465:Z3465)</f>
        <v>0</v>
      </c>
      <c r="AB3465" s="51"/>
      <c r="AC3465" s="51"/>
      <c r="AD3465" s="87">
        <f>H3465+K3465+O3465+T3465+AA3465+AB3465-AC3465</f>
        <v>74.009090909090901</v>
      </c>
    </row>
    <row r="3466" spans="1:30" ht="21" customHeight="1" x14ac:dyDescent="0.2">
      <c r="A3466" s="10">
        <v>3462</v>
      </c>
      <c r="B3466" s="117">
        <v>204227</v>
      </c>
      <c r="C3466" s="119" t="s">
        <v>78</v>
      </c>
      <c r="D3466" s="119">
        <v>1</v>
      </c>
      <c r="E3466" s="36">
        <v>0.7400874999999999</v>
      </c>
      <c r="F3466" s="51"/>
      <c r="G3466" s="51"/>
      <c r="H3466" s="12">
        <f>SUM(E3466*100,F3466:G3466)</f>
        <v>74.008749999999992</v>
      </c>
      <c r="I3466" s="51"/>
      <c r="J3466" s="121"/>
      <c r="K3466" s="14">
        <f>SUM(I3466:J3466)</f>
        <v>0</v>
      </c>
      <c r="L3466" s="51"/>
      <c r="M3466" s="121"/>
      <c r="N3466" s="121"/>
      <c r="O3466" s="14">
        <f>SUM(L3466:N3466)</f>
        <v>0</v>
      </c>
      <c r="P3466" s="121"/>
      <c r="Q3466" s="121"/>
      <c r="R3466" s="121"/>
      <c r="S3466" s="121"/>
      <c r="T3466" s="14">
        <f>SUM(P3466:S3466)</f>
        <v>0</v>
      </c>
      <c r="U3466" s="51"/>
      <c r="V3466" s="51"/>
      <c r="W3466" s="51"/>
      <c r="X3466" s="51"/>
      <c r="Y3466" s="51"/>
      <c r="Z3466" s="51"/>
      <c r="AA3466" s="14">
        <f>SUM(U3466:Z3466)</f>
        <v>0</v>
      </c>
      <c r="AB3466" s="51"/>
      <c r="AC3466" s="51"/>
      <c r="AD3466" s="87">
        <f>H3466+K3466+O3466+T3466+AA3466+AB3466-AC3466</f>
        <v>74.008749999999992</v>
      </c>
    </row>
    <row r="3467" spans="1:30" ht="21" customHeight="1" x14ac:dyDescent="0.2">
      <c r="A3467" s="8">
        <v>3463</v>
      </c>
      <c r="B3467" s="122" t="s">
        <v>2867</v>
      </c>
      <c r="C3467" s="110" t="s">
        <v>73</v>
      </c>
      <c r="D3467" s="110">
        <v>1</v>
      </c>
      <c r="E3467" s="36">
        <v>0.73002962962962958</v>
      </c>
      <c r="F3467" s="50"/>
      <c r="G3467" s="50">
        <v>1</v>
      </c>
      <c r="H3467" s="12">
        <f>SUM(E3467*100,F3467:G3467)</f>
        <v>74.002962962962954</v>
      </c>
      <c r="I3467" s="50"/>
      <c r="J3467" s="112"/>
      <c r="K3467" s="14">
        <f>SUM(I3467:J3467)</f>
        <v>0</v>
      </c>
      <c r="L3467" s="50"/>
      <c r="M3467" s="112"/>
      <c r="N3467" s="112"/>
      <c r="O3467" s="14">
        <f>SUM(L3467:N3467)</f>
        <v>0</v>
      </c>
      <c r="P3467" s="112"/>
      <c r="Q3467" s="112"/>
      <c r="R3467" s="112"/>
      <c r="S3467" s="112"/>
      <c r="T3467" s="14">
        <f>SUM(P3467:S3467)</f>
        <v>0</v>
      </c>
      <c r="U3467" s="50"/>
      <c r="V3467" s="50"/>
      <c r="W3467" s="50"/>
      <c r="X3467" s="50"/>
      <c r="Y3467" s="50"/>
      <c r="Z3467" s="50"/>
      <c r="AA3467" s="14">
        <f>SUM(U3467:Z3467)</f>
        <v>0</v>
      </c>
      <c r="AB3467" s="50"/>
      <c r="AC3467" s="50"/>
      <c r="AD3467" s="86">
        <f>H3467+K3467+O3467+T3467+AA3467+AB3467-AC3467</f>
        <v>74.002962962962954</v>
      </c>
    </row>
    <row r="3468" spans="1:30" ht="21" customHeight="1" x14ac:dyDescent="0.2">
      <c r="A3468" s="9">
        <v>3464</v>
      </c>
      <c r="B3468" s="107">
        <v>202450</v>
      </c>
      <c r="C3468" s="104" t="s">
        <v>70</v>
      </c>
      <c r="D3468" s="104">
        <v>3</v>
      </c>
      <c r="E3468" s="36">
        <f>'[1]3-18-05.'!AD9</f>
        <v>0.74</v>
      </c>
      <c r="F3468" s="49"/>
      <c r="G3468" s="49"/>
      <c r="H3468" s="12">
        <f>SUM(E3468*100,F3468:G3468)</f>
        <v>74</v>
      </c>
      <c r="I3468" s="49"/>
      <c r="J3468" s="106"/>
      <c r="K3468" s="14">
        <f>SUM(I3468:J3468)</f>
        <v>0</v>
      </c>
      <c r="L3468" s="49"/>
      <c r="M3468" s="106"/>
      <c r="N3468" s="106"/>
      <c r="O3468" s="14">
        <f>SUM(L3468:N3468)</f>
        <v>0</v>
      </c>
      <c r="P3468" s="106"/>
      <c r="Q3468" s="106"/>
      <c r="R3468" s="106"/>
      <c r="S3468" s="106"/>
      <c r="T3468" s="14">
        <f>SUM(P3468:S3468)</f>
        <v>0</v>
      </c>
      <c r="U3468" s="49"/>
      <c r="V3468" s="49"/>
      <c r="W3468" s="49"/>
      <c r="X3468" s="49"/>
      <c r="Y3468" s="49"/>
      <c r="Z3468" s="49"/>
      <c r="AA3468" s="14">
        <f>SUM(U3468:Z3468)</f>
        <v>0</v>
      </c>
      <c r="AB3468" s="49"/>
      <c r="AC3468" s="49"/>
      <c r="AD3468" s="86">
        <f>H3468+K3468+O3468+T3468+AA3468+AB3468-AC3468</f>
        <v>74</v>
      </c>
    </row>
    <row r="3469" spans="1:30" ht="21" customHeight="1" x14ac:dyDescent="0.2">
      <c r="A3469" s="10">
        <v>3465</v>
      </c>
      <c r="B3469" s="96" t="s">
        <v>2868</v>
      </c>
      <c r="C3469" s="96" t="s">
        <v>66</v>
      </c>
      <c r="D3469" s="96">
        <v>4</v>
      </c>
      <c r="E3469" s="35">
        <v>0.74</v>
      </c>
      <c r="F3469" s="47"/>
      <c r="G3469" s="47"/>
      <c r="H3469" s="12">
        <f>SUM(E3469*100,F3469:G3469)</f>
        <v>74</v>
      </c>
      <c r="I3469" s="47"/>
      <c r="J3469" s="77"/>
      <c r="K3469" s="13">
        <f>SUM(I3469:J3469)</f>
        <v>0</v>
      </c>
      <c r="L3469" s="47"/>
      <c r="M3469" s="77"/>
      <c r="N3469" s="77"/>
      <c r="O3469" s="13">
        <f>SUM(L3469:N3469)</f>
        <v>0</v>
      </c>
      <c r="P3469" s="77"/>
      <c r="Q3469" s="77"/>
      <c r="R3469" s="77"/>
      <c r="S3469" s="77"/>
      <c r="T3469" s="13">
        <f>SUM(P3469:S3469)</f>
        <v>0</v>
      </c>
      <c r="U3469" s="47"/>
      <c r="V3469" s="47"/>
      <c r="W3469" s="47"/>
      <c r="X3469" s="47"/>
      <c r="Y3469" s="47"/>
      <c r="Z3469" s="47"/>
      <c r="AA3469" s="13">
        <f>SUM(U3469:Z3469)</f>
        <v>0</v>
      </c>
      <c r="AB3469" s="47"/>
      <c r="AC3469" s="47"/>
      <c r="AD3469" s="86">
        <f>H3469+K3469+O3469+T3469+AA3469+AB3469-AC3469</f>
        <v>74</v>
      </c>
    </row>
    <row r="3470" spans="1:30" ht="21" customHeight="1" x14ac:dyDescent="0.2">
      <c r="A3470" s="8">
        <v>3466</v>
      </c>
      <c r="B3470" s="132" t="s">
        <v>2869</v>
      </c>
      <c r="C3470" s="101" t="s">
        <v>68</v>
      </c>
      <c r="D3470" s="101">
        <v>1</v>
      </c>
      <c r="E3470" s="35">
        <v>0.74</v>
      </c>
      <c r="F3470" s="48"/>
      <c r="G3470" s="48"/>
      <c r="H3470" s="12">
        <f>SUM(E3470*100,F3470:G3470)</f>
        <v>74</v>
      </c>
      <c r="I3470" s="48"/>
      <c r="J3470" s="78"/>
      <c r="K3470" s="13">
        <f>SUM(I3470:J3470)</f>
        <v>0</v>
      </c>
      <c r="L3470" s="48"/>
      <c r="M3470" s="78"/>
      <c r="N3470" s="78"/>
      <c r="O3470" s="13">
        <f>SUM(L3470:N3470)</f>
        <v>0</v>
      </c>
      <c r="P3470" s="78"/>
      <c r="Q3470" s="81"/>
      <c r="R3470" s="78"/>
      <c r="S3470" s="78"/>
      <c r="T3470" s="13">
        <f>SUM(P3470:S3470)</f>
        <v>0</v>
      </c>
      <c r="U3470" s="48"/>
      <c r="V3470" s="48"/>
      <c r="W3470" s="48"/>
      <c r="X3470" s="48"/>
      <c r="Y3470" s="48"/>
      <c r="Z3470" s="48"/>
      <c r="AA3470" s="13">
        <f>SUM(U3470:Z3470)</f>
        <v>0</v>
      </c>
      <c r="AB3470" s="48"/>
      <c r="AC3470" s="48"/>
      <c r="AD3470" s="86">
        <f>H3470+K3470+O3470+T3470+AA3470+AB3470-AC3470</f>
        <v>74</v>
      </c>
    </row>
    <row r="3471" spans="1:30" ht="21" customHeight="1" x14ac:dyDescent="0.2">
      <c r="A3471" s="9">
        <v>3467</v>
      </c>
      <c r="B3471" s="110" t="s">
        <v>2870</v>
      </c>
      <c r="C3471" s="110" t="s">
        <v>73</v>
      </c>
      <c r="D3471" s="110">
        <v>3</v>
      </c>
      <c r="E3471" s="36">
        <v>0.73985507246376814</v>
      </c>
      <c r="F3471" s="50"/>
      <c r="G3471" s="50"/>
      <c r="H3471" s="12">
        <f>SUM(E3471*100,F3471:G3471)</f>
        <v>73.985507246376812</v>
      </c>
      <c r="I3471" s="50"/>
      <c r="J3471" s="112"/>
      <c r="K3471" s="14">
        <f>SUM(I3471:J3471)</f>
        <v>0</v>
      </c>
      <c r="L3471" s="50"/>
      <c r="M3471" s="112"/>
      <c r="N3471" s="112"/>
      <c r="O3471" s="14">
        <f>SUM(L3471:N3471)</f>
        <v>0</v>
      </c>
      <c r="P3471" s="112"/>
      <c r="Q3471" s="112"/>
      <c r="R3471" s="112"/>
      <c r="S3471" s="112"/>
      <c r="T3471" s="14">
        <f>SUM(P3471:S3471)</f>
        <v>0</v>
      </c>
      <c r="U3471" s="50"/>
      <c r="V3471" s="50"/>
      <c r="W3471" s="50"/>
      <c r="X3471" s="50"/>
      <c r="Y3471" s="50"/>
      <c r="Z3471" s="50"/>
      <c r="AA3471" s="14">
        <f>SUM(U3471:Z3471)</f>
        <v>0</v>
      </c>
      <c r="AB3471" s="50"/>
      <c r="AC3471" s="50"/>
      <c r="AD3471" s="86">
        <f>H3471+K3471+O3471+T3471+AA3471+AB3471-AC3471</f>
        <v>73.985507246376812</v>
      </c>
    </row>
    <row r="3472" spans="1:30" ht="21" customHeight="1" x14ac:dyDescent="0.2">
      <c r="A3472" s="10">
        <v>3468</v>
      </c>
      <c r="B3472" s="110" t="s">
        <v>2871</v>
      </c>
      <c r="C3472" s="110" t="s">
        <v>73</v>
      </c>
      <c r="D3472" s="110">
        <v>1</v>
      </c>
      <c r="E3472" s="36">
        <v>0.73483870967741938</v>
      </c>
      <c r="F3472" s="50"/>
      <c r="G3472" s="50"/>
      <c r="H3472" s="12">
        <f>SUM(E3472*100,F3472:G3472)</f>
        <v>73.483870967741936</v>
      </c>
      <c r="I3472" s="50"/>
      <c r="J3472" s="112"/>
      <c r="K3472" s="14">
        <f>SUM(I3472:J3472)</f>
        <v>0</v>
      </c>
      <c r="L3472" s="50"/>
      <c r="M3472" s="112"/>
      <c r="N3472" s="112"/>
      <c r="O3472" s="14">
        <f>SUM(L3472:N3472)</f>
        <v>0</v>
      </c>
      <c r="P3472" s="112"/>
      <c r="Q3472" s="112"/>
      <c r="R3472" s="112"/>
      <c r="S3472" s="112"/>
      <c r="T3472" s="14">
        <f>SUM(P3472:S3472)</f>
        <v>0</v>
      </c>
      <c r="U3472" s="50"/>
      <c r="V3472" s="50"/>
      <c r="W3472" s="50">
        <v>0.5</v>
      </c>
      <c r="X3472" s="50"/>
      <c r="Y3472" s="50"/>
      <c r="Z3472" s="50"/>
      <c r="AA3472" s="14">
        <f>SUM(U3472:Z3472)</f>
        <v>0.5</v>
      </c>
      <c r="AB3472" s="50"/>
      <c r="AC3472" s="50"/>
      <c r="AD3472" s="86">
        <f>H3472+K3472+O3472+T3472+AA3472+AB3472-AC3472</f>
        <v>73.983870967741936</v>
      </c>
    </row>
    <row r="3473" spans="1:30" ht="21" customHeight="1" x14ac:dyDescent="0.2">
      <c r="A3473" s="8">
        <v>3469</v>
      </c>
      <c r="B3473" s="110" t="s">
        <v>2872</v>
      </c>
      <c r="C3473" s="110" t="s">
        <v>73</v>
      </c>
      <c r="D3473" s="110">
        <v>4</v>
      </c>
      <c r="E3473" s="36">
        <v>0.73968750000000005</v>
      </c>
      <c r="F3473" s="50"/>
      <c r="G3473" s="50"/>
      <c r="H3473" s="12">
        <f>SUM(E3473*100,F3473:G3473)</f>
        <v>73.96875</v>
      </c>
      <c r="I3473" s="50"/>
      <c r="J3473" s="112"/>
      <c r="K3473" s="14">
        <f>SUM(I3473:J3473)</f>
        <v>0</v>
      </c>
      <c r="L3473" s="50"/>
      <c r="M3473" s="112"/>
      <c r="N3473" s="112"/>
      <c r="O3473" s="14">
        <f>SUM(L3473:N3473)</f>
        <v>0</v>
      </c>
      <c r="P3473" s="112"/>
      <c r="Q3473" s="112"/>
      <c r="R3473" s="112"/>
      <c r="S3473" s="112"/>
      <c r="T3473" s="14">
        <f>SUM(P3473:S3473)</f>
        <v>0</v>
      </c>
      <c r="U3473" s="50"/>
      <c r="V3473" s="50"/>
      <c r="W3473" s="50"/>
      <c r="X3473" s="50"/>
      <c r="Y3473" s="50"/>
      <c r="Z3473" s="50"/>
      <c r="AA3473" s="14">
        <f>SUM(U3473:Z3473)</f>
        <v>0</v>
      </c>
      <c r="AB3473" s="50"/>
      <c r="AC3473" s="50"/>
      <c r="AD3473" s="86">
        <f>H3473+K3473+O3473+T3473+AA3473+AB3473-AC3473</f>
        <v>73.96875</v>
      </c>
    </row>
    <row r="3474" spans="1:30" ht="21" customHeight="1" x14ac:dyDescent="0.2">
      <c r="A3474" s="9">
        <v>3470</v>
      </c>
      <c r="B3474" s="131" t="s">
        <v>2873</v>
      </c>
      <c r="C3474" s="92" t="s">
        <v>64</v>
      </c>
      <c r="D3474" s="91">
        <v>2</v>
      </c>
      <c r="E3474" s="37">
        <v>0.58968085106382984</v>
      </c>
      <c r="F3474" s="46"/>
      <c r="G3474" s="46"/>
      <c r="H3474" s="12">
        <f>SUM(E3474*100,F3474:G3474)</f>
        <v>58.968085106382986</v>
      </c>
      <c r="I3474" s="94"/>
      <c r="J3474" s="95"/>
      <c r="K3474" s="12">
        <f>SUM(I3474:J3474)</f>
        <v>0</v>
      </c>
      <c r="L3474" s="95"/>
      <c r="M3474" s="95"/>
      <c r="N3474" s="95"/>
      <c r="O3474" s="12">
        <f>SUM(L3474:N3474)</f>
        <v>0</v>
      </c>
      <c r="P3474" s="95"/>
      <c r="Q3474" s="95"/>
      <c r="R3474" s="95"/>
      <c r="S3474" s="95"/>
      <c r="T3474" s="12">
        <f>SUM(P3474:S3474)</f>
        <v>0</v>
      </c>
      <c r="U3474" s="95">
        <v>15</v>
      </c>
      <c r="V3474" s="94"/>
      <c r="W3474" s="94"/>
      <c r="X3474" s="94"/>
      <c r="Y3474" s="85"/>
      <c r="Z3474" s="85"/>
      <c r="AA3474" s="14">
        <f>SUM(U3474:Z3474)</f>
        <v>15</v>
      </c>
      <c r="AB3474" s="85"/>
      <c r="AC3474" s="85"/>
      <c r="AD3474" s="86">
        <f>H3474+K3474+O3474+T3474+AA3474+AB3474-AC3474</f>
        <v>73.968085106382986</v>
      </c>
    </row>
    <row r="3475" spans="1:30" ht="21" customHeight="1" x14ac:dyDescent="0.2">
      <c r="A3475" s="10">
        <v>3471</v>
      </c>
      <c r="B3475" s="145">
        <v>164419</v>
      </c>
      <c r="C3475" s="92" t="s">
        <v>64</v>
      </c>
      <c r="D3475" s="91">
        <v>5</v>
      </c>
      <c r="E3475" s="37">
        <v>0.73949820788530463</v>
      </c>
      <c r="F3475" s="46"/>
      <c r="G3475" s="46"/>
      <c r="H3475" s="12">
        <f>SUM(E3475*100,F3475:G3475)</f>
        <v>73.949820788530459</v>
      </c>
      <c r="I3475" s="94"/>
      <c r="J3475" s="95"/>
      <c r="K3475" s="12">
        <f>SUM(I3475:J3475)</f>
        <v>0</v>
      </c>
      <c r="L3475" s="95"/>
      <c r="M3475" s="95"/>
      <c r="N3475" s="95"/>
      <c r="O3475" s="12">
        <f>SUM(L3475:N3475)</f>
        <v>0</v>
      </c>
      <c r="P3475" s="95"/>
      <c r="Q3475" s="95"/>
      <c r="R3475" s="95"/>
      <c r="S3475" s="95"/>
      <c r="T3475" s="12">
        <f>SUM(P3475:S3475)</f>
        <v>0</v>
      </c>
      <c r="U3475" s="95"/>
      <c r="V3475" s="94"/>
      <c r="W3475" s="94"/>
      <c r="X3475" s="94"/>
      <c r="Y3475" s="85"/>
      <c r="Z3475" s="85"/>
      <c r="AA3475" s="14">
        <f>SUM(U3475:Z3475)</f>
        <v>0</v>
      </c>
      <c r="AB3475" s="85"/>
      <c r="AC3475" s="85"/>
      <c r="AD3475" s="86">
        <f>H3475+K3475+O3475+T3475+AA3475+AB3475-AC3475</f>
        <v>73.949820788530459</v>
      </c>
    </row>
    <row r="3476" spans="1:30" ht="21" customHeight="1" x14ac:dyDescent="0.2">
      <c r="A3476" s="8">
        <v>3472</v>
      </c>
      <c r="B3476" s="117">
        <v>204052</v>
      </c>
      <c r="C3476" s="119" t="s">
        <v>78</v>
      </c>
      <c r="D3476" s="119">
        <v>1</v>
      </c>
      <c r="E3476" s="36">
        <v>0.734375</v>
      </c>
      <c r="F3476" s="51"/>
      <c r="G3476" s="51"/>
      <c r="H3476" s="12">
        <f>SUM(E3476*100,F3476:G3476)</f>
        <v>73.4375</v>
      </c>
      <c r="I3476" s="51"/>
      <c r="J3476" s="121"/>
      <c r="K3476" s="14">
        <f>SUM(I3476:J3476)</f>
        <v>0</v>
      </c>
      <c r="L3476" s="51"/>
      <c r="M3476" s="121"/>
      <c r="N3476" s="121"/>
      <c r="O3476" s="14">
        <f>SUM(L3476:N3476)</f>
        <v>0</v>
      </c>
      <c r="P3476" s="121"/>
      <c r="Q3476" s="139"/>
      <c r="R3476" s="121">
        <v>0.5</v>
      </c>
      <c r="S3476" s="121"/>
      <c r="T3476" s="14">
        <f>SUM(P3476:S3476)</f>
        <v>0.5</v>
      </c>
      <c r="U3476" s="51"/>
      <c r="V3476" s="51"/>
      <c r="W3476" s="51"/>
      <c r="X3476" s="51"/>
      <c r="Y3476" s="51"/>
      <c r="Z3476" s="51"/>
      <c r="AA3476" s="14">
        <f>SUM(U3476:Z3476)</f>
        <v>0</v>
      </c>
      <c r="AB3476" s="51"/>
      <c r="AC3476" s="51"/>
      <c r="AD3476" s="86">
        <f>H3476+K3476+O3476+T3476+AA3476+AB3476-AC3476</f>
        <v>73.9375</v>
      </c>
    </row>
    <row r="3477" spans="1:30" ht="21" customHeight="1" x14ac:dyDescent="0.2">
      <c r="A3477" s="9">
        <v>3473</v>
      </c>
      <c r="B3477" s="136" t="s">
        <v>2874</v>
      </c>
      <c r="C3477" s="104" t="s">
        <v>70</v>
      </c>
      <c r="D3477" s="103">
        <v>1</v>
      </c>
      <c r="E3477" s="36">
        <f>H3477/100</f>
        <v>0.73909090909090902</v>
      </c>
      <c r="F3477" s="49"/>
      <c r="G3477" s="49"/>
      <c r="H3477" s="12">
        <v>73.909090909090907</v>
      </c>
      <c r="I3477" s="49"/>
      <c r="J3477" s="106"/>
      <c r="K3477" s="14">
        <f>SUM(I3477:J3477)</f>
        <v>0</v>
      </c>
      <c r="L3477" s="49"/>
      <c r="M3477" s="106"/>
      <c r="N3477" s="106"/>
      <c r="O3477" s="14">
        <f>SUM(L3477:N3477)</f>
        <v>0</v>
      </c>
      <c r="P3477" s="106"/>
      <c r="Q3477" s="106"/>
      <c r="R3477" s="106"/>
      <c r="S3477" s="106"/>
      <c r="T3477" s="14">
        <f>SUM(P3477:S3477)</f>
        <v>0</v>
      </c>
      <c r="U3477" s="49"/>
      <c r="V3477" s="49"/>
      <c r="W3477" s="49"/>
      <c r="X3477" s="49"/>
      <c r="Y3477" s="49"/>
      <c r="Z3477" s="49"/>
      <c r="AA3477" s="14">
        <f>SUM(U3477:Z3477)</f>
        <v>0</v>
      </c>
      <c r="AB3477" s="49"/>
      <c r="AC3477" s="49"/>
      <c r="AD3477" s="87">
        <f>H3477+K3477+O3477+T3477+AA3477+AB3477-AC3477</f>
        <v>73.909090909090907</v>
      </c>
    </row>
    <row r="3478" spans="1:30" ht="21" customHeight="1" x14ac:dyDescent="0.2">
      <c r="A3478" s="10">
        <v>3474</v>
      </c>
      <c r="B3478" s="122" t="s">
        <v>2875</v>
      </c>
      <c r="C3478" s="110" t="s">
        <v>73</v>
      </c>
      <c r="D3478" s="110">
        <v>3</v>
      </c>
      <c r="E3478" s="36">
        <v>0.73906249999999996</v>
      </c>
      <c r="F3478" s="50"/>
      <c r="G3478" s="50"/>
      <c r="H3478" s="12">
        <f>SUM(E3478*100,F3478:G3478)</f>
        <v>73.90625</v>
      </c>
      <c r="I3478" s="50"/>
      <c r="J3478" s="112"/>
      <c r="K3478" s="14">
        <f>SUM(I3478:J3478)</f>
        <v>0</v>
      </c>
      <c r="L3478" s="50"/>
      <c r="M3478" s="112"/>
      <c r="N3478" s="112"/>
      <c r="O3478" s="14">
        <f>SUM(L3478:N3478)</f>
        <v>0</v>
      </c>
      <c r="P3478" s="112"/>
      <c r="Q3478" s="112"/>
      <c r="R3478" s="112"/>
      <c r="S3478" s="112"/>
      <c r="T3478" s="14">
        <f>SUM(P3478:S3478)</f>
        <v>0</v>
      </c>
      <c r="U3478" s="50"/>
      <c r="V3478" s="50"/>
      <c r="W3478" s="50"/>
      <c r="X3478" s="50"/>
      <c r="Y3478" s="50"/>
      <c r="Z3478" s="50"/>
      <c r="AA3478" s="14">
        <f>SUM(U3478:Z3478)</f>
        <v>0</v>
      </c>
      <c r="AB3478" s="50"/>
      <c r="AC3478" s="50"/>
      <c r="AD3478" s="86">
        <f>H3478+K3478+O3478+T3478+AA3478+AB3478-AC3478</f>
        <v>73.90625</v>
      </c>
    </row>
    <row r="3479" spans="1:30" ht="21" customHeight="1" x14ac:dyDescent="0.2">
      <c r="A3479" s="8">
        <v>3475</v>
      </c>
      <c r="B3479" s="117">
        <v>184180</v>
      </c>
      <c r="C3479" s="119" t="s">
        <v>78</v>
      </c>
      <c r="D3479" s="119">
        <v>3</v>
      </c>
      <c r="E3479" s="36">
        <v>0.73886363636363639</v>
      </c>
      <c r="F3479" s="51"/>
      <c r="G3479" s="51"/>
      <c r="H3479" s="12">
        <f>SUM(E3479*100,F3479:G3479)</f>
        <v>73.88636363636364</v>
      </c>
      <c r="I3479" s="51"/>
      <c r="J3479" s="121"/>
      <c r="K3479" s="14">
        <f>SUM(I3479:J3479)</f>
        <v>0</v>
      </c>
      <c r="L3479" s="51"/>
      <c r="M3479" s="121"/>
      <c r="N3479" s="121"/>
      <c r="O3479" s="14">
        <f>SUM(L3479:N3479)</f>
        <v>0</v>
      </c>
      <c r="P3479" s="121"/>
      <c r="Q3479" s="121"/>
      <c r="R3479" s="121"/>
      <c r="S3479" s="121"/>
      <c r="T3479" s="14">
        <f>SUM(P3479:S3479)</f>
        <v>0</v>
      </c>
      <c r="U3479" s="51"/>
      <c r="V3479" s="51"/>
      <c r="W3479" s="51"/>
      <c r="X3479" s="51"/>
      <c r="Y3479" s="51"/>
      <c r="Z3479" s="51"/>
      <c r="AA3479" s="14">
        <f>SUM(U3479:Z3479)</f>
        <v>0</v>
      </c>
      <c r="AB3479" s="51"/>
      <c r="AC3479" s="51"/>
      <c r="AD3479" s="86">
        <f>H3479+K3479+O3479+T3479+AA3479+AB3479-AC3479</f>
        <v>73.88636363636364</v>
      </c>
    </row>
    <row r="3480" spans="1:30" ht="21" customHeight="1" x14ac:dyDescent="0.2">
      <c r="A3480" s="9">
        <v>3476</v>
      </c>
      <c r="B3480" s="145">
        <v>164369</v>
      </c>
      <c r="C3480" s="92" t="s">
        <v>64</v>
      </c>
      <c r="D3480" s="91">
        <v>5</v>
      </c>
      <c r="E3480" s="37">
        <v>0.73872759856630821</v>
      </c>
      <c r="F3480" s="53"/>
      <c r="G3480" s="46"/>
      <c r="H3480" s="12">
        <f>SUM(E3480*100,F3480:G3480)</f>
        <v>73.872759856630822</v>
      </c>
      <c r="I3480" s="94"/>
      <c r="J3480" s="95"/>
      <c r="K3480" s="12">
        <f>SUM(I3480:J3480)</f>
        <v>0</v>
      </c>
      <c r="L3480" s="95"/>
      <c r="M3480" s="95"/>
      <c r="N3480" s="95"/>
      <c r="O3480" s="12">
        <f>SUM(L3480:N3480)</f>
        <v>0</v>
      </c>
      <c r="P3480" s="95"/>
      <c r="Q3480" s="95"/>
      <c r="R3480" s="95"/>
      <c r="S3480" s="95"/>
      <c r="T3480" s="12">
        <f>SUM(P3480:S3480)</f>
        <v>0</v>
      </c>
      <c r="U3480" s="95"/>
      <c r="V3480" s="94"/>
      <c r="W3480" s="94"/>
      <c r="X3480" s="94"/>
      <c r="Y3480" s="85"/>
      <c r="Z3480" s="85"/>
      <c r="AA3480" s="14">
        <f>SUM(U3480:Z3480)</f>
        <v>0</v>
      </c>
      <c r="AB3480" s="85"/>
      <c r="AC3480" s="85"/>
      <c r="AD3480" s="86">
        <f>H3480+K3480+O3480+T3480+AA3480+AB3480-AC3480</f>
        <v>73.872759856630822</v>
      </c>
    </row>
    <row r="3481" spans="1:30" ht="21" customHeight="1" x14ac:dyDescent="0.2">
      <c r="A3481" s="10">
        <v>3477</v>
      </c>
      <c r="B3481" s="96" t="s">
        <v>2876</v>
      </c>
      <c r="C3481" s="96" t="s">
        <v>66</v>
      </c>
      <c r="D3481" s="96">
        <v>4</v>
      </c>
      <c r="E3481" s="35">
        <v>0.7306896551724138</v>
      </c>
      <c r="F3481" s="47"/>
      <c r="G3481" s="47"/>
      <c r="H3481" s="12">
        <f>SUM(E3481*100,F3481:G3481)</f>
        <v>73.068965517241381</v>
      </c>
      <c r="I3481" s="47"/>
      <c r="J3481" s="77"/>
      <c r="K3481" s="13">
        <f>SUM(I3481:J3481)</f>
        <v>0</v>
      </c>
      <c r="L3481" s="47"/>
      <c r="M3481" s="77"/>
      <c r="N3481" s="77"/>
      <c r="O3481" s="13">
        <f>SUM(L3481:N3481)</f>
        <v>0</v>
      </c>
      <c r="P3481" s="77"/>
      <c r="Q3481" s="77"/>
      <c r="R3481" s="77"/>
      <c r="S3481" s="77"/>
      <c r="T3481" s="13">
        <f>SUM(P3481:S3481)</f>
        <v>0</v>
      </c>
      <c r="U3481" s="47"/>
      <c r="V3481" s="47"/>
      <c r="W3481" s="47"/>
      <c r="X3481" s="47"/>
      <c r="Y3481" s="47">
        <v>0.8</v>
      </c>
      <c r="Z3481" s="47"/>
      <c r="AA3481" s="13">
        <f>SUM(U3481:Z3481)</f>
        <v>0.8</v>
      </c>
      <c r="AB3481" s="47"/>
      <c r="AC3481" s="47"/>
      <c r="AD3481" s="86">
        <f>H3481+K3481+O3481+T3481+AA3481+AB3481-AC3481</f>
        <v>73.868965517241378</v>
      </c>
    </row>
    <row r="3482" spans="1:30" ht="21" customHeight="1" x14ac:dyDescent="0.2">
      <c r="A3482" s="8">
        <v>3478</v>
      </c>
      <c r="B3482" s="122" t="s">
        <v>2877</v>
      </c>
      <c r="C3482" s="110" t="s">
        <v>73</v>
      </c>
      <c r="D3482" s="110">
        <v>1</v>
      </c>
      <c r="E3482" s="36">
        <v>0.72857142857142854</v>
      </c>
      <c r="F3482" s="50"/>
      <c r="G3482" s="50">
        <v>1</v>
      </c>
      <c r="H3482" s="12">
        <f>SUM(E3482*100,F3482:G3482)</f>
        <v>73.857142857142847</v>
      </c>
      <c r="I3482" s="50"/>
      <c r="J3482" s="112"/>
      <c r="K3482" s="14">
        <f>SUM(I3482:J3482)</f>
        <v>0</v>
      </c>
      <c r="L3482" s="50"/>
      <c r="M3482" s="112"/>
      <c r="N3482" s="112"/>
      <c r="O3482" s="14">
        <f>SUM(L3482:N3482)</f>
        <v>0</v>
      </c>
      <c r="P3482" s="112"/>
      <c r="Q3482" s="112"/>
      <c r="R3482" s="112"/>
      <c r="S3482" s="112"/>
      <c r="T3482" s="14">
        <f>SUM(P3482:S3482)</f>
        <v>0</v>
      </c>
      <c r="U3482" s="50"/>
      <c r="V3482" s="50"/>
      <c r="W3482" s="50"/>
      <c r="X3482" s="50"/>
      <c r="Y3482" s="50"/>
      <c r="Z3482" s="50"/>
      <c r="AA3482" s="14">
        <f>SUM(U3482:Z3482)</f>
        <v>0</v>
      </c>
      <c r="AB3482" s="50"/>
      <c r="AC3482" s="50"/>
      <c r="AD3482" s="87">
        <f>H3482+K3482+O3482+T3482+AA3482+AB3482-AC3482</f>
        <v>73.857142857142847</v>
      </c>
    </row>
    <row r="3483" spans="1:30" ht="21" customHeight="1" x14ac:dyDescent="0.2">
      <c r="A3483" s="9">
        <v>3479</v>
      </c>
      <c r="B3483" s="145">
        <v>164301</v>
      </c>
      <c r="C3483" s="92" t="s">
        <v>64</v>
      </c>
      <c r="D3483" s="91">
        <v>5</v>
      </c>
      <c r="E3483" s="37">
        <v>0.7385457504520796</v>
      </c>
      <c r="F3483" s="54"/>
      <c r="G3483" s="54"/>
      <c r="H3483" s="12">
        <f>SUM(E3483*100,F3483:G3483)</f>
        <v>73.854575045207966</v>
      </c>
      <c r="I3483" s="85"/>
      <c r="J3483" s="126"/>
      <c r="K3483" s="12">
        <f>SUM(I3483:J3483)</f>
        <v>0</v>
      </c>
      <c r="L3483" s="95"/>
      <c r="M3483" s="95"/>
      <c r="N3483" s="95"/>
      <c r="O3483" s="12">
        <f>SUM(L3483:N3483)</f>
        <v>0</v>
      </c>
      <c r="P3483" s="95"/>
      <c r="Q3483" s="95"/>
      <c r="R3483" s="95"/>
      <c r="S3483" s="95"/>
      <c r="T3483" s="12">
        <f>SUM(P3483:S3483)</f>
        <v>0</v>
      </c>
      <c r="U3483" s="95"/>
      <c r="V3483" s="94"/>
      <c r="W3483" s="94"/>
      <c r="X3483" s="94"/>
      <c r="Y3483" s="85"/>
      <c r="Z3483" s="85"/>
      <c r="AA3483" s="14">
        <f>SUM(U3483:Z3483)</f>
        <v>0</v>
      </c>
      <c r="AB3483" s="85"/>
      <c r="AC3483" s="85"/>
      <c r="AD3483" s="87">
        <f>H3483+K3483+O3483+T3483+AA3483+AB3483-AC3483</f>
        <v>73.854575045207966</v>
      </c>
    </row>
    <row r="3484" spans="1:30" ht="21" customHeight="1" x14ac:dyDescent="0.2">
      <c r="A3484" s="10">
        <v>3480</v>
      </c>
      <c r="B3484" s="114" t="s">
        <v>2878</v>
      </c>
      <c r="C3484" s="92" t="s">
        <v>64</v>
      </c>
      <c r="D3484" s="92">
        <v>3</v>
      </c>
      <c r="E3484" s="37">
        <v>0.73854368932038839</v>
      </c>
      <c r="F3484" s="54"/>
      <c r="G3484" s="54"/>
      <c r="H3484" s="12">
        <f>SUM(E3484*100,F3484:G3484)</f>
        <v>73.854368932038838</v>
      </c>
      <c r="I3484" s="85"/>
      <c r="J3484" s="126"/>
      <c r="K3484" s="12">
        <f>SUM(I3484:J3484)</f>
        <v>0</v>
      </c>
      <c r="L3484" s="95"/>
      <c r="M3484" s="95"/>
      <c r="N3484" s="95"/>
      <c r="O3484" s="12">
        <f>SUM(L3484:N3484)</f>
        <v>0</v>
      </c>
      <c r="P3484" s="95"/>
      <c r="Q3484" s="95"/>
      <c r="R3484" s="95"/>
      <c r="S3484" s="95"/>
      <c r="T3484" s="12">
        <f>SUM(P3484:S3484)</f>
        <v>0</v>
      </c>
      <c r="U3484" s="95"/>
      <c r="V3484" s="94"/>
      <c r="W3484" s="94"/>
      <c r="X3484" s="94"/>
      <c r="Y3484" s="85"/>
      <c r="Z3484" s="85"/>
      <c r="AA3484" s="14">
        <f>SUM(U3484:Z3484)</f>
        <v>0</v>
      </c>
      <c r="AB3484" s="85"/>
      <c r="AC3484" s="85"/>
      <c r="AD3484" s="86">
        <f>H3484+K3484+O3484+T3484+AA3484+AB3484-AC3484</f>
        <v>73.854368932038838</v>
      </c>
    </row>
    <row r="3485" spans="1:30" ht="21" customHeight="1" x14ac:dyDescent="0.2">
      <c r="A3485" s="8">
        <v>3481</v>
      </c>
      <c r="B3485" s="117">
        <v>174153</v>
      </c>
      <c r="C3485" s="119" t="s">
        <v>78</v>
      </c>
      <c r="D3485" s="119">
        <v>4</v>
      </c>
      <c r="E3485" s="36">
        <v>0.7384615384615385</v>
      </c>
      <c r="F3485" s="51"/>
      <c r="G3485" s="51"/>
      <c r="H3485" s="12">
        <f>SUM(E3485*100,F3485:G3485)</f>
        <v>73.846153846153854</v>
      </c>
      <c r="I3485" s="51"/>
      <c r="J3485" s="121"/>
      <c r="K3485" s="14">
        <f>SUM(I3485:J3485)</f>
        <v>0</v>
      </c>
      <c r="L3485" s="51"/>
      <c r="M3485" s="121"/>
      <c r="N3485" s="121"/>
      <c r="O3485" s="14">
        <f>SUM(L3485:N3485)</f>
        <v>0</v>
      </c>
      <c r="P3485" s="121"/>
      <c r="Q3485" s="121"/>
      <c r="R3485" s="121"/>
      <c r="S3485" s="121"/>
      <c r="T3485" s="14">
        <f>SUM(P3485:S3485)</f>
        <v>0</v>
      </c>
      <c r="U3485" s="51"/>
      <c r="V3485" s="51"/>
      <c r="W3485" s="51"/>
      <c r="X3485" s="51"/>
      <c r="Y3485" s="51"/>
      <c r="Z3485" s="51"/>
      <c r="AA3485" s="14">
        <f>SUM(U3485:Z3485)</f>
        <v>0</v>
      </c>
      <c r="AB3485" s="51"/>
      <c r="AC3485" s="51"/>
      <c r="AD3485" s="86">
        <f>H3485+K3485+O3485+T3485+AA3485+AB3485-AC3485</f>
        <v>73.846153846153854</v>
      </c>
    </row>
    <row r="3486" spans="1:30" ht="21" customHeight="1" x14ac:dyDescent="0.2">
      <c r="A3486" s="9">
        <v>3482</v>
      </c>
      <c r="B3486" s="99" t="s">
        <v>2879</v>
      </c>
      <c r="C3486" s="101" t="s">
        <v>68</v>
      </c>
      <c r="D3486" s="99">
        <v>1</v>
      </c>
      <c r="E3486" s="35">
        <v>0.73838709677419356</v>
      </c>
      <c r="F3486" s="48"/>
      <c r="G3486" s="48"/>
      <c r="H3486" s="12">
        <f>SUM(E3486*100,F3486:G3486)</f>
        <v>73.838709677419359</v>
      </c>
      <c r="I3486" s="48"/>
      <c r="J3486" s="78"/>
      <c r="K3486" s="13">
        <f>SUM(I3486:J3486)</f>
        <v>0</v>
      </c>
      <c r="L3486" s="48"/>
      <c r="M3486" s="78"/>
      <c r="N3486" s="78"/>
      <c r="O3486" s="13">
        <f>SUM(L3486:N3486)</f>
        <v>0</v>
      </c>
      <c r="P3486" s="78"/>
      <c r="Q3486" s="78"/>
      <c r="R3486" s="78"/>
      <c r="S3486" s="78"/>
      <c r="T3486" s="13">
        <f>SUM(P3486:S3486)</f>
        <v>0</v>
      </c>
      <c r="U3486" s="48"/>
      <c r="V3486" s="48"/>
      <c r="W3486" s="48"/>
      <c r="X3486" s="48"/>
      <c r="Y3486" s="48"/>
      <c r="Z3486" s="48"/>
      <c r="AA3486" s="13">
        <f>SUM(U3486:Z3486)</f>
        <v>0</v>
      </c>
      <c r="AB3486" s="48"/>
      <c r="AC3486" s="48"/>
      <c r="AD3486" s="86">
        <f>H3486+K3486+O3486+T3486+AA3486+AB3486-AC3486</f>
        <v>73.838709677419359</v>
      </c>
    </row>
    <row r="3487" spans="1:30" ht="21" customHeight="1" x14ac:dyDescent="0.2">
      <c r="A3487" s="10">
        <v>3483</v>
      </c>
      <c r="B3487" s="100" t="s">
        <v>2880</v>
      </c>
      <c r="C3487" s="101" t="s">
        <v>68</v>
      </c>
      <c r="D3487" s="101">
        <v>2</v>
      </c>
      <c r="E3487" s="35">
        <v>0.73833333333333329</v>
      </c>
      <c r="F3487" s="48"/>
      <c r="G3487" s="48"/>
      <c r="H3487" s="12">
        <f>SUM(E3487*100,F3487:G3487)</f>
        <v>73.833333333333329</v>
      </c>
      <c r="I3487" s="48"/>
      <c r="J3487" s="78"/>
      <c r="K3487" s="13">
        <f>SUM(I3487:J3487)</f>
        <v>0</v>
      </c>
      <c r="L3487" s="48"/>
      <c r="M3487" s="78"/>
      <c r="N3487" s="78"/>
      <c r="O3487" s="13">
        <f>SUM(L3487:N3487)</f>
        <v>0</v>
      </c>
      <c r="P3487" s="78"/>
      <c r="Q3487" s="78"/>
      <c r="R3487" s="78"/>
      <c r="S3487" s="78"/>
      <c r="T3487" s="13">
        <f>SUM(P3487:S3487)</f>
        <v>0</v>
      </c>
      <c r="U3487" s="48"/>
      <c r="V3487" s="48"/>
      <c r="W3487" s="48"/>
      <c r="X3487" s="48"/>
      <c r="Y3487" s="48"/>
      <c r="Z3487" s="48"/>
      <c r="AA3487" s="13">
        <f>SUM(U3487:Z3487)</f>
        <v>0</v>
      </c>
      <c r="AB3487" s="48"/>
      <c r="AC3487" s="48"/>
      <c r="AD3487" s="86">
        <f>H3487+K3487+O3487+T3487+AA3487+AB3487-AC3487</f>
        <v>73.833333333333329</v>
      </c>
    </row>
    <row r="3488" spans="1:30" ht="21" customHeight="1" x14ac:dyDescent="0.2">
      <c r="A3488" s="8">
        <v>3484</v>
      </c>
      <c r="B3488" s="117">
        <v>174030</v>
      </c>
      <c r="C3488" s="119" t="s">
        <v>78</v>
      </c>
      <c r="D3488" s="119">
        <v>4</v>
      </c>
      <c r="E3488" s="36">
        <v>0.73820512820512818</v>
      </c>
      <c r="F3488" s="51"/>
      <c r="G3488" s="51"/>
      <c r="H3488" s="12">
        <f>SUM(E3488*100,F3488:G3488)</f>
        <v>73.820512820512818</v>
      </c>
      <c r="I3488" s="51"/>
      <c r="J3488" s="121"/>
      <c r="K3488" s="14">
        <f>SUM(I3488:J3488)</f>
        <v>0</v>
      </c>
      <c r="L3488" s="51"/>
      <c r="M3488" s="121"/>
      <c r="N3488" s="121"/>
      <c r="O3488" s="14">
        <f>SUM(L3488:N3488)</f>
        <v>0</v>
      </c>
      <c r="P3488" s="121"/>
      <c r="Q3488" s="121"/>
      <c r="R3488" s="121"/>
      <c r="S3488" s="121"/>
      <c r="T3488" s="14">
        <f>SUM(P3488:S3488)</f>
        <v>0</v>
      </c>
      <c r="U3488" s="51"/>
      <c r="V3488" s="51"/>
      <c r="W3488" s="51"/>
      <c r="X3488" s="51"/>
      <c r="Y3488" s="51"/>
      <c r="Z3488" s="51"/>
      <c r="AA3488" s="14">
        <f>SUM(U3488:Z3488)</f>
        <v>0</v>
      </c>
      <c r="AB3488" s="51"/>
      <c r="AC3488" s="51"/>
      <c r="AD3488" s="87">
        <f>H3488+K3488+O3488+T3488+AA3488+AB3488-AC3488</f>
        <v>73.820512820512818</v>
      </c>
    </row>
    <row r="3489" spans="1:30" ht="21" customHeight="1" x14ac:dyDescent="0.2">
      <c r="A3489" s="9">
        <v>3485</v>
      </c>
      <c r="B3489" s="136" t="s">
        <v>2881</v>
      </c>
      <c r="C3489" s="104" t="s">
        <v>70</v>
      </c>
      <c r="D3489" s="103">
        <v>1</v>
      </c>
      <c r="E3489" s="36">
        <f>H3489/100</f>
        <v>0.72818181818181815</v>
      </c>
      <c r="F3489" s="49"/>
      <c r="G3489" s="49"/>
      <c r="H3489" s="12">
        <v>72.818181818181813</v>
      </c>
      <c r="I3489" s="49"/>
      <c r="J3489" s="106"/>
      <c r="K3489" s="14">
        <f>SUM(I3489:J3489)</f>
        <v>0</v>
      </c>
      <c r="L3489" s="49"/>
      <c r="M3489" s="106"/>
      <c r="N3489" s="106"/>
      <c r="O3489" s="14">
        <f>SUM(L3489:N3489)</f>
        <v>0</v>
      </c>
      <c r="P3489" s="106"/>
      <c r="Q3489" s="106"/>
      <c r="R3489" s="106"/>
      <c r="S3489" s="106"/>
      <c r="T3489" s="14">
        <f>SUM(P3489:S3489)</f>
        <v>0</v>
      </c>
      <c r="U3489" s="49">
        <v>0</v>
      </c>
      <c r="V3489" s="49"/>
      <c r="W3489" s="49"/>
      <c r="X3489" s="49">
        <v>1</v>
      </c>
      <c r="Y3489" s="49"/>
      <c r="Z3489" s="49"/>
      <c r="AA3489" s="14">
        <f>SUM(U3489:Z3489)</f>
        <v>1</v>
      </c>
      <c r="AB3489" s="49"/>
      <c r="AC3489" s="49"/>
      <c r="AD3489" s="86">
        <f>H3489+K3489+O3489+T3489+AA3489+AB3489-AC3489</f>
        <v>73.818181818181813</v>
      </c>
    </row>
    <row r="3490" spans="1:30" ht="21" customHeight="1" x14ac:dyDescent="0.2">
      <c r="A3490" s="10">
        <v>3486</v>
      </c>
      <c r="B3490" s="107">
        <v>182788</v>
      </c>
      <c r="C3490" s="104" t="s">
        <v>70</v>
      </c>
      <c r="D3490" s="104">
        <v>3</v>
      </c>
      <c r="E3490" s="36">
        <f>'[1]3-18-02.'!AD18</f>
        <v>0.73799999999999999</v>
      </c>
      <c r="F3490" s="49"/>
      <c r="G3490" s="49"/>
      <c r="H3490" s="12">
        <f>SUM(E3490*100,F3490:G3490)</f>
        <v>73.8</v>
      </c>
      <c r="I3490" s="49"/>
      <c r="J3490" s="106"/>
      <c r="K3490" s="14">
        <f>SUM(I3490:J3490)</f>
        <v>0</v>
      </c>
      <c r="L3490" s="49"/>
      <c r="M3490" s="106"/>
      <c r="N3490" s="106"/>
      <c r="O3490" s="14">
        <f>SUM(L3490:N3490)</f>
        <v>0</v>
      </c>
      <c r="P3490" s="106"/>
      <c r="Q3490" s="106"/>
      <c r="R3490" s="106"/>
      <c r="S3490" s="106"/>
      <c r="T3490" s="14">
        <f>SUM(P3490:S3490)</f>
        <v>0</v>
      </c>
      <c r="U3490" s="49"/>
      <c r="V3490" s="49"/>
      <c r="W3490" s="49"/>
      <c r="X3490" s="49"/>
      <c r="Y3490" s="49"/>
      <c r="Z3490" s="49"/>
      <c r="AA3490" s="14">
        <f>SUM(U3490:Z3490)</f>
        <v>0</v>
      </c>
      <c r="AB3490" s="49"/>
      <c r="AC3490" s="49"/>
      <c r="AD3490" s="86">
        <f>H3490+K3490+O3490+T3490+AA3490+AB3490-AC3490</f>
        <v>73.8</v>
      </c>
    </row>
    <row r="3491" spans="1:30" ht="21" customHeight="1" x14ac:dyDescent="0.2">
      <c r="A3491" s="8">
        <v>3487</v>
      </c>
      <c r="B3491" s="107">
        <v>182880</v>
      </c>
      <c r="C3491" s="104" t="s">
        <v>70</v>
      </c>
      <c r="D3491" s="104">
        <v>3</v>
      </c>
      <c r="E3491" s="36">
        <f>'[1]3-18-06.'!AD6</f>
        <v>0.73799999999999999</v>
      </c>
      <c r="F3491" s="49"/>
      <c r="G3491" s="49"/>
      <c r="H3491" s="12">
        <f>SUM(E3491*100,F3491:G3491)</f>
        <v>73.8</v>
      </c>
      <c r="I3491" s="49"/>
      <c r="J3491" s="106"/>
      <c r="K3491" s="14">
        <f>SUM(I3491:J3491)</f>
        <v>0</v>
      </c>
      <c r="L3491" s="49"/>
      <c r="M3491" s="106"/>
      <c r="N3491" s="106"/>
      <c r="O3491" s="14">
        <f>SUM(L3491:N3491)</f>
        <v>0</v>
      </c>
      <c r="P3491" s="106"/>
      <c r="Q3491" s="106"/>
      <c r="R3491" s="106"/>
      <c r="S3491" s="106"/>
      <c r="T3491" s="14">
        <f>SUM(P3491:S3491)</f>
        <v>0</v>
      </c>
      <c r="U3491" s="49"/>
      <c r="V3491" s="49"/>
      <c r="W3491" s="49"/>
      <c r="X3491" s="49"/>
      <c r="Y3491" s="49"/>
      <c r="Z3491" s="49"/>
      <c r="AA3491" s="14">
        <f>SUM(U3491:Z3491)</f>
        <v>0</v>
      </c>
      <c r="AB3491" s="49"/>
      <c r="AC3491" s="49"/>
      <c r="AD3491" s="87">
        <f>H3491+K3491+O3491+T3491+AA3491+AB3491-AC3491</f>
        <v>73.8</v>
      </c>
    </row>
    <row r="3492" spans="1:30" ht="21" customHeight="1" x14ac:dyDescent="0.2">
      <c r="A3492" s="9">
        <v>3488</v>
      </c>
      <c r="B3492" s="96" t="s">
        <v>2882</v>
      </c>
      <c r="C3492" s="96" t="s">
        <v>66</v>
      </c>
      <c r="D3492" s="96">
        <v>1</v>
      </c>
      <c r="E3492" s="35">
        <v>0.73781249999999998</v>
      </c>
      <c r="F3492" s="47"/>
      <c r="G3492" s="47"/>
      <c r="H3492" s="12">
        <f>SUM(E3492*100,F3492:G3492)</f>
        <v>73.78125</v>
      </c>
      <c r="I3492" s="47"/>
      <c r="J3492" s="77"/>
      <c r="K3492" s="13">
        <f>SUM(I3492:J3492)</f>
        <v>0</v>
      </c>
      <c r="L3492" s="47"/>
      <c r="M3492" s="77"/>
      <c r="N3492" s="77"/>
      <c r="O3492" s="13">
        <f>SUM(L3492:N3492)</f>
        <v>0</v>
      </c>
      <c r="P3492" s="77"/>
      <c r="Q3492" s="77"/>
      <c r="R3492" s="77"/>
      <c r="S3492" s="77"/>
      <c r="T3492" s="13">
        <f>SUM(P3492:S3492)</f>
        <v>0</v>
      </c>
      <c r="U3492" s="47"/>
      <c r="V3492" s="47"/>
      <c r="W3492" s="47"/>
      <c r="X3492" s="47"/>
      <c r="Y3492" s="47"/>
      <c r="Z3492" s="47"/>
      <c r="AA3492" s="13">
        <f>SUM(U3492:Z3492)</f>
        <v>0</v>
      </c>
      <c r="AB3492" s="47"/>
      <c r="AC3492" s="47"/>
      <c r="AD3492" s="86">
        <f>H3492+K3492+O3492+T3492+AA3492+AB3492-AC3492</f>
        <v>73.78125</v>
      </c>
    </row>
    <row r="3493" spans="1:30" ht="21" customHeight="1" x14ac:dyDescent="0.2">
      <c r="A3493" s="10">
        <v>3489</v>
      </c>
      <c r="B3493" s="109" t="s">
        <v>2263</v>
      </c>
      <c r="C3493" s="110" t="s">
        <v>73</v>
      </c>
      <c r="D3493" s="110">
        <v>4</v>
      </c>
      <c r="E3493" s="36">
        <v>0.73781249999999998</v>
      </c>
      <c r="F3493" s="50"/>
      <c r="G3493" s="50"/>
      <c r="H3493" s="12">
        <f>SUM(E3493*100,F3493:G3493)</f>
        <v>73.78125</v>
      </c>
      <c r="I3493" s="50"/>
      <c r="J3493" s="112"/>
      <c r="K3493" s="14">
        <f>SUM(I3493:J3493)</f>
        <v>0</v>
      </c>
      <c r="L3493" s="50"/>
      <c r="M3493" s="112"/>
      <c r="N3493" s="112"/>
      <c r="O3493" s="14">
        <f>SUM(L3493:N3493)</f>
        <v>0</v>
      </c>
      <c r="P3493" s="112"/>
      <c r="Q3493" s="112"/>
      <c r="R3493" s="112"/>
      <c r="S3493" s="112"/>
      <c r="T3493" s="14">
        <f>SUM(P3493:S3493)</f>
        <v>0</v>
      </c>
      <c r="U3493" s="50"/>
      <c r="V3493" s="50"/>
      <c r="W3493" s="50"/>
      <c r="X3493" s="50"/>
      <c r="Y3493" s="50"/>
      <c r="Z3493" s="50"/>
      <c r="AA3493" s="14">
        <f>SUM(U3493:Z3493)</f>
        <v>0</v>
      </c>
      <c r="AB3493" s="50"/>
      <c r="AC3493" s="50"/>
      <c r="AD3493" s="86">
        <f>H3493+K3493+O3493+T3493+AA3493+AB3493-AC3493</f>
        <v>73.78125</v>
      </c>
    </row>
    <row r="3494" spans="1:30" ht="21" customHeight="1" x14ac:dyDescent="0.2">
      <c r="A3494" s="8">
        <v>3490</v>
      </c>
      <c r="B3494" s="145">
        <v>164368</v>
      </c>
      <c r="C3494" s="92" t="s">
        <v>64</v>
      </c>
      <c r="D3494" s="91">
        <v>5</v>
      </c>
      <c r="E3494" s="37">
        <v>0.73777777777777775</v>
      </c>
      <c r="F3494" s="46"/>
      <c r="G3494" s="91"/>
      <c r="H3494" s="12">
        <f>SUM(E3494*100,F3494:G3494)</f>
        <v>73.777777777777771</v>
      </c>
      <c r="I3494" s="94"/>
      <c r="J3494" s="95"/>
      <c r="K3494" s="12">
        <f>SUM(I3494:J3494)</f>
        <v>0</v>
      </c>
      <c r="L3494" s="95"/>
      <c r="M3494" s="95"/>
      <c r="N3494" s="95"/>
      <c r="O3494" s="12">
        <f>SUM(L3494:N3494)</f>
        <v>0</v>
      </c>
      <c r="P3494" s="95"/>
      <c r="Q3494" s="95"/>
      <c r="R3494" s="95"/>
      <c r="S3494" s="95"/>
      <c r="T3494" s="12">
        <f>SUM(P3494:S3494)</f>
        <v>0</v>
      </c>
      <c r="U3494" s="95"/>
      <c r="V3494" s="94"/>
      <c r="W3494" s="94"/>
      <c r="X3494" s="94"/>
      <c r="Y3494" s="85"/>
      <c r="Z3494" s="85"/>
      <c r="AA3494" s="14">
        <f>SUM(U3494:Z3494)</f>
        <v>0</v>
      </c>
      <c r="AB3494" s="85"/>
      <c r="AC3494" s="85"/>
      <c r="AD3494" s="86">
        <f>H3494+K3494+O3494+T3494+AA3494+AB3494-AC3494</f>
        <v>73.777777777777771</v>
      </c>
    </row>
    <row r="3495" spans="1:30" ht="21" customHeight="1" x14ac:dyDescent="0.2">
      <c r="A3495" s="9">
        <v>3491</v>
      </c>
      <c r="B3495" s="123" t="s">
        <v>2883</v>
      </c>
      <c r="C3495" s="101" t="s">
        <v>68</v>
      </c>
      <c r="D3495" s="125">
        <v>3</v>
      </c>
      <c r="E3495" s="35">
        <v>0.73758620689655174</v>
      </c>
      <c r="F3495" s="48"/>
      <c r="G3495" s="48"/>
      <c r="H3495" s="12">
        <f>SUM(E3495*100,F3495:G3495)</f>
        <v>73.758620689655174</v>
      </c>
      <c r="I3495" s="48"/>
      <c r="J3495" s="78"/>
      <c r="K3495" s="13">
        <f>SUM(I3495:J3495)</f>
        <v>0</v>
      </c>
      <c r="L3495" s="48"/>
      <c r="M3495" s="78"/>
      <c r="N3495" s="78"/>
      <c r="O3495" s="13">
        <f>SUM(L3495:N3495)</f>
        <v>0</v>
      </c>
      <c r="P3495" s="78"/>
      <c r="Q3495" s="78"/>
      <c r="R3495" s="78"/>
      <c r="S3495" s="78"/>
      <c r="T3495" s="13">
        <f>SUM(P3495:S3495)</f>
        <v>0</v>
      </c>
      <c r="U3495" s="48"/>
      <c r="V3495" s="48"/>
      <c r="W3495" s="48"/>
      <c r="X3495" s="48"/>
      <c r="Y3495" s="48"/>
      <c r="Z3495" s="48"/>
      <c r="AA3495" s="13">
        <f>SUM(U3495:Z3495)</f>
        <v>0</v>
      </c>
      <c r="AB3495" s="48"/>
      <c r="AC3495" s="48"/>
      <c r="AD3495" s="86">
        <f>H3495+K3495+O3495+T3495+AA3495+AB3495-AC3495</f>
        <v>73.758620689655174</v>
      </c>
    </row>
    <row r="3496" spans="1:30" ht="21" customHeight="1" x14ac:dyDescent="0.2">
      <c r="A3496" s="10">
        <v>3492</v>
      </c>
      <c r="B3496" s="107" t="s">
        <v>2884</v>
      </c>
      <c r="C3496" s="104" t="s">
        <v>70</v>
      </c>
      <c r="D3496" s="104">
        <v>2</v>
      </c>
      <c r="E3496" s="36">
        <f>H3496/100</f>
        <v>0.73741666666666672</v>
      </c>
      <c r="F3496" s="49"/>
      <c r="G3496" s="49"/>
      <c r="H3496" s="12">
        <v>73.741666666666674</v>
      </c>
      <c r="I3496" s="49"/>
      <c r="J3496" s="106"/>
      <c r="K3496" s="14">
        <f>SUM(I3496:J3496)</f>
        <v>0</v>
      </c>
      <c r="L3496" s="49"/>
      <c r="M3496" s="106"/>
      <c r="N3496" s="106"/>
      <c r="O3496" s="14">
        <f>SUM(L3496:N3496)</f>
        <v>0</v>
      </c>
      <c r="P3496" s="106"/>
      <c r="Q3496" s="106"/>
      <c r="R3496" s="106"/>
      <c r="S3496" s="106"/>
      <c r="T3496" s="14">
        <f>SUM(P3496:S3496)</f>
        <v>0</v>
      </c>
      <c r="U3496" s="49"/>
      <c r="V3496" s="49"/>
      <c r="W3496" s="49"/>
      <c r="X3496" s="49"/>
      <c r="Y3496" s="49"/>
      <c r="Z3496" s="49"/>
      <c r="AA3496" s="14">
        <f>SUM(U3496:Z3496)</f>
        <v>0</v>
      </c>
      <c r="AB3496" s="49"/>
      <c r="AC3496" s="49"/>
      <c r="AD3496" s="86">
        <f>H3496+K3496+O3496+T3496+AA3496+AB3496-AC3496</f>
        <v>73.741666666666674</v>
      </c>
    </row>
    <row r="3497" spans="1:30" ht="21" customHeight="1" x14ac:dyDescent="0.2">
      <c r="A3497" s="8">
        <v>3493</v>
      </c>
      <c r="B3497" s="110" t="s">
        <v>2885</v>
      </c>
      <c r="C3497" s="110" t="s">
        <v>73</v>
      </c>
      <c r="D3497" s="110">
        <v>3</v>
      </c>
      <c r="E3497" s="36">
        <v>0.73724637681159422</v>
      </c>
      <c r="F3497" s="50"/>
      <c r="G3497" s="50"/>
      <c r="H3497" s="12">
        <f>SUM(E3497*100,F3497:G3497)</f>
        <v>73.724637681159422</v>
      </c>
      <c r="I3497" s="50"/>
      <c r="J3497" s="112"/>
      <c r="K3497" s="14">
        <f>SUM(I3497:J3497)</f>
        <v>0</v>
      </c>
      <c r="L3497" s="50"/>
      <c r="M3497" s="112"/>
      <c r="N3497" s="112"/>
      <c r="O3497" s="14">
        <f>SUM(L3497:N3497)</f>
        <v>0</v>
      </c>
      <c r="P3497" s="112"/>
      <c r="Q3497" s="112"/>
      <c r="R3497" s="112"/>
      <c r="S3497" s="112"/>
      <c r="T3497" s="14">
        <f>SUM(P3497:S3497)</f>
        <v>0</v>
      </c>
      <c r="U3497" s="50"/>
      <c r="V3497" s="50"/>
      <c r="W3497" s="50"/>
      <c r="X3497" s="50"/>
      <c r="Y3497" s="50"/>
      <c r="Z3497" s="50"/>
      <c r="AA3497" s="14">
        <f>SUM(U3497:Z3497)</f>
        <v>0</v>
      </c>
      <c r="AB3497" s="50"/>
      <c r="AC3497" s="50"/>
      <c r="AD3497" s="86">
        <f>H3497+K3497+O3497+T3497+AA3497+AB3497-AC3497</f>
        <v>73.724637681159422</v>
      </c>
    </row>
    <row r="3498" spans="1:30" ht="21" customHeight="1" x14ac:dyDescent="0.2">
      <c r="A3498" s="9">
        <v>3494</v>
      </c>
      <c r="B3498" s="107" t="s">
        <v>2886</v>
      </c>
      <c r="C3498" s="104" t="s">
        <v>70</v>
      </c>
      <c r="D3498" s="104">
        <v>2</v>
      </c>
      <c r="E3498" s="36">
        <f>H3498/100</f>
        <v>0.73709166666666659</v>
      </c>
      <c r="F3498" s="49"/>
      <c r="G3498" s="49"/>
      <c r="H3498" s="9">
        <v>73.709166666666661</v>
      </c>
      <c r="I3498" s="49"/>
      <c r="J3498" s="106"/>
      <c r="K3498" s="14">
        <f>SUM(I3498:J3498)</f>
        <v>0</v>
      </c>
      <c r="L3498" s="49"/>
      <c r="M3498" s="106"/>
      <c r="N3498" s="106"/>
      <c r="O3498" s="14">
        <f>SUM(L3498:N3498)</f>
        <v>0</v>
      </c>
      <c r="P3498" s="106"/>
      <c r="Q3498" s="106"/>
      <c r="R3498" s="106"/>
      <c r="S3498" s="106"/>
      <c r="T3498" s="14">
        <f>SUM(P3498:S3498)</f>
        <v>0</v>
      </c>
      <c r="U3498" s="49"/>
      <c r="V3498" s="49"/>
      <c r="W3498" s="49"/>
      <c r="X3498" s="49"/>
      <c r="Y3498" s="49"/>
      <c r="Z3498" s="49"/>
      <c r="AA3498" s="14">
        <f>SUM(U3498:Z3498)</f>
        <v>0</v>
      </c>
      <c r="AB3498" s="49"/>
      <c r="AC3498" s="49"/>
      <c r="AD3498" s="87">
        <f>H3498+K3498+O3498+T3498+AA3498+AB3498-AC3498</f>
        <v>73.709166666666661</v>
      </c>
    </row>
    <row r="3499" spans="1:30" ht="21" customHeight="1" x14ac:dyDescent="0.2">
      <c r="A3499" s="10">
        <v>3495</v>
      </c>
      <c r="B3499" s="131" t="s">
        <v>2887</v>
      </c>
      <c r="C3499" s="92" t="s">
        <v>64</v>
      </c>
      <c r="D3499" s="91">
        <v>2</v>
      </c>
      <c r="E3499" s="37">
        <v>0.66191489361702127</v>
      </c>
      <c r="F3499" s="53"/>
      <c r="G3499" s="46"/>
      <c r="H3499" s="12">
        <f>SUM(E3499*100,F3499:G3499)</f>
        <v>66.191489361702125</v>
      </c>
      <c r="I3499" s="94"/>
      <c r="J3499" s="95"/>
      <c r="K3499" s="12">
        <f>SUM(I3499:J3499)</f>
        <v>0</v>
      </c>
      <c r="L3499" s="95"/>
      <c r="M3499" s="95"/>
      <c r="N3499" s="95"/>
      <c r="O3499" s="12">
        <f>SUM(L3499:N3499)</f>
        <v>0</v>
      </c>
      <c r="P3499" s="95"/>
      <c r="Q3499" s="95"/>
      <c r="R3499" s="95">
        <v>7.5</v>
      </c>
      <c r="S3499" s="95"/>
      <c r="T3499" s="12">
        <f>SUM(P3499:S3499)</f>
        <v>7.5</v>
      </c>
      <c r="U3499" s="95"/>
      <c r="V3499" s="94"/>
      <c r="W3499" s="94"/>
      <c r="X3499" s="94"/>
      <c r="Y3499" s="85"/>
      <c r="Z3499" s="85"/>
      <c r="AA3499" s="14">
        <f>SUM(U3499:Z3499)</f>
        <v>0</v>
      </c>
      <c r="AB3499" s="85"/>
      <c r="AC3499" s="85"/>
      <c r="AD3499" s="87">
        <f>H3499+K3499+O3499+T3499+AA3499+AB3499-AC3499</f>
        <v>73.691489361702125</v>
      </c>
    </row>
    <row r="3500" spans="1:30" ht="21" customHeight="1" x14ac:dyDescent="0.2">
      <c r="A3500" s="8">
        <v>3496</v>
      </c>
      <c r="B3500" s="145">
        <v>164343</v>
      </c>
      <c r="C3500" s="92" t="s">
        <v>64</v>
      </c>
      <c r="D3500" s="91">
        <v>5</v>
      </c>
      <c r="E3500" s="37">
        <v>0.73690681003584235</v>
      </c>
      <c r="F3500" s="46"/>
      <c r="G3500" s="46"/>
      <c r="H3500" s="12">
        <f>SUM(E3500*100,F3500:G3500)</f>
        <v>73.690681003584231</v>
      </c>
      <c r="I3500" s="94"/>
      <c r="J3500" s="95"/>
      <c r="K3500" s="12">
        <f>SUM(I3500:J3500)</f>
        <v>0</v>
      </c>
      <c r="L3500" s="95"/>
      <c r="M3500" s="95"/>
      <c r="N3500" s="95"/>
      <c r="O3500" s="12">
        <f>SUM(L3500:N3500)</f>
        <v>0</v>
      </c>
      <c r="P3500" s="95"/>
      <c r="Q3500" s="95"/>
      <c r="R3500" s="95"/>
      <c r="S3500" s="95"/>
      <c r="T3500" s="12">
        <f>SUM(P3500:S3500)</f>
        <v>0</v>
      </c>
      <c r="U3500" s="95"/>
      <c r="V3500" s="94"/>
      <c r="W3500" s="94"/>
      <c r="X3500" s="94"/>
      <c r="Y3500" s="85"/>
      <c r="Z3500" s="85"/>
      <c r="AA3500" s="14">
        <f>SUM(U3500:Z3500)</f>
        <v>0</v>
      </c>
      <c r="AB3500" s="85"/>
      <c r="AC3500" s="85"/>
      <c r="AD3500" s="86">
        <f>H3500+K3500+O3500+T3500+AA3500+AB3500-AC3500</f>
        <v>73.690681003584231</v>
      </c>
    </row>
    <row r="3501" spans="1:30" ht="21" customHeight="1" x14ac:dyDescent="0.2">
      <c r="A3501" s="9">
        <v>3497</v>
      </c>
      <c r="B3501" s="117">
        <v>194382</v>
      </c>
      <c r="C3501" s="119" t="s">
        <v>78</v>
      </c>
      <c r="D3501" s="119">
        <v>2</v>
      </c>
      <c r="E3501" s="36">
        <v>0.73687499999999995</v>
      </c>
      <c r="F3501" s="51"/>
      <c r="G3501" s="51"/>
      <c r="H3501" s="12">
        <f>SUM(E3501*100,F3501:G3501)</f>
        <v>73.6875</v>
      </c>
      <c r="I3501" s="51"/>
      <c r="J3501" s="121"/>
      <c r="K3501" s="14">
        <f>SUM(I3501:J3501)</f>
        <v>0</v>
      </c>
      <c r="L3501" s="51"/>
      <c r="M3501" s="121"/>
      <c r="N3501" s="121"/>
      <c r="O3501" s="14">
        <f>SUM(L3501:N3501)</f>
        <v>0</v>
      </c>
      <c r="P3501" s="121"/>
      <c r="Q3501" s="121"/>
      <c r="R3501" s="121"/>
      <c r="S3501" s="121"/>
      <c r="T3501" s="14">
        <f>SUM(P3501:S3501)</f>
        <v>0</v>
      </c>
      <c r="U3501" s="51"/>
      <c r="V3501" s="51"/>
      <c r="W3501" s="51"/>
      <c r="X3501" s="51"/>
      <c r="Y3501" s="51"/>
      <c r="Z3501" s="51"/>
      <c r="AA3501" s="14">
        <f>SUM(U3501:Z3501)</f>
        <v>0</v>
      </c>
      <c r="AB3501" s="51"/>
      <c r="AC3501" s="51"/>
      <c r="AD3501" s="86">
        <f>H3501+K3501+O3501+T3501+AA3501+AB3501-AC3501</f>
        <v>73.6875</v>
      </c>
    </row>
    <row r="3502" spans="1:30" ht="21" customHeight="1" x14ac:dyDescent="0.2">
      <c r="A3502" s="10">
        <v>3498</v>
      </c>
      <c r="B3502" s="96" t="s">
        <v>2888</v>
      </c>
      <c r="C3502" s="96" t="s">
        <v>66</v>
      </c>
      <c r="D3502" s="96">
        <v>1</v>
      </c>
      <c r="E3502" s="35">
        <v>0.73666666666666669</v>
      </c>
      <c r="F3502" s="47"/>
      <c r="G3502" s="47"/>
      <c r="H3502" s="12">
        <f>SUM(E3502*100,F3502:G3502)</f>
        <v>73.666666666666671</v>
      </c>
      <c r="I3502" s="47"/>
      <c r="J3502" s="77"/>
      <c r="K3502" s="13">
        <f>SUM(I3502:J3502)</f>
        <v>0</v>
      </c>
      <c r="L3502" s="47"/>
      <c r="M3502" s="77"/>
      <c r="N3502" s="77"/>
      <c r="O3502" s="13">
        <f>SUM(L3502:N3502)</f>
        <v>0</v>
      </c>
      <c r="P3502" s="77"/>
      <c r="Q3502" s="77"/>
      <c r="R3502" s="77"/>
      <c r="S3502" s="77"/>
      <c r="T3502" s="13">
        <f>SUM(P3502:S3502)</f>
        <v>0</v>
      </c>
      <c r="U3502" s="47"/>
      <c r="V3502" s="47"/>
      <c r="W3502" s="47"/>
      <c r="X3502" s="47"/>
      <c r="Y3502" s="47"/>
      <c r="Z3502" s="47"/>
      <c r="AA3502" s="13">
        <f>SUM(U3502:Z3502)</f>
        <v>0</v>
      </c>
      <c r="AB3502" s="47"/>
      <c r="AC3502" s="47"/>
      <c r="AD3502" s="86">
        <f>H3502+K3502+O3502+T3502+AA3502+AB3502-AC3502</f>
        <v>73.666666666666671</v>
      </c>
    </row>
    <row r="3503" spans="1:30" ht="21" customHeight="1" x14ac:dyDescent="0.2">
      <c r="A3503" s="8">
        <v>3499</v>
      </c>
      <c r="B3503" s="123" t="s">
        <v>2889</v>
      </c>
      <c r="C3503" s="101" t="s">
        <v>68</v>
      </c>
      <c r="D3503" s="137">
        <v>4</v>
      </c>
      <c r="E3503" s="35">
        <v>0.73666666666666669</v>
      </c>
      <c r="F3503" s="48"/>
      <c r="G3503" s="48"/>
      <c r="H3503" s="12">
        <f>SUM(E3503*100,F3503:G3503)</f>
        <v>73.666666666666671</v>
      </c>
      <c r="I3503" s="48"/>
      <c r="J3503" s="78"/>
      <c r="K3503" s="13">
        <f>SUM(I3503:J3503)</f>
        <v>0</v>
      </c>
      <c r="L3503" s="48"/>
      <c r="M3503" s="78"/>
      <c r="N3503" s="78"/>
      <c r="O3503" s="13">
        <f>SUM(L3503:N3503)</f>
        <v>0</v>
      </c>
      <c r="P3503" s="78"/>
      <c r="Q3503" s="78"/>
      <c r="R3503" s="78"/>
      <c r="S3503" s="78"/>
      <c r="T3503" s="13">
        <f>SUM(P3503:S3503)</f>
        <v>0</v>
      </c>
      <c r="U3503" s="48"/>
      <c r="V3503" s="48"/>
      <c r="W3503" s="48"/>
      <c r="X3503" s="48"/>
      <c r="Y3503" s="48"/>
      <c r="Z3503" s="48"/>
      <c r="AA3503" s="13">
        <f>SUM(U3503:Z3503)</f>
        <v>0</v>
      </c>
      <c r="AB3503" s="48"/>
      <c r="AC3503" s="48"/>
      <c r="AD3503" s="86">
        <f>H3503+K3503+O3503+T3503+AA3503+AB3503-AC3503</f>
        <v>73.666666666666671</v>
      </c>
    </row>
    <row r="3504" spans="1:30" ht="21" customHeight="1" x14ac:dyDescent="0.2">
      <c r="A3504" s="9">
        <v>3500</v>
      </c>
      <c r="B3504" s="117">
        <v>194059</v>
      </c>
      <c r="C3504" s="119" t="s">
        <v>78</v>
      </c>
      <c r="D3504" s="119">
        <v>2</v>
      </c>
      <c r="E3504" s="36">
        <v>0.73645833333333333</v>
      </c>
      <c r="F3504" s="51"/>
      <c r="G3504" s="51"/>
      <c r="H3504" s="12">
        <f>SUM(E3504*100,F3504:G3504)</f>
        <v>73.645833333333329</v>
      </c>
      <c r="I3504" s="51"/>
      <c r="J3504" s="121"/>
      <c r="K3504" s="14">
        <f>SUM(I3504:J3504)</f>
        <v>0</v>
      </c>
      <c r="L3504" s="51"/>
      <c r="M3504" s="121"/>
      <c r="N3504" s="121"/>
      <c r="O3504" s="14">
        <f>SUM(L3504:N3504)</f>
        <v>0</v>
      </c>
      <c r="P3504" s="121"/>
      <c r="Q3504" s="121"/>
      <c r="R3504" s="121"/>
      <c r="S3504" s="121"/>
      <c r="T3504" s="14">
        <f>SUM(P3504:S3504)</f>
        <v>0</v>
      </c>
      <c r="U3504" s="51"/>
      <c r="V3504" s="51"/>
      <c r="W3504" s="51"/>
      <c r="X3504" s="51"/>
      <c r="Y3504" s="51"/>
      <c r="Z3504" s="51"/>
      <c r="AA3504" s="14">
        <f>SUM(U3504:Z3504)</f>
        <v>0</v>
      </c>
      <c r="AB3504" s="51"/>
      <c r="AC3504" s="51"/>
      <c r="AD3504" s="86">
        <f>H3504+K3504+O3504+T3504+AA3504+AB3504-AC3504</f>
        <v>73.645833333333329</v>
      </c>
    </row>
    <row r="3505" spans="1:30" ht="21" customHeight="1" x14ac:dyDescent="0.2">
      <c r="A3505" s="10">
        <v>3501</v>
      </c>
      <c r="B3505" s="122" t="s">
        <v>2890</v>
      </c>
      <c r="C3505" s="110" t="s">
        <v>73</v>
      </c>
      <c r="D3505" s="110">
        <v>1</v>
      </c>
      <c r="E3505" s="36">
        <v>0.73642857142857143</v>
      </c>
      <c r="F3505" s="50"/>
      <c r="G3505" s="50"/>
      <c r="H3505" s="12">
        <f>SUM(E3505*100,F3505:G3505)</f>
        <v>73.642857142857139</v>
      </c>
      <c r="I3505" s="50"/>
      <c r="J3505" s="112"/>
      <c r="K3505" s="14">
        <f>SUM(I3505:J3505)</f>
        <v>0</v>
      </c>
      <c r="L3505" s="50"/>
      <c r="M3505" s="112"/>
      <c r="N3505" s="112"/>
      <c r="O3505" s="14">
        <f>SUM(L3505:N3505)</f>
        <v>0</v>
      </c>
      <c r="P3505" s="112"/>
      <c r="Q3505" s="112"/>
      <c r="R3505" s="112"/>
      <c r="S3505" s="112"/>
      <c r="T3505" s="14">
        <f>SUM(P3505:S3505)</f>
        <v>0</v>
      </c>
      <c r="U3505" s="50"/>
      <c r="V3505" s="50"/>
      <c r="W3505" s="50"/>
      <c r="X3505" s="50"/>
      <c r="Y3505" s="50"/>
      <c r="Z3505" s="50"/>
      <c r="AA3505" s="14">
        <f>SUM(U3505:Z3505)</f>
        <v>0</v>
      </c>
      <c r="AB3505" s="50"/>
      <c r="AC3505" s="50"/>
      <c r="AD3505" s="86">
        <f>H3505+K3505+O3505+T3505+AA3505+AB3505-AC3505</f>
        <v>73.642857142857139</v>
      </c>
    </row>
    <row r="3506" spans="1:30" ht="21" customHeight="1" x14ac:dyDescent="0.2">
      <c r="A3506" s="8">
        <v>3502</v>
      </c>
      <c r="B3506" s="136" t="s">
        <v>2891</v>
      </c>
      <c r="C3506" s="104" t="s">
        <v>70</v>
      </c>
      <c r="D3506" s="103">
        <v>1</v>
      </c>
      <c r="E3506" s="36">
        <f>H3506/100</f>
        <v>0.73636363636363644</v>
      </c>
      <c r="F3506" s="49"/>
      <c r="G3506" s="49"/>
      <c r="H3506" s="12">
        <v>73.63636363636364</v>
      </c>
      <c r="I3506" s="49"/>
      <c r="J3506" s="106"/>
      <c r="K3506" s="14">
        <f>SUM(I3506:J3506)</f>
        <v>0</v>
      </c>
      <c r="L3506" s="49"/>
      <c r="M3506" s="106"/>
      <c r="N3506" s="106"/>
      <c r="O3506" s="14">
        <f>SUM(L3506:N3506)</f>
        <v>0</v>
      </c>
      <c r="P3506" s="106"/>
      <c r="Q3506" s="106"/>
      <c r="R3506" s="106"/>
      <c r="S3506" s="106"/>
      <c r="T3506" s="14">
        <f>SUM(P3506:S3506)</f>
        <v>0</v>
      </c>
      <c r="U3506" s="49"/>
      <c r="V3506" s="49"/>
      <c r="W3506" s="49"/>
      <c r="X3506" s="49"/>
      <c r="Y3506" s="49"/>
      <c r="Z3506" s="49"/>
      <c r="AA3506" s="14">
        <f>SUM(U3506:Z3506)</f>
        <v>0</v>
      </c>
      <c r="AB3506" s="49"/>
      <c r="AC3506" s="49"/>
      <c r="AD3506" s="86">
        <f>H3506+K3506+O3506+T3506+AA3506+AB3506-AC3506</f>
        <v>73.63636363636364</v>
      </c>
    </row>
    <row r="3507" spans="1:30" ht="21" customHeight="1" x14ac:dyDescent="0.2">
      <c r="A3507" s="9">
        <v>3503</v>
      </c>
      <c r="B3507" s="117">
        <v>184071</v>
      </c>
      <c r="C3507" s="119" t="s">
        <v>78</v>
      </c>
      <c r="D3507" s="119">
        <v>3</v>
      </c>
      <c r="E3507" s="36">
        <v>0.73636363636363633</v>
      </c>
      <c r="F3507" s="51"/>
      <c r="G3507" s="51"/>
      <c r="H3507" s="12">
        <f>SUM(E3507*100,F3507:G3507)</f>
        <v>73.636363636363626</v>
      </c>
      <c r="I3507" s="51"/>
      <c r="J3507" s="121"/>
      <c r="K3507" s="14">
        <f>SUM(I3507:J3507)</f>
        <v>0</v>
      </c>
      <c r="L3507" s="51"/>
      <c r="M3507" s="121"/>
      <c r="N3507" s="121"/>
      <c r="O3507" s="14">
        <f>SUM(L3507:N3507)</f>
        <v>0</v>
      </c>
      <c r="P3507" s="121"/>
      <c r="Q3507" s="121"/>
      <c r="R3507" s="121"/>
      <c r="S3507" s="121"/>
      <c r="T3507" s="14">
        <f>SUM(P3507:S3507)</f>
        <v>0</v>
      </c>
      <c r="U3507" s="51"/>
      <c r="V3507" s="51"/>
      <c r="W3507" s="51"/>
      <c r="X3507" s="51"/>
      <c r="Y3507" s="51"/>
      <c r="Z3507" s="51"/>
      <c r="AA3507" s="14">
        <f>SUM(U3507:Z3507)</f>
        <v>0</v>
      </c>
      <c r="AB3507" s="51"/>
      <c r="AC3507" s="51"/>
      <c r="AD3507" s="87">
        <f>H3507+K3507+O3507+T3507+AA3507+AB3507-AC3507</f>
        <v>73.636363636363626</v>
      </c>
    </row>
    <row r="3508" spans="1:30" ht="21" customHeight="1" x14ac:dyDescent="0.2">
      <c r="A3508" s="10">
        <v>3504</v>
      </c>
      <c r="B3508" s="117">
        <v>194795</v>
      </c>
      <c r="C3508" s="119" t="s">
        <v>78</v>
      </c>
      <c r="D3508" s="119">
        <v>3</v>
      </c>
      <c r="E3508" s="36">
        <v>0.73636363636363633</v>
      </c>
      <c r="F3508" s="51"/>
      <c r="G3508" s="51"/>
      <c r="H3508" s="12">
        <f>SUM(E3508*100,F3508:G3508)</f>
        <v>73.636363636363626</v>
      </c>
      <c r="I3508" s="51"/>
      <c r="J3508" s="121"/>
      <c r="K3508" s="14">
        <f>SUM(I3508:J3508)</f>
        <v>0</v>
      </c>
      <c r="L3508" s="51"/>
      <c r="M3508" s="121"/>
      <c r="N3508" s="121"/>
      <c r="O3508" s="14">
        <f>SUM(L3508:N3508)</f>
        <v>0</v>
      </c>
      <c r="P3508" s="121"/>
      <c r="Q3508" s="121"/>
      <c r="R3508" s="121"/>
      <c r="S3508" s="121"/>
      <c r="T3508" s="14">
        <f>SUM(P3508:S3508)</f>
        <v>0</v>
      </c>
      <c r="U3508" s="51"/>
      <c r="V3508" s="51"/>
      <c r="W3508" s="51"/>
      <c r="X3508" s="51"/>
      <c r="Y3508" s="51"/>
      <c r="Z3508" s="51"/>
      <c r="AA3508" s="14">
        <f>SUM(U3508:Z3508)</f>
        <v>0</v>
      </c>
      <c r="AB3508" s="51"/>
      <c r="AC3508" s="51"/>
      <c r="AD3508" s="86">
        <f>H3508+K3508+O3508+T3508+AA3508+AB3508-AC3508</f>
        <v>73.636363636363626</v>
      </c>
    </row>
    <row r="3509" spans="1:30" ht="21" customHeight="1" x14ac:dyDescent="0.2">
      <c r="A3509" s="8">
        <v>3505</v>
      </c>
      <c r="B3509" s="117">
        <v>204119</v>
      </c>
      <c r="C3509" s="119" t="s">
        <v>78</v>
      </c>
      <c r="D3509" s="119">
        <v>1</v>
      </c>
      <c r="E3509" s="36">
        <v>0.71031250000000001</v>
      </c>
      <c r="F3509" s="51"/>
      <c r="G3509" s="51"/>
      <c r="H3509" s="12">
        <f>SUM(E3509*100,F3509:G3509)</f>
        <v>71.03125</v>
      </c>
      <c r="I3509" s="51"/>
      <c r="J3509" s="121"/>
      <c r="K3509" s="14">
        <f>SUM(I3509:J3509)</f>
        <v>0</v>
      </c>
      <c r="L3509" s="51"/>
      <c r="M3509" s="121"/>
      <c r="N3509" s="121"/>
      <c r="O3509" s="14">
        <f>SUM(L3509:N3509)</f>
        <v>0</v>
      </c>
      <c r="P3509" s="121"/>
      <c r="Q3509" s="121"/>
      <c r="R3509" s="121"/>
      <c r="S3509" s="121"/>
      <c r="T3509" s="14">
        <f>SUM(P3509:S3509)</f>
        <v>0</v>
      </c>
      <c r="U3509" s="51"/>
      <c r="V3509" s="51">
        <v>2.6</v>
      </c>
      <c r="W3509" s="51"/>
      <c r="X3509" s="51"/>
      <c r="Y3509" s="51"/>
      <c r="Z3509" s="51"/>
      <c r="AA3509" s="14">
        <f>SUM(U3509:Z3509)</f>
        <v>2.6</v>
      </c>
      <c r="AB3509" s="51"/>
      <c r="AC3509" s="51"/>
      <c r="AD3509" s="87">
        <f>H3509+K3509+O3509+T3509+AA3509+AB3509-AC3509</f>
        <v>73.631249999999994</v>
      </c>
    </row>
    <row r="3510" spans="1:30" ht="21" customHeight="1" x14ac:dyDescent="0.2">
      <c r="A3510" s="9">
        <v>3506</v>
      </c>
      <c r="B3510" s="134" t="s">
        <v>2892</v>
      </c>
      <c r="C3510" s="92" t="s">
        <v>64</v>
      </c>
      <c r="D3510" s="92">
        <v>1</v>
      </c>
      <c r="E3510" s="37">
        <v>0.73630000000000007</v>
      </c>
      <c r="F3510" s="46"/>
      <c r="G3510" s="46"/>
      <c r="H3510" s="12">
        <f>SUM(E3510*100,F3510:G3510)</f>
        <v>73.63000000000001</v>
      </c>
      <c r="I3510" s="94"/>
      <c r="J3510" s="95"/>
      <c r="K3510" s="12">
        <f>SUM(I3510:J3510)</f>
        <v>0</v>
      </c>
      <c r="L3510" s="95"/>
      <c r="M3510" s="95"/>
      <c r="N3510" s="95"/>
      <c r="O3510" s="12">
        <f>SUM(L3510:N3510)</f>
        <v>0</v>
      </c>
      <c r="P3510" s="95"/>
      <c r="Q3510" s="95"/>
      <c r="R3510" s="95"/>
      <c r="S3510" s="95"/>
      <c r="T3510" s="12">
        <f>SUM(P3510:S3510)</f>
        <v>0</v>
      </c>
      <c r="U3510" s="95"/>
      <c r="V3510" s="94"/>
      <c r="W3510" s="94"/>
      <c r="X3510" s="94"/>
      <c r="Y3510" s="85"/>
      <c r="Z3510" s="85"/>
      <c r="AA3510" s="14">
        <f>SUM(U3510:Z3510)</f>
        <v>0</v>
      </c>
      <c r="AB3510" s="85"/>
      <c r="AC3510" s="85"/>
      <c r="AD3510" s="86">
        <f>H3510+K3510+O3510+T3510+AA3510+AB3510-AC3510</f>
        <v>73.63000000000001</v>
      </c>
    </row>
    <row r="3511" spans="1:30" ht="21" customHeight="1" x14ac:dyDescent="0.2">
      <c r="A3511" s="10">
        <v>3507</v>
      </c>
      <c r="B3511" s="96" t="s">
        <v>2893</v>
      </c>
      <c r="C3511" s="96" t="s">
        <v>66</v>
      </c>
      <c r="D3511" s="96">
        <v>3</v>
      </c>
      <c r="E3511" s="35">
        <v>0.73610169491525423</v>
      </c>
      <c r="F3511" s="47"/>
      <c r="G3511" s="47"/>
      <c r="H3511" s="12">
        <f>SUM(E3511*100,F3511:G3511)</f>
        <v>73.610169491525426</v>
      </c>
      <c r="I3511" s="47"/>
      <c r="J3511" s="77"/>
      <c r="K3511" s="13">
        <f>SUM(I3511:J3511)</f>
        <v>0</v>
      </c>
      <c r="L3511" s="47"/>
      <c r="M3511" s="77"/>
      <c r="N3511" s="77"/>
      <c r="O3511" s="13">
        <f>SUM(L3511:N3511)</f>
        <v>0</v>
      </c>
      <c r="P3511" s="77"/>
      <c r="Q3511" s="77"/>
      <c r="R3511" s="77"/>
      <c r="S3511" s="77"/>
      <c r="T3511" s="13">
        <f>SUM(P3511:S3511)</f>
        <v>0</v>
      </c>
      <c r="U3511" s="47"/>
      <c r="V3511" s="47"/>
      <c r="W3511" s="47"/>
      <c r="X3511" s="47"/>
      <c r="Y3511" s="47"/>
      <c r="Z3511" s="47"/>
      <c r="AA3511" s="13">
        <f>SUM(U3511:Z3511)</f>
        <v>0</v>
      </c>
      <c r="AB3511" s="47"/>
      <c r="AC3511" s="47"/>
      <c r="AD3511" s="86">
        <f>H3511+K3511+O3511+T3511+AA3511+AB3511-AC3511</f>
        <v>73.610169491525426</v>
      </c>
    </row>
    <row r="3512" spans="1:30" ht="21" customHeight="1" x14ac:dyDescent="0.2">
      <c r="A3512" s="8">
        <v>3508</v>
      </c>
      <c r="B3512" s="110" t="s">
        <v>2894</v>
      </c>
      <c r="C3512" s="110" t="s">
        <v>73</v>
      </c>
      <c r="D3512" s="110">
        <v>4</v>
      </c>
      <c r="E3512" s="36">
        <v>0.73593750000000002</v>
      </c>
      <c r="F3512" s="50"/>
      <c r="G3512" s="50"/>
      <c r="H3512" s="12">
        <f>SUM(E3512*100,F3512:G3512)</f>
        <v>73.59375</v>
      </c>
      <c r="I3512" s="50"/>
      <c r="J3512" s="112"/>
      <c r="K3512" s="14">
        <f>SUM(I3512:J3512)</f>
        <v>0</v>
      </c>
      <c r="L3512" s="50"/>
      <c r="M3512" s="112"/>
      <c r="N3512" s="112"/>
      <c r="O3512" s="14">
        <f>SUM(L3512:N3512)</f>
        <v>0</v>
      </c>
      <c r="P3512" s="112"/>
      <c r="Q3512" s="112"/>
      <c r="R3512" s="112"/>
      <c r="S3512" s="112"/>
      <c r="T3512" s="14">
        <f>SUM(P3512:S3512)</f>
        <v>0</v>
      </c>
      <c r="U3512" s="50"/>
      <c r="V3512" s="50"/>
      <c r="W3512" s="50"/>
      <c r="X3512" s="50"/>
      <c r="Y3512" s="50"/>
      <c r="Z3512" s="50"/>
      <c r="AA3512" s="14">
        <f>SUM(U3512:Z3512)</f>
        <v>0</v>
      </c>
      <c r="AB3512" s="50"/>
      <c r="AC3512" s="50"/>
      <c r="AD3512" s="86">
        <f>H3512+K3512+O3512+T3512+AA3512+AB3512-AC3512</f>
        <v>73.59375</v>
      </c>
    </row>
    <row r="3513" spans="1:30" ht="21" customHeight="1" x14ac:dyDescent="0.2">
      <c r="A3513" s="9">
        <v>3509</v>
      </c>
      <c r="B3513" s="96" t="s">
        <v>2895</v>
      </c>
      <c r="C3513" s="96" t="s">
        <v>66</v>
      </c>
      <c r="D3513" s="96">
        <v>4</v>
      </c>
      <c r="E3513" s="35">
        <v>0.73583333333333334</v>
      </c>
      <c r="F3513" s="47"/>
      <c r="G3513" s="47"/>
      <c r="H3513" s="12">
        <f>SUM(E3513*100,F3513:G3513)</f>
        <v>73.583333333333329</v>
      </c>
      <c r="I3513" s="47"/>
      <c r="J3513" s="77"/>
      <c r="K3513" s="13">
        <f>SUM(I3513:J3513)</f>
        <v>0</v>
      </c>
      <c r="L3513" s="47"/>
      <c r="M3513" s="77"/>
      <c r="N3513" s="77"/>
      <c r="O3513" s="13">
        <f>SUM(L3513:N3513)</f>
        <v>0</v>
      </c>
      <c r="P3513" s="77"/>
      <c r="Q3513" s="77"/>
      <c r="R3513" s="77"/>
      <c r="S3513" s="77"/>
      <c r="T3513" s="13">
        <f>SUM(P3513:S3513)</f>
        <v>0</v>
      </c>
      <c r="U3513" s="47"/>
      <c r="V3513" s="47"/>
      <c r="W3513" s="47"/>
      <c r="X3513" s="47"/>
      <c r="Y3513" s="47"/>
      <c r="Z3513" s="47"/>
      <c r="AA3513" s="13">
        <f>SUM(U3513:Z3513)</f>
        <v>0</v>
      </c>
      <c r="AB3513" s="47"/>
      <c r="AC3513" s="47"/>
      <c r="AD3513" s="87">
        <f>H3513+K3513+O3513+T3513+AA3513+AB3513-AC3513</f>
        <v>73.583333333333329</v>
      </c>
    </row>
    <row r="3514" spans="1:30" ht="21" customHeight="1" x14ac:dyDescent="0.2">
      <c r="A3514" s="10">
        <v>3510</v>
      </c>
      <c r="B3514" s="103">
        <v>161337</v>
      </c>
      <c r="C3514" s="104" t="s">
        <v>70</v>
      </c>
      <c r="D3514" s="103">
        <v>4</v>
      </c>
      <c r="E3514" s="36">
        <f>H3514/100</f>
        <v>0.73580000000000001</v>
      </c>
      <c r="F3514" s="49"/>
      <c r="G3514" s="49"/>
      <c r="H3514" s="12">
        <v>73.58</v>
      </c>
      <c r="I3514" s="49"/>
      <c r="J3514" s="106"/>
      <c r="K3514" s="14">
        <f>SUM(I3514:J3514)</f>
        <v>0</v>
      </c>
      <c r="L3514" s="49"/>
      <c r="M3514" s="106"/>
      <c r="N3514" s="106"/>
      <c r="O3514" s="14">
        <f>SUM(L3514:N3514)</f>
        <v>0</v>
      </c>
      <c r="P3514" s="106"/>
      <c r="Q3514" s="106"/>
      <c r="R3514" s="106"/>
      <c r="S3514" s="106"/>
      <c r="T3514" s="14">
        <f>SUM(P3514:S3514)</f>
        <v>0</v>
      </c>
      <c r="U3514" s="49"/>
      <c r="V3514" s="49"/>
      <c r="W3514" s="49"/>
      <c r="X3514" s="49"/>
      <c r="Y3514" s="49"/>
      <c r="Z3514" s="49"/>
      <c r="AA3514" s="14">
        <f>SUM(U3514:Z3514)</f>
        <v>0</v>
      </c>
      <c r="AB3514" s="49"/>
      <c r="AC3514" s="49"/>
      <c r="AD3514" s="87">
        <f>H3514+K3514+O3514+T3514+AA3514+AB3514-AC3514</f>
        <v>73.58</v>
      </c>
    </row>
    <row r="3515" spans="1:30" ht="21" customHeight="1" x14ac:dyDescent="0.2">
      <c r="A3515" s="8">
        <v>3511</v>
      </c>
      <c r="B3515" s="122" t="s">
        <v>2896</v>
      </c>
      <c r="C3515" s="110" t="s">
        <v>73</v>
      </c>
      <c r="D3515" s="110">
        <v>2</v>
      </c>
      <c r="E3515" s="36">
        <v>0.73575757575757572</v>
      </c>
      <c r="F3515" s="50"/>
      <c r="G3515" s="50"/>
      <c r="H3515" s="12">
        <f>SUM(E3515*100,F3515:G3515)</f>
        <v>73.575757575757578</v>
      </c>
      <c r="I3515" s="50"/>
      <c r="J3515" s="112"/>
      <c r="K3515" s="14">
        <f>SUM(I3515:J3515)</f>
        <v>0</v>
      </c>
      <c r="L3515" s="50"/>
      <c r="M3515" s="112"/>
      <c r="N3515" s="112"/>
      <c r="O3515" s="14">
        <f>SUM(L3515:N3515)</f>
        <v>0</v>
      </c>
      <c r="P3515" s="112"/>
      <c r="Q3515" s="112"/>
      <c r="R3515" s="112"/>
      <c r="S3515" s="112"/>
      <c r="T3515" s="14">
        <f>SUM(P3515:S3515)</f>
        <v>0</v>
      </c>
      <c r="U3515" s="50"/>
      <c r="V3515" s="50"/>
      <c r="W3515" s="50"/>
      <c r="X3515" s="50"/>
      <c r="Y3515" s="50"/>
      <c r="Z3515" s="50"/>
      <c r="AA3515" s="14">
        <f>SUM(U3515:Z3515)</f>
        <v>0</v>
      </c>
      <c r="AB3515" s="50"/>
      <c r="AC3515" s="50"/>
      <c r="AD3515" s="87">
        <f>H3515+K3515+O3515+T3515+AA3515+AB3515-AC3515</f>
        <v>73.575757575757578</v>
      </c>
    </row>
    <row r="3516" spans="1:30" ht="21" customHeight="1" x14ac:dyDescent="0.2">
      <c r="A3516" s="9">
        <v>3512</v>
      </c>
      <c r="B3516" s="122" t="s">
        <v>2897</v>
      </c>
      <c r="C3516" s="110" t="s">
        <v>73</v>
      </c>
      <c r="D3516" s="110">
        <v>1</v>
      </c>
      <c r="E3516" s="36">
        <v>0.72571428571428576</v>
      </c>
      <c r="F3516" s="50"/>
      <c r="G3516" s="50">
        <v>1</v>
      </c>
      <c r="H3516" s="12">
        <f>SUM(E3516*100,F3516:G3516)</f>
        <v>73.571428571428569</v>
      </c>
      <c r="I3516" s="50"/>
      <c r="J3516" s="112"/>
      <c r="K3516" s="14">
        <f>SUM(I3516:J3516)</f>
        <v>0</v>
      </c>
      <c r="L3516" s="50"/>
      <c r="M3516" s="112"/>
      <c r="N3516" s="112"/>
      <c r="O3516" s="14">
        <f>SUM(L3516:N3516)</f>
        <v>0</v>
      </c>
      <c r="P3516" s="112"/>
      <c r="Q3516" s="112"/>
      <c r="R3516" s="112"/>
      <c r="S3516" s="112"/>
      <c r="T3516" s="14">
        <f>SUM(P3516:S3516)</f>
        <v>0</v>
      </c>
      <c r="U3516" s="50"/>
      <c r="V3516" s="50"/>
      <c r="W3516" s="50"/>
      <c r="X3516" s="50"/>
      <c r="Y3516" s="50"/>
      <c r="Z3516" s="50"/>
      <c r="AA3516" s="14">
        <f>SUM(U3516:Z3516)</f>
        <v>0</v>
      </c>
      <c r="AB3516" s="50"/>
      <c r="AC3516" s="50"/>
      <c r="AD3516" s="87">
        <f>H3516+K3516+O3516+T3516+AA3516+AB3516-AC3516</f>
        <v>73.571428571428569</v>
      </c>
    </row>
    <row r="3517" spans="1:30" ht="21" customHeight="1" x14ac:dyDescent="0.2">
      <c r="A3517" s="10">
        <v>3513</v>
      </c>
      <c r="B3517" s="100" t="s">
        <v>2898</v>
      </c>
      <c r="C3517" s="101" t="s">
        <v>68</v>
      </c>
      <c r="D3517" s="156">
        <v>1</v>
      </c>
      <c r="E3517" s="38">
        <v>0.73566666666666669</v>
      </c>
      <c r="F3517" s="48"/>
      <c r="G3517" s="48"/>
      <c r="H3517" s="12">
        <f>SUM(E3517*100,F3517:G3517)</f>
        <v>73.566666666666663</v>
      </c>
      <c r="I3517" s="48"/>
      <c r="J3517" s="78"/>
      <c r="K3517" s="13">
        <f>SUM(I3517:J3517)</f>
        <v>0</v>
      </c>
      <c r="L3517" s="48"/>
      <c r="M3517" s="78"/>
      <c r="N3517" s="78"/>
      <c r="O3517" s="13">
        <f>SUM(L3517:N3517)</f>
        <v>0</v>
      </c>
      <c r="P3517" s="78"/>
      <c r="Q3517" s="78"/>
      <c r="R3517" s="78"/>
      <c r="S3517" s="78"/>
      <c r="T3517" s="13">
        <f>SUM(P3517:S3517)</f>
        <v>0</v>
      </c>
      <c r="U3517" s="48"/>
      <c r="V3517" s="48"/>
      <c r="W3517" s="48"/>
      <c r="X3517" s="48"/>
      <c r="Y3517" s="48"/>
      <c r="Z3517" s="48"/>
      <c r="AA3517" s="13">
        <f>SUM(U3517:Z3517)</f>
        <v>0</v>
      </c>
      <c r="AB3517" s="48"/>
      <c r="AC3517" s="48"/>
      <c r="AD3517" s="86">
        <f>H3517+K3517+O3517+T3517+AA3517+AB3517-AC3517</f>
        <v>73.566666666666663</v>
      </c>
    </row>
    <row r="3518" spans="1:30" ht="21" customHeight="1" x14ac:dyDescent="0.2">
      <c r="A3518" s="8">
        <v>3514</v>
      </c>
      <c r="B3518" s="129" t="s">
        <v>2899</v>
      </c>
      <c r="C3518" s="101" t="s">
        <v>68</v>
      </c>
      <c r="D3518" s="101">
        <v>2</v>
      </c>
      <c r="E3518" s="35">
        <v>0.73566666666666669</v>
      </c>
      <c r="F3518" s="48"/>
      <c r="G3518" s="48"/>
      <c r="H3518" s="12">
        <f>SUM(E3518*100,F3518:G3518)</f>
        <v>73.566666666666663</v>
      </c>
      <c r="I3518" s="48"/>
      <c r="J3518" s="78"/>
      <c r="K3518" s="13">
        <f>SUM(I3518:J3518)</f>
        <v>0</v>
      </c>
      <c r="L3518" s="48"/>
      <c r="M3518" s="78"/>
      <c r="N3518" s="78"/>
      <c r="O3518" s="13">
        <f>SUM(L3518:N3518)</f>
        <v>0</v>
      </c>
      <c r="P3518" s="78"/>
      <c r="Q3518" s="78"/>
      <c r="R3518" s="78"/>
      <c r="S3518" s="78"/>
      <c r="T3518" s="13">
        <f>SUM(P3518:S3518)</f>
        <v>0</v>
      </c>
      <c r="U3518" s="48"/>
      <c r="V3518" s="48"/>
      <c r="W3518" s="48"/>
      <c r="X3518" s="48"/>
      <c r="Y3518" s="48"/>
      <c r="Z3518" s="48"/>
      <c r="AA3518" s="13">
        <f>SUM(U3518:Z3518)</f>
        <v>0</v>
      </c>
      <c r="AB3518" s="48"/>
      <c r="AC3518" s="48"/>
      <c r="AD3518" s="87">
        <f>H3518+K3518+O3518+T3518+AA3518+AB3518-AC3518</f>
        <v>73.566666666666663</v>
      </c>
    </row>
    <row r="3519" spans="1:30" ht="21" customHeight="1" x14ac:dyDescent="0.2">
      <c r="A3519" s="9">
        <v>3515</v>
      </c>
      <c r="B3519" s="96" t="s">
        <v>2900</v>
      </c>
      <c r="C3519" s="96" t="s">
        <v>66</v>
      </c>
      <c r="D3519" s="96">
        <v>4</v>
      </c>
      <c r="E3519" s="35">
        <v>0.73555555555555552</v>
      </c>
      <c r="F3519" s="47"/>
      <c r="G3519" s="47"/>
      <c r="H3519" s="12">
        <f>SUM(E3519*100,F3519:G3519)</f>
        <v>73.555555555555557</v>
      </c>
      <c r="I3519" s="47"/>
      <c r="J3519" s="77"/>
      <c r="K3519" s="13">
        <f>SUM(I3519:J3519)</f>
        <v>0</v>
      </c>
      <c r="L3519" s="47"/>
      <c r="M3519" s="77"/>
      <c r="N3519" s="77"/>
      <c r="O3519" s="13">
        <f>SUM(L3519:N3519)</f>
        <v>0</v>
      </c>
      <c r="P3519" s="77"/>
      <c r="Q3519" s="77"/>
      <c r="R3519" s="77"/>
      <c r="S3519" s="77"/>
      <c r="T3519" s="13">
        <f>SUM(P3519:S3519)</f>
        <v>0</v>
      </c>
      <c r="U3519" s="47"/>
      <c r="V3519" s="47"/>
      <c r="W3519" s="47"/>
      <c r="X3519" s="47"/>
      <c r="Y3519" s="47"/>
      <c r="Z3519" s="47"/>
      <c r="AA3519" s="13">
        <f>SUM(U3519:Z3519)</f>
        <v>0</v>
      </c>
      <c r="AB3519" s="47"/>
      <c r="AC3519" s="47"/>
      <c r="AD3519" s="87">
        <f>H3519+K3519+O3519+T3519+AA3519+AB3519-AC3519</f>
        <v>73.555555555555557</v>
      </c>
    </row>
    <row r="3520" spans="1:30" ht="21" customHeight="1" x14ac:dyDescent="0.2">
      <c r="A3520" s="10">
        <v>3516</v>
      </c>
      <c r="B3520" s="99" t="s">
        <v>2901</v>
      </c>
      <c r="C3520" s="101" t="s">
        <v>68</v>
      </c>
      <c r="D3520" s="101">
        <v>4</v>
      </c>
      <c r="E3520" s="35">
        <v>0.73551724137931029</v>
      </c>
      <c r="F3520" s="48"/>
      <c r="G3520" s="48"/>
      <c r="H3520" s="12">
        <f>SUM(E3520*100,F3520:G3520)</f>
        <v>73.551724137931032</v>
      </c>
      <c r="I3520" s="48"/>
      <c r="J3520" s="78"/>
      <c r="K3520" s="13">
        <f>SUM(I3520:J3520)</f>
        <v>0</v>
      </c>
      <c r="L3520" s="48"/>
      <c r="M3520" s="78"/>
      <c r="N3520" s="78"/>
      <c r="O3520" s="13">
        <f>SUM(L3520:N3520)</f>
        <v>0</v>
      </c>
      <c r="P3520" s="78"/>
      <c r="Q3520" s="78"/>
      <c r="R3520" s="78"/>
      <c r="S3520" s="78"/>
      <c r="T3520" s="13">
        <f>SUM(P3520:S3520)</f>
        <v>0</v>
      </c>
      <c r="U3520" s="48"/>
      <c r="V3520" s="48"/>
      <c r="W3520" s="48"/>
      <c r="X3520" s="48"/>
      <c r="Y3520" s="48"/>
      <c r="Z3520" s="48"/>
      <c r="AA3520" s="13">
        <f>SUM(U3520:Z3520)</f>
        <v>0</v>
      </c>
      <c r="AB3520" s="48"/>
      <c r="AC3520" s="48"/>
      <c r="AD3520" s="86">
        <f>H3520+K3520+O3520+T3520+AA3520+AB3520-AC3520</f>
        <v>73.551724137931032</v>
      </c>
    </row>
    <row r="3521" spans="1:30" ht="21" customHeight="1" x14ac:dyDescent="0.2">
      <c r="A3521" s="8">
        <v>3517</v>
      </c>
      <c r="B3521" s="117">
        <v>204207</v>
      </c>
      <c r="C3521" s="119" t="s">
        <v>78</v>
      </c>
      <c r="D3521" s="119">
        <v>1</v>
      </c>
      <c r="E3521" s="36">
        <v>0.70542812499999996</v>
      </c>
      <c r="F3521" s="51"/>
      <c r="G3521" s="51"/>
      <c r="H3521" s="12">
        <f>SUM(E3521*100,F3521:G3521)</f>
        <v>70.542812499999997</v>
      </c>
      <c r="I3521" s="51"/>
      <c r="J3521" s="121"/>
      <c r="K3521" s="14">
        <f>SUM(I3521:J3521)</f>
        <v>0</v>
      </c>
      <c r="L3521" s="51"/>
      <c r="M3521" s="121"/>
      <c r="N3521" s="121"/>
      <c r="O3521" s="14">
        <f>SUM(L3521:N3521)</f>
        <v>0</v>
      </c>
      <c r="P3521" s="121"/>
      <c r="Q3521" s="121"/>
      <c r="R3521" s="121"/>
      <c r="S3521" s="121"/>
      <c r="T3521" s="14">
        <f>SUM(P3521:S3521)</f>
        <v>0</v>
      </c>
      <c r="U3521" s="51"/>
      <c r="V3521" s="51"/>
      <c r="W3521" s="51"/>
      <c r="X3521" s="51"/>
      <c r="Y3521" s="51"/>
      <c r="Z3521" s="51">
        <v>3</v>
      </c>
      <c r="AA3521" s="14">
        <f>SUM(U3521:Z3521)</f>
        <v>3</v>
      </c>
      <c r="AB3521" s="51"/>
      <c r="AC3521" s="51"/>
      <c r="AD3521" s="87">
        <f>H3521+K3521+O3521+T3521+AA3521+AB3521-AC3521</f>
        <v>73.542812499999997</v>
      </c>
    </row>
    <row r="3522" spans="1:30" ht="21" customHeight="1" x14ac:dyDescent="0.2">
      <c r="A3522" s="9">
        <v>3518</v>
      </c>
      <c r="B3522" s="96" t="s">
        <v>2902</v>
      </c>
      <c r="C3522" s="96" t="s">
        <v>66</v>
      </c>
      <c r="D3522" s="96">
        <v>2</v>
      </c>
      <c r="E3522" s="35">
        <v>0.73533333333333328</v>
      </c>
      <c r="F3522" s="47"/>
      <c r="G3522" s="47"/>
      <c r="H3522" s="12">
        <f>SUM(E3522*100,F3522:G3522)</f>
        <v>73.533333333333331</v>
      </c>
      <c r="I3522" s="47"/>
      <c r="J3522" s="77"/>
      <c r="K3522" s="13">
        <f>SUM(I3522:J3522)</f>
        <v>0</v>
      </c>
      <c r="L3522" s="47"/>
      <c r="M3522" s="77"/>
      <c r="N3522" s="77"/>
      <c r="O3522" s="13">
        <f>SUM(L3522:N3522)</f>
        <v>0</v>
      </c>
      <c r="P3522" s="77"/>
      <c r="Q3522" s="77"/>
      <c r="R3522" s="77"/>
      <c r="S3522" s="77"/>
      <c r="T3522" s="13">
        <f>SUM(P3522:S3522)</f>
        <v>0</v>
      </c>
      <c r="U3522" s="47"/>
      <c r="V3522" s="47"/>
      <c r="W3522" s="47"/>
      <c r="X3522" s="47"/>
      <c r="Y3522" s="47"/>
      <c r="Z3522" s="47"/>
      <c r="AA3522" s="13">
        <f>SUM(U3522:Z3522)</f>
        <v>0</v>
      </c>
      <c r="AB3522" s="47"/>
      <c r="AC3522" s="47"/>
      <c r="AD3522" s="86">
        <f>H3522+K3522+O3522+T3522+AA3522+AB3522-AC3522</f>
        <v>73.533333333333331</v>
      </c>
    </row>
    <row r="3523" spans="1:30" ht="21" customHeight="1" x14ac:dyDescent="0.2">
      <c r="A3523" s="10">
        <v>3519</v>
      </c>
      <c r="B3523" s="99" t="s">
        <v>2903</v>
      </c>
      <c r="C3523" s="101" t="s">
        <v>68</v>
      </c>
      <c r="D3523" s="99">
        <v>1</v>
      </c>
      <c r="E3523" s="35">
        <v>0.7351612903225806</v>
      </c>
      <c r="F3523" s="48"/>
      <c r="G3523" s="48"/>
      <c r="H3523" s="12">
        <f>SUM(E3523*100,F3523:G3523)</f>
        <v>73.516129032258064</v>
      </c>
      <c r="I3523" s="48"/>
      <c r="J3523" s="78"/>
      <c r="K3523" s="13">
        <f>SUM(I3523:J3523)</f>
        <v>0</v>
      </c>
      <c r="L3523" s="48"/>
      <c r="M3523" s="78"/>
      <c r="N3523" s="78"/>
      <c r="O3523" s="13">
        <f>SUM(L3523:N3523)</f>
        <v>0</v>
      </c>
      <c r="P3523" s="78"/>
      <c r="Q3523" s="78"/>
      <c r="R3523" s="78"/>
      <c r="S3523" s="78"/>
      <c r="T3523" s="13">
        <f>SUM(P3523:S3523)</f>
        <v>0</v>
      </c>
      <c r="U3523" s="48"/>
      <c r="V3523" s="48"/>
      <c r="W3523" s="48"/>
      <c r="X3523" s="48"/>
      <c r="Y3523" s="48"/>
      <c r="Z3523" s="48"/>
      <c r="AA3523" s="13">
        <f>SUM(U3523:Z3523)</f>
        <v>0</v>
      </c>
      <c r="AB3523" s="48"/>
      <c r="AC3523" s="48"/>
      <c r="AD3523" s="87">
        <f>H3523+K3523+O3523+T3523+AA3523+AB3523-AC3523</f>
        <v>73.516129032258064</v>
      </c>
    </row>
    <row r="3524" spans="1:30" ht="21" customHeight="1" x14ac:dyDescent="0.2">
      <c r="A3524" s="8">
        <v>3520</v>
      </c>
      <c r="B3524" s="122" t="s">
        <v>2904</v>
      </c>
      <c r="C3524" s="110" t="s">
        <v>73</v>
      </c>
      <c r="D3524" s="110">
        <v>1</v>
      </c>
      <c r="E3524" s="36">
        <v>0.72499999999999998</v>
      </c>
      <c r="F3524" s="50"/>
      <c r="G3524" s="50">
        <v>1</v>
      </c>
      <c r="H3524" s="12">
        <f>SUM(E3524*100,F3524:G3524)</f>
        <v>73.5</v>
      </c>
      <c r="I3524" s="50"/>
      <c r="J3524" s="112"/>
      <c r="K3524" s="14">
        <f>SUM(I3524:J3524)</f>
        <v>0</v>
      </c>
      <c r="L3524" s="50"/>
      <c r="M3524" s="112"/>
      <c r="N3524" s="112"/>
      <c r="O3524" s="14">
        <f>SUM(L3524:N3524)</f>
        <v>0</v>
      </c>
      <c r="P3524" s="112"/>
      <c r="Q3524" s="112"/>
      <c r="R3524" s="112"/>
      <c r="S3524" s="112"/>
      <c r="T3524" s="14">
        <f>SUM(P3524:S3524)</f>
        <v>0</v>
      </c>
      <c r="U3524" s="50"/>
      <c r="V3524" s="50"/>
      <c r="W3524" s="50"/>
      <c r="X3524" s="50"/>
      <c r="Y3524" s="50"/>
      <c r="Z3524" s="50"/>
      <c r="AA3524" s="14">
        <f>SUM(U3524:Z3524)</f>
        <v>0</v>
      </c>
      <c r="AB3524" s="50"/>
      <c r="AC3524" s="50"/>
      <c r="AD3524" s="87">
        <f>H3524+K3524+O3524+T3524+AA3524+AB3524-AC3524</f>
        <v>73.5</v>
      </c>
    </row>
    <row r="3525" spans="1:30" ht="21" customHeight="1" x14ac:dyDescent="0.2">
      <c r="A3525" s="9">
        <v>3521</v>
      </c>
      <c r="B3525" s="100" t="s">
        <v>2905</v>
      </c>
      <c r="C3525" s="101" t="s">
        <v>68</v>
      </c>
      <c r="D3525" s="156">
        <v>1</v>
      </c>
      <c r="E3525" s="38">
        <v>0.71466666666666667</v>
      </c>
      <c r="F3525" s="48"/>
      <c r="G3525" s="48"/>
      <c r="H3525" s="12">
        <f>SUM(E3525*100,F3525:G3525)</f>
        <v>71.466666666666669</v>
      </c>
      <c r="I3525" s="48"/>
      <c r="J3525" s="78"/>
      <c r="K3525" s="13">
        <f>SUM(I3525:J3525)</f>
        <v>0</v>
      </c>
      <c r="L3525" s="48"/>
      <c r="M3525" s="78"/>
      <c r="N3525" s="78"/>
      <c r="O3525" s="13">
        <f>SUM(L3525:N3525)</f>
        <v>0</v>
      </c>
      <c r="P3525" s="78"/>
      <c r="Q3525" s="78"/>
      <c r="R3525" s="78">
        <v>0.5</v>
      </c>
      <c r="S3525" s="78"/>
      <c r="T3525" s="13">
        <f>SUM(P3525:S3525)</f>
        <v>0.5</v>
      </c>
      <c r="U3525" s="48"/>
      <c r="V3525" s="48"/>
      <c r="W3525" s="48">
        <v>1.5</v>
      </c>
      <c r="X3525" s="48"/>
      <c r="Y3525" s="48"/>
      <c r="Z3525" s="48"/>
      <c r="AA3525" s="13">
        <f>SUM(U3525:Z3525)</f>
        <v>1.5</v>
      </c>
      <c r="AB3525" s="48"/>
      <c r="AC3525" s="48"/>
      <c r="AD3525" s="86">
        <f>H3525+K3525+O3525+T3525+AA3525+AB3525-AC3525</f>
        <v>73.466666666666669</v>
      </c>
    </row>
    <row r="3526" spans="1:30" ht="21" customHeight="1" x14ac:dyDescent="0.2">
      <c r="A3526" s="10">
        <v>3522</v>
      </c>
      <c r="B3526" s="117">
        <v>194076</v>
      </c>
      <c r="C3526" s="119" t="s">
        <v>78</v>
      </c>
      <c r="D3526" s="119">
        <v>2</v>
      </c>
      <c r="E3526" s="36">
        <v>0.73458333333333337</v>
      </c>
      <c r="F3526" s="51"/>
      <c r="G3526" s="51"/>
      <c r="H3526" s="12">
        <f>SUM(E3526*100,F3526:G3526)</f>
        <v>73.458333333333343</v>
      </c>
      <c r="I3526" s="51"/>
      <c r="J3526" s="121"/>
      <c r="K3526" s="14">
        <f>SUM(I3526:J3526)</f>
        <v>0</v>
      </c>
      <c r="L3526" s="51"/>
      <c r="M3526" s="121"/>
      <c r="N3526" s="121"/>
      <c r="O3526" s="14">
        <f>SUM(L3526:N3526)</f>
        <v>0</v>
      </c>
      <c r="P3526" s="121"/>
      <c r="Q3526" s="121"/>
      <c r="R3526" s="121"/>
      <c r="S3526" s="121"/>
      <c r="T3526" s="14">
        <f>SUM(P3526:S3526)</f>
        <v>0</v>
      </c>
      <c r="U3526" s="51"/>
      <c r="V3526" s="51"/>
      <c r="W3526" s="51"/>
      <c r="X3526" s="51"/>
      <c r="Y3526" s="51"/>
      <c r="Z3526" s="51"/>
      <c r="AA3526" s="14">
        <f>SUM(U3526:Z3526)</f>
        <v>0</v>
      </c>
      <c r="AB3526" s="51"/>
      <c r="AC3526" s="51"/>
      <c r="AD3526" s="86">
        <f>H3526+K3526+O3526+T3526+AA3526+AB3526-AC3526</f>
        <v>73.458333333333343</v>
      </c>
    </row>
    <row r="3527" spans="1:30" ht="21" customHeight="1" x14ac:dyDescent="0.2">
      <c r="A3527" s="8">
        <v>3523</v>
      </c>
      <c r="B3527" s="96" t="s">
        <v>2906</v>
      </c>
      <c r="C3527" s="96" t="s">
        <v>66</v>
      </c>
      <c r="D3527" s="96">
        <v>3</v>
      </c>
      <c r="E3527" s="35">
        <v>0.73457627118644064</v>
      </c>
      <c r="F3527" s="47"/>
      <c r="G3527" s="47"/>
      <c r="H3527" s="12">
        <f>SUM(E3527*100,F3527:G3527)</f>
        <v>73.457627118644069</v>
      </c>
      <c r="I3527" s="47"/>
      <c r="J3527" s="77"/>
      <c r="K3527" s="13">
        <f>SUM(I3527:J3527)</f>
        <v>0</v>
      </c>
      <c r="L3527" s="47"/>
      <c r="M3527" s="77"/>
      <c r="N3527" s="77"/>
      <c r="O3527" s="13">
        <f>SUM(L3527:N3527)</f>
        <v>0</v>
      </c>
      <c r="P3527" s="77"/>
      <c r="Q3527" s="77"/>
      <c r="R3527" s="77"/>
      <c r="S3527" s="77"/>
      <c r="T3527" s="13">
        <f>SUM(P3527:S3527)</f>
        <v>0</v>
      </c>
      <c r="U3527" s="47"/>
      <c r="V3527" s="47"/>
      <c r="W3527" s="47"/>
      <c r="X3527" s="47"/>
      <c r="Y3527" s="47"/>
      <c r="Z3527" s="47"/>
      <c r="AA3527" s="13">
        <f>SUM(U3527:Z3527)</f>
        <v>0</v>
      </c>
      <c r="AB3527" s="47"/>
      <c r="AC3527" s="47"/>
      <c r="AD3527" s="86">
        <f>H3527+K3527+O3527+T3527+AA3527+AB3527-AC3527</f>
        <v>73.457627118644069</v>
      </c>
    </row>
    <row r="3528" spans="1:30" ht="21" customHeight="1" x14ac:dyDescent="0.2">
      <c r="A3528" s="9">
        <v>3524</v>
      </c>
      <c r="B3528" s="99" t="s">
        <v>2907</v>
      </c>
      <c r="C3528" s="101" t="s">
        <v>68</v>
      </c>
      <c r="D3528" s="125">
        <v>3</v>
      </c>
      <c r="E3528" s="35">
        <v>0.73448275862068968</v>
      </c>
      <c r="F3528" s="48"/>
      <c r="G3528" s="48"/>
      <c r="H3528" s="12">
        <f>SUM(E3528*100,F3528:G3528)</f>
        <v>73.448275862068968</v>
      </c>
      <c r="I3528" s="48"/>
      <c r="J3528" s="78"/>
      <c r="K3528" s="13">
        <f>SUM(I3528:J3528)</f>
        <v>0</v>
      </c>
      <c r="L3528" s="48"/>
      <c r="M3528" s="78"/>
      <c r="N3528" s="78"/>
      <c r="O3528" s="13">
        <f>SUM(L3528:N3528)</f>
        <v>0</v>
      </c>
      <c r="P3528" s="78"/>
      <c r="Q3528" s="78"/>
      <c r="R3528" s="78"/>
      <c r="S3528" s="78"/>
      <c r="T3528" s="13">
        <f>SUM(P3528:S3528)</f>
        <v>0</v>
      </c>
      <c r="U3528" s="48"/>
      <c r="V3528" s="48"/>
      <c r="W3528" s="48"/>
      <c r="X3528" s="48"/>
      <c r="Y3528" s="48"/>
      <c r="Z3528" s="48"/>
      <c r="AA3528" s="13">
        <f>SUM(U3528:Z3528)</f>
        <v>0</v>
      </c>
      <c r="AB3528" s="48"/>
      <c r="AC3528" s="48"/>
      <c r="AD3528" s="87">
        <f>H3528+K3528+O3528+T3528+AA3528+AB3528-AC3528</f>
        <v>73.448275862068968</v>
      </c>
    </row>
    <row r="3529" spans="1:30" ht="21" customHeight="1" x14ac:dyDescent="0.2">
      <c r="A3529" s="10">
        <v>3525</v>
      </c>
      <c r="B3529" s="117">
        <v>204248</v>
      </c>
      <c r="C3529" s="119" t="s">
        <v>78</v>
      </c>
      <c r="D3529" s="119">
        <v>1</v>
      </c>
      <c r="E3529" s="36">
        <v>0.70042500000000008</v>
      </c>
      <c r="F3529" s="51"/>
      <c r="G3529" s="51"/>
      <c r="H3529" s="12">
        <f>SUM(E3529*100,F3529:G3529)</f>
        <v>70.042500000000004</v>
      </c>
      <c r="I3529" s="51"/>
      <c r="J3529" s="121"/>
      <c r="K3529" s="14">
        <f>SUM(I3529:J3529)</f>
        <v>0</v>
      </c>
      <c r="L3529" s="51"/>
      <c r="M3529" s="121"/>
      <c r="N3529" s="121"/>
      <c r="O3529" s="14">
        <f>SUM(L3529:N3529)</f>
        <v>0</v>
      </c>
      <c r="P3529" s="121"/>
      <c r="Q3529" s="121"/>
      <c r="R3529" s="121"/>
      <c r="S3529" s="121"/>
      <c r="T3529" s="14">
        <f>SUM(P3529:S3529)</f>
        <v>0</v>
      </c>
      <c r="U3529" s="51"/>
      <c r="V3529" s="51">
        <v>3.4</v>
      </c>
      <c r="W3529" s="51"/>
      <c r="X3529" s="51"/>
      <c r="Y3529" s="51"/>
      <c r="Z3529" s="51"/>
      <c r="AA3529" s="14">
        <f>SUM(U3529:Z3529)</f>
        <v>3.4</v>
      </c>
      <c r="AB3529" s="51"/>
      <c r="AC3529" s="51"/>
      <c r="AD3529" s="86">
        <f>H3529+K3529+O3529+T3529+AA3529+AB3529-AC3529</f>
        <v>73.44250000000001</v>
      </c>
    </row>
    <row r="3530" spans="1:30" ht="21" customHeight="1" x14ac:dyDescent="0.2">
      <c r="A3530" s="8">
        <v>3526</v>
      </c>
      <c r="B3530" s="117">
        <v>184104</v>
      </c>
      <c r="C3530" s="119" t="s">
        <v>78</v>
      </c>
      <c r="D3530" s="119">
        <v>3</v>
      </c>
      <c r="E3530" s="36">
        <v>0.73431818181818187</v>
      </c>
      <c r="F3530" s="51"/>
      <c r="G3530" s="51"/>
      <c r="H3530" s="12">
        <f>SUM(E3530*100,F3530:G3530)</f>
        <v>73.431818181818187</v>
      </c>
      <c r="I3530" s="51"/>
      <c r="J3530" s="121"/>
      <c r="K3530" s="14">
        <f>SUM(I3530:J3530)</f>
        <v>0</v>
      </c>
      <c r="L3530" s="51"/>
      <c r="M3530" s="121"/>
      <c r="N3530" s="121"/>
      <c r="O3530" s="14">
        <f>SUM(L3530:N3530)</f>
        <v>0</v>
      </c>
      <c r="P3530" s="121"/>
      <c r="Q3530" s="121"/>
      <c r="R3530" s="121"/>
      <c r="S3530" s="121"/>
      <c r="T3530" s="14">
        <f>SUM(P3530:S3530)</f>
        <v>0</v>
      </c>
      <c r="U3530" s="51"/>
      <c r="V3530" s="51"/>
      <c r="W3530" s="51"/>
      <c r="X3530" s="51"/>
      <c r="Y3530" s="51"/>
      <c r="Z3530" s="51"/>
      <c r="AA3530" s="14">
        <f>SUM(U3530:Z3530)</f>
        <v>0</v>
      </c>
      <c r="AB3530" s="51"/>
      <c r="AC3530" s="51"/>
      <c r="AD3530" s="86">
        <f>H3530+K3530+O3530+T3530+AA3530+AB3530-AC3530</f>
        <v>73.431818181818187</v>
      </c>
    </row>
    <row r="3531" spans="1:30" ht="21" customHeight="1" x14ac:dyDescent="0.2">
      <c r="A3531" s="9">
        <v>3527</v>
      </c>
      <c r="B3531" s="122" t="s">
        <v>2908</v>
      </c>
      <c r="C3531" s="110" t="s">
        <v>73</v>
      </c>
      <c r="D3531" s="110">
        <v>1</v>
      </c>
      <c r="E3531" s="36">
        <v>0.72428571428571431</v>
      </c>
      <c r="F3531" s="50"/>
      <c r="G3531" s="50">
        <v>1</v>
      </c>
      <c r="H3531" s="12">
        <f>SUM(E3531*100,F3531:G3531)</f>
        <v>73.428571428571431</v>
      </c>
      <c r="I3531" s="50"/>
      <c r="J3531" s="112"/>
      <c r="K3531" s="14">
        <f>SUM(I3531:J3531)</f>
        <v>0</v>
      </c>
      <c r="L3531" s="50"/>
      <c r="M3531" s="112"/>
      <c r="N3531" s="112"/>
      <c r="O3531" s="14">
        <f>SUM(L3531:N3531)</f>
        <v>0</v>
      </c>
      <c r="P3531" s="112"/>
      <c r="Q3531" s="112"/>
      <c r="R3531" s="112"/>
      <c r="S3531" s="112"/>
      <c r="T3531" s="14">
        <f>SUM(P3531:S3531)</f>
        <v>0</v>
      </c>
      <c r="U3531" s="50"/>
      <c r="V3531" s="50"/>
      <c r="W3531" s="50"/>
      <c r="X3531" s="50"/>
      <c r="Y3531" s="50"/>
      <c r="Z3531" s="50"/>
      <c r="AA3531" s="14">
        <f>SUM(U3531:Z3531)</f>
        <v>0</v>
      </c>
      <c r="AB3531" s="50"/>
      <c r="AC3531" s="50"/>
      <c r="AD3531" s="86">
        <f>H3531+K3531+O3531+T3531+AA3531+AB3531-AC3531</f>
        <v>73.428571428571431</v>
      </c>
    </row>
    <row r="3532" spans="1:30" ht="21" customHeight="1" x14ac:dyDescent="0.2">
      <c r="A3532" s="10">
        <v>3528</v>
      </c>
      <c r="B3532" s="132" t="s">
        <v>2909</v>
      </c>
      <c r="C3532" s="101" t="s">
        <v>68</v>
      </c>
      <c r="D3532" s="101">
        <v>1</v>
      </c>
      <c r="E3532" s="35">
        <v>0.73428571428571432</v>
      </c>
      <c r="F3532" s="48"/>
      <c r="G3532" s="48"/>
      <c r="H3532" s="12">
        <f>SUM(E3532*100,F3532:G3532)</f>
        <v>73.428571428571431</v>
      </c>
      <c r="I3532" s="48"/>
      <c r="J3532" s="78"/>
      <c r="K3532" s="13">
        <f>SUM(I3532:J3532)</f>
        <v>0</v>
      </c>
      <c r="L3532" s="48"/>
      <c r="M3532" s="78"/>
      <c r="N3532" s="78"/>
      <c r="O3532" s="13">
        <f>SUM(L3532:N3532)</f>
        <v>0</v>
      </c>
      <c r="P3532" s="78"/>
      <c r="Q3532" s="78"/>
      <c r="R3532" s="78"/>
      <c r="S3532" s="78"/>
      <c r="T3532" s="13">
        <f>SUM(P3532:S3532)</f>
        <v>0</v>
      </c>
      <c r="U3532" s="48"/>
      <c r="V3532" s="48"/>
      <c r="W3532" s="48"/>
      <c r="X3532" s="48"/>
      <c r="Y3532" s="48"/>
      <c r="Z3532" s="48"/>
      <c r="AA3532" s="13">
        <f>SUM(U3532:Z3532)</f>
        <v>0</v>
      </c>
      <c r="AB3532" s="48"/>
      <c r="AC3532" s="48"/>
      <c r="AD3532" s="87">
        <f>H3532+K3532+O3532+T3532+AA3532+AB3532-AC3532</f>
        <v>73.428571428571431</v>
      </c>
    </row>
    <row r="3533" spans="1:30" ht="21" customHeight="1" x14ac:dyDescent="0.2">
      <c r="A3533" s="8">
        <v>3529</v>
      </c>
      <c r="B3533" s="107">
        <v>182864</v>
      </c>
      <c r="C3533" s="104" t="s">
        <v>70</v>
      </c>
      <c r="D3533" s="104">
        <v>3</v>
      </c>
      <c r="E3533" s="36">
        <f>'[1]3-18-05.'!AD25</f>
        <v>0.7340000000000001</v>
      </c>
      <c r="F3533" s="49"/>
      <c r="G3533" s="49"/>
      <c r="H3533" s="12">
        <f>SUM(E3533*100,F3533:G3533)</f>
        <v>73.400000000000006</v>
      </c>
      <c r="I3533" s="49"/>
      <c r="J3533" s="106"/>
      <c r="K3533" s="14">
        <f>SUM(I3533:J3533)</f>
        <v>0</v>
      </c>
      <c r="L3533" s="49"/>
      <c r="M3533" s="106"/>
      <c r="N3533" s="106"/>
      <c r="O3533" s="14">
        <f>SUM(L3533:N3533)</f>
        <v>0</v>
      </c>
      <c r="P3533" s="106"/>
      <c r="Q3533" s="106"/>
      <c r="R3533" s="106"/>
      <c r="S3533" s="106"/>
      <c r="T3533" s="14">
        <f>SUM(P3533:S3533)</f>
        <v>0</v>
      </c>
      <c r="U3533" s="49"/>
      <c r="V3533" s="49"/>
      <c r="W3533" s="49"/>
      <c r="X3533" s="49"/>
      <c r="Y3533" s="49"/>
      <c r="Z3533" s="49"/>
      <c r="AA3533" s="14">
        <f>SUM(U3533:Z3533)</f>
        <v>0</v>
      </c>
      <c r="AB3533" s="49"/>
      <c r="AC3533" s="49"/>
      <c r="AD3533" s="86">
        <f>H3533+K3533+O3533+T3533+AA3533+AB3533-AC3533</f>
        <v>73.400000000000006</v>
      </c>
    </row>
    <row r="3534" spans="1:30" ht="21" customHeight="1" x14ac:dyDescent="0.2">
      <c r="A3534" s="9">
        <v>3530</v>
      </c>
      <c r="B3534" s="134" t="s">
        <v>2910</v>
      </c>
      <c r="C3534" s="92" t="s">
        <v>64</v>
      </c>
      <c r="D3534" s="92">
        <v>1</v>
      </c>
      <c r="E3534" s="37">
        <v>0.73399999999999999</v>
      </c>
      <c r="F3534" s="46"/>
      <c r="G3534" s="91"/>
      <c r="H3534" s="12">
        <f>SUM(E3534*100,F3534:G3534)</f>
        <v>73.400000000000006</v>
      </c>
      <c r="I3534" s="94"/>
      <c r="J3534" s="95"/>
      <c r="K3534" s="12">
        <f>SUM(I3534:J3534)</f>
        <v>0</v>
      </c>
      <c r="L3534" s="95"/>
      <c r="M3534" s="95"/>
      <c r="N3534" s="95"/>
      <c r="O3534" s="12">
        <f>SUM(L3534:N3534)</f>
        <v>0</v>
      </c>
      <c r="P3534" s="95"/>
      <c r="Q3534" s="95"/>
      <c r="R3534" s="95"/>
      <c r="S3534" s="95"/>
      <c r="T3534" s="12">
        <f>SUM(P3534:S3534)</f>
        <v>0</v>
      </c>
      <c r="U3534" s="95"/>
      <c r="V3534" s="94"/>
      <c r="W3534" s="94"/>
      <c r="X3534" s="94"/>
      <c r="Y3534" s="85"/>
      <c r="Z3534" s="85"/>
      <c r="AA3534" s="14">
        <f>SUM(U3534:Z3534)</f>
        <v>0</v>
      </c>
      <c r="AB3534" s="85"/>
      <c r="AC3534" s="85"/>
      <c r="AD3534" s="86">
        <f>H3534+K3534+O3534+T3534+AA3534+AB3534-AC3534</f>
        <v>73.400000000000006</v>
      </c>
    </row>
    <row r="3535" spans="1:30" ht="21" customHeight="1" x14ac:dyDescent="0.2">
      <c r="A3535" s="10">
        <v>3531</v>
      </c>
      <c r="B3535" s="107" t="s">
        <v>2911</v>
      </c>
      <c r="C3535" s="104" t="s">
        <v>70</v>
      </c>
      <c r="D3535" s="104">
        <v>2</v>
      </c>
      <c r="E3535" s="36">
        <f>H3535/100</f>
        <v>0.7339416666666666</v>
      </c>
      <c r="F3535" s="49"/>
      <c r="G3535" s="49"/>
      <c r="H3535" s="12">
        <v>73.394166666666663</v>
      </c>
      <c r="I3535" s="49"/>
      <c r="J3535" s="106"/>
      <c r="K3535" s="14">
        <f>SUM(I3535:J3535)</f>
        <v>0</v>
      </c>
      <c r="L3535" s="49"/>
      <c r="M3535" s="106"/>
      <c r="N3535" s="106"/>
      <c r="O3535" s="14">
        <f>SUM(L3535:N3535)</f>
        <v>0</v>
      </c>
      <c r="P3535" s="106"/>
      <c r="Q3535" s="106"/>
      <c r="R3535" s="106"/>
      <c r="S3535" s="106"/>
      <c r="T3535" s="14">
        <f>SUM(P3535:S3535)</f>
        <v>0</v>
      </c>
      <c r="U3535" s="49"/>
      <c r="V3535" s="49"/>
      <c r="W3535" s="49"/>
      <c r="X3535" s="49"/>
      <c r="Y3535" s="49"/>
      <c r="Z3535" s="49"/>
      <c r="AA3535" s="14">
        <f>SUM(U3535:Z3535)</f>
        <v>0</v>
      </c>
      <c r="AB3535" s="49"/>
      <c r="AC3535" s="49"/>
      <c r="AD3535" s="86">
        <f>H3535+K3535+O3535+T3535+AA3535+AB3535-AC3535</f>
        <v>73.394166666666663</v>
      </c>
    </row>
    <row r="3536" spans="1:30" ht="21" customHeight="1" x14ac:dyDescent="0.2">
      <c r="A3536" s="8">
        <v>3532</v>
      </c>
      <c r="B3536" s="146" t="s">
        <v>2912</v>
      </c>
      <c r="C3536" s="101" t="s">
        <v>68</v>
      </c>
      <c r="D3536" s="101">
        <v>3</v>
      </c>
      <c r="E3536" s="35">
        <v>0.7338709677419355</v>
      </c>
      <c r="F3536" s="48"/>
      <c r="G3536" s="48"/>
      <c r="H3536" s="12">
        <f>SUM(E3536*100,F3536:G3536)</f>
        <v>73.387096774193552</v>
      </c>
      <c r="I3536" s="48"/>
      <c r="J3536" s="78"/>
      <c r="K3536" s="13">
        <f>SUM(I3536:J3536)</f>
        <v>0</v>
      </c>
      <c r="L3536" s="48"/>
      <c r="M3536" s="78"/>
      <c r="N3536" s="78"/>
      <c r="O3536" s="13">
        <f>SUM(L3536:N3536)</f>
        <v>0</v>
      </c>
      <c r="P3536" s="78"/>
      <c r="Q3536" s="78"/>
      <c r="R3536" s="78"/>
      <c r="S3536" s="78"/>
      <c r="T3536" s="13">
        <f>SUM(P3536:S3536)</f>
        <v>0</v>
      </c>
      <c r="U3536" s="48"/>
      <c r="V3536" s="48"/>
      <c r="W3536" s="48"/>
      <c r="X3536" s="48"/>
      <c r="Y3536" s="48"/>
      <c r="Z3536" s="48"/>
      <c r="AA3536" s="13">
        <f>SUM(U3536:Z3536)</f>
        <v>0</v>
      </c>
      <c r="AB3536" s="48"/>
      <c r="AC3536" s="48"/>
      <c r="AD3536" s="87">
        <f>H3536+K3536+O3536+T3536+AA3536+AB3536-AC3536</f>
        <v>73.387096774193552</v>
      </c>
    </row>
    <row r="3537" spans="1:30" ht="21" customHeight="1" x14ac:dyDescent="0.2">
      <c r="A3537" s="9">
        <v>3533</v>
      </c>
      <c r="B3537" s="134" t="s">
        <v>2913</v>
      </c>
      <c r="C3537" s="92" t="s">
        <v>64</v>
      </c>
      <c r="D3537" s="92">
        <v>1</v>
      </c>
      <c r="E3537" s="37">
        <v>0.73383333333333334</v>
      </c>
      <c r="F3537" s="55"/>
      <c r="G3537" s="46"/>
      <c r="H3537" s="12">
        <f>SUM(E3537*100,F3537:G3537)</f>
        <v>73.38333333333334</v>
      </c>
      <c r="I3537" s="53"/>
      <c r="J3537" s="113"/>
      <c r="K3537" s="12">
        <f>SUM(I3537:J3537)</f>
        <v>0</v>
      </c>
      <c r="L3537" s="53"/>
      <c r="M3537" s="113"/>
      <c r="N3537" s="113"/>
      <c r="O3537" s="12">
        <f>SUM(L3537:N3537)</f>
        <v>0</v>
      </c>
      <c r="P3537" s="113"/>
      <c r="Q3537" s="113"/>
      <c r="R3537" s="113"/>
      <c r="S3537" s="113"/>
      <c r="T3537" s="12">
        <f>SUM(P3537:S3537)</f>
        <v>0</v>
      </c>
      <c r="U3537" s="53"/>
      <c r="V3537" s="53"/>
      <c r="W3537" s="53"/>
      <c r="X3537" s="53"/>
      <c r="Y3537" s="58"/>
      <c r="Z3537" s="58"/>
      <c r="AA3537" s="14">
        <f>SUM(U3537:Z3537)</f>
        <v>0</v>
      </c>
      <c r="AB3537" s="58"/>
      <c r="AC3537" s="58"/>
      <c r="AD3537" s="86">
        <f>H3537+K3537+O3537+T3537+AA3537+AB3537-AC3537</f>
        <v>73.38333333333334</v>
      </c>
    </row>
    <row r="3538" spans="1:30" ht="21" customHeight="1" x14ac:dyDescent="0.2">
      <c r="A3538" s="10">
        <v>3534</v>
      </c>
      <c r="B3538" s="110" t="s">
        <v>2914</v>
      </c>
      <c r="C3538" s="110" t="s">
        <v>73</v>
      </c>
      <c r="D3538" s="110">
        <v>2</v>
      </c>
      <c r="E3538" s="36">
        <v>0.73381118881118879</v>
      </c>
      <c r="F3538" s="50"/>
      <c r="G3538" s="50"/>
      <c r="H3538" s="12">
        <f>SUM(E3538*100,F3538:G3538)</f>
        <v>73.38111888111888</v>
      </c>
      <c r="I3538" s="50"/>
      <c r="J3538" s="112"/>
      <c r="K3538" s="14">
        <f>SUM(I3538:J3538)</f>
        <v>0</v>
      </c>
      <c r="L3538" s="50"/>
      <c r="M3538" s="112"/>
      <c r="N3538" s="112"/>
      <c r="O3538" s="14">
        <f>SUM(L3538:N3538)</f>
        <v>0</v>
      </c>
      <c r="P3538" s="112"/>
      <c r="Q3538" s="112"/>
      <c r="R3538" s="112"/>
      <c r="S3538" s="112"/>
      <c r="T3538" s="14">
        <f>SUM(P3538:S3538)</f>
        <v>0</v>
      </c>
      <c r="U3538" s="50"/>
      <c r="V3538" s="50"/>
      <c r="W3538" s="50"/>
      <c r="X3538" s="50"/>
      <c r="Y3538" s="50"/>
      <c r="Z3538" s="50"/>
      <c r="AA3538" s="14">
        <f>SUM(U3538:Z3538)</f>
        <v>0</v>
      </c>
      <c r="AB3538" s="50"/>
      <c r="AC3538" s="50"/>
      <c r="AD3538" s="86">
        <f>H3538+K3538+O3538+T3538+AA3538+AB3538-AC3538</f>
        <v>73.38111888111888</v>
      </c>
    </row>
    <row r="3539" spans="1:30" ht="21" customHeight="1" x14ac:dyDescent="0.2">
      <c r="A3539" s="8">
        <v>3535</v>
      </c>
      <c r="B3539" s="110" t="s">
        <v>2915</v>
      </c>
      <c r="C3539" s="110" t="s">
        <v>73</v>
      </c>
      <c r="D3539" s="110">
        <v>4</v>
      </c>
      <c r="E3539" s="36">
        <v>0.73375000000000001</v>
      </c>
      <c r="F3539" s="50"/>
      <c r="G3539" s="50"/>
      <c r="H3539" s="12">
        <f>SUM(E3539*100,F3539:G3539)</f>
        <v>73.375</v>
      </c>
      <c r="I3539" s="50"/>
      <c r="J3539" s="112"/>
      <c r="K3539" s="14">
        <f>SUM(I3539:J3539)</f>
        <v>0</v>
      </c>
      <c r="L3539" s="50"/>
      <c r="M3539" s="112"/>
      <c r="N3539" s="112"/>
      <c r="O3539" s="14">
        <f>SUM(L3539:N3539)</f>
        <v>0</v>
      </c>
      <c r="P3539" s="112"/>
      <c r="Q3539" s="112"/>
      <c r="R3539" s="112"/>
      <c r="S3539" s="112"/>
      <c r="T3539" s="14">
        <f>SUM(P3539:S3539)</f>
        <v>0</v>
      </c>
      <c r="U3539" s="50"/>
      <c r="V3539" s="50"/>
      <c r="W3539" s="50"/>
      <c r="X3539" s="50"/>
      <c r="Y3539" s="50"/>
      <c r="Z3539" s="50"/>
      <c r="AA3539" s="14">
        <f>SUM(U3539:Z3539)</f>
        <v>0</v>
      </c>
      <c r="AB3539" s="50"/>
      <c r="AC3539" s="50"/>
      <c r="AD3539" s="86">
        <f>H3539+K3539+O3539+T3539+AA3539+AB3539-AC3539</f>
        <v>73.375</v>
      </c>
    </row>
    <row r="3540" spans="1:30" ht="21" customHeight="1" x14ac:dyDescent="0.2">
      <c r="A3540" s="9">
        <v>3536</v>
      </c>
      <c r="B3540" s="137" t="s">
        <v>2916</v>
      </c>
      <c r="C3540" s="101" t="s">
        <v>68</v>
      </c>
      <c r="D3540" s="137">
        <v>4</v>
      </c>
      <c r="E3540" s="35">
        <v>0.73370370370370375</v>
      </c>
      <c r="F3540" s="48"/>
      <c r="G3540" s="48"/>
      <c r="H3540" s="12">
        <f>SUM(E3540*100,F3540:G3540)</f>
        <v>73.370370370370381</v>
      </c>
      <c r="I3540" s="48"/>
      <c r="J3540" s="78"/>
      <c r="K3540" s="13">
        <f>SUM(I3540:J3540)</f>
        <v>0</v>
      </c>
      <c r="L3540" s="48"/>
      <c r="M3540" s="78"/>
      <c r="N3540" s="78"/>
      <c r="O3540" s="13">
        <f>SUM(L3540:N3540)</f>
        <v>0</v>
      </c>
      <c r="P3540" s="78"/>
      <c r="Q3540" s="78"/>
      <c r="R3540" s="78"/>
      <c r="S3540" s="78"/>
      <c r="T3540" s="13">
        <f>SUM(P3540:S3540)</f>
        <v>0</v>
      </c>
      <c r="U3540" s="48"/>
      <c r="V3540" s="48"/>
      <c r="W3540" s="48"/>
      <c r="X3540" s="48"/>
      <c r="Y3540" s="48"/>
      <c r="Z3540" s="48"/>
      <c r="AA3540" s="13">
        <f>SUM(U3540:Z3540)</f>
        <v>0</v>
      </c>
      <c r="AB3540" s="48"/>
      <c r="AC3540" s="48"/>
      <c r="AD3540" s="86">
        <f>H3540+K3540+O3540+T3540+AA3540+AB3540-AC3540</f>
        <v>73.370370370370381</v>
      </c>
    </row>
    <row r="3541" spans="1:30" ht="21" customHeight="1" x14ac:dyDescent="0.2">
      <c r="A3541" s="10">
        <v>3537</v>
      </c>
      <c r="B3541" s="134" t="s">
        <v>2917</v>
      </c>
      <c r="C3541" s="92" t="s">
        <v>64</v>
      </c>
      <c r="D3541" s="92">
        <v>1</v>
      </c>
      <c r="E3541" s="37">
        <v>0.73366666666666669</v>
      </c>
      <c r="F3541" s="46"/>
      <c r="G3541" s="46"/>
      <c r="H3541" s="12">
        <f>SUM(E3541*100,F3541:G3541)</f>
        <v>73.366666666666674</v>
      </c>
      <c r="I3541" s="94"/>
      <c r="J3541" s="95"/>
      <c r="K3541" s="12">
        <f>SUM(I3541:J3541)</f>
        <v>0</v>
      </c>
      <c r="L3541" s="95"/>
      <c r="M3541" s="95"/>
      <c r="N3541" s="95"/>
      <c r="O3541" s="12">
        <f>SUM(L3541:N3541)</f>
        <v>0</v>
      </c>
      <c r="P3541" s="95"/>
      <c r="Q3541" s="95"/>
      <c r="R3541" s="95"/>
      <c r="S3541" s="95"/>
      <c r="T3541" s="12">
        <f>SUM(P3541:S3541)</f>
        <v>0</v>
      </c>
      <c r="U3541" s="95"/>
      <c r="V3541" s="94"/>
      <c r="W3541" s="94"/>
      <c r="X3541" s="94"/>
      <c r="Y3541" s="85"/>
      <c r="Z3541" s="85"/>
      <c r="AA3541" s="14">
        <f>SUM(U3541:Z3541)</f>
        <v>0</v>
      </c>
      <c r="AB3541" s="85"/>
      <c r="AC3541" s="85"/>
      <c r="AD3541" s="87">
        <f>H3541+K3541+O3541+T3541+AA3541+AB3541-AC3541</f>
        <v>73.366666666666674</v>
      </c>
    </row>
    <row r="3542" spans="1:30" ht="21" customHeight="1" x14ac:dyDescent="0.2">
      <c r="A3542" s="8">
        <v>3538</v>
      </c>
      <c r="B3542" s="122" t="s">
        <v>2918</v>
      </c>
      <c r="C3542" s="110" t="s">
        <v>73</v>
      </c>
      <c r="D3542" s="110">
        <v>2</v>
      </c>
      <c r="E3542" s="36">
        <v>0.73363636363636364</v>
      </c>
      <c r="F3542" s="50"/>
      <c r="G3542" s="50"/>
      <c r="H3542" s="12">
        <f>SUM(E3542*100,F3542:G3542)</f>
        <v>73.36363636363636</v>
      </c>
      <c r="I3542" s="50"/>
      <c r="J3542" s="112"/>
      <c r="K3542" s="14">
        <f>SUM(I3542:J3542)</f>
        <v>0</v>
      </c>
      <c r="L3542" s="50"/>
      <c r="M3542" s="112"/>
      <c r="N3542" s="112"/>
      <c r="O3542" s="14">
        <f>SUM(L3542:N3542)</f>
        <v>0</v>
      </c>
      <c r="P3542" s="112"/>
      <c r="Q3542" s="112"/>
      <c r="R3542" s="112"/>
      <c r="S3542" s="112"/>
      <c r="T3542" s="14">
        <f>SUM(P3542:S3542)</f>
        <v>0</v>
      </c>
      <c r="U3542" s="50"/>
      <c r="V3542" s="50"/>
      <c r="W3542" s="50"/>
      <c r="X3542" s="50"/>
      <c r="Y3542" s="50"/>
      <c r="Z3542" s="50"/>
      <c r="AA3542" s="14">
        <f>SUM(U3542:Z3542)</f>
        <v>0</v>
      </c>
      <c r="AB3542" s="50"/>
      <c r="AC3542" s="50"/>
      <c r="AD3542" s="87">
        <f>H3542+K3542+O3542+T3542+AA3542+AB3542-AC3542</f>
        <v>73.36363636363636</v>
      </c>
    </row>
    <row r="3543" spans="1:30" ht="21" customHeight="1" x14ac:dyDescent="0.2">
      <c r="A3543" s="9">
        <v>3539</v>
      </c>
      <c r="B3543" s="110" t="s">
        <v>2919</v>
      </c>
      <c r="C3543" s="110" t="s">
        <v>73</v>
      </c>
      <c r="D3543" s="110">
        <v>1</v>
      </c>
      <c r="E3543" s="36">
        <v>0.73354838709677417</v>
      </c>
      <c r="F3543" s="50"/>
      <c r="G3543" s="50"/>
      <c r="H3543" s="12">
        <f>SUM(E3543*100,F3543:G3543)</f>
        <v>73.354838709677423</v>
      </c>
      <c r="I3543" s="50"/>
      <c r="J3543" s="112"/>
      <c r="K3543" s="14">
        <f>SUM(I3543:J3543)</f>
        <v>0</v>
      </c>
      <c r="L3543" s="50"/>
      <c r="M3543" s="112"/>
      <c r="N3543" s="112"/>
      <c r="O3543" s="14">
        <f>SUM(L3543:N3543)</f>
        <v>0</v>
      </c>
      <c r="P3543" s="112"/>
      <c r="Q3543" s="112"/>
      <c r="R3543" s="112"/>
      <c r="S3543" s="112"/>
      <c r="T3543" s="14">
        <f>SUM(P3543:S3543)</f>
        <v>0</v>
      </c>
      <c r="U3543" s="50"/>
      <c r="V3543" s="50"/>
      <c r="W3543" s="50"/>
      <c r="X3543" s="50"/>
      <c r="Y3543" s="50"/>
      <c r="Z3543" s="50"/>
      <c r="AA3543" s="14">
        <f>SUM(U3543:Z3543)</f>
        <v>0</v>
      </c>
      <c r="AB3543" s="50"/>
      <c r="AC3543" s="50"/>
      <c r="AD3543" s="87">
        <f>H3543+K3543+O3543+T3543+AA3543+AB3543-AC3543</f>
        <v>73.354838709677423</v>
      </c>
    </row>
    <row r="3544" spans="1:30" ht="21" customHeight="1" x14ac:dyDescent="0.2">
      <c r="A3544" s="10">
        <v>3540</v>
      </c>
      <c r="B3544" s="127" t="s">
        <v>2920</v>
      </c>
      <c r="C3544" s="92" t="s">
        <v>64</v>
      </c>
      <c r="D3544" s="91">
        <v>4</v>
      </c>
      <c r="E3544" s="37">
        <v>0.73338093044679875</v>
      </c>
      <c r="F3544" s="46"/>
      <c r="G3544" s="46"/>
      <c r="H3544" s="12">
        <f>SUM(E3544*100,F3544:G3544)</f>
        <v>73.33809304467988</v>
      </c>
      <c r="I3544" s="94"/>
      <c r="J3544" s="95"/>
      <c r="K3544" s="12">
        <f>SUM(I3544:J3544)</f>
        <v>0</v>
      </c>
      <c r="L3544" s="95"/>
      <c r="M3544" s="95"/>
      <c r="N3544" s="95"/>
      <c r="O3544" s="12">
        <f>SUM(L3544:N3544)</f>
        <v>0</v>
      </c>
      <c r="P3544" s="95"/>
      <c r="Q3544" s="95"/>
      <c r="R3544" s="95"/>
      <c r="S3544" s="95"/>
      <c r="T3544" s="12">
        <f>SUM(P3544:S3544)</f>
        <v>0</v>
      </c>
      <c r="U3544" s="95"/>
      <c r="V3544" s="94"/>
      <c r="W3544" s="94"/>
      <c r="X3544" s="94"/>
      <c r="Y3544" s="85"/>
      <c r="Z3544" s="85"/>
      <c r="AA3544" s="14">
        <f>SUM(U3544:Z3544)</f>
        <v>0</v>
      </c>
      <c r="AB3544" s="85"/>
      <c r="AC3544" s="85"/>
      <c r="AD3544" s="86">
        <f>H3544+K3544+O3544+T3544+AA3544+AB3544-AC3544</f>
        <v>73.33809304467988</v>
      </c>
    </row>
    <row r="3545" spans="1:30" ht="21" customHeight="1" x14ac:dyDescent="0.2">
      <c r="A3545" s="8">
        <v>3541</v>
      </c>
      <c r="B3545" s="96" t="s">
        <v>2921</v>
      </c>
      <c r="C3545" s="96" t="s">
        <v>66</v>
      </c>
      <c r="D3545" s="96">
        <v>3</v>
      </c>
      <c r="E3545" s="35">
        <v>0.73322033898305083</v>
      </c>
      <c r="F3545" s="47"/>
      <c r="G3545" s="47"/>
      <c r="H3545" s="12">
        <f>SUM(E3545*100,F3545:G3545)</f>
        <v>73.322033898305079</v>
      </c>
      <c r="I3545" s="47"/>
      <c r="J3545" s="77"/>
      <c r="K3545" s="13">
        <f>SUM(I3545:J3545)</f>
        <v>0</v>
      </c>
      <c r="L3545" s="47"/>
      <c r="M3545" s="77"/>
      <c r="N3545" s="77"/>
      <c r="O3545" s="13">
        <f>SUM(L3545:N3545)</f>
        <v>0</v>
      </c>
      <c r="P3545" s="77"/>
      <c r="Q3545" s="77"/>
      <c r="R3545" s="77"/>
      <c r="S3545" s="77"/>
      <c r="T3545" s="13">
        <f>SUM(P3545:S3545)</f>
        <v>0</v>
      </c>
      <c r="U3545" s="47"/>
      <c r="V3545" s="47"/>
      <c r="W3545" s="47"/>
      <c r="X3545" s="47"/>
      <c r="Y3545" s="47"/>
      <c r="Z3545" s="47"/>
      <c r="AA3545" s="13">
        <f>SUM(U3545:Z3545)</f>
        <v>0</v>
      </c>
      <c r="AB3545" s="47"/>
      <c r="AC3545" s="47"/>
      <c r="AD3545" s="86">
        <f>H3545+K3545+O3545+T3545+AA3545+AB3545-AC3545</f>
        <v>73.322033898305079</v>
      </c>
    </row>
    <row r="3546" spans="1:30" ht="21" customHeight="1" x14ac:dyDescent="0.2">
      <c r="A3546" s="9">
        <v>3542</v>
      </c>
      <c r="B3546" s="96" t="s">
        <v>2922</v>
      </c>
      <c r="C3546" s="96" t="s">
        <v>66</v>
      </c>
      <c r="D3546" s="96">
        <v>3</v>
      </c>
      <c r="E3546" s="35">
        <v>0.73305084745762716</v>
      </c>
      <c r="F3546" s="47"/>
      <c r="G3546" s="47"/>
      <c r="H3546" s="12">
        <f>SUM(E3546*100,F3546:G3546)</f>
        <v>73.305084745762713</v>
      </c>
      <c r="I3546" s="47"/>
      <c r="J3546" s="77"/>
      <c r="K3546" s="13">
        <f>SUM(I3546:J3546)</f>
        <v>0</v>
      </c>
      <c r="L3546" s="47"/>
      <c r="M3546" s="77"/>
      <c r="N3546" s="77"/>
      <c r="O3546" s="13">
        <f>SUM(L3546:N3546)</f>
        <v>0</v>
      </c>
      <c r="P3546" s="77"/>
      <c r="Q3546" s="77"/>
      <c r="R3546" s="77"/>
      <c r="S3546" s="77"/>
      <c r="T3546" s="13">
        <f>SUM(P3546:S3546)</f>
        <v>0</v>
      </c>
      <c r="U3546" s="47"/>
      <c r="V3546" s="47"/>
      <c r="W3546" s="47"/>
      <c r="X3546" s="47"/>
      <c r="Y3546" s="47"/>
      <c r="Z3546" s="47"/>
      <c r="AA3546" s="13">
        <f>SUM(U3546:Z3546)</f>
        <v>0</v>
      </c>
      <c r="AB3546" s="47"/>
      <c r="AC3546" s="47"/>
      <c r="AD3546" s="86">
        <f>H3546+K3546+O3546+T3546+AA3546+AB3546-AC3546</f>
        <v>73.305084745762713</v>
      </c>
    </row>
    <row r="3547" spans="1:30" ht="21" customHeight="1" x14ac:dyDescent="0.2">
      <c r="A3547" s="10">
        <v>3543</v>
      </c>
      <c r="B3547" s="100" t="s">
        <v>2923</v>
      </c>
      <c r="C3547" s="101" t="s">
        <v>68</v>
      </c>
      <c r="D3547" s="156">
        <v>1</v>
      </c>
      <c r="E3547" s="38">
        <v>0.72299999999999998</v>
      </c>
      <c r="F3547" s="48"/>
      <c r="G3547" s="48"/>
      <c r="H3547" s="12">
        <f>SUM(E3547*100,F3547:G3547)</f>
        <v>72.3</v>
      </c>
      <c r="I3547" s="48"/>
      <c r="J3547" s="78"/>
      <c r="K3547" s="13">
        <f>SUM(I3547:J3547)</f>
        <v>0</v>
      </c>
      <c r="L3547" s="48"/>
      <c r="M3547" s="78"/>
      <c r="N3547" s="78"/>
      <c r="O3547" s="13">
        <f>SUM(L3547:N3547)</f>
        <v>0</v>
      </c>
      <c r="P3547" s="78"/>
      <c r="Q3547" s="78">
        <v>1</v>
      </c>
      <c r="R3547" s="78"/>
      <c r="S3547" s="78"/>
      <c r="T3547" s="13">
        <f>SUM(P3547:S3547)</f>
        <v>1</v>
      </c>
      <c r="U3547" s="48"/>
      <c r="V3547" s="48"/>
      <c r="W3547" s="48"/>
      <c r="X3547" s="48"/>
      <c r="Y3547" s="48"/>
      <c r="Z3547" s="48"/>
      <c r="AA3547" s="13">
        <f>SUM(U3547:Z3547)</f>
        <v>0</v>
      </c>
      <c r="AB3547" s="48"/>
      <c r="AC3547" s="48"/>
      <c r="AD3547" s="86">
        <f>H3547+K3547+O3547+T3547+AA3547+AB3547-AC3547</f>
        <v>73.3</v>
      </c>
    </row>
    <row r="3548" spans="1:30" ht="21" customHeight="1" x14ac:dyDescent="0.2">
      <c r="A3548" s="8">
        <v>3544</v>
      </c>
      <c r="B3548" s="117">
        <v>204064</v>
      </c>
      <c r="C3548" s="119" t="s">
        <v>78</v>
      </c>
      <c r="D3548" s="119">
        <v>1</v>
      </c>
      <c r="E3548" s="36">
        <v>0.73281249999999998</v>
      </c>
      <c r="F3548" s="51"/>
      <c r="G3548" s="51"/>
      <c r="H3548" s="12">
        <f>SUM(E3548*100,F3548:G3548)</f>
        <v>73.28125</v>
      </c>
      <c r="I3548" s="51"/>
      <c r="J3548" s="121"/>
      <c r="K3548" s="14">
        <f>SUM(I3548:J3548)</f>
        <v>0</v>
      </c>
      <c r="L3548" s="51"/>
      <c r="M3548" s="121"/>
      <c r="N3548" s="121"/>
      <c r="O3548" s="14">
        <f>SUM(L3548:N3548)</f>
        <v>0</v>
      </c>
      <c r="P3548" s="121"/>
      <c r="Q3548" s="121"/>
      <c r="R3548" s="121"/>
      <c r="S3548" s="121"/>
      <c r="T3548" s="14">
        <f>SUM(P3548:S3548)</f>
        <v>0</v>
      </c>
      <c r="U3548" s="51"/>
      <c r="V3548" s="51"/>
      <c r="W3548" s="51"/>
      <c r="X3548" s="51"/>
      <c r="Y3548" s="51"/>
      <c r="Z3548" s="51"/>
      <c r="AA3548" s="14">
        <f>SUM(U3548:Z3548)</f>
        <v>0</v>
      </c>
      <c r="AB3548" s="51"/>
      <c r="AC3548" s="51"/>
      <c r="AD3548" s="86">
        <f>H3548+K3548+O3548+T3548+AA3548+AB3548-AC3548</f>
        <v>73.28125</v>
      </c>
    </row>
    <row r="3549" spans="1:30" ht="21" customHeight="1" x14ac:dyDescent="0.2">
      <c r="A3549" s="9">
        <v>3545</v>
      </c>
      <c r="B3549" s="122" t="s">
        <v>2924</v>
      </c>
      <c r="C3549" s="110" t="s">
        <v>73</v>
      </c>
      <c r="D3549" s="110">
        <v>1</v>
      </c>
      <c r="E3549" s="36">
        <v>0.73265185185185178</v>
      </c>
      <c r="F3549" s="50"/>
      <c r="G3549" s="50"/>
      <c r="H3549" s="12">
        <f>SUM(E3549*100,F3549:G3549)</f>
        <v>73.265185185185175</v>
      </c>
      <c r="I3549" s="50"/>
      <c r="J3549" s="112"/>
      <c r="K3549" s="14">
        <f>SUM(I3549:J3549)</f>
        <v>0</v>
      </c>
      <c r="L3549" s="50"/>
      <c r="M3549" s="112"/>
      <c r="N3549" s="112"/>
      <c r="O3549" s="14">
        <f>SUM(L3549:N3549)</f>
        <v>0</v>
      </c>
      <c r="P3549" s="112"/>
      <c r="Q3549" s="112"/>
      <c r="R3549" s="112"/>
      <c r="S3549" s="112"/>
      <c r="T3549" s="14">
        <f>SUM(P3549:S3549)</f>
        <v>0</v>
      </c>
      <c r="U3549" s="50"/>
      <c r="V3549" s="50"/>
      <c r="W3549" s="50"/>
      <c r="X3549" s="50"/>
      <c r="Y3549" s="50"/>
      <c r="Z3549" s="50"/>
      <c r="AA3549" s="14">
        <f>SUM(U3549:Z3549)</f>
        <v>0</v>
      </c>
      <c r="AB3549" s="50"/>
      <c r="AC3549" s="50"/>
      <c r="AD3549" s="87">
        <f>H3549+K3549+O3549+T3549+AA3549+AB3549-AC3549</f>
        <v>73.265185185185175</v>
      </c>
    </row>
    <row r="3550" spans="1:30" ht="21" customHeight="1" x14ac:dyDescent="0.2">
      <c r="A3550" s="10">
        <v>3546</v>
      </c>
      <c r="B3550" s="117">
        <v>204032</v>
      </c>
      <c r="C3550" s="119" t="s">
        <v>78</v>
      </c>
      <c r="D3550" s="119">
        <v>1</v>
      </c>
      <c r="E3550" s="36">
        <v>0.70843750000000005</v>
      </c>
      <c r="F3550" s="51"/>
      <c r="G3550" s="51"/>
      <c r="H3550" s="12">
        <f>SUM(E3550*100,F3550:G3550)</f>
        <v>70.84375</v>
      </c>
      <c r="I3550" s="51"/>
      <c r="J3550" s="121"/>
      <c r="K3550" s="14">
        <f>SUM(I3550:J3550)</f>
        <v>0</v>
      </c>
      <c r="L3550" s="51"/>
      <c r="M3550" s="121"/>
      <c r="N3550" s="121"/>
      <c r="O3550" s="14">
        <f>SUM(L3550:N3550)</f>
        <v>0</v>
      </c>
      <c r="P3550" s="121"/>
      <c r="Q3550" s="121"/>
      <c r="R3550" s="121"/>
      <c r="S3550" s="121"/>
      <c r="T3550" s="14">
        <f>SUM(P3550:S3550)</f>
        <v>0</v>
      </c>
      <c r="U3550" s="51"/>
      <c r="V3550" s="51">
        <v>2.4</v>
      </c>
      <c r="W3550" s="51"/>
      <c r="X3550" s="51"/>
      <c r="Y3550" s="51"/>
      <c r="Z3550" s="51"/>
      <c r="AA3550" s="14">
        <f>SUM(U3550:Z3550)</f>
        <v>2.4</v>
      </c>
      <c r="AB3550" s="51"/>
      <c r="AC3550" s="51"/>
      <c r="AD3550" s="86">
        <f>H3550+K3550+O3550+T3550+AA3550+AB3550-AC3550</f>
        <v>73.243750000000006</v>
      </c>
    </row>
    <row r="3551" spans="1:30" ht="21" customHeight="1" x14ac:dyDescent="0.2">
      <c r="A3551" s="8">
        <v>3547</v>
      </c>
      <c r="B3551" s="103" t="s">
        <v>2925</v>
      </c>
      <c r="C3551" s="104" t="s">
        <v>70</v>
      </c>
      <c r="D3551" s="103">
        <v>4</v>
      </c>
      <c r="E3551" s="36">
        <f>H3551/100</f>
        <v>0.73230769230769222</v>
      </c>
      <c r="F3551" s="49"/>
      <c r="G3551" s="49"/>
      <c r="H3551" s="12">
        <v>73.230769230769226</v>
      </c>
      <c r="I3551" s="49"/>
      <c r="J3551" s="106"/>
      <c r="K3551" s="14">
        <f>SUM(I3551:J3551)</f>
        <v>0</v>
      </c>
      <c r="L3551" s="49"/>
      <c r="M3551" s="106"/>
      <c r="N3551" s="106"/>
      <c r="O3551" s="14">
        <f>SUM(L3551:N3551)</f>
        <v>0</v>
      </c>
      <c r="P3551" s="106"/>
      <c r="Q3551" s="106"/>
      <c r="R3551" s="106"/>
      <c r="S3551" s="106"/>
      <c r="T3551" s="14">
        <f>SUM(P3551:S3551)</f>
        <v>0</v>
      </c>
      <c r="U3551" s="49"/>
      <c r="V3551" s="49"/>
      <c r="W3551" s="49"/>
      <c r="X3551" s="49"/>
      <c r="Y3551" s="49"/>
      <c r="Z3551" s="49"/>
      <c r="AA3551" s="14">
        <f>SUM(U3551:Z3551)</f>
        <v>0</v>
      </c>
      <c r="AB3551" s="49"/>
      <c r="AC3551" s="49"/>
      <c r="AD3551" s="86">
        <f>H3551+K3551+O3551+T3551+AA3551+AB3551-AC3551</f>
        <v>73.230769230769226</v>
      </c>
    </row>
    <row r="3552" spans="1:30" ht="21" customHeight="1" x14ac:dyDescent="0.2">
      <c r="A3552" s="9">
        <v>3548</v>
      </c>
      <c r="B3552" s="122" t="s">
        <v>2926</v>
      </c>
      <c r="C3552" s="110" t="s">
        <v>73</v>
      </c>
      <c r="D3552" s="110">
        <v>3</v>
      </c>
      <c r="E3552" s="36">
        <v>0.73218749999999999</v>
      </c>
      <c r="F3552" s="50"/>
      <c r="G3552" s="50"/>
      <c r="H3552" s="12">
        <f>SUM(E3552*100,F3552:G3552)</f>
        <v>73.21875</v>
      </c>
      <c r="I3552" s="50"/>
      <c r="J3552" s="112"/>
      <c r="K3552" s="14">
        <f>SUM(I3552:J3552)</f>
        <v>0</v>
      </c>
      <c r="L3552" s="50"/>
      <c r="M3552" s="112"/>
      <c r="N3552" s="112"/>
      <c r="O3552" s="14">
        <f>SUM(L3552:N3552)</f>
        <v>0</v>
      </c>
      <c r="P3552" s="112"/>
      <c r="Q3552" s="112"/>
      <c r="R3552" s="112"/>
      <c r="S3552" s="112"/>
      <c r="T3552" s="14">
        <f>SUM(P3552:S3552)</f>
        <v>0</v>
      </c>
      <c r="U3552" s="50"/>
      <c r="V3552" s="50"/>
      <c r="W3552" s="50"/>
      <c r="X3552" s="50"/>
      <c r="Y3552" s="50"/>
      <c r="Z3552" s="50"/>
      <c r="AA3552" s="14">
        <f>SUM(U3552:Z3552)</f>
        <v>0</v>
      </c>
      <c r="AB3552" s="50"/>
      <c r="AC3552" s="50"/>
      <c r="AD3552" s="86">
        <f>H3552+K3552+O3552+T3552+AA3552+AB3552-AC3552</f>
        <v>73.21875</v>
      </c>
    </row>
    <row r="3553" spans="1:30" ht="21" customHeight="1" x14ac:dyDescent="0.2">
      <c r="A3553" s="10">
        <v>3549</v>
      </c>
      <c r="B3553" s="96" t="s">
        <v>2927</v>
      </c>
      <c r="C3553" s="96" t="s">
        <v>66</v>
      </c>
      <c r="D3553" s="96">
        <v>1</v>
      </c>
      <c r="E3553" s="35">
        <v>0.73</v>
      </c>
      <c r="F3553" s="47"/>
      <c r="G3553" s="47"/>
      <c r="H3553" s="12">
        <f>SUM(E3553*100,F3553:G3553)</f>
        <v>73</v>
      </c>
      <c r="I3553" s="47"/>
      <c r="J3553" s="77"/>
      <c r="K3553" s="13">
        <f>SUM(I3553:J3553)</f>
        <v>0</v>
      </c>
      <c r="L3553" s="47"/>
      <c r="M3553" s="77"/>
      <c r="N3553" s="77"/>
      <c r="O3553" s="13">
        <f>SUM(L3553:N3553)</f>
        <v>0</v>
      </c>
      <c r="P3553" s="77"/>
      <c r="Q3553" s="77"/>
      <c r="R3553" s="77"/>
      <c r="S3553" s="77"/>
      <c r="T3553" s="13">
        <f>SUM(P3553:S3553)</f>
        <v>0</v>
      </c>
      <c r="U3553" s="47"/>
      <c r="V3553" s="47"/>
      <c r="W3553" s="47"/>
      <c r="X3553" s="47"/>
      <c r="Y3553" s="47"/>
      <c r="Z3553" s="47">
        <v>0.2</v>
      </c>
      <c r="AA3553" s="13">
        <f>SUM(U3553:Z3553)</f>
        <v>0.2</v>
      </c>
      <c r="AB3553" s="47"/>
      <c r="AC3553" s="47"/>
      <c r="AD3553" s="86">
        <f>H3553+K3553+O3553+T3553+AA3553+AB3553-AC3553</f>
        <v>73.2</v>
      </c>
    </row>
    <row r="3554" spans="1:30" ht="21" customHeight="1" x14ac:dyDescent="0.2">
      <c r="A3554" s="8">
        <v>3550</v>
      </c>
      <c r="B3554" s="143" t="s">
        <v>2928</v>
      </c>
      <c r="C3554" s="92" t="s">
        <v>64</v>
      </c>
      <c r="D3554" s="91">
        <v>4</v>
      </c>
      <c r="E3554" s="37">
        <v>0.73196261682242991</v>
      </c>
      <c r="F3554" s="46"/>
      <c r="G3554" s="46"/>
      <c r="H3554" s="12">
        <f>SUM(E3554*100,F3554:G3554)</f>
        <v>73.196261682242991</v>
      </c>
      <c r="I3554" s="94"/>
      <c r="J3554" s="95"/>
      <c r="K3554" s="12">
        <f>SUM(I3554:J3554)</f>
        <v>0</v>
      </c>
      <c r="L3554" s="95"/>
      <c r="M3554" s="95"/>
      <c r="N3554" s="95"/>
      <c r="O3554" s="12">
        <f>SUM(L3554:N3554)</f>
        <v>0</v>
      </c>
      <c r="P3554" s="95"/>
      <c r="Q3554" s="95"/>
      <c r="R3554" s="95"/>
      <c r="S3554" s="95"/>
      <c r="T3554" s="12">
        <f>SUM(P3554:S3554)</f>
        <v>0</v>
      </c>
      <c r="U3554" s="95"/>
      <c r="V3554" s="94"/>
      <c r="W3554" s="94"/>
      <c r="X3554" s="94"/>
      <c r="Y3554" s="85"/>
      <c r="Z3554" s="85"/>
      <c r="AA3554" s="14">
        <f>SUM(U3554:Z3554)</f>
        <v>0</v>
      </c>
      <c r="AB3554" s="85"/>
      <c r="AC3554" s="85"/>
      <c r="AD3554" s="86">
        <f>H3554+K3554+O3554+T3554+AA3554+AB3554-AC3554</f>
        <v>73.196261682242991</v>
      </c>
    </row>
    <row r="3555" spans="1:30" ht="21" customHeight="1" x14ac:dyDescent="0.2">
      <c r="A3555" s="9">
        <v>3551</v>
      </c>
      <c r="B3555" s="110" t="s">
        <v>2929</v>
      </c>
      <c r="C3555" s="110" t="s">
        <v>73</v>
      </c>
      <c r="D3555" s="110">
        <v>4</v>
      </c>
      <c r="E3555" s="36">
        <v>0.73187500000000005</v>
      </c>
      <c r="F3555" s="50"/>
      <c r="G3555" s="50"/>
      <c r="H3555" s="12">
        <f>SUM(E3555*100,F3555:G3555)</f>
        <v>73.1875</v>
      </c>
      <c r="I3555" s="50"/>
      <c r="J3555" s="112"/>
      <c r="K3555" s="14">
        <f>SUM(I3555:J3555)</f>
        <v>0</v>
      </c>
      <c r="L3555" s="50"/>
      <c r="M3555" s="112"/>
      <c r="N3555" s="112"/>
      <c r="O3555" s="14">
        <f>SUM(L3555:N3555)</f>
        <v>0</v>
      </c>
      <c r="P3555" s="112"/>
      <c r="Q3555" s="112"/>
      <c r="R3555" s="112"/>
      <c r="S3555" s="112"/>
      <c r="T3555" s="14">
        <f>SUM(P3555:S3555)</f>
        <v>0</v>
      </c>
      <c r="U3555" s="50"/>
      <c r="V3555" s="50"/>
      <c r="W3555" s="50"/>
      <c r="X3555" s="50"/>
      <c r="Y3555" s="50"/>
      <c r="Z3555" s="50"/>
      <c r="AA3555" s="14">
        <f>SUM(U3555:Z3555)</f>
        <v>0</v>
      </c>
      <c r="AB3555" s="50"/>
      <c r="AC3555" s="50"/>
      <c r="AD3555" s="86">
        <f>H3555+K3555+O3555+T3555+AA3555+AB3555-AC3555</f>
        <v>73.1875</v>
      </c>
    </row>
    <row r="3556" spans="1:30" ht="21" customHeight="1" x14ac:dyDescent="0.2">
      <c r="A3556" s="10">
        <v>3552</v>
      </c>
      <c r="B3556" s="117">
        <v>194061</v>
      </c>
      <c r="C3556" s="119" t="s">
        <v>78</v>
      </c>
      <c r="D3556" s="119">
        <v>2</v>
      </c>
      <c r="E3556" s="36">
        <v>0.73187500000000005</v>
      </c>
      <c r="F3556" s="51"/>
      <c r="G3556" s="51"/>
      <c r="H3556" s="12">
        <f>SUM(E3556*100,F3556:G3556)</f>
        <v>73.1875</v>
      </c>
      <c r="I3556" s="51"/>
      <c r="J3556" s="121"/>
      <c r="K3556" s="14">
        <f>SUM(I3556:J3556)</f>
        <v>0</v>
      </c>
      <c r="L3556" s="51"/>
      <c r="M3556" s="121"/>
      <c r="N3556" s="121"/>
      <c r="O3556" s="14">
        <f>SUM(L3556:N3556)</f>
        <v>0</v>
      </c>
      <c r="P3556" s="121"/>
      <c r="Q3556" s="121"/>
      <c r="R3556" s="121"/>
      <c r="S3556" s="121"/>
      <c r="T3556" s="14">
        <f>SUM(P3556:S3556)</f>
        <v>0</v>
      </c>
      <c r="U3556" s="51"/>
      <c r="V3556" s="51"/>
      <c r="W3556" s="51"/>
      <c r="X3556" s="51"/>
      <c r="Y3556" s="51"/>
      <c r="Z3556" s="51"/>
      <c r="AA3556" s="14">
        <f>SUM(U3556:Z3556)</f>
        <v>0</v>
      </c>
      <c r="AB3556" s="51"/>
      <c r="AC3556" s="51"/>
      <c r="AD3556" s="87">
        <f>H3556+K3556+O3556+T3556+AA3556+AB3556-AC3556</f>
        <v>73.1875</v>
      </c>
    </row>
    <row r="3557" spans="1:30" ht="21" customHeight="1" x14ac:dyDescent="0.2">
      <c r="A3557" s="8">
        <v>3553</v>
      </c>
      <c r="B3557" s="107" t="s">
        <v>2930</v>
      </c>
      <c r="C3557" s="104" t="s">
        <v>70</v>
      </c>
      <c r="D3557" s="104">
        <v>2</v>
      </c>
      <c r="E3557" s="36">
        <f>H3557/100</f>
        <v>0.73185</v>
      </c>
      <c r="F3557" s="49"/>
      <c r="G3557" s="49"/>
      <c r="H3557" s="12">
        <v>73.185000000000002</v>
      </c>
      <c r="I3557" s="49"/>
      <c r="J3557" s="106"/>
      <c r="K3557" s="14">
        <f>SUM(I3557:J3557)</f>
        <v>0</v>
      </c>
      <c r="L3557" s="49"/>
      <c r="M3557" s="106"/>
      <c r="N3557" s="106"/>
      <c r="O3557" s="14">
        <f>SUM(L3557:N3557)</f>
        <v>0</v>
      </c>
      <c r="P3557" s="106"/>
      <c r="Q3557" s="106"/>
      <c r="R3557" s="106"/>
      <c r="S3557" s="106"/>
      <c r="T3557" s="14">
        <f>SUM(P3557:S3557)</f>
        <v>0</v>
      </c>
      <c r="U3557" s="49"/>
      <c r="V3557" s="49"/>
      <c r="W3557" s="49"/>
      <c r="X3557" s="49"/>
      <c r="Y3557" s="49"/>
      <c r="Z3557" s="49"/>
      <c r="AA3557" s="14">
        <f>SUM(U3557:Z3557)</f>
        <v>0</v>
      </c>
      <c r="AB3557" s="49"/>
      <c r="AC3557" s="49"/>
      <c r="AD3557" s="86">
        <f>H3557+K3557+O3557+T3557+AA3557+AB3557-AC3557</f>
        <v>73.185000000000002</v>
      </c>
    </row>
    <row r="3558" spans="1:30" ht="21" customHeight="1" x14ac:dyDescent="0.2">
      <c r="A3558" s="9">
        <v>3554</v>
      </c>
      <c r="B3558" s="114" t="s">
        <v>2931</v>
      </c>
      <c r="C3558" s="92" t="s">
        <v>64</v>
      </c>
      <c r="D3558" s="91">
        <v>3</v>
      </c>
      <c r="E3558" s="37">
        <v>0.73180064308681669</v>
      </c>
      <c r="F3558" s="46"/>
      <c r="G3558" s="46"/>
      <c r="H3558" s="12">
        <f>SUM(E3558*100,F3558:G3558)</f>
        <v>73.180064308681665</v>
      </c>
      <c r="I3558" s="94"/>
      <c r="J3558" s="95"/>
      <c r="K3558" s="12">
        <f>SUM(I3558:J3558)</f>
        <v>0</v>
      </c>
      <c r="L3558" s="95"/>
      <c r="M3558" s="95"/>
      <c r="N3558" s="95"/>
      <c r="O3558" s="12">
        <f>SUM(L3558:N3558)</f>
        <v>0</v>
      </c>
      <c r="P3558" s="95"/>
      <c r="Q3558" s="95"/>
      <c r="R3558" s="95"/>
      <c r="S3558" s="95"/>
      <c r="T3558" s="12">
        <f>SUM(P3558:S3558)</f>
        <v>0</v>
      </c>
      <c r="U3558" s="95"/>
      <c r="V3558" s="94"/>
      <c r="W3558" s="94"/>
      <c r="X3558" s="94"/>
      <c r="Y3558" s="85"/>
      <c r="Z3558" s="85"/>
      <c r="AA3558" s="14">
        <f>SUM(U3558:Z3558)</f>
        <v>0</v>
      </c>
      <c r="AB3558" s="85"/>
      <c r="AC3558" s="85"/>
      <c r="AD3558" s="87">
        <f>H3558+K3558+O3558+T3558+AA3558+AB3558-AC3558</f>
        <v>73.180064308681665</v>
      </c>
    </row>
    <row r="3559" spans="1:30" ht="21" customHeight="1" x14ac:dyDescent="0.2">
      <c r="A3559" s="10">
        <v>3555</v>
      </c>
      <c r="B3559" s="110" t="s">
        <v>2932</v>
      </c>
      <c r="C3559" s="110" t="s">
        <v>73</v>
      </c>
      <c r="D3559" s="110">
        <v>2</v>
      </c>
      <c r="E3559" s="36">
        <v>0.73178321678321678</v>
      </c>
      <c r="F3559" s="50"/>
      <c r="G3559" s="50"/>
      <c r="H3559" s="12">
        <f>SUM(E3559*100,F3559:G3559)</f>
        <v>73.17832167832168</v>
      </c>
      <c r="I3559" s="50"/>
      <c r="J3559" s="112"/>
      <c r="K3559" s="14">
        <f>SUM(I3559:J3559)</f>
        <v>0</v>
      </c>
      <c r="L3559" s="50"/>
      <c r="M3559" s="112"/>
      <c r="N3559" s="112"/>
      <c r="O3559" s="14">
        <f>SUM(L3559:N3559)</f>
        <v>0</v>
      </c>
      <c r="P3559" s="112"/>
      <c r="Q3559" s="112"/>
      <c r="R3559" s="112"/>
      <c r="S3559" s="112"/>
      <c r="T3559" s="14">
        <f>SUM(P3559:S3559)</f>
        <v>0</v>
      </c>
      <c r="U3559" s="50"/>
      <c r="V3559" s="50"/>
      <c r="W3559" s="50"/>
      <c r="X3559" s="50"/>
      <c r="Y3559" s="50"/>
      <c r="Z3559" s="50"/>
      <c r="AA3559" s="14">
        <f>SUM(U3559:Z3559)</f>
        <v>0</v>
      </c>
      <c r="AB3559" s="50"/>
      <c r="AC3559" s="50"/>
      <c r="AD3559" s="86">
        <f>H3559+K3559+O3559+T3559+AA3559+AB3559-AC3559</f>
        <v>73.17832167832168</v>
      </c>
    </row>
    <row r="3560" spans="1:30" ht="21" customHeight="1" x14ac:dyDescent="0.2">
      <c r="A3560" s="8">
        <v>3556</v>
      </c>
      <c r="B3560" s="96" t="s">
        <v>2933</v>
      </c>
      <c r="C3560" s="96" t="s">
        <v>66</v>
      </c>
      <c r="D3560" s="96">
        <v>3</v>
      </c>
      <c r="E3560" s="35">
        <v>0.73169491525423724</v>
      </c>
      <c r="F3560" s="47"/>
      <c r="G3560" s="47"/>
      <c r="H3560" s="12">
        <f>SUM(E3560*100,F3560:G3560)</f>
        <v>73.169491525423723</v>
      </c>
      <c r="I3560" s="47"/>
      <c r="J3560" s="77"/>
      <c r="K3560" s="13">
        <f>SUM(I3560:J3560)</f>
        <v>0</v>
      </c>
      <c r="L3560" s="47"/>
      <c r="M3560" s="77"/>
      <c r="N3560" s="77"/>
      <c r="O3560" s="13">
        <f>SUM(L3560:N3560)</f>
        <v>0</v>
      </c>
      <c r="P3560" s="77"/>
      <c r="Q3560" s="77"/>
      <c r="R3560" s="77"/>
      <c r="S3560" s="77"/>
      <c r="T3560" s="13">
        <f>SUM(P3560:S3560)</f>
        <v>0</v>
      </c>
      <c r="U3560" s="47"/>
      <c r="V3560" s="47"/>
      <c r="W3560" s="47"/>
      <c r="X3560" s="47"/>
      <c r="Y3560" s="47"/>
      <c r="Z3560" s="47"/>
      <c r="AA3560" s="13">
        <f>SUM(U3560:Z3560)</f>
        <v>0</v>
      </c>
      <c r="AB3560" s="47"/>
      <c r="AC3560" s="47"/>
      <c r="AD3560" s="86">
        <f>H3560+K3560+O3560+T3560+AA3560+AB3560-AC3560</f>
        <v>73.169491525423723</v>
      </c>
    </row>
    <row r="3561" spans="1:30" ht="21" customHeight="1" x14ac:dyDescent="0.2">
      <c r="A3561" s="9">
        <v>3557</v>
      </c>
      <c r="B3561" s="134" t="s">
        <v>2934</v>
      </c>
      <c r="C3561" s="92" t="s">
        <v>64</v>
      </c>
      <c r="D3561" s="92">
        <v>1</v>
      </c>
      <c r="E3561" s="37">
        <v>0.73166666666666669</v>
      </c>
      <c r="F3561" s="46"/>
      <c r="G3561" s="46"/>
      <c r="H3561" s="12">
        <f>SUM(E3561*100,F3561:G3561)</f>
        <v>73.166666666666671</v>
      </c>
      <c r="I3561" s="94"/>
      <c r="J3561" s="95"/>
      <c r="K3561" s="12">
        <f>SUM(I3561:J3561)</f>
        <v>0</v>
      </c>
      <c r="L3561" s="95"/>
      <c r="M3561" s="95"/>
      <c r="N3561" s="95"/>
      <c r="O3561" s="12">
        <f>SUM(L3561:N3561)</f>
        <v>0</v>
      </c>
      <c r="P3561" s="95"/>
      <c r="Q3561" s="95"/>
      <c r="R3561" s="95"/>
      <c r="S3561" s="95"/>
      <c r="T3561" s="12">
        <f>SUM(P3561:S3561)</f>
        <v>0</v>
      </c>
      <c r="U3561" s="95"/>
      <c r="V3561" s="94"/>
      <c r="W3561" s="94"/>
      <c r="X3561" s="94"/>
      <c r="Y3561" s="85"/>
      <c r="Z3561" s="85"/>
      <c r="AA3561" s="14">
        <f>SUM(U3561:Z3561)</f>
        <v>0</v>
      </c>
      <c r="AB3561" s="85"/>
      <c r="AC3561" s="85"/>
      <c r="AD3561" s="86">
        <f>H3561+K3561+O3561+T3561+AA3561+AB3561-AC3561</f>
        <v>73.166666666666671</v>
      </c>
    </row>
    <row r="3562" spans="1:30" ht="21" customHeight="1" x14ac:dyDescent="0.2">
      <c r="A3562" s="10">
        <v>3558</v>
      </c>
      <c r="B3562" s="132" t="s">
        <v>2935</v>
      </c>
      <c r="C3562" s="101" t="s">
        <v>68</v>
      </c>
      <c r="D3562" s="101">
        <v>1</v>
      </c>
      <c r="E3562" s="35">
        <v>0.73142857142857143</v>
      </c>
      <c r="F3562" s="48"/>
      <c r="G3562" s="48"/>
      <c r="H3562" s="12">
        <f>SUM(E3562*100,F3562:G3562)</f>
        <v>73.142857142857139</v>
      </c>
      <c r="I3562" s="48"/>
      <c r="J3562" s="78"/>
      <c r="K3562" s="13">
        <f>SUM(I3562:J3562)</f>
        <v>0</v>
      </c>
      <c r="L3562" s="48"/>
      <c r="M3562" s="78"/>
      <c r="N3562" s="78"/>
      <c r="O3562" s="13">
        <f>SUM(L3562:N3562)</f>
        <v>0</v>
      </c>
      <c r="P3562" s="78"/>
      <c r="Q3562" s="78"/>
      <c r="R3562" s="78"/>
      <c r="S3562" s="78"/>
      <c r="T3562" s="13">
        <f>SUM(P3562:S3562)</f>
        <v>0</v>
      </c>
      <c r="U3562" s="48"/>
      <c r="V3562" s="48"/>
      <c r="W3562" s="48"/>
      <c r="X3562" s="48"/>
      <c r="Y3562" s="48"/>
      <c r="Z3562" s="48"/>
      <c r="AA3562" s="13">
        <f>SUM(U3562:Z3562)</f>
        <v>0</v>
      </c>
      <c r="AB3562" s="48"/>
      <c r="AC3562" s="48"/>
      <c r="AD3562" s="86">
        <f>H3562+K3562+O3562+T3562+AA3562+AB3562-AC3562</f>
        <v>73.142857142857139</v>
      </c>
    </row>
    <row r="3563" spans="1:30" ht="21" customHeight="1" x14ac:dyDescent="0.2">
      <c r="A3563" s="8">
        <v>3559</v>
      </c>
      <c r="B3563" s="117">
        <v>184083</v>
      </c>
      <c r="C3563" s="119" t="s">
        <v>78</v>
      </c>
      <c r="D3563" s="119">
        <v>3</v>
      </c>
      <c r="E3563" s="36">
        <v>0.73136363636363633</v>
      </c>
      <c r="F3563" s="51"/>
      <c r="G3563" s="51"/>
      <c r="H3563" s="12">
        <f>SUM(E3563*100,F3563:G3563)</f>
        <v>73.136363636363626</v>
      </c>
      <c r="I3563" s="51"/>
      <c r="J3563" s="121"/>
      <c r="K3563" s="14">
        <f>SUM(I3563:J3563)</f>
        <v>0</v>
      </c>
      <c r="L3563" s="51"/>
      <c r="M3563" s="121"/>
      <c r="N3563" s="121"/>
      <c r="O3563" s="14">
        <f>SUM(L3563:N3563)</f>
        <v>0</v>
      </c>
      <c r="P3563" s="121"/>
      <c r="Q3563" s="121"/>
      <c r="R3563" s="121"/>
      <c r="S3563" s="121"/>
      <c r="T3563" s="14">
        <f>SUM(P3563:S3563)</f>
        <v>0</v>
      </c>
      <c r="U3563" s="51"/>
      <c r="V3563" s="51"/>
      <c r="W3563" s="51"/>
      <c r="X3563" s="51"/>
      <c r="Y3563" s="51"/>
      <c r="Z3563" s="51"/>
      <c r="AA3563" s="14">
        <f>SUM(U3563:Z3563)</f>
        <v>0</v>
      </c>
      <c r="AB3563" s="51"/>
      <c r="AC3563" s="51"/>
      <c r="AD3563" s="86">
        <f>H3563+K3563+O3563+T3563+AA3563+AB3563-AC3563</f>
        <v>73.136363636363626</v>
      </c>
    </row>
    <row r="3564" spans="1:30" ht="21" customHeight="1" x14ac:dyDescent="0.2">
      <c r="A3564" s="9">
        <v>3560</v>
      </c>
      <c r="B3564" s="122" t="s">
        <v>2936</v>
      </c>
      <c r="C3564" s="110" t="s">
        <v>73</v>
      </c>
      <c r="D3564" s="110">
        <v>1</v>
      </c>
      <c r="E3564" s="36">
        <v>0.73134074074074074</v>
      </c>
      <c r="F3564" s="50"/>
      <c r="G3564" s="50"/>
      <c r="H3564" s="12">
        <f>SUM(E3564*100,F3564:G3564)</f>
        <v>73.134074074074078</v>
      </c>
      <c r="I3564" s="50"/>
      <c r="J3564" s="112"/>
      <c r="K3564" s="14">
        <f>SUM(I3564:J3564)</f>
        <v>0</v>
      </c>
      <c r="L3564" s="50"/>
      <c r="M3564" s="112"/>
      <c r="N3564" s="112"/>
      <c r="O3564" s="14">
        <f>SUM(L3564:N3564)</f>
        <v>0</v>
      </c>
      <c r="P3564" s="112"/>
      <c r="Q3564" s="112"/>
      <c r="R3564" s="112"/>
      <c r="S3564" s="112"/>
      <c r="T3564" s="14">
        <f>SUM(P3564:S3564)</f>
        <v>0</v>
      </c>
      <c r="U3564" s="50"/>
      <c r="V3564" s="50"/>
      <c r="W3564" s="50"/>
      <c r="X3564" s="50"/>
      <c r="Y3564" s="50"/>
      <c r="Z3564" s="50"/>
      <c r="AA3564" s="14">
        <f>SUM(U3564:Z3564)</f>
        <v>0</v>
      </c>
      <c r="AB3564" s="50"/>
      <c r="AC3564" s="50"/>
      <c r="AD3564" s="86">
        <f>H3564+K3564+O3564+T3564+AA3564+AB3564-AC3564</f>
        <v>73.134074074074078</v>
      </c>
    </row>
    <row r="3565" spans="1:30" ht="21" customHeight="1" x14ac:dyDescent="0.2">
      <c r="A3565" s="10">
        <v>3561</v>
      </c>
      <c r="B3565" s="114" t="s">
        <v>2937</v>
      </c>
      <c r="C3565" s="92" t="s">
        <v>64</v>
      </c>
      <c r="D3565" s="91">
        <v>3</v>
      </c>
      <c r="E3565" s="37">
        <v>0.73102893890675236</v>
      </c>
      <c r="F3565" s="46"/>
      <c r="G3565" s="46"/>
      <c r="H3565" s="12">
        <f>SUM(E3565*100,F3565:G3565)</f>
        <v>73.102893890675233</v>
      </c>
      <c r="I3565" s="94"/>
      <c r="J3565" s="95"/>
      <c r="K3565" s="12">
        <f>SUM(I3565:J3565)</f>
        <v>0</v>
      </c>
      <c r="L3565" s="95"/>
      <c r="M3565" s="95"/>
      <c r="N3565" s="95"/>
      <c r="O3565" s="12">
        <f>SUM(L3565:N3565)</f>
        <v>0</v>
      </c>
      <c r="P3565" s="95"/>
      <c r="Q3565" s="95"/>
      <c r="R3565" s="95"/>
      <c r="S3565" s="95"/>
      <c r="T3565" s="12">
        <f>SUM(P3565:S3565)</f>
        <v>0</v>
      </c>
      <c r="U3565" s="95"/>
      <c r="V3565" s="94"/>
      <c r="W3565" s="94"/>
      <c r="X3565" s="94"/>
      <c r="Y3565" s="85"/>
      <c r="Z3565" s="85"/>
      <c r="AA3565" s="14">
        <f>SUM(U3565:Z3565)</f>
        <v>0</v>
      </c>
      <c r="AB3565" s="85"/>
      <c r="AC3565" s="85"/>
      <c r="AD3565" s="86">
        <f>H3565+K3565+O3565+T3565+AA3565+AB3565-AC3565</f>
        <v>73.102893890675233</v>
      </c>
    </row>
    <row r="3566" spans="1:30" ht="21" customHeight="1" x14ac:dyDescent="0.2">
      <c r="A3566" s="8">
        <v>3562</v>
      </c>
      <c r="B3566" s="110" t="s">
        <v>2938</v>
      </c>
      <c r="C3566" s="110" t="s">
        <v>73</v>
      </c>
      <c r="D3566" s="110">
        <v>3</v>
      </c>
      <c r="E3566" s="36">
        <v>0.73101449275362318</v>
      </c>
      <c r="F3566" s="50"/>
      <c r="G3566" s="50"/>
      <c r="H3566" s="12">
        <f>SUM(E3566*100,F3566:G3566)</f>
        <v>73.101449275362313</v>
      </c>
      <c r="I3566" s="50"/>
      <c r="J3566" s="112"/>
      <c r="K3566" s="14">
        <f>SUM(I3566:J3566)</f>
        <v>0</v>
      </c>
      <c r="L3566" s="50"/>
      <c r="M3566" s="112"/>
      <c r="N3566" s="112"/>
      <c r="O3566" s="14">
        <f>SUM(L3566:N3566)</f>
        <v>0</v>
      </c>
      <c r="P3566" s="112"/>
      <c r="Q3566" s="112"/>
      <c r="R3566" s="112"/>
      <c r="S3566" s="112"/>
      <c r="T3566" s="14">
        <f>SUM(P3566:S3566)</f>
        <v>0</v>
      </c>
      <c r="U3566" s="50"/>
      <c r="V3566" s="50"/>
      <c r="W3566" s="50"/>
      <c r="X3566" s="50"/>
      <c r="Y3566" s="50"/>
      <c r="Z3566" s="50"/>
      <c r="AA3566" s="14">
        <f>SUM(U3566:Z3566)</f>
        <v>0</v>
      </c>
      <c r="AB3566" s="50"/>
      <c r="AC3566" s="50"/>
      <c r="AD3566" s="86">
        <f>H3566+K3566+O3566+T3566+AA3566+AB3566-AC3566</f>
        <v>73.101449275362313</v>
      </c>
    </row>
    <row r="3567" spans="1:30" ht="21" customHeight="1" x14ac:dyDescent="0.2">
      <c r="A3567" s="9">
        <v>3563</v>
      </c>
      <c r="B3567" s="131" t="s">
        <v>2939</v>
      </c>
      <c r="C3567" s="92" t="s">
        <v>64</v>
      </c>
      <c r="D3567" s="92">
        <v>2</v>
      </c>
      <c r="E3567" s="37">
        <v>0.7309574468085106</v>
      </c>
      <c r="F3567" s="46"/>
      <c r="G3567" s="46"/>
      <c r="H3567" s="12">
        <f>SUM(E3567*100,F3567:G3567)</f>
        <v>73.095744680851055</v>
      </c>
      <c r="I3567" s="94"/>
      <c r="J3567" s="95"/>
      <c r="K3567" s="12">
        <f>SUM(I3567:J3567)</f>
        <v>0</v>
      </c>
      <c r="L3567" s="95"/>
      <c r="M3567" s="95"/>
      <c r="N3567" s="95"/>
      <c r="O3567" s="12">
        <f>SUM(L3567:N3567)</f>
        <v>0</v>
      </c>
      <c r="P3567" s="95"/>
      <c r="Q3567" s="95"/>
      <c r="R3567" s="95"/>
      <c r="S3567" s="95"/>
      <c r="T3567" s="12">
        <f>SUM(P3567:S3567)</f>
        <v>0</v>
      </c>
      <c r="U3567" s="95"/>
      <c r="V3567" s="94"/>
      <c r="W3567" s="94"/>
      <c r="X3567" s="94"/>
      <c r="Y3567" s="85"/>
      <c r="Z3567" s="85"/>
      <c r="AA3567" s="14">
        <f>SUM(U3567:Z3567)</f>
        <v>0</v>
      </c>
      <c r="AB3567" s="85"/>
      <c r="AC3567" s="85"/>
      <c r="AD3567" s="87">
        <f>H3567+K3567+O3567+T3567+AA3567+AB3567-AC3567</f>
        <v>73.095744680851055</v>
      </c>
    </row>
    <row r="3568" spans="1:30" ht="21" customHeight="1" x14ac:dyDescent="0.2">
      <c r="A3568" s="10">
        <v>3564</v>
      </c>
      <c r="B3568" s="117">
        <v>184187</v>
      </c>
      <c r="C3568" s="119" t="s">
        <v>78</v>
      </c>
      <c r="D3568" s="119">
        <v>3</v>
      </c>
      <c r="E3568" s="36">
        <v>0.73090909090909095</v>
      </c>
      <c r="F3568" s="51"/>
      <c r="G3568" s="51"/>
      <c r="H3568" s="12">
        <f>SUM(E3568*100,F3568:G3568)</f>
        <v>73.090909090909093</v>
      </c>
      <c r="I3568" s="51"/>
      <c r="J3568" s="121"/>
      <c r="K3568" s="14">
        <f>SUM(I3568:J3568)</f>
        <v>0</v>
      </c>
      <c r="L3568" s="51"/>
      <c r="M3568" s="121"/>
      <c r="N3568" s="121"/>
      <c r="O3568" s="14">
        <f>SUM(L3568:N3568)</f>
        <v>0</v>
      </c>
      <c r="P3568" s="121"/>
      <c r="Q3568" s="121"/>
      <c r="R3568" s="121"/>
      <c r="S3568" s="121"/>
      <c r="T3568" s="14">
        <f>SUM(P3568:S3568)</f>
        <v>0</v>
      </c>
      <c r="U3568" s="51"/>
      <c r="V3568" s="51"/>
      <c r="W3568" s="51"/>
      <c r="X3568" s="51"/>
      <c r="Y3568" s="51"/>
      <c r="Z3568" s="51"/>
      <c r="AA3568" s="14">
        <f>SUM(U3568:Z3568)</f>
        <v>0</v>
      </c>
      <c r="AB3568" s="51"/>
      <c r="AC3568" s="51"/>
      <c r="AD3568" s="86">
        <f>H3568+K3568+O3568+T3568+AA3568+AB3568-AC3568</f>
        <v>73.090909090909093</v>
      </c>
    </row>
    <row r="3569" spans="1:30" ht="21" customHeight="1" x14ac:dyDescent="0.2">
      <c r="A3569" s="8">
        <v>3565</v>
      </c>
      <c r="B3569" s="90" t="s">
        <v>2940</v>
      </c>
      <c r="C3569" s="92" t="s">
        <v>64</v>
      </c>
      <c r="D3569" s="91">
        <v>2</v>
      </c>
      <c r="E3569" s="37">
        <v>0.73085106382978726</v>
      </c>
      <c r="F3569" s="46"/>
      <c r="G3569" s="46"/>
      <c r="H3569" s="12">
        <f>SUM(E3569*100,F3569:G3569)</f>
        <v>73.085106382978722</v>
      </c>
      <c r="I3569" s="94"/>
      <c r="J3569" s="95"/>
      <c r="K3569" s="12">
        <f>SUM(I3569:J3569)</f>
        <v>0</v>
      </c>
      <c r="L3569" s="95"/>
      <c r="M3569" s="95"/>
      <c r="N3569" s="95"/>
      <c r="O3569" s="12">
        <f>SUM(L3569:N3569)</f>
        <v>0</v>
      </c>
      <c r="P3569" s="95"/>
      <c r="Q3569" s="95"/>
      <c r="R3569" s="95"/>
      <c r="S3569" s="95"/>
      <c r="T3569" s="12">
        <f>SUM(P3569:S3569)</f>
        <v>0</v>
      </c>
      <c r="U3569" s="95"/>
      <c r="V3569" s="94"/>
      <c r="W3569" s="94"/>
      <c r="X3569" s="94"/>
      <c r="Y3569" s="85"/>
      <c r="Z3569" s="85"/>
      <c r="AA3569" s="14">
        <f>SUM(U3569:Z3569)</f>
        <v>0</v>
      </c>
      <c r="AB3569" s="85"/>
      <c r="AC3569" s="85"/>
      <c r="AD3569" s="86">
        <f>H3569+K3569+O3569+T3569+AA3569+AB3569-AC3569</f>
        <v>73.085106382978722</v>
      </c>
    </row>
    <row r="3570" spans="1:30" ht="21" customHeight="1" x14ac:dyDescent="0.2">
      <c r="A3570" s="9">
        <v>3566</v>
      </c>
      <c r="B3570" s="90" t="s">
        <v>2941</v>
      </c>
      <c r="C3570" s="92" t="s">
        <v>64</v>
      </c>
      <c r="D3570" s="92">
        <v>2</v>
      </c>
      <c r="E3570" s="37">
        <v>0.73074468085106381</v>
      </c>
      <c r="F3570" s="46"/>
      <c r="G3570" s="46"/>
      <c r="H3570" s="12">
        <f>SUM(E3570*100,F3570:G3570)</f>
        <v>73.074468085106375</v>
      </c>
      <c r="I3570" s="94"/>
      <c r="J3570" s="95"/>
      <c r="K3570" s="12">
        <f>SUM(I3570:J3570)</f>
        <v>0</v>
      </c>
      <c r="L3570" s="95"/>
      <c r="M3570" s="95"/>
      <c r="N3570" s="95"/>
      <c r="O3570" s="12">
        <f>SUM(L3570:N3570)</f>
        <v>0</v>
      </c>
      <c r="P3570" s="95"/>
      <c r="Q3570" s="95"/>
      <c r="R3570" s="95"/>
      <c r="S3570" s="95"/>
      <c r="T3570" s="12">
        <f>SUM(P3570:S3570)</f>
        <v>0</v>
      </c>
      <c r="U3570" s="95"/>
      <c r="V3570" s="94"/>
      <c r="W3570" s="94"/>
      <c r="X3570" s="94"/>
      <c r="Y3570" s="85"/>
      <c r="Z3570" s="85"/>
      <c r="AA3570" s="14">
        <f>SUM(U3570:Z3570)</f>
        <v>0</v>
      </c>
      <c r="AB3570" s="85"/>
      <c r="AC3570" s="85"/>
      <c r="AD3570" s="86">
        <f>H3570+K3570+O3570+T3570+AA3570+AB3570-AC3570</f>
        <v>73.074468085106375</v>
      </c>
    </row>
    <row r="3571" spans="1:30" ht="21" customHeight="1" x14ac:dyDescent="0.2">
      <c r="A3571" s="10">
        <v>3567</v>
      </c>
      <c r="B3571" s="96" t="s">
        <v>2942</v>
      </c>
      <c r="C3571" s="96" t="s">
        <v>66</v>
      </c>
      <c r="D3571" s="96">
        <v>3</v>
      </c>
      <c r="E3571" s="35">
        <v>0.73033898305084743</v>
      </c>
      <c r="F3571" s="47"/>
      <c r="G3571" s="47"/>
      <c r="H3571" s="12">
        <f>SUM(E3571*100,F3571:G3571)</f>
        <v>73.033898305084747</v>
      </c>
      <c r="I3571" s="47"/>
      <c r="J3571" s="77"/>
      <c r="K3571" s="13">
        <f>SUM(I3571:J3571)</f>
        <v>0</v>
      </c>
      <c r="L3571" s="47"/>
      <c r="M3571" s="77"/>
      <c r="N3571" s="77"/>
      <c r="O3571" s="13">
        <f>SUM(L3571:N3571)</f>
        <v>0</v>
      </c>
      <c r="P3571" s="77"/>
      <c r="Q3571" s="77"/>
      <c r="R3571" s="77"/>
      <c r="S3571" s="77"/>
      <c r="T3571" s="13">
        <f>SUM(P3571:S3571)</f>
        <v>0</v>
      </c>
      <c r="U3571" s="47"/>
      <c r="V3571" s="47"/>
      <c r="W3571" s="47"/>
      <c r="X3571" s="47"/>
      <c r="Y3571" s="47"/>
      <c r="Z3571" s="47"/>
      <c r="AA3571" s="13">
        <f>SUM(U3571:Z3571)</f>
        <v>0</v>
      </c>
      <c r="AB3571" s="47"/>
      <c r="AC3571" s="47"/>
      <c r="AD3571" s="86">
        <f>H3571+K3571+O3571+T3571+AA3571+AB3571-AC3571</f>
        <v>73.033898305084747</v>
      </c>
    </row>
    <row r="3572" spans="1:30" ht="21" customHeight="1" x14ac:dyDescent="0.2">
      <c r="A3572" s="8">
        <v>3568</v>
      </c>
      <c r="B3572" s="110" t="s">
        <v>2943</v>
      </c>
      <c r="C3572" s="110" t="s">
        <v>73</v>
      </c>
      <c r="D3572" s="110">
        <v>4</v>
      </c>
      <c r="E3572" s="36">
        <v>0.73031250000000003</v>
      </c>
      <c r="F3572" s="50"/>
      <c r="G3572" s="50"/>
      <c r="H3572" s="12">
        <f>SUM(E3572*100,F3572:G3572)</f>
        <v>73.03125</v>
      </c>
      <c r="I3572" s="50"/>
      <c r="J3572" s="112"/>
      <c r="K3572" s="14">
        <f>SUM(I3572:J3572)</f>
        <v>0</v>
      </c>
      <c r="L3572" s="50"/>
      <c r="M3572" s="112"/>
      <c r="N3572" s="112"/>
      <c r="O3572" s="14">
        <f>SUM(L3572:N3572)</f>
        <v>0</v>
      </c>
      <c r="P3572" s="112"/>
      <c r="Q3572" s="194"/>
      <c r="R3572" s="112"/>
      <c r="S3572" s="112"/>
      <c r="T3572" s="14">
        <f>SUM(P3572:S3572)</f>
        <v>0</v>
      </c>
      <c r="U3572" s="50"/>
      <c r="V3572" s="50"/>
      <c r="W3572" s="50"/>
      <c r="X3572" s="50"/>
      <c r="Y3572" s="50"/>
      <c r="Z3572" s="50"/>
      <c r="AA3572" s="14">
        <f>SUM(U3572:Z3572)</f>
        <v>0</v>
      </c>
      <c r="AB3572" s="50"/>
      <c r="AC3572" s="50"/>
      <c r="AD3572" s="87">
        <f>H3572+K3572+O3572+T3572+AA3572+AB3572-AC3572</f>
        <v>73.03125</v>
      </c>
    </row>
    <row r="3573" spans="1:30" ht="21" customHeight="1" x14ac:dyDescent="0.2">
      <c r="A3573" s="9">
        <v>3569</v>
      </c>
      <c r="B3573" s="122" t="s">
        <v>2944</v>
      </c>
      <c r="C3573" s="110" t="s">
        <v>73</v>
      </c>
      <c r="D3573" s="110">
        <v>1</v>
      </c>
      <c r="E3573" s="36">
        <v>0.73008148148148144</v>
      </c>
      <c r="F3573" s="50"/>
      <c r="G3573" s="50"/>
      <c r="H3573" s="12">
        <f>SUM(E3573*100,F3573:G3573)</f>
        <v>73.008148148148138</v>
      </c>
      <c r="I3573" s="50"/>
      <c r="J3573" s="112"/>
      <c r="K3573" s="14">
        <f>SUM(I3573:J3573)</f>
        <v>0</v>
      </c>
      <c r="L3573" s="50"/>
      <c r="M3573" s="112"/>
      <c r="N3573" s="112"/>
      <c r="O3573" s="14">
        <f>SUM(L3573:N3573)</f>
        <v>0</v>
      </c>
      <c r="P3573" s="112"/>
      <c r="Q3573" s="112"/>
      <c r="R3573" s="112"/>
      <c r="S3573" s="112"/>
      <c r="T3573" s="14">
        <f>SUM(P3573:S3573)</f>
        <v>0</v>
      </c>
      <c r="U3573" s="50"/>
      <c r="V3573" s="50"/>
      <c r="W3573" s="50"/>
      <c r="X3573" s="50"/>
      <c r="Y3573" s="50"/>
      <c r="Z3573" s="50"/>
      <c r="AA3573" s="14">
        <f>SUM(U3573:Z3573)</f>
        <v>0</v>
      </c>
      <c r="AB3573" s="50"/>
      <c r="AC3573" s="50"/>
      <c r="AD3573" s="87">
        <f>H3573+K3573+O3573+T3573+AA3573+AB3573-AC3573</f>
        <v>73.008148148148138</v>
      </c>
    </row>
    <row r="3574" spans="1:30" ht="21" customHeight="1" x14ac:dyDescent="0.2">
      <c r="A3574" s="10">
        <v>3570</v>
      </c>
      <c r="B3574" s="136" t="s">
        <v>2945</v>
      </c>
      <c r="C3574" s="104" t="s">
        <v>70</v>
      </c>
      <c r="D3574" s="103">
        <v>1</v>
      </c>
      <c r="E3574" s="36">
        <f>H3574/100</f>
        <v>0.73</v>
      </c>
      <c r="F3574" s="49"/>
      <c r="G3574" s="49"/>
      <c r="H3574" s="12">
        <v>73</v>
      </c>
      <c r="I3574" s="49"/>
      <c r="J3574" s="106"/>
      <c r="K3574" s="14">
        <f>SUM(I3574:J3574)</f>
        <v>0</v>
      </c>
      <c r="L3574" s="49"/>
      <c r="M3574" s="106"/>
      <c r="N3574" s="106"/>
      <c r="O3574" s="14">
        <f>SUM(L3574:N3574)</f>
        <v>0</v>
      </c>
      <c r="P3574" s="106"/>
      <c r="Q3574" s="106"/>
      <c r="R3574" s="106"/>
      <c r="S3574" s="106"/>
      <c r="T3574" s="14">
        <f>SUM(P3574:S3574)</f>
        <v>0</v>
      </c>
      <c r="U3574" s="49"/>
      <c r="V3574" s="49"/>
      <c r="W3574" s="49"/>
      <c r="X3574" s="49"/>
      <c r="Y3574" s="49"/>
      <c r="Z3574" s="49"/>
      <c r="AA3574" s="14">
        <f>SUM(U3574:Z3574)</f>
        <v>0</v>
      </c>
      <c r="AB3574" s="49"/>
      <c r="AC3574" s="49"/>
      <c r="AD3574" s="86">
        <f>H3574+K3574+O3574+T3574+AA3574+AB3574-AC3574</f>
        <v>73</v>
      </c>
    </row>
    <row r="3575" spans="1:30" ht="21" customHeight="1" x14ac:dyDescent="0.2">
      <c r="A3575" s="8">
        <v>3571</v>
      </c>
      <c r="B3575" s="136" t="s">
        <v>2946</v>
      </c>
      <c r="C3575" s="104" t="s">
        <v>70</v>
      </c>
      <c r="D3575" s="103">
        <v>1</v>
      </c>
      <c r="E3575" s="36">
        <f>H3575/100</f>
        <v>0.73</v>
      </c>
      <c r="F3575" s="49"/>
      <c r="G3575" s="49"/>
      <c r="H3575" s="12">
        <v>73</v>
      </c>
      <c r="I3575" s="49"/>
      <c r="J3575" s="106"/>
      <c r="K3575" s="14">
        <f>SUM(I3575:J3575)</f>
        <v>0</v>
      </c>
      <c r="L3575" s="49"/>
      <c r="M3575" s="106"/>
      <c r="N3575" s="106"/>
      <c r="O3575" s="14">
        <f>SUM(L3575:N3575)</f>
        <v>0</v>
      </c>
      <c r="P3575" s="106"/>
      <c r="Q3575" s="106"/>
      <c r="R3575" s="106"/>
      <c r="S3575" s="106"/>
      <c r="T3575" s="14">
        <f>SUM(P3575:S3575)</f>
        <v>0</v>
      </c>
      <c r="U3575" s="49"/>
      <c r="V3575" s="49"/>
      <c r="W3575" s="49"/>
      <c r="X3575" s="49"/>
      <c r="Y3575" s="49"/>
      <c r="Z3575" s="49"/>
      <c r="AA3575" s="14">
        <f>SUM(U3575:Z3575)</f>
        <v>0</v>
      </c>
      <c r="AB3575" s="49"/>
      <c r="AC3575" s="49"/>
      <c r="AD3575" s="87">
        <f>H3575+K3575+O3575+T3575+AA3575+AB3575-AC3575</f>
        <v>73</v>
      </c>
    </row>
    <row r="3576" spans="1:30" ht="21" customHeight="1" x14ac:dyDescent="0.2">
      <c r="A3576" s="9">
        <v>3572</v>
      </c>
      <c r="B3576" s="96" t="s">
        <v>2947</v>
      </c>
      <c r="C3576" s="96" t="s">
        <v>66</v>
      </c>
      <c r="D3576" s="96">
        <v>3</v>
      </c>
      <c r="E3576" s="35">
        <v>0.73</v>
      </c>
      <c r="F3576" s="47"/>
      <c r="G3576" s="47"/>
      <c r="H3576" s="12">
        <f>SUM(E3576*100,F3576:G3576)</f>
        <v>73</v>
      </c>
      <c r="I3576" s="47"/>
      <c r="J3576" s="77"/>
      <c r="K3576" s="13">
        <f>SUM(I3576:J3576)</f>
        <v>0</v>
      </c>
      <c r="L3576" s="47"/>
      <c r="M3576" s="77"/>
      <c r="N3576" s="77"/>
      <c r="O3576" s="13">
        <f>SUM(L3576:N3576)</f>
        <v>0</v>
      </c>
      <c r="P3576" s="77"/>
      <c r="Q3576" s="77"/>
      <c r="R3576" s="77"/>
      <c r="S3576" s="77"/>
      <c r="T3576" s="13">
        <f>SUM(P3576:S3576)</f>
        <v>0</v>
      </c>
      <c r="U3576" s="47"/>
      <c r="V3576" s="47"/>
      <c r="W3576" s="47"/>
      <c r="X3576" s="47"/>
      <c r="Y3576" s="47"/>
      <c r="Z3576" s="47"/>
      <c r="AA3576" s="13">
        <f>SUM(U3576:Z3576)</f>
        <v>0</v>
      </c>
      <c r="AB3576" s="47"/>
      <c r="AC3576" s="47"/>
      <c r="AD3576" s="86">
        <f>H3576+K3576+O3576+T3576+AA3576+AB3576-AC3576</f>
        <v>73</v>
      </c>
    </row>
    <row r="3577" spans="1:30" ht="21" customHeight="1" x14ac:dyDescent="0.2">
      <c r="A3577" s="10">
        <v>3573</v>
      </c>
      <c r="B3577" s="132" t="s">
        <v>2948</v>
      </c>
      <c r="C3577" s="101" t="s">
        <v>68</v>
      </c>
      <c r="D3577" s="101">
        <v>1</v>
      </c>
      <c r="E3577" s="35">
        <v>0.73</v>
      </c>
      <c r="F3577" s="48"/>
      <c r="G3577" s="48"/>
      <c r="H3577" s="12">
        <f>SUM(E3577*100,F3577:G3577)</f>
        <v>73</v>
      </c>
      <c r="I3577" s="48"/>
      <c r="J3577" s="78"/>
      <c r="K3577" s="13">
        <f>SUM(I3577:J3577)</f>
        <v>0</v>
      </c>
      <c r="L3577" s="48"/>
      <c r="M3577" s="78"/>
      <c r="N3577" s="78"/>
      <c r="O3577" s="13">
        <f>SUM(L3577:N3577)</f>
        <v>0</v>
      </c>
      <c r="P3577" s="78"/>
      <c r="Q3577" s="78"/>
      <c r="R3577" s="78"/>
      <c r="S3577" s="78"/>
      <c r="T3577" s="13">
        <f>SUM(P3577:S3577)</f>
        <v>0</v>
      </c>
      <c r="U3577" s="48"/>
      <c r="V3577" s="48"/>
      <c r="W3577" s="48"/>
      <c r="X3577" s="48"/>
      <c r="Y3577" s="48"/>
      <c r="Z3577" s="48"/>
      <c r="AA3577" s="13">
        <f>SUM(U3577:Z3577)</f>
        <v>0</v>
      </c>
      <c r="AB3577" s="48"/>
      <c r="AC3577" s="48"/>
      <c r="AD3577" s="86">
        <f>H3577+K3577+O3577+T3577+AA3577+AB3577-AC3577</f>
        <v>73</v>
      </c>
    </row>
    <row r="3578" spans="1:30" ht="21" customHeight="1" x14ac:dyDescent="0.2">
      <c r="A3578" s="8">
        <v>3574</v>
      </c>
      <c r="B3578" s="145">
        <v>164466</v>
      </c>
      <c r="C3578" s="92" t="s">
        <v>64</v>
      </c>
      <c r="D3578" s="91">
        <v>5</v>
      </c>
      <c r="E3578" s="37">
        <v>0.72955197132616489</v>
      </c>
      <c r="F3578" s="46"/>
      <c r="G3578" s="46"/>
      <c r="H3578" s="12">
        <f>SUM(E3578*100,F3578:G3578)</f>
        <v>72.95519713261649</v>
      </c>
      <c r="I3578" s="94"/>
      <c r="J3578" s="95"/>
      <c r="K3578" s="12">
        <f>SUM(I3578:J3578)</f>
        <v>0</v>
      </c>
      <c r="L3578" s="95"/>
      <c r="M3578" s="95"/>
      <c r="N3578" s="95"/>
      <c r="O3578" s="12">
        <f>SUM(L3578:N3578)</f>
        <v>0</v>
      </c>
      <c r="P3578" s="95"/>
      <c r="Q3578" s="95"/>
      <c r="R3578" s="95"/>
      <c r="S3578" s="95"/>
      <c r="T3578" s="12">
        <f>SUM(P3578:S3578)</f>
        <v>0</v>
      </c>
      <c r="U3578" s="95"/>
      <c r="V3578" s="94"/>
      <c r="W3578" s="94"/>
      <c r="X3578" s="94"/>
      <c r="Y3578" s="85"/>
      <c r="Z3578" s="85"/>
      <c r="AA3578" s="14">
        <f>SUM(U3578:Z3578)</f>
        <v>0</v>
      </c>
      <c r="AB3578" s="85"/>
      <c r="AC3578" s="85"/>
      <c r="AD3578" s="86">
        <f>H3578+K3578+O3578+T3578+AA3578+AB3578-AC3578</f>
        <v>72.95519713261649</v>
      </c>
    </row>
    <row r="3579" spans="1:30" ht="21" customHeight="1" x14ac:dyDescent="0.2">
      <c r="A3579" s="9">
        <v>3575</v>
      </c>
      <c r="B3579" s="129" t="s">
        <v>2949</v>
      </c>
      <c r="C3579" s="101" t="s">
        <v>68</v>
      </c>
      <c r="D3579" s="101">
        <v>2</v>
      </c>
      <c r="E3579" s="35">
        <v>0.72933333333333328</v>
      </c>
      <c r="F3579" s="48"/>
      <c r="G3579" s="48"/>
      <c r="H3579" s="12">
        <f>SUM(E3579*100,F3579:G3579)</f>
        <v>72.933333333333323</v>
      </c>
      <c r="I3579" s="48"/>
      <c r="J3579" s="78"/>
      <c r="K3579" s="13">
        <f>SUM(I3579:J3579)</f>
        <v>0</v>
      </c>
      <c r="L3579" s="48"/>
      <c r="M3579" s="78"/>
      <c r="N3579" s="78"/>
      <c r="O3579" s="13">
        <f>SUM(L3579:N3579)</f>
        <v>0</v>
      </c>
      <c r="P3579" s="78"/>
      <c r="Q3579" s="78"/>
      <c r="R3579" s="78"/>
      <c r="S3579" s="78"/>
      <c r="T3579" s="13">
        <f>SUM(P3579:S3579)</f>
        <v>0</v>
      </c>
      <c r="U3579" s="48"/>
      <c r="V3579" s="48"/>
      <c r="W3579" s="48"/>
      <c r="X3579" s="48"/>
      <c r="Y3579" s="48"/>
      <c r="Z3579" s="48"/>
      <c r="AA3579" s="13">
        <f>SUM(U3579:Z3579)</f>
        <v>0</v>
      </c>
      <c r="AB3579" s="48"/>
      <c r="AC3579" s="48"/>
      <c r="AD3579" s="87">
        <f>H3579+K3579+O3579+T3579+AA3579+AB3579-AC3579</f>
        <v>72.933333333333323</v>
      </c>
    </row>
    <row r="3580" spans="1:30" ht="21" customHeight="1" x14ac:dyDescent="0.2">
      <c r="A3580" s="10">
        <v>3576</v>
      </c>
      <c r="B3580" s="114" t="s">
        <v>2950</v>
      </c>
      <c r="C3580" s="92" t="s">
        <v>64</v>
      </c>
      <c r="D3580" s="91">
        <v>3</v>
      </c>
      <c r="E3580" s="37">
        <v>0.72926045016077168</v>
      </c>
      <c r="F3580" s="46"/>
      <c r="G3580" s="46"/>
      <c r="H3580" s="12">
        <f>SUM(E3580*100,F3580:G3580)</f>
        <v>72.926045016077168</v>
      </c>
      <c r="I3580" s="94"/>
      <c r="J3580" s="95"/>
      <c r="K3580" s="12">
        <f>SUM(I3580:J3580)</f>
        <v>0</v>
      </c>
      <c r="L3580" s="95"/>
      <c r="M3580" s="95"/>
      <c r="N3580" s="95"/>
      <c r="O3580" s="12">
        <f>SUM(L3580:N3580)</f>
        <v>0</v>
      </c>
      <c r="P3580" s="95"/>
      <c r="Q3580" s="95"/>
      <c r="R3580" s="95"/>
      <c r="S3580" s="95"/>
      <c r="T3580" s="12">
        <f>SUM(P3580:S3580)</f>
        <v>0</v>
      </c>
      <c r="U3580" s="95"/>
      <c r="V3580" s="94"/>
      <c r="W3580" s="94"/>
      <c r="X3580" s="94"/>
      <c r="Y3580" s="85"/>
      <c r="Z3580" s="85"/>
      <c r="AA3580" s="14">
        <f>SUM(U3580:Z3580)</f>
        <v>0</v>
      </c>
      <c r="AB3580" s="85"/>
      <c r="AC3580" s="85"/>
      <c r="AD3580" s="86">
        <f>H3580+K3580+O3580+T3580+AA3580+AB3580-AC3580</f>
        <v>72.926045016077168</v>
      </c>
    </row>
    <row r="3581" spans="1:30" ht="21" customHeight="1" x14ac:dyDescent="0.2">
      <c r="A3581" s="8">
        <v>3577</v>
      </c>
      <c r="B3581" s="114" t="s">
        <v>2951</v>
      </c>
      <c r="C3581" s="92" t="s">
        <v>64</v>
      </c>
      <c r="D3581" s="91">
        <v>3</v>
      </c>
      <c r="E3581" s="37">
        <v>0.73725609756097565</v>
      </c>
      <c r="F3581" s="46"/>
      <c r="G3581" s="46"/>
      <c r="H3581" s="12">
        <f>SUM(E3581*100,F3581:G3581)</f>
        <v>73.725609756097569</v>
      </c>
      <c r="I3581" s="94"/>
      <c r="J3581" s="95"/>
      <c r="K3581" s="12">
        <f>SUM(I3581:J3581)</f>
        <v>0</v>
      </c>
      <c r="L3581" s="95"/>
      <c r="M3581" s="95"/>
      <c r="N3581" s="95"/>
      <c r="O3581" s="12">
        <f>SUM(L3581:N3581)</f>
        <v>0</v>
      </c>
      <c r="P3581" s="95"/>
      <c r="Q3581" s="95"/>
      <c r="R3581" s="95"/>
      <c r="S3581" s="95"/>
      <c r="T3581" s="12">
        <f>SUM(P3581:S3581)</f>
        <v>0</v>
      </c>
      <c r="U3581" s="95">
        <v>1</v>
      </c>
      <c r="V3581" s="94">
        <v>0.2</v>
      </c>
      <c r="W3581" s="94"/>
      <c r="X3581" s="94"/>
      <c r="Y3581" s="85"/>
      <c r="Z3581" s="85"/>
      <c r="AA3581" s="14">
        <f>SUM(U3581:Z3581)</f>
        <v>1.2</v>
      </c>
      <c r="AB3581" s="85"/>
      <c r="AC3581" s="85">
        <v>2</v>
      </c>
      <c r="AD3581" s="87">
        <f>H3581+K3581+O3581+T3581+AA3581+AB3581-AC3581</f>
        <v>72.925609756097572</v>
      </c>
    </row>
    <row r="3582" spans="1:30" ht="21" customHeight="1" x14ac:dyDescent="0.2">
      <c r="A3582" s="9">
        <v>3578</v>
      </c>
      <c r="B3582" s="110" t="s">
        <v>2952</v>
      </c>
      <c r="C3582" s="110" t="s">
        <v>73</v>
      </c>
      <c r="D3582" s="110">
        <v>4</v>
      </c>
      <c r="E3582" s="36">
        <v>0.72906249999999995</v>
      </c>
      <c r="F3582" s="50"/>
      <c r="G3582" s="50"/>
      <c r="H3582" s="12">
        <f>SUM(E3582*100,F3582:G3582)</f>
        <v>72.90625</v>
      </c>
      <c r="I3582" s="50"/>
      <c r="J3582" s="112"/>
      <c r="K3582" s="14">
        <f>SUM(I3582:J3582)</f>
        <v>0</v>
      </c>
      <c r="L3582" s="50"/>
      <c r="M3582" s="112"/>
      <c r="N3582" s="112"/>
      <c r="O3582" s="14">
        <f>SUM(L3582:N3582)</f>
        <v>0</v>
      </c>
      <c r="P3582" s="112"/>
      <c r="Q3582" s="112"/>
      <c r="R3582" s="112"/>
      <c r="S3582" s="112"/>
      <c r="T3582" s="14">
        <f>SUM(P3582:S3582)</f>
        <v>0</v>
      </c>
      <c r="U3582" s="50"/>
      <c r="V3582" s="50"/>
      <c r="W3582" s="50"/>
      <c r="X3582" s="50"/>
      <c r="Y3582" s="50"/>
      <c r="Z3582" s="50"/>
      <c r="AA3582" s="14">
        <f>SUM(U3582:Z3582)</f>
        <v>0</v>
      </c>
      <c r="AB3582" s="50"/>
      <c r="AC3582" s="50"/>
      <c r="AD3582" s="86">
        <f>H3582+K3582+O3582+T3582+AA3582+AB3582-AC3582</f>
        <v>72.90625</v>
      </c>
    </row>
    <row r="3583" spans="1:30" ht="21" customHeight="1" x14ac:dyDescent="0.2">
      <c r="A3583" s="10">
        <v>3579</v>
      </c>
      <c r="B3583" s="146" t="s">
        <v>2953</v>
      </c>
      <c r="C3583" s="101" t="s">
        <v>68</v>
      </c>
      <c r="D3583" s="101">
        <v>3</v>
      </c>
      <c r="E3583" s="35">
        <v>0.7290322580645161</v>
      </c>
      <c r="F3583" s="48"/>
      <c r="G3583" s="48"/>
      <c r="H3583" s="12">
        <f>SUM(E3583*100,F3583:G3583)</f>
        <v>72.903225806451616</v>
      </c>
      <c r="I3583" s="48"/>
      <c r="J3583" s="78"/>
      <c r="K3583" s="13">
        <f>SUM(I3583:J3583)</f>
        <v>0</v>
      </c>
      <c r="L3583" s="48"/>
      <c r="M3583" s="78"/>
      <c r="N3583" s="78"/>
      <c r="O3583" s="13">
        <f>SUM(L3583:N3583)</f>
        <v>0</v>
      </c>
      <c r="P3583" s="78"/>
      <c r="Q3583" s="78"/>
      <c r="R3583" s="78"/>
      <c r="S3583" s="78"/>
      <c r="T3583" s="13">
        <f>SUM(P3583:S3583)</f>
        <v>0</v>
      </c>
      <c r="U3583" s="48"/>
      <c r="V3583" s="48"/>
      <c r="W3583" s="48"/>
      <c r="X3583" s="48"/>
      <c r="Y3583" s="48"/>
      <c r="Z3583" s="48"/>
      <c r="AA3583" s="13">
        <f>SUM(U3583:Z3583)</f>
        <v>0</v>
      </c>
      <c r="AB3583" s="48"/>
      <c r="AC3583" s="48"/>
      <c r="AD3583" s="87">
        <f>H3583+K3583+O3583+T3583+AA3583+AB3583-AC3583</f>
        <v>72.903225806451616</v>
      </c>
    </row>
    <row r="3584" spans="1:30" ht="21" customHeight="1" x14ac:dyDescent="0.2">
      <c r="A3584" s="8">
        <v>3580</v>
      </c>
      <c r="B3584" s="107">
        <v>182089</v>
      </c>
      <c r="C3584" s="104" t="s">
        <v>70</v>
      </c>
      <c r="D3584" s="104">
        <v>3</v>
      </c>
      <c r="E3584" s="36">
        <f>'[1]3-18-03.'!AD16</f>
        <v>0.72900000000000009</v>
      </c>
      <c r="F3584" s="49"/>
      <c r="G3584" s="49"/>
      <c r="H3584" s="12">
        <f>SUM(E3584*100,F3584:G3584)</f>
        <v>72.900000000000006</v>
      </c>
      <c r="I3584" s="49"/>
      <c r="J3584" s="106"/>
      <c r="K3584" s="14">
        <f>SUM(I3584:J3584)</f>
        <v>0</v>
      </c>
      <c r="L3584" s="49"/>
      <c r="M3584" s="106"/>
      <c r="N3584" s="106"/>
      <c r="O3584" s="14">
        <f>SUM(L3584:N3584)</f>
        <v>0</v>
      </c>
      <c r="P3584" s="106"/>
      <c r="Q3584" s="106"/>
      <c r="R3584" s="106"/>
      <c r="S3584" s="106"/>
      <c r="T3584" s="14">
        <f>SUM(P3584:S3584)</f>
        <v>0</v>
      </c>
      <c r="U3584" s="49"/>
      <c r="V3584" s="49"/>
      <c r="W3584" s="49"/>
      <c r="X3584" s="49"/>
      <c r="Y3584" s="49"/>
      <c r="Z3584" s="49"/>
      <c r="AA3584" s="14">
        <f>SUM(U3584:Z3584)</f>
        <v>0</v>
      </c>
      <c r="AB3584" s="49"/>
      <c r="AC3584" s="49"/>
      <c r="AD3584" s="86">
        <f>H3584+K3584+O3584+T3584+AA3584+AB3584-AC3584</f>
        <v>72.900000000000006</v>
      </c>
    </row>
    <row r="3585" spans="1:30" ht="21" customHeight="1" x14ac:dyDescent="0.2">
      <c r="A3585" s="9">
        <v>3581</v>
      </c>
      <c r="B3585" s="96" t="s">
        <v>2954</v>
      </c>
      <c r="C3585" s="96" t="s">
        <v>66</v>
      </c>
      <c r="D3585" s="96">
        <v>2</v>
      </c>
      <c r="E3585" s="35">
        <v>0.72899999999999998</v>
      </c>
      <c r="F3585" s="47"/>
      <c r="G3585" s="47"/>
      <c r="H3585" s="12">
        <f>SUM(E3585*100,F3585:G3585)</f>
        <v>72.899999999999991</v>
      </c>
      <c r="I3585" s="47"/>
      <c r="J3585" s="77"/>
      <c r="K3585" s="13">
        <f>SUM(I3585:J3585)</f>
        <v>0</v>
      </c>
      <c r="L3585" s="47"/>
      <c r="M3585" s="77"/>
      <c r="N3585" s="77"/>
      <c r="O3585" s="13">
        <f>SUM(L3585:N3585)</f>
        <v>0</v>
      </c>
      <c r="P3585" s="77"/>
      <c r="Q3585" s="77"/>
      <c r="R3585" s="77"/>
      <c r="S3585" s="77"/>
      <c r="T3585" s="13">
        <f>SUM(P3585:S3585)</f>
        <v>0</v>
      </c>
      <c r="U3585" s="47"/>
      <c r="V3585" s="47"/>
      <c r="W3585" s="47"/>
      <c r="X3585" s="47"/>
      <c r="Y3585" s="47"/>
      <c r="Z3585" s="47"/>
      <c r="AA3585" s="13">
        <f>SUM(U3585:Z3585)</f>
        <v>0</v>
      </c>
      <c r="AB3585" s="47"/>
      <c r="AC3585" s="47"/>
      <c r="AD3585" s="86">
        <f>H3585+K3585+O3585+T3585+AA3585+AB3585-AC3585</f>
        <v>72.899999999999991</v>
      </c>
    </row>
    <row r="3586" spans="1:30" ht="21" customHeight="1" x14ac:dyDescent="0.2">
      <c r="A3586" s="10">
        <v>3582</v>
      </c>
      <c r="B3586" s="107">
        <v>182839</v>
      </c>
      <c r="C3586" s="104" t="s">
        <v>70</v>
      </c>
      <c r="D3586" s="104">
        <v>3</v>
      </c>
      <c r="E3586" s="36">
        <f>'[1]3-18-04.'!AD23</f>
        <v>0.72888888888888881</v>
      </c>
      <c r="F3586" s="49"/>
      <c r="G3586" s="49"/>
      <c r="H3586" s="12">
        <f>SUM(E3586*100,F3586:G3586)</f>
        <v>72.888888888888886</v>
      </c>
      <c r="I3586" s="49"/>
      <c r="J3586" s="106"/>
      <c r="K3586" s="14">
        <f>SUM(I3586:J3586)</f>
        <v>0</v>
      </c>
      <c r="L3586" s="49"/>
      <c r="M3586" s="106"/>
      <c r="N3586" s="106"/>
      <c r="O3586" s="14">
        <f>SUM(L3586:N3586)</f>
        <v>0</v>
      </c>
      <c r="P3586" s="106"/>
      <c r="Q3586" s="106"/>
      <c r="R3586" s="106"/>
      <c r="S3586" s="106"/>
      <c r="T3586" s="14">
        <f>SUM(P3586:S3586)</f>
        <v>0</v>
      </c>
      <c r="U3586" s="49"/>
      <c r="V3586" s="49"/>
      <c r="W3586" s="49"/>
      <c r="X3586" s="49"/>
      <c r="Y3586" s="49"/>
      <c r="Z3586" s="49"/>
      <c r="AA3586" s="14">
        <f>SUM(U3586:Z3586)</f>
        <v>0</v>
      </c>
      <c r="AB3586" s="49"/>
      <c r="AC3586" s="49"/>
      <c r="AD3586" s="86">
        <f>H3586+K3586+O3586+T3586+AA3586+AB3586-AC3586</f>
        <v>72.888888888888886</v>
      </c>
    </row>
    <row r="3587" spans="1:30" ht="21" customHeight="1" x14ac:dyDescent="0.2">
      <c r="A3587" s="8">
        <v>3583</v>
      </c>
      <c r="B3587" s="137" t="s">
        <v>2955</v>
      </c>
      <c r="C3587" s="101" t="s">
        <v>68</v>
      </c>
      <c r="D3587" s="137">
        <v>4</v>
      </c>
      <c r="E3587" s="35">
        <v>0.72888888888888892</v>
      </c>
      <c r="F3587" s="48"/>
      <c r="G3587" s="48"/>
      <c r="H3587" s="12">
        <f>SUM(E3587*100,F3587:G3587)</f>
        <v>72.888888888888886</v>
      </c>
      <c r="I3587" s="48"/>
      <c r="J3587" s="78"/>
      <c r="K3587" s="13">
        <f>SUM(I3587:J3587)</f>
        <v>0</v>
      </c>
      <c r="L3587" s="48"/>
      <c r="M3587" s="78"/>
      <c r="N3587" s="78"/>
      <c r="O3587" s="13">
        <f>SUM(L3587:N3587)</f>
        <v>0</v>
      </c>
      <c r="P3587" s="78"/>
      <c r="Q3587" s="78"/>
      <c r="R3587" s="78"/>
      <c r="S3587" s="78"/>
      <c r="T3587" s="13">
        <f>SUM(P3587:S3587)</f>
        <v>0</v>
      </c>
      <c r="U3587" s="48"/>
      <c r="V3587" s="48"/>
      <c r="W3587" s="48"/>
      <c r="X3587" s="48"/>
      <c r="Y3587" s="48"/>
      <c r="Z3587" s="48"/>
      <c r="AA3587" s="13">
        <f>SUM(U3587:Z3587)</f>
        <v>0</v>
      </c>
      <c r="AB3587" s="48"/>
      <c r="AC3587" s="48"/>
      <c r="AD3587" s="86">
        <f>H3587+K3587+O3587+T3587+AA3587+AB3587-AC3587</f>
        <v>72.888888888888886</v>
      </c>
    </row>
    <row r="3588" spans="1:30" ht="21" customHeight="1" x14ac:dyDescent="0.2">
      <c r="A3588" s="9">
        <v>3584</v>
      </c>
      <c r="B3588" s="110" t="s">
        <v>2956</v>
      </c>
      <c r="C3588" s="110" t="s">
        <v>73</v>
      </c>
      <c r="D3588" s="110">
        <v>1</v>
      </c>
      <c r="E3588" s="36">
        <v>0.72879333333333329</v>
      </c>
      <c r="F3588" s="50"/>
      <c r="G3588" s="50"/>
      <c r="H3588" s="12">
        <f>SUM(E3588*100,F3588:G3588)</f>
        <v>72.879333333333335</v>
      </c>
      <c r="I3588" s="50"/>
      <c r="J3588" s="112"/>
      <c r="K3588" s="14">
        <f>SUM(I3588:J3588)</f>
        <v>0</v>
      </c>
      <c r="L3588" s="50"/>
      <c r="M3588" s="112"/>
      <c r="N3588" s="112"/>
      <c r="O3588" s="14">
        <f>SUM(L3588:N3588)</f>
        <v>0</v>
      </c>
      <c r="P3588" s="112"/>
      <c r="Q3588" s="194"/>
      <c r="R3588" s="112"/>
      <c r="S3588" s="112"/>
      <c r="T3588" s="14">
        <f>SUM(P3588:S3588)</f>
        <v>0</v>
      </c>
      <c r="U3588" s="50"/>
      <c r="V3588" s="50"/>
      <c r="W3588" s="50"/>
      <c r="X3588" s="50"/>
      <c r="Y3588" s="50"/>
      <c r="Z3588" s="50"/>
      <c r="AA3588" s="14">
        <f>SUM(U3588:Z3588)</f>
        <v>0</v>
      </c>
      <c r="AB3588" s="50"/>
      <c r="AC3588" s="50"/>
      <c r="AD3588" s="86">
        <f>H3588+K3588+O3588+T3588+AA3588+AB3588-AC3588</f>
        <v>72.879333333333335</v>
      </c>
    </row>
    <row r="3589" spans="1:30" ht="21" customHeight="1" x14ac:dyDescent="0.2">
      <c r="A3589" s="10">
        <v>3585</v>
      </c>
      <c r="B3589" s="154">
        <v>164329</v>
      </c>
      <c r="C3589" s="92" t="s">
        <v>64</v>
      </c>
      <c r="D3589" s="91">
        <v>5</v>
      </c>
      <c r="E3589" s="37">
        <v>0.72867383512544803</v>
      </c>
      <c r="F3589" s="52"/>
      <c r="G3589" s="46"/>
      <c r="H3589" s="12">
        <f>SUM(E3589*100,F3589:G3589)</f>
        <v>72.867383512544805</v>
      </c>
      <c r="I3589" s="94"/>
      <c r="J3589" s="95"/>
      <c r="K3589" s="12">
        <f>SUM(I3589:J3589)</f>
        <v>0</v>
      </c>
      <c r="L3589" s="95"/>
      <c r="M3589" s="95"/>
      <c r="N3589" s="95"/>
      <c r="O3589" s="12">
        <f>SUM(L3589:N3589)</f>
        <v>0</v>
      </c>
      <c r="P3589" s="95"/>
      <c r="Q3589" s="196"/>
      <c r="R3589" s="95"/>
      <c r="S3589" s="95"/>
      <c r="T3589" s="12">
        <f>SUM(P3589:S3589)</f>
        <v>0</v>
      </c>
      <c r="U3589" s="95"/>
      <c r="V3589" s="94"/>
      <c r="W3589" s="94"/>
      <c r="X3589" s="94"/>
      <c r="Y3589" s="85"/>
      <c r="Z3589" s="85"/>
      <c r="AA3589" s="14">
        <f>SUM(U3589:Z3589)</f>
        <v>0</v>
      </c>
      <c r="AB3589" s="85"/>
      <c r="AC3589" s="85"/>
      <c r="AD3589" s="86">
        <f>H3589+K3589+O3589+T3589+AA3589+AB3589-AC3589</f>
        <v>72.867383512544805</v>
      </c>
    </row>
    <row r="3590" spans="1:30" ht="21" customHeight="1" x14ac:dyDescent="0.2">
      <c r="A3590" s="8">
        <v>3586</v>
      </c>
      <c r="B3590" s="122" t="s">
        <v>2957</v>
      </c>
      <c r="C3590" s="110" t="s">
        <v>73</v>
      </c>
      <c r="D3590" s="110">
        <v>1</v>
      </c>
      <c r="E3590" s="36">
        <v>0.72865925925925934</v>
      </c>
      <c r="F3590" s="50"/>
      <c r="G3590" s="50"/>
      <c r="H3590" s="12">
        <f>SUM(E3590*100,F3590:G3590)</f>
        <v>72.865925925925936</v>
      </c>
      <c r="I3590" s="50"/>
      <c r="J3590" s="112"/>
      <c r="K3590" s="14">
        <f>SUM(I3590:J3590)</f>
        <v>0</v>
      </c>
      <c r="L3590" s="50"/>
      <c r="M3590" s="112"/>
      <c r="N3590" s="112"/>
      <c r="O3590" s="14">
        <f>SUM(L3590:N3590)</f>
        <v>0</v>
      </c>
      <c r="P3590" s="112"/>
      <c r="Q3590" s="112"/>
      <c r="R3590" s="112"/>
      <c r="S3590" s="112"/>
      <c r="T3590" s="14">
        <f>SUM(P3590:S3590)</f>
        <v>0</v>
      </c>
      <c r="U3590" s="50"/>
      <c r="V3590" s="50"/>
      <c r="W3590" s="50"/>
      <c r="X3590" s="50"/>
      <c r="Y3590" s="50"/>
      <c r="Z3590" s="50"/>
      <c r="AA3590" s="14">
        <f>SUM(U3590:Z3590)</f>
        <v>0</v>
      </c>
      <c r="AB3590" s="50"/>
      <c r="AC3590" s="50"/>
      <c r="AD3590" s="86">
        <f>H3590+K3590+O3590+T3590+AA3590+AB3590-AC3590</f>
        <v>72.865925925925936</v>
      </c>
    </row>
    <row r="3591" spans="1:30" ht="21" customHeight="1" x14ac:dyDescent="0.2">
      <c r="A3591" s="9">
        <v>3587</v>
      </c>
      <c r="B3591" s="134" t="s">
        <v>2958</v>
      </c>
      <c r="C3591" s="92" t="s">
        <v>64</v>
      </c>
      <c r="D3591" s="92">
        <v>1</v>
      </c>
      <c r="E3591" s="37">
        <v>0.72864000000000007</v>
      </c>
      <c r="F3591" s="46"/>
      <c r="G3591" s="46"/>
      <c r="H3591" s="12">
        <f>SUM(E3591*100,F3591:G3591)</f>
        <v>72.864000000000004</v>
      </c>
      <c r="I3591" s="94"/>
      <c r="J3591" s="95"/>
      <c r="K3591" s="12">
        <f>SUM(I3591:J3591)</f>
        <v>0</v>
      </c>
      <c r="L3591" s="95"/>
      <c r="M3591" s="95"/>
      <c r="N3591" s="95"/>
      <c r="O3591" s="12">
        <f>SUM(L3591:N3591)</f>
        <v>0</v>
      </c>
      <c r="P3591" s="95"/>
      <c r="Q3591" s="95"/>
      <c r="R3591" s="95"/>
      <c r="S3591" s="95"/>
      <c r="T3591" s="12">
        <f>SUM(P3591:S3591)</f>
        <v>0</v>
      </c>
      <c r="U3591" s="95"/>
      <c r="V3591" s="94"/>
      <c r="W3591" s="94"/>
      <c r="X3591" s="94"/>
      <c r="Y3591" s="85"/>
      <c r="Z3591" s="85"/>
      <c r="AA3591" s="14">
        <f>SUM(U3591:Z3591)</f>
        <v>0</v>
      </c>
      <c r="AB3591" s="85"/>
      <c r="AC3591" s="85"/>
      <c r="AD3591" s="86">
        <f>H3591+K3591+O3591+T3591+AA3591+AB3591-AC3591</f>
        <v>72.864000000000004</v>
      </c>
    </row>
    <row r="3592" spans="1:30" ht="21" customHeight="1" x14ac:dyDescent="0.2">
      <c r="A3592" s="10">
        <v>3588</v>
      </c>
      <c r="B3592" s="107" t="s">
        <v>2959</v>
      </c>
      <c r="C3592" s="104" t="s">
        <v>70</v>
      </c>
      <c r="D3592" s="104">
        <v>2</v>
      </c>
      <c r="E3592" s="36">
        <f>H3592/100</f>
        <v>0.72860909090909087</v>
      </c>
      <c r="F3592" s="49"/>
      <c r="G3592" s="49"/>
      <c r="H3592" s="12">
        <v>72.86090909090909</v>
      </c>
      <c r="I3592" s="49"/>
      <c r="J3592" s="106"/>
      <c r="K3592" s="14">
        <f>SUM(I3592:J3592)</f>
        <v>0</v>
      </c>
      <c r="L3592" s="49"/>
      <c r="M3592" s="106"/>
      <c r="N3592" s="106"/>
      <c r="O3592" s="14">
        <f>SUM(L3592:N3592)</f>
        <v>0</v>
      </c>
      <c r="P3592" s="106"/>
      <c r="Q3592" s="106"/>
      <c r="R3592" s="106"/>
      <c r="S3592" s="106"/>
      <c r="T3592" s="14">
        <f>SUM(P3592:S3592)</f>
        <v>0</v>
      </c>
      <c r="U3592" s="49"/>
      <c r="V3592" s="49"/>
      <c r="W3592" s="49"/>
      <c r="X3592" s="49"/>
      <c r="Y3592" s="49"/>
      <c r="Z3592" s="49"/>
      <c r="AA3592" s="14">
        <f>SUM(U3592:Z3592)</f>
        <v>0</v>
      </c>
      <c r="AB3592" s="49"/>
      <c r="AC3592" s="49"/>
      <c r="AD3592" s="86">
        <f>H3592+K3592+O3592+T3592+AA3592+AB3592-AC3592</f>
        <v>72.86090909090909</v>
      </c>
    </row>
    <row r="3593" spans="1:30" ht="21" customHeight="1" x14ac:dyDescent="0.2">
      <c r="A3593" s="8">
        <v>3589</v>
      </c>
      <c r="B3593" s="117">
        <v>174197</v>
      </c>
      <c r="C3593" s="119" t="s">
        <v>78</v>
      </c>
      <c r="D3593" s="119">
        <v>4</v>
      </c>
      <c r="E3593" s="36">
        <v>0.7285897435897436</v>
      </c>
      <c r="F3593" s="51"/>
      <c r="G3593" s="51"/>
      <c r="H3593" s="12">
        <f>SUM(E3593*100,F3593:G3593)</f>
        <v>72.858974358974365</v>
      </c>
      <c r="I3593" s="51"/>
      <c r="J3593" s="121"/>
      <c r="K3593" s="14">
        <f>SUM(I3593:J3593)</f>
        <v>0</v>
      </c>
      <c r="L3593" s="51"/>
      <c r="M3593" s="121"/>
      <c r="N3593" s="121"/>
      <c r="O3593" s="14">
        <f>SUM(L3593:N3593)</f>
        <v>0</v>
      </c>
      <c r="P3593" s="121"/>
      <c r="Q3593" s="121"/>
      <c r="R3593" s="121"/>
      <c r="S3593" s="121"/>
      <c r="T3593" s="14">
        <f>SUM(P3593:S3593)</f>
        <v>0</v>
      </c>
      <c r="U3593" s="51"/>
      <c r="V3593" s="51"/>
      <c r="W3593" s="51"/>
      <c r="X3593" s="51"/>
      <c r="Y3593" s="51"/>
      <c r="Z3593" s="51"/>
      <c r="AA3593" s="14">
        <f>SUM(U3593:Z3593)</f>
        <v>0</v>
      </c>
      <c r="AB3593" s="51"/>
      <c r="AC3593" s="51"/>
      <c r="AD3593" s="86">
        <f>H3593+K3593+O3593+T3593+AA3593+AB3593-AC3593</f>
        <v>72.858974358974365</v>
      </c>
    </row>
    <row r="3594" spans="1:30" ht="21" customHeight="1" x14ac:dyDescent="0.2">
      <c r="A3594" s="9">
        <v>3590</v>
      </c>
      <c r="B3594" s="90" t="s">
        <v>2960</v>
      </c>
      <c r="C3594" s="92" t="s">
        <v>64</v>
      </c>
      <c r="D3594" s="91">
        <v>2</v>
      </c>
      <c r="E3594" s="37">
        <v>0.72846153846153849</v>
      </c>
      <c r="F3594" s="46"/>
      <c r="G3594" s="46"/>
      <c r="H3594" s="12">
        <f>SUM(E3594*100,F3594:G3594)</f>
        <v>72.846153846153854</v>
      </c>
      <c r="I3594" s="94"/>
      <c r="J3594" s="95"/>
      <c r="K3594" s="12">
        <f>SUM(I3594:J3594)</f>
        <v>0</v>
      </c>
      <c r="L3594" s="95"/>
      <c r="M3594" s="95"/>
      <c r="N3594" s="95"/>
      <c r="O3594" s="12">
        <f>SUM(L3594:N3594)</f>
        <v>0</v>
      </c>
      <c r="P3594" s="95"/>
      <c r="Q3594" s="95"/>
      <c r="R3594" s="95"/>
      <c r="S3594" s="95"/>
      <c r="T3594" s="12">
        <f>SUM(P3594:S3594)</f>
        <v>0</v>
      </c>
      <c r="U3594" s="95"/>
      <c r="V3594" s="94"/>
      <c r="W3594" s="94"/>
      <c r="X3594" s="94"/>
      <c r="Y3594" s="85"/>
      <c r="Z3594" s="85"/>
      <c r="AA3594" s="14">
        <f>SUM(U3594:Z3594)</f>
        <v>0</v>
      </c>
      <c r="AB3594" s="85"/>
      <c r="AC3594" s="85"/>
      <c r="AD3594" s="86">
        <f>H3594+K3594+O3594+T3594+AA3594+AB3594-AC3594</f>
        <v>72.846153846153854</v>
      </c>
    </row>
    <row r="3595" spans="1:30" ht="21" customHeight="1" x14ac:dyDescent="0.2">
      <c r="A3595" s="10">
        <v>3591</v>
      </c>
      <c r="B3595" s="142" t="s">
        <v>2961</v>
      </c>
      <c r="C3595" s="92" t="s">
        <v>64</v>
      </c>
      <c r="D3595" s="92">
        <v>3</v>
      </c>
      <c r="E3595" s="37">
        <v>0.72829268292682925</v>
      </c>
      <c r="F3595" s="46"/>
      <c r="G3595" s="46"/>
      <c r="H3595" s="12">
        <f>SUM(E3595*100,F3595:G3595)</f>
        <v>72.829268292682926</v>
      </c>
      <c r="I3595" s="94"/>
      <c r="J3595" s="95"/>
      <c r="K3595" s="12">
        <f>SUM(I3595:J3595)</f>
        <v>0</v>
      </c>
      <c r="L3595" s="95"/>
      <c r="M3595" s="95"/>
      <c r="N3595" s="95"/>
      <c r="O3595" s="12">
        <f>SUM(L3595:N3595)</f>
        <v>0</v>
      </c>
      <c r="P3595" s="95"/>
      <c r="Q3595" s="95"/>
      <c r="R3595" s="95"/>
      <c r="S3595" s="95"/>
      <c r="T3595" s="12">
        <f>SUM(P3595:S3595)</f>
        <v>0</v>
      </c>
      <c r="U3595" s="95"/>
      <c r="V3595" s="94"/>
      <c r="W3595" s="94"/>
      <c r="X3595" s="94"/>
      <c r="Y3595" s="85"/>
      <c r="Z3595" s="85"/>
      <c r="AA3595" s="14">
        <f>SUM(U3595:Z3595)</f>
        <v>0</v>
      </c>
      <c r="AB3595" s="85"/>
      <c r="AC3595" s="85"/>
      <c r="AD3595" s="86">
        <f>H3595+K3595+O3595+T3595+AA3595+AB3595-AC3595</f>
        <v>72.829268292682926</v>
      </c>
    </row>
    <row r="3596" spans="1:30" ht="21" customHeight="1" x14ac:dyDescent="0.2">
      <c r="A3596" s="8">
        <v>3592</v>
      </c>
      <c r="B3596" s="107" t="s">
        <v>2962</v>
      </c>
      <c r="C3596" s="104" t="s">
        <v>70</v>
      </c>
      <c r="D3596" s="104">
        <v>2</v>
      </c>
      <c r="E3596" s="36">
        <f>H3596/100</f>
        <v>0.72821666666666673</v>
      </c>
      <c r="F3596" s="49"/>
      <c r="G3596" s="49"/>
      <c r="H3596" s="12">
        <v>72.821666666666673</v>
      </c>
      <c r="I3596" s="49"/>
      <c r="J3596" s="106"/>
      <c r="K3596" s="14">
        <f>SUM(I3596:J3596)</f>
        <v>0</v>
      </c>
      <c r="L3596" s="49"/>
      <c r="M3596" s="106"/>
      <c r="N3596" s="106"/>
      <c r="O3596" s="14">
        <f>SUM(L3596:N3596)</f>
        <v>0</v>
      </c>
      <c r="P3596" s="106"/>
      <c r="Q3596" s="106"/>
      <c r="R3596" s="106"/>
      <c r="S3596" s="106"/>
      <c r="T3596" s="14">
        <f>SUM(P3596:S3596)</f>
        <v>0</v>
      </c>
      <c r="U3596" s="49"/>
      <c r="V3596" s="49"/>
      <c r="W3596" s="49"/>
      <c r="X3596" s="49"/>
      <c r="Y3596" s="49"/>
      <c r="Z3596" s="49"/>
      <c r="AA3596" s="14">
        <f>SUM(U3596:Z3596)</f>
        <v>0</v>
      </c>
      <c r="AB3596" s="49"/>
      <c r="AC3596" s="49"/>
      <c r="AD3596" s="86">
        <f>H3596+K3596+O3596+T3596+AA3596+AB3596-AC3596</f>
        <v>72.821666666666673</v>
      </c>
    </row>
    <row r="3597" spans="1:30" ht="21" customHeight="1" x14ac:dyDescent="0.2">
      <c r="A3597" s="9">
        <v>3593</v>
      </c>
      <c r="B3597" s="117">
        <v>184010</v>
      </c>
      <c r="C3597" s="119" t="s">
        <v>78</v>
      </c>
      <c r="D3597" s="119">
        <v>3</v>
      </c>
      <c r="E3597" s="36">
        <v>0.72818181818181815</v>
      </c>
      <c r="F3597" s="51"/>
      <c r="G3597" s="51"/>
      <c r="H3597" s="12">
        <f>SUM(E3597*100,F3597:G3597)</f>
        <v>72.818181818181813</v>
      </c>
      <c r="I3597" s="51"/>
      <c r="J3597" s="121"/>
      <c r="K3597" s="14">
        <f>SUM(I3597:J3597)</f>
        <v>0</v>
      </c>
      <c r="L3597" s="51"/>
      <c r="M3597" s="121"/>
      <c r="N3597" s="121"/>
      <c r="O3597" s="14">
        <f>SUM(L3597:N3597)</f>
        <v>0</v>
      </c>
      <c r="P3597" s="121"/>
      <c r="Q3597" s="121"/>
      <c r="R3597" s="121"/>
      <c r="S3597" s="121"/>
      <c r="T3597" s="14">
        <f>SUM(P3597:S3597)</f>
        <v>0</v>
      </c>
      <c r="U3597" s="51"/>
      <c r="V3597" s="51"/>
      <c r="W3597" s="51"/>
      <c r="X3597" s="51"/>
      <c r="Y3597" s="51"/>
      <c r="Z3597" s="51"/>
      <c r="AA3597" s="14">
        <f>SUM(U3597:Z3597)</f>
        <v>0</v>
      </c>
      <c r="AB3597" s="51"/>
      <c r="AC3597" s="51"/>
      <c r="AD3597" s="87">
        <f>H3597+K3597+O3597+T3597+AA3597+AB3597-AC3597</f>
        <v>72.818181818181813</v>
      </c>
    </row>
    <row r="3598" spans="1:30" ht="21" customHeight="1" x14ac:dyDescent="0.2">
      <c r="A3598" s="10">
        <v>3594</v>
      </c>
      <c r="B3598" s="134" t="s">
        <v>2963</v>
      </c>
      <c r="C3598" s="92" t="s">
        <v>64</v>
      </c>
      <c r="D3598" s="92">
        <v>1</v>
      </c>
      <c r="E3598" s="37">
        <v>0.72811999999999999</v>
      </c>
      <c r="F3598" s="54"/>
      <c r="G3598" s="54"/>
      <c r="H3598" s="12">
        <f>SUM(E3598*100,F3598:G3598)</f>
        <v>72.811999999999998</v>
      </c>
      <c r="I3598" s="85"/>
      <c r="J3598" s="126"/>
      <c r="K3598" s="12">
        <f>SUM(I3598:J3598)</f>
        <v>0</v>
      </c>
      <c r="L3598" s="126"/>
      <c r="M3598" s="126"/>
      <c r="N3598" s="126"/>
      <c r="O3598" s="12">
        <f>SUM(L3598:N3598)</f>
        <v>0</v>
      </c>
      <c r="P3598" s="126"/>
      <c r="Q3598" s="126"/>
      <c r="R3598" s="126"/>
      <c r="S3598" s="126"/>
      <c r="T3598" s="12">
        <f>SUM(P3598:S3598)</f>
        <v>0</v>
      </c>
      <c r="U3598" s="126"/>
      <c r="V3598" s="85"/>
      <c r="W3598" s="85"/>
      <c r="X3598" s="85"/>
      <c r="Y3598" s="85"/>
      <c r="Z3598" s="85"/>
      <c r="AA3598" s="14">
        <f>SUM(U3598:Z3598)</f>
        <v>0</v>
      </c>
      <c r="AB3598" s="85"/>
      <c r="AC3598" s="85"/>
      <c r="AD3598" s="86">
        <f>H3598+K3598+O3598+T3598+AA3598+AB3598-AC3598</f>
        <v>72.811999999999998</v>
      </c>
    </row>
    <row r="3599" spans="1:30" ht="21" customHeight="1" x14ac:dyDescent="0.2">
      <c r="A3599" s="8">
        <v>3595</v>
      </c>
      <c r="B3599" s="145">
        <v>164638</v>
      </c>
      <c r="C3599" s="92" t="s">
        <v>64</v>
      </c>
      <c r="D3599" s="91">
        <v>5</v>
      </c>
      <c r="E3599" s="37">
        <v>0.72810681003584232</v>
      </c>
      <c r="F3599" s="52"/>
      <c r="G3599" s="46"/>
      <c r="H3599" s="12">
        <f>SUM(E3599*100,F3599:G3599)</f>
        <v>72.810681003584236</v>
      </c>
      <c r="I3599" s="94"/>
      <c r="J3599" s="95"/>
      <c r="K3599" s="12">
        <f>SUM(I3599:J3599)</f>
        <v>0</v>
      </c>
      <c r="L3599" s="95"/>
      <c r="M3599" s="95"/>
      <c r="N3599" s="95"/>
      <c r="O3599" s="12">
        <f>SUM(L3599:N3599)</f>
        <v>0</v>
      </c>
      <c r="P3599" s="95"/>
      <c r="Q3599" s="95"/>
      <c r="R3599" s="95"/>
      <c r="S3599" s="95"/>
      <c r="T3599" s="12">
        <f>SUM(P3599:S3599)</f>
        <v>0</v>
      </c>
      <c r="U3599" s="95"/>
      <c r="V3599" s="94"/>
      <c r="W3599" s="94"/>
      <c r="X3599" s="94"/>
      <c r="Y3599" s="85"/>
      <c r="Z3599" s="85"/>
      <c r="AA3599" s="14">
        <f>SUM(U3599:Z3599)</f>
        <v>0</v>
      </c>
      <c r="AB3599" s="85"/>
      <c r="AC3599" s="85"/>
      <c r="AD3599" s="86">
        <f>H3599+K3599+O3599+T3599+AA3599+AB3599-AC3599</f>
        <v>72.810681003584236</v>
      </c>
    </row>
    <row r="3600" spans="1:30" ht="21" customHeight="1" x14ac:dyDescent="0.2">
      <c r="A3600" s="9">
        <v>3596</v>
      </c>
      <c r="B3600" s="114" t="s">
        <v>2964</v>
      </c>
      <c r="C3600" s="92" t="s">
        <v>64</v>
      </c>
      <c r="D3600" s="91">
        <v>3</v>
      </c>
      <c r="E3600" s="37">
        <v>0.72803858520900322</v>
      </c>
      <c r="F3600" s="53"/>
      <c r="G3600" s="46"/>
      <c r="H3600" s="12">
        <f>SUM(E3600*100,F3600:G3600)</f>
        <v>72.80385852090032</v>
      </c>
      <c r="I3600" s="193"/>
      <c r="J3600" s="115"/>
      <c r="K3600" s="12">
        <f>SUM(I3600:J3600)</f>
        <v>0</v>
      </c>
      <c r="L3600" s="115"/>
      <c r="M3600" s="115"/>
      <c r="N3600" s="115"/>
      <c r="O3600" s="12">
        <f>SUM(L3600:N3600)</f>
        <v>0</v>
      </c>
      <c r="P3600" s="115"/>
      <c r="Q3600" s="115"/>
      <c r="R3600" s="115"/>
      <c r="S3600" s="115"/>
      <c r="T3600" s="12">
        <f>SUM(P3600:S3600)</f>
        <v>0</v>
      </c>
      <c r="U3600" s="115"/>
      <c r="V3600" s="193"/>
      <c r="W3600" s="193"/>
      <c r="X3600" s="193"/>
      <c r="Y3600" s="88"/>
      <c r="Z3600" s="88"/>
      <c r="AA3600" s="14">
        <f>SUM(U3600:Z3600)</f>
        <v>0</v>
      </c>
      <c r="AB3600" s="88"/>
      <c r="AC3600" s="88"/>
      <c r="AD3600" s="86">
        <f>H3600+K3600+O3600+T3600+AA3600+AB3600-AC3600</f>
        <v>72.80385852090032</v>
      </c>
    </row>
    <row r="3601" spans="1:30" ht="21" customHeight="1" x14ac:dyDescent="0.2">
      <c r="A3601" s="10">
        <v>3597</v>
      </c>
      <c r="B3601" s="100" t="s">
        <v>2965</v>
      </c>
      <c r="C3601" s="101" t="s">
        <v>68</v>
      </c>
      <c r="D3601" s="156">
        <v>1</v>
      </c>
      <c r="E3601" s="38">
        <v>0.72799999999999998</v>
      </c>
      <c r="F3601" s="48"/>
      <c r="G3601" s="48"/>
      <c r="H3601" s="12">
        <f>SUM(E3601*100,F3601:G3601)</f>
        <v>72.8</v>
      </c>
      <c r="I3601" s="48"/>
      <c r="J3601" s="78"/>
      <c r="K3601" s="13">
        <f>SUM(I3601:J3601)</f>
        <v>0</v>
      </c>
      <c r="L3601" s="48"/>
      <c r="M3601" s="78"/>
      <c r="N3601" s="78"/>
      <c r="O3601" s="13">
        <f>SUM(L3601:N3601)</f>
        <v>0</v>
      </c>
      <c r="P3601" s="78"/>
      <c r="Q3601" s="78"/>
      <c r="R3601" s="78"/>
      <c r="S3601" s="78"/>
      <c r="T3601" s="13">
        <f>SUM(P3601:S3601)</f>
        <v>0</v>
      </c>
      <c r="U3601" s="48"/>
      <c r="V3601" s="48"/>
      <c r="W3601" s="48"/>
      <c r="X3601" s="48"/>
      <c r="Y3601" s="48"/>
      <c r="Z3601" s="48"/>
      <c r="AA3601" s="13">
        <f>SUM(U3601:Z3601)</f>
        <v>0</v>
      </c>
      <c r="AB3601" s="48"/>
      <c r="AC3601" s="48"/>
      <c r="AD3601" s="86">
        <f>H3601+K3601+O3601+T3601+AA3601+AB3601-AC3601</f>
        <v>72.8</v>
      </c>
    </row>
    <row r="3602" spans="1:30" ht="21" customHeight="1" x14ac:dyDescent="0.2">
      <c r="A3602" s="8">
        <v>3598</v>
      </c>
      <c r="B3602" s="117">
        <v>194077</v>
      </c>
      <c r="C3602" s="119" t="s">
        <v>78</v>
      </c>
      <c r="D3602" s="119">
        <v>2</v>
      </c>
      <c r="E3602" s="36">
        <v>0.72791666666666666</v>
      </c>
      <c r="F3602" s="51"/>
      <c r="G3602" s="51"/>
      <c r="H3602" s="12">
        <f>SUM(E3602*100,F3602:G3602)</f>
        <v>72.791666666666671</v>
      </c>
      <c r="I3602" s="51"/>
      <c r="J3602" s="121"/>
      <c r="K3602" s="14">
        <f>SUM(I3602:J3602)</f>
        <v>0</v>
      </c>
      <c r="L3602" s="51"/>
      <c r="M3602" s="121"/>
      <c r="N3602" s="121"/>
      <c r="O3602" s="14">
        <f>SUM(L3602:N3602)</f>
        <v>0</v>
      </c>
      <c r="P3602" s="121"/>
      <c r="Q3602" s="121"/>
      <c r="R3602" s="121"/>
      <c r="S3602" s="121"/>
      <c r="T3602" s="14">
        <f>SUM(P3602:S3602)</f>
        <v>0</v>
      </c>
      <c r="U3602" s="51"/>
      <c r="V3602" s="51"/>
      <c r="W3602" s="51"/>
      <c r="X3602" s="51"/>
      <c r="Y3602" s="51"/>
      <c r="Z3602" s="51"/>
      <c r="AA3602" s="14">
        <f>SUM(U3602:Z3602)</f>
        <v>0</v>
      </c>
      <c r="AB3602" s="51"/>
      <c r="AC3602" s="51"/>
      <c r="AD3602" s="86">
        <f>H3602+K3602+O3602+T3602+AA3602+AB3602-AC3602</f>
        <v>72.791666666666671</v>
      </c>
    </row>
    <row r="3603" spans="1:30" ht="21" customHeight="1" x14ac:dyDescent="0.2">
      <c r="A3603" s="9">
        <v>3599</v>
      </c>
      <c r="B3603" s="117">
        <v>194110</v>
      </c>
      <c r="C3603" s="119" t="s">
        <v>78</v>
      </c>
      <c r="D3603" s="119">
        <v>2</v>
      </c>
      <c r="E3603" s="36">
        <v>0.72791666666666666</v>
      </c>
      <c r="F3603" s="51"/>
      <c r="G3603" s="51"/>
      <c r="H3603" s="12">
        <f>SUM(E3603*100,F3603:G3603)</f>
        <v>72.791666666666671</v>
      </c>
      <c r="I3603" s="51"/>
      <c r="J3603" s="121"/>
      <c r="K3603" s="14">
        <f>SUM(I3603:J3603)</f>
        <v>0</v>
      </c>
      <c r="L3603" s="51"/>
      <c r="M3603" s="121"/>
      <c r="N3603" s="121"/>
      <c r="O3603" s="14">
        <f>SUM(L3603:N3603)</f>
        <v>0</v>
      </c>
      <c r="P3603" s="121"/>
      <c r="Q3603" s="121"/>
      <c r="R3603" s="121"/>
      <c r="S3603" s="121"/>
      <c r="T3603" s="14">
        <f>SUM(P3603:S3603)</f>
        <v>0</v>
      </c>
      <c r="U3603" s="51"/>
      <c r="V3603" s="51"/>
      <c r="W3603" s="51"/>
      <c r="X3603" s="51"/>
      <c r="Y3603" s="51"/>
      <c r="Z3603" s="51"/>
      <c r="AA3603" s="14">
        <f>SUM(U3603:Z3603)</f>
        <v>0</v>
      </c>
      <c r="AB3603" s="51"/>
      <c r="AC3603" s="51"/>
      <c r="AD3603" s="86">
        <f>H3603+K3603+O3603+T3603+AA3603+AB3603-AC3603</f>
        <v>72.791666666666671</v>
      </c>
    </row>
    <row r="3604" spans="1:30" ht="21" customHeight="1" x14ac:dyDescent="0.2">
      <c r="A3604" s="10">
        <v>3600</v>
      </c>
      <c r="B3604" s="117">
        <v>204160</v>
      </c>
      <c r="C3604" s="119" t="s">
        <v>78</v>
      </c>
      <c r="D3604" s="119">
        <v>1</v>
      </c>
      <c r="E3604" s="36">
        <v>0.72785312499999999</v>
      </c>
      <c r="F3604" s="51"/>
      <c r="G3604" s="51"/>
      <c r="H3604" s="12">
        <f>SUM(E3604*100,F3604:G3604)</f>
        <v>72.785312500000003</v>
      </c>
      <c r="I3604" s="51"/>
      <c r="J3604" s="121"/>
      <c r="K3604" s="14">
        <f>SUM(I3604:J3604)</f>
        <v>0</v>
      </c>
      <c r="L3604" s="51"/>
      <c r="M3604" s="121"/>
      <c r="N3604" s="121"/>
      <c r="O3604" s="14">
        <f>SUM(L3604:N3604)</f>
        <v>0</v>
      </c>
      <c r="P3604" s="121"/>
      <c r="Q3604" s="121"/>
      <c r="R3604" s="121"/>
      <c r="S3604" s="121"/>
      <c r="T3604" s="14">
        <f>SUM(P3604:S3604)</f>
        <v>0</v>
      </c>
      <c r="U3604" s="51"/>
      <c r="V3604" s="51"/>
      <c r="W3604" s="51"/>
      <c r="X3604" s="51"/>
      <c r="Y3604" s="51"/>
      <c r="Z3604" s="51"/>
      <c r="AA3604" s="14">
        <f>SUM(U3604:Z3604)</f>
        <v>0</v>
      </c>
      <c r="AB3604" s="51"/>
      <c r="AC3604" s="51"/>
      <c r="AD3604" s="86">
        <f>H3604+K3604+O3604+T3604+AA3604+AB3604-AC3604</f>
        <v>72.785312500000003</v>
      </c>
    </row>
    <row r="3605" spans="1:30" ht="21" customHeight="1" x14ac:dyDescent="0.2">
      <c r="A3605" s="8">
        <v>3601</v>
      </c>
      <c r="B3605" s="110" t="s">
        <v>2966</v>
      </c>
      <c r="C3605" s="110" t="s">
        <v>73</v>
      </c>
      <c r="D3605" s="110">
        <v>2</v>
      </c>
      <c r="E3605" s="36">
        <v>0.72765734265734261</v>
      </c>
      <c r="F3605" s="50"/>
      <c r="G3605" s="50"/>
      <c r="H3605" s="12">
        <f>SUM(E3605*100,F3605:G3605)</f>
        <v>72.765734265734267</v>
      </c>
      <c r="I3605" s="50"/>
      <c r="J3605" s="112"/>
      <c r="K3605" s="14">
        <f>SUM(I3605:J3605)</f>
        <v>0</v>
      </c>
      <c r="L3605" s="50"/>
      <c r="M3605" s="112"/>
      <c r="N3605" s="112"/>
      <c r="O3605" s="14">
        <f>SUM(L3605:N3605)</f>
        <v>0</v>
      </c>
      <c r="P3605" s="112"/>
      <c r="Q3605" s="112"/>
      <c r="R3605" s="112"/>
      <c r="S3605" s="112"/>
      <c r="T3605" s="14">
        <f>SUM(P3605:S3605)</f>
        <v>0</v>
      </c>
      <c r="U3605" s="50"/>
      <c r="V3605" s="50"/>
      <c r="W3605" s="50"/>
      <c r="X3605" s="50"/>
      <c r="Y3605" s="50"/>
      <c r="Z3605" s="50"/>
      <c r="AA3605" s="14">
        <f>SUM(U3605:Z3605)</f>
        <v>0</v>
      </c>
      <c r="AB3605" s="50"/>
      <c r="AC3605" s="50"/>
      <c r="AD3605" s="87">
        <f>H3605+K3605+O3605+T3605+AA3605+AB3605-AC3605</f>
        <v>72.765734265734267</v>
      </c>
    </row>
    <row r="3606" spans="1:30" ht="21" customHeight="1" x14ac:dyDescent="0.2">
      <c r="A3606" s="9">
        <v>3602</v>
      </c>
      <c r="B3606" s="134" t="s">
        <v>2967</v>
      </c>
      <c r="C3606" s="92" t="s">
        <v>64</v>
      </c>
      <c r="D3606" s="92">
        <v>1</v>
      </c>
      <c r="E3606" s="37">
        <v>0.72757333333333341</v>
      </c>
      <c r="F3606" s="54"/>
      <c r="G3606" s="54"/>
      <c r="H3606" s="12">
        <f>SUM(E3606*100,F3606:G3606)</f>
        <v>72.757333333333335</v>
      </c>
      <c r="I3606" s="85"/>
      <c r="J3606" s="126"/>
      <c r="K3606" s="12">
        <f>SUM(I3606:J3606)</f>
        <v>0</v>
      </c>
      <c r="L3606" s="126"/>
      <c r="M3606" s="126"/>
      <c r="N3606" s="126"/>
      <c r="O3606" s="12">
        <f>SUM(L3606:N3606)</f>
        <v>0</v>
      </c>
      <c r="P3606" s="126"/>
      <c r="Q3606" s="126"/>
      <c r="R3606" s="126"/>
      <c r="S3606" s="126"/>
      <c r="T3606" s="12">
        <f>SUM(P3606:S3606)</f>
        <v>0</v>
      </c>
      <c r="U3606" s="126"/>
      <c r="V3606" s="85"/>
      <c r="W3606" s="85"/>
      <c r="X3606" s="85"/>
      <c r="Y3606" s="85"/>
      <c r="Z3606" s="85"/>
      <c r="AA3606" s="14">
        <f>SUM(U3606:Z3606)</f>
        <v>0</v>
      </c>
      <c r="AB3606" s="85"/>
      <c r="AC3606" s="85"/>
      <c r="AD3606" s="86">
        <f>H3606+K3606+O3606+T3606+AA3606+AB3606-AC3606</f>
        <v>72.757333333333335</v>
      </c>
    </row>
    <row r="3607" spans="1:30" ht="21" customHeight="1" x14ac:dyDescent="0.2">
      <c r="A3607" s="10">
        <v>3603</v>
      </c>
      <c r="B3607" s="153" t="s">
        <v>2968</v>
      </c>
      <c r="C3607" s="92" t="s">
        <v>64</v>
      </c>
      <c r="D3607" s="91">
        <v>4</v>
      </c>
      <c r="E3607" s="37">
        <v>0.72757009345794388</v>
      </c>
      <c r="F3607" s="46"/>
      <c r="G3607" s="46"/>
      <c r="H3607" s="12">
        <f>SUM(E3607*100,F3607:G3607)</f>
        <v>72.757009345794387</v>
      </c>
      <c r="I3607" s="94"/>
      <c r="J3607" s="95"/>
      <c r="K3607" s="12">
        <f>SUM(I3607:J3607)</f>
        <v>0</v>
      </c>
      <c r="L3607" s="95"/>
      <c r="M3607" s="95"/>
      <c r="N3607" s="95"/>
      <c r="O3607" s="12">
        <f>SUM(L3607:N3607)</f>
        <v>0</v>
      </c>
      <c r="P3607" s="95"/>
      <c r="Q3607" s="95"/>
      <c r="R3607" s="95"/>
      <c r="S3607" s="95"/>
      <c r="T3607" s="12">
        <f>SUM(P3607:S3607)</f>
        <v>0</v>
      </c>
      <c r="U3607" s="95"/>
      <c r="V3607" s="94"/>
      <c r="W3607" s="94"/>
      <c r="X3607" s="94"/>
      <c r="Y3607" s="85"/>
      <c r="Z3607" s="85"/>
      <c r="AA3607" s="14">
        <f>SUM(U3607:Z3607)</f>
        <v>0</v>
      </c>
      <c r="AB3607" s="85"/>
      <c r="AC3607" s="85"/>
      <c r="AD3607" s="86">
        <f>H3607+K3607+O3607+T3607+AA3607+AB3607-AC3607</f>
        <v>72.757009345794387</v>
      </c>
    </row>
    <row r="3608" spans="1:30" ht="21" customHeight="1" x14ac:dyDescent="0.2">
      <c r="A3608" s="8">
        <v>3604</v>
      </c>
      <c r="B3608" s="107" t="s">
        <v>2969</v>
      </c>
      <c r="C3608" s="104" t="s">
        <v>70</v>
      </c>
      <c r="D3608" s="104">
        <v>2</v>
      </c>
      <c r="E3608" s="36">
        <f>H3608/100</f>
        <v>0.72754166666666664</v>
      </c>
      <c r="F3608" s="49"/>
      <c r="G3608" s="49"/>
      <c r="H3608" s="12">
        <v>72.754166666666663</v>
      </c>
      <c r="I3608" s="49"/>
      <c r="J3608" s="106"/>
      <c r="K3608" s="14">
        <f>SUM(I3608:J3608)</f>
        <v>0</v>
      </c>
      <c r="L3608" s="49"/>
      <c r="M3608" s="106"/>
      <c r="N3608" s="106"/>
      <c r="O3608" s="14">
        <f>SUM(L3608:N3608)</f>
        <v>0</v>
      </c>
      <c r="P3608" s="106"/>
      <c r="Q3608" s="106"/>
      <c r="R3608" s="106"/>
      <c r="S3608" s="106"/>
      <c r="T3608" s="14">
        <f>SUM(P3608:S3608)</f>
        <v>0</v>
      </c>
      <c r="U3608" s="49"/>
      <c r="V3608" s="49"/>
      <c r="W3608" s="49"/>
      <c r="X3608" s="49"/>
      <c r="Y3608" s="49"/>
      <c r="Z3608" s="49"/>
      <c r="AA3608" s="14">
        <f>SUM(U3608:Z3608)</f>
        <v>0</v>
      </c>
      <c r="AB3608" s="49"/>
      <c r="AC3608" s="49"/>
      <c r="AD3608" s="86">
        <f>H3608+K3608+O3608+T3608+AA3608+AB3608-AC3608</f>
        <v>72.754166666666663</v>
      </c>
    </row>
    <row r="3609" spans="1:30" ht="21" customHeight="1" x14ac:dyDescent="0.2">
      <c r="A3609" s="9">
        <v>3605</v>
      </c>
      <c r="B3609" s="96" t="s">
        <v>2970</v>
      </c>
      <c r="C3609" s="96" t="s">
        <v>66</v>
      </c>
      <c r="D3609" s="96">
        <v>3</v>
      </c>
      <c r="E3609" s="35">
        <v>0.72733333333333339</v>
      </c>
      <c r="F3609" s="47"/>
      <c r="G3609" s="47"/>
      <c r="H3609" s="12">
        <f>SUM(E3609*100,F3609:G3609)</f>
        <v>72.733333333333334</v>
      </c>
      <c r="I3609" s="47"/>
      <c r="J3609" s="77"/>
      <c r="K3609" s="13">
        <f>SUM(I3609:J3609)</f>
        <v>0</v>
      </c>
      <c r="L3609" s="47"/>
      <c r="M3609" s="77"/>
      <c r="N3609" s="77"/>
      <c r="O3609" s="13">
        <f>SUM(L3609:N3609)</f>
        <v>0</v>
      </c>
      <c r="P3609" s="77"/>
      <c r="Q3609" s="77"/>
      <c r="R3609" s="77"/>
      <c r="S3609" s="77"/>
      <c r="T3609" s="13">
        <f>SUM(P3609:S3609)</f>
        <v>0</v>
      </c>
      <c r="U3609" s="47"/>
      <c r="V3609" s="47"/>
      <c r="W3609" s="47"/>
      <c r="X3609" s="47"/>
      <c r="Y3609" s="47"/>
      <c r="Z3609" s="47"/>
      <c r="AA3609" s="13">
        <f>SUM(U3609:Z3609)</f>
        <v>0</v>
      </c>
      <c r="AB3609" s="47"/>
      <c r="AC3609" s="47"/>
      <c r="AD3609" s="86">
        <f>H3609+K3609+O3609+T3609+AA3609+AB3609-AC3609</f>
        <v>72.733333333333334</v>
      </c>
    </row>
    <row r="3610" spans="1:30" ht="21" customHeight="1" x14ac:dyDescent="0.2">
      <c r="A3610" s="10">
        <v>3606</v>
      </c>
      <c r="B3610" s="134" t="s">
        <v>2971</v>
      </c>
      <c r="C3610" s="92" t="s">
        <v>64</v>
      </c>
      <c r="D3610" s="92">
        <v>1</v>
      </c>
      <c r="E3610" s="37">
        <v>0.72733333333333339</v>
      </c>
      <c r="F3610" s="53"/>
      <c r="G3610" s="46"/>
      <c r="H3610" s="12">
        <f>SUM(E3610*100,F3610:G3610)</f>
        <v>72.733333333333334</v>
      </c>
      <c r="I3610" s="94"/>
      <c r="J3610" s="95"/>
      <c r="K3610" s="12">
        <f>SUM(I3610:J3610)</f>
        <v>0</v>
      </c>
      <c r="L3610" s="95"/>
      <c r="M3610" s="95"/>
      <c r="N3610" s="95"/>
      <c r="O3610" s="12">
        <f>SUM(L3610:N3610)</f>
        <v>0</v>
      </c>
      <c r="P3610" s="95"/>
      <c r="Q3610" s="95"/>
      <c r="R3610" s="95"/>
      <c r="S3610" s="95"/>
      <c r="T3610" s="12">
        <f>SUM(P3610:S3610)</f>
        <v>0</v>
      </c>
      <c r="U3610" s="95"/>
      <c r="V3610" s="94"/>
      <c r="W3610" s="94"/>
      <c r="X3610" s="94"/>
      <c r="Y3610" s="85"/>
      <c r="Z3610" s="85"/>
      <c r="AA3610" s="14">
        <f>SUM(U3610:Z3610)</f>
        <v>0</v>
      </c>
      <c r="AB3610" s="85"/>
      <c r="AC3610" s="85"/>
      <c r="AD3610" s="86">
        <f>H3610+K3610+O3610+T3610+AA3610+AB3610-AC3610</f>
        <v>72.733333333333334</v>
      </c>
    </row>
    <row r="3611" spans="1:30" ht="21" customHeight="1" x14ac:dyDescent="0.2">
      <c r="A3611" s="8">
        <v>3607</v>
      </c>
      <c r="B3611" s="117">
        <v>194192</v>
      </c>
      <c r="C3611" s="119" t="s">
        <v>78</v>
      </c>
      <c r="D3611" s="119">
        <v>2</v>
      </c>
      <c r="E3611" s="36">
        <v>0.72729166666666667</v>
      </c>
      <c r="F3611" s="51"/>
      <c r="G3611" s="51"/>
      <c r="H3611" s="12">
        <f>SUM(E3611*100,F3611:G3611)</f>
        <v>72.729166666666671</v>
      </c>
      <c r="I3611" s="51"/>
      <c r="J3611" s="121"/>
      <c r="K3611" s="14">
        <f>SUM(I3611:J3611)</f>
        <v>0</v>
      </c>
      <c r="L3611" s="51"/>
      <c r="M3611" s="121"/>
      <c r="N3611" s="121"/>
      <c r="O3611" s="14">
        <f>SUM(L3611:N3611)</f>
        <v>0</v>
      </c>
      <c r="P3611" s="121"/>
      <c r="Q3611" s="121"/>
      <c r="R3611" s="121"/>
      <c r="S3611" s="121"/>
      <c r="T3611" s="14">
        <f>SUM(P3611:S3611)</f>
        <v>0</v>
      </c>
      <c r="U3611" s="51"/>
      <c r="V3611" s="51"/>
      <c r="W3611" s="51"/>
      <c r="X3611" s="51"/>
      <c r="Y3611" s="51"/>
      <c r="Z3611" s="51"/>
      <c r="AA3611" s="14">
        <f>SUM(U3611:Z3611)</f>
        <v>0</v>
      </c>
      <c r="AB3611" s="51"/>
      <c r="AC3611" s="51"/>
      <c r="AD3611" s="86">
        <f>H3611+K3611+O3611+T3611+AA3611+AB3611-AC3611</f>
        <v>72.729166666666671</v>
      </c>
    </row>
    <row r="3612" spans="1:30" ht="21" customHeight="1" x14ac:dyDescent="0.2">
      <c r="A3612" s="9">
        <v>3608</v>
      </c>
      <c r="B3612" s="122" t="s">
        <v>2972</v>
      </c>
      <c r="C3612" s="110" t="s">
        <v>73</v>
      </c>
      <c r="D3612" s="110">
        <v>1</v>
      </c>
      <c r="E3612" s="36">
        <v>0.71714285714285719</v>
      </c>
      <c r="F3612" s="50"/>
      <c r="G3612" s="50">
        <v>1</v>
      </c>
      <c r="H3612" s="12">
        <f>SUM(E3612*100,F3612:G3612)</f>
        <v>72.714285714285722</v>
      </c>
      <c r="I3612" s="50"/>
      <c r="J3612" s="112"/>
      <c r="K3612" s="14">
        <f>SUM(I3612:J3612)</f>
        <v>0</v>
      </c>
      <c r="L3612" s="50"/>
      <c r="M3612" s="112"/>
      <c r="N3612" s="112"/>
      <c r="O3612" s="14">
        <f>SUM(L3612:N3612)</f>
        <v>0</v>
      </c>
      <c r="P3612" s="112"/>
      <c r="Q3612" s="112"/>
      <c r="R3612" s="112"/>
      <c r="S3612" s="112"/>
      <c r="T3612" s="14">
        <f>SUM(P3612:S3612)</f>
        <v>0</v>
      </c>
      <c r="U3612" s="50"/>
      <c r="V3612" s="50"/>
      <c r="W3612" s="50"/>
      <c r="X3612" s="50"/>
      <c r="Y3612" s="50"/>
      <c r="Z3612" s="50"/>
      <c r="AA3612" s="14">
        <f>SUM(U3612:Z3612)</f>
        <v>0</v>
      </c>
      <c r="AB3612" s="50"/>
      <c r="AC3612" s="50"/>
      <c r="AD3612" s="86">
        <f>H3612+K3612+O3612+T3612+AA3612+AB3612-AC3612</f>
        <v>72.714285714285722</v>
      </c>
    </row>
    <row r="3613" spans="1:30" ht="21" customHeight="1" x14ac:dyDescent="0.2">
      <c r="A3613" s="10">
        <v>3609</v>
      </c>
      <c r="B3613" s="103" t="s">
        <v>2973</v>
      </c>
      <c r="C3613" s="104" t="s">
        <v>70</v>
      </c>
      <c r="D3613" s="103">
        <v>4</v>
      </c>
      <c r="E3613" s="36">
        <f>H3613/100</f>
        <v>0.72709999999999997</v>
      </c>
      <c r="F3613" s="49"/>
      <c r="G3613" s="49"/>
      <c r="H3613" s="12">
        <v>72.709999999999994</v>
      </c>
      <c r="I3613" s="49"/>
      <c r="J3613" s="106"/>
      <c r="K3613" s="14">
        <f>SUM(I3613:J3613)</f>
        <v>0</v>
      </c>
      <c r="L3613" s="49"/>
      <c r="M3613" s="106"/>
      <c r="N3613" s="106"/>
      <c r="O3613" s="14">
        <f>SUM(L3613:N3613)</f>
        <v>0</v>
      </c>
      <c r="P3613" s="106"/>
      <c r="Q3613" s="106"/>
      <c r="R3613" s="106"/>
      <c r="S3613" s="106"/>
      <c r="T3613" s="14">
        <f>SUM(P3613:S3613)</f>
        <v>0</v>
      </c>
      <c r="U3613" s="49"/>
      <c r="V3613" s="49"/>
      <c r="W3613" s="49"/>
      <c r="X3613" s="49"/>
      <c r="Y3613" s="49"/>
      <c r="Z3613" s="49"/>
      <c r="AA3613" s="14">
        <f>SUM(U3613:Z3613)</f>
        <v>0</v>
      </c>
      <c r="AB3613" s="49"/>
      <c r="AC3613" s="49"/>
      <c r="AD3613" s="86">
        <f>H3613+K3613+O3613+T3613+AA3613+AB3613-AC3613</f>
        <v>72.709999999999994</v>
      </c>
    </row>
    <row r="3614" spans="1:30" ht="21" customHeight="1" x14ac:dyDescent="0.2">
      <c r="A3614" s="8">
        <v>3610</v>
      </c>
      <c r="B3614" s="117">
        <v>194218</v>
      </c>
      <c r="C3614" s="119" t="s">
        <v>78</v>
      </c>
      <c r="D3614" s="119">
        <v>2</v>
      </c>
      <c r="E3614" s="36">
        <v>0.7270833333333333</v>
      </c>
      <c r="F3614" s="51"/>
      <c r="G3614" s="51"/>
      <c r="H3614" s="12">
        <f>SUM(E3614*100,F3614:G3614)</f>
        <v>72.708333333333329</v>
      </c>
      <c r="I3614" s="51"/>
      <c r="J3614" s="121"/>
      <c r="K3614" s="14">
        <f>SUM(I3614:J3614)</f>
        <v>0</v>
      </c>
      <c r="L3614" s="51"/>
      <c r="M3614" s="121"/>
      <c r="N3614" s="121"/>
      <c r="O3614" s="14">
        <f>SUM(L3614:N3614)</f>
        <v>0</v>
      </c>
      <c r="P3614" s="121"/>
      <c r="Q3614" s="121"/>
      <c r="R3614" s="121"/>
      <c r="S3614" s="121"/>
      <c r="T3614" s="14">
        <f>SUM(P3614:S3614)</f>
        <v>0</v>
      </c>
      <c r="U3614" s="51"/>
      <c r="V3614" s="51"/>
      <c r="W3614" s="51"/>
      <c r="X3614" s="51"/>
      <c r="Y3614" s="51"/>
      <c r="Z3614" s="51"/>
      <c r="AA3614" s="14">
        <f>SUM(U3614:Z3614)</f>
        <v>0</v>
      </c>
      <c r="AB3614" s="51"/>
      <c r="AC3614" s="51"/>
      <c r="AD3614" s="87">
        <f>H3614+K3614+O3614+T3614+AA3614+AB3614-AC3614</f>
        <v>72.708333333333329</v>
      </c>
    </row>
    <row r="3615" spans="1:30" ht="21" customHeight="1" x14ac:dyDescent="0.2">
      <c r="A3615" s="9">
        <v>3611</v>
      </c>
      <c r="B3615" s="107">
        <v>182878</v>
      </c>
      <c r="C3615" s="104" t="s">
        <v>70</v>
      </c>
      <c r="D3615" s="104">
        <v>3</v>
      </c>
      <c r="E3615" s="36">
        <f>'[1]3-18-06.'!AD25</f>
        <v>0.72699999999999998</v>
      </c>
      <c r="F3615" s="49"/>
      <c r="G3615" s="49"/>
      <c r="H3615" s="12">
        <f>SUM(E3615*100,F3615:G3615)</f>
        <v>72.7</v>
      </c>
      <c r="I3615" s="49"/>
      <c r="J3615" s="106"/>
      <c r="K3615" s="14">
        <f>SUM(I3615:J3615)</f>
        <v>0</v>
      </c>
      <c r="L3615" s="49"/>
      <c r="M3615" s="106"/>
      <c r="N3615" s="106"/>
      <c r="O3615" s="14">
        <f>SUM(L3615:N3615)</f>
        <v>0</v>
      </c>
      <c r="P3615" s="106"/>
      <c r="Q3615" s="106"/>
      <c r="R3615" s="106"/>
      <c r="S3615" s="106"/>
      <c r="T3615" s="14">
        <f>SUM(P3615:S3615)</f>
        <v>0</v>
      </c>
      <c r="U3615" s="49"/>
      <c r="V3615" s="49"/>
      <c r="W3615" s="49"/>
      <c r="X3615" s="49"/>
      <c r="Y3615" s="49"/>
      <c r="Z3615" s="49"/>
      <c r="AA3615" s="14">
        <f>SUM(U3615:Z3615)</f>
        <v>0</v>
      </c>
      <c r="AB3615" s="49"/>
      <c r="AC3615" s="49"/>
      <c r="AD3615" s="87">
        <f>H3615+K3615+O3615+T3615+AA3615+AB3615-AC3615</f>
        <v>72.7</v>
      </c>
    </row>
    <row r="3616" spans="1:30" ht="21" customHeight="1" x14ac:dyDescent="0.2">
      <c r="A3616" s="10">
        <v>3612</v>
      </c>
      <c r="B3616" s="107">
        <v>182893</v>
      </c>
      <c r="C3616" s="104" t="s">
        <v>70</v>
      </c>
      <c r="D3616" s="104">
        <v>3</v>
      </c>
      <c r="E3616" s="36">
        <f>'[1]3-18-07.'!AD10</f>
        <v>0.71700000000000008</v>
      </c>
      <c r="F3616" s="49"/>
      <c r="G3616" s="49"/>
      <c r="H3616" s="12">
        <f>SUM(E3616*100,F3616:G3616)</f>
        <v>71.7</v>
      </c>
      <c r="I3616" s="49"/>
      <c r="J3616" s="106"/>
      <c r="K3616" s="14">
        <f>SUM(I3616:J3616)</f>
        <v>0</v>
      </c>
      <c r="L3616" s="49"/>
      <c r="M3616" s="106"/>
      <c r="N3616" s="106"/>
      <c r="O3616" s="14">
        <f>SUM(L3616:N3616)</f>
        <v>0</v>
      </c>
      <c r="P3616" s="106"/>
      <c r="Q3616" s="106"/>
      <c r="R3616" s="106"/>
      <c r="S3616" s="106"/>
      <c r="T3616" s="14">
        <f>SUM(P3616:S3616)</f>
        <v>0</v>
      </c>
      <c r="U3616" s="49">
        <v>1</v>
      </c>
      <c r="V3616" s="49"/>
      <c r="W3616" s="49"/>
      <c r="X3616" s="49"/>
      <c r="Y3616" s="49"/>
      <c r="Z3616" s="49"/>
      <c r="AA3616" s="14">
        <f>SUM(U3616:Z3616)</f>
        <v>1</v>
      </c>
      <c r="AB3616" s="49"/>
      <c r="AC3616" s="49"/>
      <c r="AD3616" s="86">
        <f>H3616+K3616+O3616+T3616+AA3616+AB3616-AC3616</f>
        <v>72.7</v>
      </c>
    </row>
    <row r="3617" spans="1:30" ht="21" customHeight="1" x14ac:dyDescent="0.2">
      <c r="A3617" s="8">
        <v>3613</v>
      </c>
      <c r="B3617" s="122" t="s">
        <v>2974</v>
      </c>
      <c r="C3617" s="110" t="s">
        <v>73</v>
      </c>
      <c r="D3617" s="110">
        <v>2</v>
      </c>
      <c r="E3617" s="36">
        <v>0.72666666666666668</v>
      </c>
      <c r="F3617" s="50"/>
      <c r="G3617" s="50"/>
      <c r="H3617" s="12">
        <f>SUM(E3617*100,F3617:G3617)</f>
        <v>72.666666666666671</v>
      </c>
      <c r="I3617" s="50"/>
      <c r="J3617" s="112"/>
      <c r="K3617" s="14">
        <f>SUM(I3617:J3617)</f>
        <v>0</v>
      </c>
      <c r="L3617" s="50"/>
      <c r="M3617" s="112"/>
      <c r="N3617" s="112"/>
      <c r="O3617" s="14">
        <f>SUM(L3617:N3617)</f>
        <v>0</v>
      </c>
      <c r="P3617" s="112"/>
      <c r="Q3617" s="112"/>
      <c r="R3617" s="112"/>
      <c r="S3617" s="112"/>
      <c r="T3617" s="14">
        <f>SUM(P3617:S3617)</f>
        <v>0</v>
      </c>
      <c r="U3617" s="50"/>
      <c r="V3617" s="50"/>
      <c r="W3617" s="50"/>
      <c r="X3617" s="50"/>
      <c r="Y3617" s="50"/>
      <c r="Z3617" s="50"/>
      <c r="AA3617" s="14">
        <f>SUM(U3617:Z3617)</f>
        <v>0</v>
      </c>
      <c r="AB3617" s="50"/>
      <c r="AC3617" s="50"/>
      <c r="AD3617" s="86">
        <f>H3617+K3617+O3617+T3617+AA3617+AB3617-AC3617</f>
        <v>72.666666666666671</v>
      </c>
    </row>
    <row r="3618" spans="1:30" ht="21" customHeight="1" x14ac:dyDescent="0.2">
      <c r="A3618" s="9">
        <v>3614</v>
      </c>
      <c r="B3618" s="129" t="s">
        <v>2975</v>
      </c>
      <c r="C3618" s="101" t="s">
        <v>68</v>
      </c>
      <c r="D3618" s="101">
        <v>2</v>
      </c>
      <c r="E3618" s="35">
        <v>0.72666666666666668</v>
      </c>
      <c r="F3618" s="48"/>
      <c r="G3618" s="48"/>
      <c r="H3618" s="12">
        <f>SUM(E3618*100,F3618:G3618)</f>
        <v>72.666666666666671</v>
      </c>
      <c r="I3618" s="48"/>
      <c r="J3618" s="78"/>
      <c r="K3618" s="13">
        <f>SUM(I3618:J3618)</f>
        <v>0</v>
      </c>
      <c r="L3618" s="48"/>
      <c r="M3618" s="78"/>
      <c r="N3618" s="78"/>
      <c r="O3618" s="13">
        <f>SUM(L3618:N3618)</f>
        <v>0</v>
      </c>
      <c r="P3618" s="78"/>
      <c r="Q3618" s="78"/>
      <c r="R3618" s="78"/>
      <c r="S3618" s="78"/>
      <c r="T3618" s="13">
        <f>SUM(P3618:S3618)</f>
        <v>0</v>
      </c>
      <c r="U3618" s="48"/>
      <c r="V3618" s="48"/>
      <c r="W3618" s="48"/>
      <c r="X3618" s="48"/>
      <c r="Y3618" s="48"/>
      <c r="Z3618" s="48"/>
      <c r="AA3618" s="13">
        <f>SUM(U3618:Z3618)</f>
        <v>0</v>
      </c>
      <c r="AB3618" s="48"/>
      <c r="AC3618" s="48"/>
      <c r="AD3618" s="86">
        <f>H3618+K3618+O3618+T3618+AA3618+AB3618-AC3618</f>
        <v>72.666666666666671</v>
      </c>
    </row>
    <row r="3619" spans="1:30" ht="21" customHeight="1" x14ac:dyDescent="0.2">
      <c r="A3619" s="10">
        <v>3615</v>
      </c>
      <c r="B3619" s="96" t="s">
        <v>2976</v>
      </c>
      <c r="C3619" s="96" t="s">
        <v>66</v>
      </c>
      <c r="D3619" s="96">
        <v>1</v>
      </c>
      <c r="E3619" s="35">
        <v>0.7265625</v>
      </c>
      <c r="F3619" s="47"/>
      <c r="G3619" s="47"/>
      <c r="H3619" s="12">
        <f>SUM(E3619*100,F3619:G3619)</f>
        <v>72.65625</v>
      </c>
      <c r="I3619" s="47"/>
      <c r="J3619" s="77"/>
      <c r="K3619" s="13">
        <f>SUM(I3619:J3619)</f>
        <v>0</v>
      </c>
      <c r="L3619" s="47"/>
      <c r="M3619" s="77"/>
      <c r="N3619" s="77"/>
      <c r="O3619" s="13">
        <f>SUM(L3619:N3619)</f>
        <v>0</v>
      </c>
      <c r="P3619" s="77"/>
      <c r="Q3619" s="77"/>
      <c r="R3619" s="77"/>
      <c r="S3619" s="77"/>
      <c r="T3619" s="13">
        <f>SUM(P3619:S3619)</f>
        <v>0</v>
      </c>
      <c r="U3619" s="47"/>
      <c r="V3619" s="47"/>
      <c r="W3619" s="47"/>
      <c r="X3619" s="47"/>
      <c r="Y3619" s="47"/>
      <c r="Z3619" s="47"/>
      <c r="AA3619" s="13">
        <f>SUM(U3619:Z3619)</f>
        <v>0</v>
      </c>
      <c r="AB3619" s="47"/>
      <c r="AC3619" s="47"/>
      <c r="AD3619" s="86">
        <f>H3619+K3619+O3619+T3619+AA3619+AB3619-AC3619</f>
        <v>72.65625</v>
      </c>
    </row>
    <row r="3620" spans="1:30" ht="21" customHeight="1" x14ac:dyDescent="0.2">
      <c r="A3620" s="8">
        <v>3616</v>
      </c>
      <c r="B3620" s="107" t="s">
        <v>2977</v>
      </c>
      <c r="C3620" s="104" t="s">
        <v>70</v>
      </c>
      <c r="D3620" s="104">
        <v>2</v>
      </c>
      <c r="E3620" s="36">
        <f>H3620/100</f>
        <v>0.72649090909090919</v>
      </c>
      <c r="F3620" s="49"/>
      <c r="G3620" s="49"/>
      <c r="H3620" s="12">
        <v>72.649090909090916</v>
      </c>
      <c r="I3620" s="49"/>
      <c r="J3620" s="106"/>
      <c r="K3620" s="14">
        <f>SUM(I3620:J3620)</f>
        <v>0</v>
      </c>
      <c r="L3620" s="49"/>
      <c r="M3620" s="106"/>
      <c r="N3620" s="106"/>
      <c r="O3620" s="14">
        <f>SUM(L3620:N3620)</f>
        <v>0</v>
      </c>
      <c r="P3620" s="106"/>
      <c r="Q3620" s="106"/>
      <c r="R3620" s="106"/>
      <c r="S3620" s="106"/>
      <c r="T3620" s="14">
        <f>SUM(P3620:S3620)</f>
        <v>0</v>
      </c>
      <c r="U3620" s="49"/>
      <c r="V3620" s="49"/>
      <c r="W3620" s="49"/>
      <c r="X3620" s="49"/>
      <c r="Y3620" s="49"/>
      <c r="Z3620" s="49"/>
      <c r="AA3620" s="14">
        <f>SUM(U3620:Z3620)</f>
        <v>0</v>
      </c>
      <c r="AB3620" s="49"/>
      <c r="AC3620" s="49"/>
      <c r="AD3620" s="86">
        <f>H3620+K3620+O3620+T3620+AA3620+AB3620-AC3620</f>
        <v>72.649090909090916</v>
      </c>
    </row>
    <row r="3621" spans="1:30" ht="21" customHeight="1" x14ac:dyDescent="0.2">
      <c r="A3621" s="9">
        <v>3617</v>
      </c>
      <c r="B3621" s="136" t="s">
        <v>2978</v>
      </c>
      <c r="C3621" s="104" t="s">
        <v>70</v>
      </c>
      <c r="D3621" s="103">
        <v>1</v>
      </c>
      <c r="E3621" s="36">
        <f>H3621/100</f>
        <v>0.72636363636363643</v>
      </c>
      <c r="F3621" s="49"/>
      <c r="G3621" s="49"/>
      <c r="H3621" s="12">
        <v>72.63636363636364</v>
      </c>
      <c r="I3621" s="49"/>
      <c r="J3621" s="106"/>
      <c r="K3621" s="14">
        <f>SUM(I3621:J3621)</f>
        <v>0</v>
      </c>
      <c r="L3621" s="49"/>
      <c r="M3621" s="106"/>
      <c r="N3621" s="106"/>
      <c r="O3621" s="14">
        <f>SUM(L3621:N3621)</f>
        <v>0</v>
      </c>
      <c r="P3621" s="106"/>
      <c r="Q3621" s="106"/>
      <c r="R3621" s="106"/>
      <c r="S3621" s="106"/>
      <c r="T3621" s="14">
        <f>SUM(P3621:S3621)</f>
        <v>0</v>
      </c>
      <c r="U3621" s="49"/>
      <c r="V3621" s="49"/>
      <c r="W3621" s="49"/>
      <c r="X3621" s="49"/>
      <c r="Y3621" s="49"/>
      <c r="Z3621" s="49"/>
      <c r="AA3621" s="14">
        <f>SUM(U3621:Z3621)</f>
        <v>0</v>
      </c>
      <c r="AB3621" s="49"/>
      <c r="AC3621" s="49"/>
      <c r="AD3621" s="86">
        <f>H3621+K3621+O3621+T3621+AA3621+AB3621-AC3621</f>
        <v>72.63636363636364</v>
      </c>
    </row>
    <row r="3622" spans="1:30" ht="21" customHeight="1" x14ac:dyDescent="0.2">
      <c r="A3622" s="10">
        <v>3618</v>
      </c>
      <c r="B3622" s="117">
        <v>204197</v>
      </c>
      <c r="C3622" s="119" t="s">
        <v>78</v>
      </c>
      <c r="D3622" s="119">
        <v>1</v>
      </c>
      <c r="E3622" s="36">
        <v>0.72624999999999995</v>
      </c>
      <c r="F3622" s="51"/>
      <c r="G3622" s="51"/>
      <c r="H3622" s="12">
        <f>SUM(E3622*100,F3622:G3622)</f>
        <v>72.625</v>
      </c>
      <c r="I3622" s="51"/>
      <c r="J3622" s="121"/>
      <c r="K3622" s="14">
        <f>SUM(I3622:J3622)</f>
        <v>0</v>
      </c>
      <c r="L3622" s="51"/>
      <c r="M3622" s="121"/>
      <c r="N3622" s="121"/>
      <c r="O3622" s="14">
        <f>SUM(L3622:N3622)</f>
        <v>0</v>
      </c>
      <c r="P3622" s="121"/>
      <c r="Q3622" s="121"/>
      <c r="R3622" s="121"/>
      <c r="S3622" s="121"/>
      <c r="T3622" s="14">
        <f>SUM(P3622:S3622)</f>
        <v>0</v>
      </c>
      <c r="U3622" s="51"/>
      <c r="V3622" s="51"/>
      <c r="W3622" s="51"/>
      <c r="X3622" s="51"/>
      <c r="Y3622" s="51"/>
      <c r="Z3622" s="51"/>
      <c r="AA3622" s="14">
        <f>SUM(U3622:Z3622)</f>
        <v>0</v>
      </c>
      <c r="AB3622" s="51"/>
      <c r="AC3622" s="51"/>
      <c r="AD3622" s="86">
        <f>H3622+K3622+O3622+T3622+AA3622+AB3622-AC3622</f>
        <v>72.625</v>
      </c>
    </row>
    <row r="3623" spans="1:30" ht="21" customHeight="1" x14ac:dyDescent="0.2">
      <c r="A3623" s="8">
        <v>3619</v>
      </c>
      <c r="B3623" s="103" t="s">
        <v>2979</v>
      </c>
      <c r="C3623" s="104" t="s">
        <v>70</v>
      </c>
      <c r="D3623" s="103">
        <v>4</v>
      </c>
      <c r="E3623" s="36">
        <f>H3623/100</f>
        <v>0.72615384615384615</v>
      </c>
      <c r="F3623" s="49"/>
      <c r="G3623" s="49"/>
      <c r="H3623" s="12">
        <v>72.615384615384613</v>
      </c>
      <c r="I3623" s="49"/>
      <c r="J3623" s="106"/>
      <c r="K3623" s="14">
        <f>SUM(I3623:J3623)</f>
        <v>0</v>
      </c>
      <c r="L3623" s="49"/>
      <c r="M3623" s="106"/>
      <c r="N3623" s="106"/>
      <c r="O3623" s="14">
        <f>SUM(L3623:N3623)</f>
        <v>0</v>
      </c>
      <c r="P3623" s="106"/>
      <c r="Q3623" s="106"/>
      <c r="R3623" s="106"/>
      <c r="S3623" s="106"/>
      <c r="T3623" s="14">
        <f>SUM(P3623:S3623)</f>
        <v>0</v>
      </c>
      <c r="U3623" s="49"/>
      <c r="V3623" s="49"/>
      <c r="W3623" s="49"/>
      <c r="X3623" s="49"/>
      <c r="Y3623" s="49"/>
      <c r="Z3623" s="49"/>
      <c r="AA3623" s="14">
        <f>SUM(U3623:Z3623)</f>
        <v>0</v>
      </c>
      <c r="AB3623" s="49"/>
      <c r="AC3623" s="49"/>
      <c r="AD3623" s="86">
        <f>H3623+K3623+O3623+T3623+AA3623+AB3623-AC3623</f>
        <v>72.615384615384613</v>
      </c>
    </row>
    <row r="3624" spans="1:30" ht="21" customHeight="1" x14ac:dyDescent="0.2">
      <c r="A3624" s="9">
        <v>3620</v>
      </c>
      <c r="B3624" s="221" t="s">
        <v>2980</v>
      </c>
      <c r="C3624" s="92" t="s">
        <v>64</v>
      </c>
      <c r="D3624" s="91">
        <v>4</v>
      </c>
      <c r="E3624" s="37">
        <v>0.72614485981308408</v>
      </c>
      <c r="F3624" s="53"/>
      <c r="G3624" s="46"/>
      <c r="H3624" s="12">
        <f>SUM(E3624*100,F3624:G3624)</f>
        <v>72.614485981308405</v>
      </c>
      <c r="I3624" s="94"/>
      <c r="J3624" s="95"/>
      <c r="K3624" s="12">
        <f>SUM(I3624:J3624)</f>
        <v>0</v>
      </c>
      <c r="L3624" s="95"/>
      <c r="M3624" s="95"/>
      <c r="N3624" s="95"/>
      <c r="O3624" s="12">
        <f>SUM(L3624:N3624)</f>
        <v>0</v>
      </c>
      <c r="P3624" s="95"/>
      <c r="Q3624" s="95"/>
      <c r="R3624" s="95"/>
      <c r="S3624" s="95"/>
      <c r="T3624" s="12">
        <f>SUM(P3624:S3624)</f>
        <v>0</v>
      </c>
      <c r="U3624" s="95"/>
      <c r="V3624" s="94"/>
      <c r="W3624" s="94"/>
      <c r="X3624" s="94"/>
      <c r="Y3624" s="85"/>
      <c r="Z3624" s="85"/>
      <c r="AA3624" s="14">
        <f>SUM(U3624:Z3624)</f>
        <v>0</v>
      </c>
      <c r="AB3624" s="85"/>
      <c r="AC3624" s="85"/>
      <c r="AD3624" s="86">
        <f>H3624+K3624+O3624+T3624+AA3624+AB3624-AC3624</f>
        <v>72.614485981308405</v>
      </c>
    </row>
    <row r="3625" spans="1:30" ht="21" customHeight="1" x14ac:dyDescent="0.2">
      <c r="A3625" s="10">
        <v>3621</v>
      </c>
      <c r="B3625" s="110" t="s">
        <v>2981</v>
      </c>
      <c r="C3625" s="110" t="s">
        <v>73</v>
      </c>
      <c r="D3625" s="110">
        <v>2</v>
      </c>
      <c r="E3625" s="36">
        <v>0.72601398601398603</v>
      </c>
      <c r="F3625" s="50"/>
      <c r="G3625" s="50"/>
      <c r="H3625" s="12">
        <f>SUM(E3625*100,F3625:G3625)</f>
        <v>72.6013986013986</v>
      </c>
      <c r="I3625" s="50"/>
      <c r="J3625" s="112"/>
      <c r="K3625" s="14">
        <f>SUM(I3625:J3625)</f>
        <v>0</v>
      </c>
      <c r="L3625" s="50"/>
      <c r="M3625" s="112"/>
      <c r="N3625" s="112"/>
      <c r="O3625" s="14">
        <f>SUM(L3625:N3625)</f>
        <v>0</v>
      </c>
      <c r="P3625" s="112"/>
      <c r="Q3625" s="112"/>
      <c r="R3625" s="112"/>
      <c r="S3625" s="112"/>
      <c r="T3625" s="14">
        <f>SUM(P3625:S3625)</f>
        <v>0</v>
      </c>
      <c r="U3625" s="50"/>
      <c r="V3625" s="50"/>
      <c r="W3625" s="50"/>
      <c r="X3625" s="50"/>
      <c r="Y3625" s="50"/>
      <c r="Z3625" s="50"/>
      <c r="AA3625" s="14">
        <f>SUM(U3625:Z3625)</f>
        <v>0</v>
      </c>
      <c r="AB3625" s="50"/>
      <c r="AC3625" s="50"/>
      <c r="AD3625" s="86">
        <f>H3625+K3625+O3625+T3625+AA3625+AB3625-AC3625</f>
        <v>72.6013986013986</v>
      </c>
    </row>
    <row r="3626" spans="1:30" ht="21" customHeight="1" x14ac:dyDescent="0.2">
      <c r="A3626" s="8">
        <v>3622</v>
      </c>
      <c r="B3626" s="110" t="s">
        <v>2982</v>
      </c>
      <c r="C3626" s="110" t="s">
        <v>73</v>
      </c>
      <c r="D3626" s="110">
        <v>2</v>
      </c>
      <c r="E3626" s="36">
        <v>0.72601398601398603</v>
      </c>
      <c r="F3626" s="50"/>
      <c r="G3626" s="50"/>
      <c r="H3626" s="12">
        <f>SUM(E3626*100,F3626:G3626)</f>
        <v>72.6013986013986</v>
      </c>
      <c r="I3626" s="50"/>
      <c r="J3626" s="112"/>
      <c r="K3626" s="14">
        <f>SUM(I3626:J3626)</f>
        <v>0</v>
      </c>
      <c r="L3626" s="50"/>
      <c r="M3626" s="112"/>
      <c r="N3626" s="112"/>
      <c r="O3626" s="14">
        <f>SUM(L3626:N3626)</f>
        <v>0</v>
      </c>
      <c r="P3626" s="112"/>
      <c r="Q3626" s="112"/>
      <c r="R3626" s="112"/>
      <c r="S3626" s="112"/>
      <c r="T3626" s="14">
        <f>SUM(P3626:S3626)</f>
        <v>0</v>
      </c>
      <c r="U3626" s="50"/>
      <c r="V3626" s="50"/>
      <c r="W3626" s="50"/>
      <c r="X3626" s="50"/>
      <c r="Y3626" s="50"/>
      <c r="Z3626" s="50"/>
      <c r="AA3626" s="14">
        <f>SUM(U3626:Z3626)</f>
        <v>0</v>
      </c>
      <c r="AB3626" s="50"/>
      <c r="AC3626" s="50"/>
      <c r="AD3626" s="86">
        <f>H3626+K3626+O3626+T3626+AA3626+AB3626-AC3626</f>
        <v>72.6013986013986</v>
      </c>
    </row>
    <row r="3627" spans="1:30" ht="21" customHeight="1" x14ac:dyDescent="0.2">
      <c r="A3627" s="9">
        <v>3623</v>
      </c>
      <c r="B3627" s="117">
        <v>204266</v>
      </c>
      <c r="C3627" s="119" t="s">
        <v>78</v>
      </c>
      <c r="D3627" s="119">
        <v>1</v>
      </c>
      <c r="E3627" s="36">
        <v>0.72593750000000001</v>
      </c>
      <c r="F3627" s="51"/>
      <c r="G3627" s="51"/>
      <c r="H3627" s="12">
        <f>SUM(E3627*100,F3627:G3627)</f>
        <v>72.59375</v>
      </c>
      <c r="I3627" s="51"/>
      <c r="J3627" s="121"/>
      <c r="K3627" s="14">
        <f>SUM(I3627:J3627)</f>
        <v>0</v>
      </c>
      <c r="L3627" s="51"/>
      <c r="M3627" s="121"/>
      <c r="N3627" s="121"/>
      <c r="O3627" s="14">
        <f>SUM(L3627:N3627)</f>
        <v>0</v>
      </c>
      <c r="P3627" s="121"/>
      <c r="Q3627" s="121"/>
      <c r="R3627" s="121"/>
      <c r="S3627" s="121"/>
      <c r="T3627" s="14">
        <f>SUM(P3627:S3627)</f>
        <v>0</v>
      </c>
      <c r="U3627" s="51"/>
      <c r="V3627" s="51"/>
      <c r="W3627" s="51"/>
      <c r="X3627" s="51"/>
      <c r="Y3627" s="51"/>
      <c r="Z3627" s="51"/>
      <c r="AA3627" s="14">
        <f>SUM(U3627:Z3627)</f>
        <v>0</v>
      </c>
      <c r="AB3627" s="51"/>
      <c r="AC3627" s="51"/>
      <c r="AD3627" s="86">
        <f>H3627+K3627+O3627+T3627+AA3627+AB3627-AC3627</f>
        <v>72.59375</v>
      </c>
    </row>
    <row r="3628" spans="1:30" ht="21" customHeight="1" x14ac:dyDescent="0.2">
      <c r="A3628" s="10">
        <v>3624</v>
      </c>
      <c r="B3628" s="117">
        <v>174177</v>
      </c>
      <c r="C3628" s="119" t="s">
        <v>78</v>
      </c>
      <c r="D3628" s="119">
        <v>4</v>
      </c>
      <c r="E3628" s="36">
        <v>0.72589743589743594</v>
      </c>
      <c r="F3628" s="51"/>
      <c r="G3628" s="51"/>
      <c r="H3628" s="12">
        <f>SUM(E3628*100,F3628:G3628)</f>
        <v>72.589743589743591</v>
      </c>
      <c r="I3628" s="51"/>
      <c r="J3628" s="121"/>
      <c r="K3628" s="14">
        <f>SUM(I3628:J3628)</f>
        <v>0</v>
      </c>
      <c r="L3628" s="51"/>
      <c r="M3628" s="121"/>
      <c r="N3628" s="121"/>
      <c r="O3628" s="14">
        <f>SUM(L3628:N3628)</f>
        <v>0</v>
      </c>
      <c r="P3628" s="121"/>
      <c r="Q3628" s="121"/>
      <c r="R3628" s="121"/>
      <c r="S3628" s="121"/>
      <c r="T3628" s="14">
        <f>SUM(P3628:S3628)</f>
        <v>0</v>
      </c>
      <c r="U3628" s="51"/>
      <c r="V3628" s="51"/>
      <c r="W3628" s="51"/>
      <c r="X3628" s="51"/>
      <c r="Y3628" s="51"/>
      <c r="Z3628" s="51"/>
      <c r="AA3628" s="14">
        <f>SUM(U3628:Z3628)</f>
        <v>0</v>
      </c>
      <c r="AB3628" s="51"/>
      <c r="AC3628" s="51"/>
      <c r="AD3628" s="86">
        <f>H3628+K3628+O3628+T3628+AA3628+AB3628-AC3628</f>
        <v>72.589743589743591</v>
      </c>
    </row>
    <row r="3629" spans="1:30" ht="21" customHeight="1" x14ac:dyDescent="0.2">
      <c r="A3629" s="8">
        <v>3625</v>
      </c>
      <c r="B3629" s="145">
        <v>164441</v>
      </c>
      <c r="C3629" s="92" t="s">
        <v>64</v>
      </c>
      <c r="D3629" s="91">
        <v>5</v>
      </c>
      <c r="E3629" s="37">
        <v>0.72573046594982082</v>
      </c>
      <c r="F3629" s="53"/>
      <c r="G3629" s="46"/>
      <c r="H3629" s="12">
        <f>SUM(E3629*100,F3629:G3629)</f>
        <v>72.573046594982088</v>
      </c>
      <c r="I3629" s="94"/>
      <c r="J3629" s="95"/>
      <c r="K3629" s="12">
        <f>SUM(I3629:J3629)</f>
        <v>0</v>
      </c>
      <c r="L3629" s="95"/>
      <c r="M3629" s="95"/>
      <c r="N3629" s="95"/>
      <c r="O3629" s="12">
        <f>SUM(L3629:N3629)</f>
        <v>0</v>
      </c>
      <c r="P3629" s="95"/>
      <c r="Q3629" s="95"/>
      <c r="R3629" s="95"/>
      <c r="S3629" s="95"/>
      <c r="T3629" s="12">
        <f>SUM(P3629:S3629)</f>
        <v>0</v>
      </c>
      <c r="U3629" s="95"/>
      <c r="V3629" s="94"/>
      <c r="W3629" s="94"/>
      <c r="X3629" s="94"/>
      <c r="Y3629" s="85"/>
      <c r="Z3629" s="85"/>
      <c r="AA3629" s="14">
        <f>SUM(U3629:Z3629)</f>
        <v>0</v>
      </c>
      <c r="AB3629" s="85"/>
      <c r="AC3629" s="85"/>
      <c r="AD3629" s="86">
        <f>H3629+K3629+O3629+T3629+AA3629+AB3629-AC3629</f>
        <v>72.573046594982088</v>
      </c>
    </row>
    <row r="3630" spans="1:30" ht="21" customHeight="1" x14ac:dyDescent="0.2">
      <c r="A3630" s="9">
        <v>3626</v>
      </c>
      <c r="B3630" s="122" t="s">
        <v>2983</v>
      </c>
      <c r="C3630" s="110" t="s">
        <v>73</v>
      </c>
      <c r="D3630" s="110">
        <v>1</v>
      </c>
      <c r="E3630" s="36">
        <v>0.71571428571428575</v>
      </c>
      <c r="F3630" s="50"/>
      <c r="G3630" s="50">
        <v>1</v>
      </c>
      <c r="H3630" s="12">
        <f>SUM(E3630*100,F3630:G3630)</f>
        <v>72.571428571428569</v>
      </c>
      <c r="I3630" s="50"/>
      <c r="J3630" s="112"/>
      <c r="K3630" s="14">
        <f>SUM(I3630:J3630)</f>
        <v>0</v>
      </c>
      <c r="L3630" s="50"/>
      <c r="M3630" s="112"/>
      <c r="N3630" s="112"/>
      <c r="O3630" s="14">
        <f>SUM(L3630:N3630)</f>
        <v>0</v>
      </c>
      <c r="P3630" s="112"/>
      <c r="Q3630" s="112"/>
      <c r="R3630" s="112"/>
      <c r="S3630" s="112"/>
      <c r="T3630" s="14">
        <f>SUM(P3630:S3630)</f>
        <v>0</v>
      </c>
      <c r="U3630" s="50"/>
      <c r="V3630" s="50"/>
      <c r="W3630" s="50"/>
      <c r="X3630" s="50"/>
      <c r="Y3630" s="50"/>
      <c r="Z3630" s="50"/>
      <c r="AA3630" s="14">
        <f>SUM(U3630:Z3630)</f>
        <v>0</v>
      </c>
      <c r="AB3630" s="50"/>
      <c r="AC3630" s="50"/>
      <c r="AD3630" s="86">
        <f>H3630+K3630+O3630+T3630+AA3630+AB3630-AC3630</f>
        <v>72.571428571428569</v>
      </c>
    </row>
    <row r="3631" spans="1:30" ht="21" customHeight="1" x14ac:dyDescent="0.2">
      <c r="A3631" s="10">
        <v>3627</v>
      </c>
      <c r="B3631" s="117">
        <v>204060</v>
      </c>
      <c r="C3631" s="119" t="s">
        <v>78</v>
      </c>
      <c r="D3631" s="119">
        <v>1</v>
      </c>
      <c r="E3631" s="36">
        <v>0.72562499999999996</v>
      </c>
      <c r="F3631" s="51"/>
      <c r="G3631" s="51"/>
      <c r="H3631" s="12">
        <f>SUM(E3631*100,F3631:G3631)</f>
        <v>72.5625</v>
      </c>
      <c r="I3631" s="51"/>
      <c r="J3631" s="121"/>
      <c r="K3631" s="14">
        <f>SUM(I3631:J3631)</f>
        <v>0</v>
      </c>
      <c r="L3631" s="51"/>
      <c r="M3631" s="121"/>
      <c r="N3631" s="121"/>
      <c r="O3631" s="14">
        <f>SUM(L3631:N3631)</f>
        <v>0</v>
      </c>
      <c r="P3631" s="121"/>
      <c r="Q3631" s="121"/>
      <c r="R3631" s="121"/>
      <c r="S3631" s="121"/>
      <c r="T3631" s="14">
        <f>SUM(P3631:S3631)</f>
        <v>0</v>
      </c>
      <c r="U3631" s="51"/>
      <c r="V3631" s="51"/>
      <c r="W3631" s="51"/>
      <c r="X3631" s="51"/>
      <c r="Y3631" s="51"/>
      <c r="Z3631" s="51"/>
      <c r="AA3631" s="14">
        <f>SUM(U3631:Z3631)</f>
        <v>0</v>
      </c>
      <c r="AB3631" s="51"/>
      <c r="AC3631" s="51"/>
      <c r="AD3631" s="87">
        <f>H3631+K3631+O3631+T3631+AA3631+AB3631-AC3631</f>
        <v>72.5625</v>
      </c>
    </row>
    <row r="3632" spans="1:30" ht="21" customHeight="1" x14ac:dyDescent="0.2">
      <c r="A3632" s="8">
        <v>3628</v>
      </c>
      <c r="B3632" s="114" t="s">
        <v>2984</v>
      </c>
      <c r="C3632" s="92" t="s">
        <v>64</v>
      </c>
      <c r="D3632" s="91">
        <v>3</v>
      </c>
      <c r="E3632" s="37">
        <v>0.72556270096463027</v>
      </c>
      <c r="F3632" s="46"/>
      <c r="G3632" s="46"/>
      <c r="H3632" s="12">
        <f>SUM(E3632*100,F3632:G3632)</f>
        <v>72.556270096463024</v>
      </c>
      <c r="I3632" s="94"/>
      <c r="J3632" s="95"/>
      <c r="K3632" s="12">
        <f>SUM(I3632:J3632)</f>
        <v>0</v>
      </c>
      <c r="L3632" s="95"/>
      <c r="M3632" s="95"/>
      <c r="N3632" s="95"/>
      <c r="O3632" s="12">
        <f>SUM(L3632:N3632)</f>
        <v>0</v>
      </c>
      <c r="P3632" s="95"/>
      <c r="Q3632" s="95"/>
      <c r="R3632" s="95"/>
      <c r="S3632" s="95"/>
      <c r="T3632" s="12">
        <f>SUM(P3632:S3632)</f>
        <v>0</v>
      </c>
      <c r="U3632" s="95"/>
      <c r="V3632" s="94"/>
      <c r="W3632" s="94"/>
      <c r="X3632" s="94"/>
      <c r="Y3632" s="85"/>
      <c r="Z3632" s="85"/>
      <c r="AA3632" s="14">
        <f>SUM(U3632:Z3632)</f>
        <v>0</v>
      </c>
      <c r="AB3632" s="85"/>
      <c r="AC3632" s="85"/>
      <c r="AD3632" s="86">
        <f>H3632+K3632+O3632+T3632+AA3632+AB3632-AC3632</f>
        <v>72.556270096463024</v>
      </c>
    </row>
    <row r="3633" spans="1:30" ht="21" customHeight="1" x14ac:dyDescent="0.2">
      <c r="A3633" s="9">
        <v>3629</v>
      </c>
      <c r="B3633" s="117">
        <v>174096</v>
      </c>
      <c r="C3633" s="119" t="s">
        <v>78</v>
      </c>
      <c r="D3633" s="119">
        <v>4</v>
      </c>
      <c r="E3633" s="36">
        <v>0.72512820512820508</v>
      </c>
      <c r="F3633" s="51"/>
      <c r="G3633" s="51"/>
      <c r="H3633" s="12">
        <f>SUM(E3633*100,F3633:G3633)</f>
        <v>72.512820512820511</v>
      </c>
      <c r="I3633" s="51"/>
      <c r="J3633" s="121"/>
      <c r="K3633" s="14">
        <f>SUM(I3633:J3633)</f>
        <v>0</v>
      </c>
      <c r="L3633" s="51"/>
      <c r="M3633" s="121"/>
      <c r="N3633" s="121"/>
      <c r="O3633" s="14">
        <f>SUM(L3633:N3633)</f>
        <v>0</v>
      </c>
      <c r="P3633" s="121"/>
      <c r="Q3633" s="121"/>
      <c r="R3633" s="121"/>
      <c r="S3633" s="121"/>
      <c r="T3633" s="14">
        <f>SUM(P3633:S3633)</f>
        <v>0</v>
      </c>
      <c r="U3633" s="51"/>
      <c r="V3633" s="51"/>
      <c r="W3633" s="51"/>
      <c r="X3633" s="51"/>
      <c r="Y3633" s="51"/>
      <c r="Z3633" s="51"/>
      <c r="AA3633" s="14">
        <f>SUM(U3633:Z3633)</f>
        <v>0</v>
      </c>
      <c r="AB3633" s="51"/>
      <c r="AC3633" s="51"/>
      <c r="AD3633" s="86">
        <f>H3633+K3633+O3633+T3633+AA3633+AB3633-AC3633</f>
        <v>72.512820512820511</v>
      </c>
    </row>
    <row r="3634" spans="1:30" ht="21" customHeight="1" x14ac:dyDescent="0.2">
      <c r="A3634" s="10">
        <v>3630</v>
      </c>
      <c r="B3634" s="122" t="s">
        <v>2985</v>
      </c>
      <c r="C3634" s="110" t="s">
        <v>73</v>
      </c>
      <c r="D3634" s="110">
        <v>1</v>
      </c>
      <c r="E3634" s="36">
        <v>0.72501481481481478</v>
      </c>
      <c r="F3634" s="50"/>
      <c r="G3634" s="50"/>
      <c r="H3634" s="12">
        <f>SUM(E3634*100,F3634:G3634)</f>
        <v>72.501481481481477</v>
      </c>
      <c r="I3634" s="50"/>
      <c r="J3634" s="112"/>
      <c r="K3634" s="14">
        <f>SUM(I3634:J3634)</f>
        <v>0</v>
      </c>
      <c r="L3634" s="50"/>
      <c r="M3634" s="112"/>
      <c r="N3634" s="112"/>
      <c r="O3634" s="14">
        <f>SUM(L3634:N3634)</f>
        <v>0</v>
      </c>
      <c r="P3634" s="112"/>
      <c r="Q3634" s="112"/>
      <c r="R3634" s="112"/>
      <c r="S3634" s="112"/>
      <c r="T3634" s="14">
        <f>SUM(P3634:S3634)</f>
        <v>0</v>
      </c>
      <c r="U3634" s="50"/>
      <c r="V3634" s="50"/>
      <c r="W3634" s="50"/>
      <c r="X3634" s="50"/>
      <c r="Y3634" s="50"/>
      <c r="Z3634" s="50"/>
      <c r="AA3634" s="14">
        <f>SUM(U3634:Z3634)</f>
        <v>0</v>
      </c>
      <c r="AB3634" s="50"/>
      <c r="AC3634" s="50"/>
      <c r="AD3634" s="87">
        <f>H3634+K3634+O3634+T3634+AA3634+AB3634-AC3634</f>
        <v>72.501481481481477</v>
      </c>
    </row>
    <row r="3635" spans="1:30" ht="21" customHeight="1" x14ac:dyDescent="0.2">
      <c r="A3635" s="8">
        <v>3631</v>
      </c>
      <c r="B3635" s="96" t="s">
        <v>2986</v>
      </c>
      <c r="C3635" s="96" t="s">
        <v>66</v>
      </c>
      <c r="D3635" s="96">
        <v>2</v>
      </c>
      <c r="E3635" s="35">
        <v>0.72499999999999998</v>
      </c>
      <c r="F3635" s="47"/>
      <c r="G3635" s="47"/>
      <c r="H3635" s="12">
        <f>SUM(E3635*100,F3635:G3635)</f>
        <v>72.5</v>
      </c>
      <c r="I3635" s="47"/>
      <c r="J3635" s="77"/>
      <c r="K3635" s="13">
        <f>SUM(I3635:J3635)</f>
        <v>0</v>
      </c>
      <c r="L3635" s="47"/>
      <c r="M3635" s="77"/>
      <c r="N3635" s="77"/>
      <c r="O3635" s="13">
        <f>SUM(L3635:N3635)</f>
        <v>0</v>
      </c>
      <c r="P3635" s="77"/>
      <c r="Q3635" s="77"/>
      <c r="R3635" s="77"/>
      <c r="S3635" s="77"/>
      <c r="T3635" s="13">
        <f>SUM(P3635:S3635)</f>
        <v>0</v>
      </c>
      <c r="U3635" s="47"/>
      <c r="V3635" s="47"/>
      <c r="W3635" s="47"/>
      <c r="X3635" s="47"/>
      <c r="Y3635" s="47"/>
      <c r="Z3635" s="47"/>
      <c r="AA3635" s="13">
        <f>SUM(U3635:Z3635)</f>
        <v>0</v>
      </c>
      <c r="AB3635" s="47"/>
      <c r="AC3635" s="47"/>
      <c r="AD3635" s="86">
        <f>H3635+K3635+O3635+T3635+AA3635+AB3635-AC3635</f>
        <v>72.5</v>
      </c>
    </row>
    <row r="3636" spans="1:30" ht="21" customHeight="1" x14ac:dyDescent="0.2">
      <c r="A3636" s="9">
        <v>3632</v>
      </c>
      <c r="B3636" s="142" t="s">
        <v>2987</v>
      </c>
      <c r="C3636" s="92" t="s">
        <v>64</v>
      </c>
      <c r="D3636" s="92">
        <v>3</v>
      </c>
      <c r="E3636" s="37">
        <v>0.72472256097560983</v>
      </c>
      <c r="F3636" s="46"/>
      <c r="G3636" s="46"/>
      <c r="H3636" s="12">
        <f>SUM(E3636*100,F3636:G3636)</f>
        <v>72.472256097560987</v>
      </c>
      <c r="I3636" s="94"/>
      <c r="J3636" s="95"/>
      <c r="K3636" s="12">
        <f>SUM(I3636:J3636)</f>
        <v>0</v>
      </c>
      <c r="L3636" s="95"/>
      <c r="M3636" s="95"/>
      <c r="N3636" s="95"/>
      <c r="O3636" s="12">
        <f>SUM(L3636:N3636)</f>
        <v>0</v>
      </c>
      <c r="P3636" s="95"/>
      <c r="Q3636" s="95"/>
      <c r="R3636" s="95"/>
      <c r="S3636" s="95"/>
      <c r="T3636" s="12">
        <f>SUM(P3636:S3636)</f>
        <v>0</v>
      </c>
      <c r="U3636" s="95"/>
      <c r="V3636" s="94"/>
      <c r="W3636" s="94"/>
      <c r="X3636" s="94"/>
      <c r="Y3636" s="85"/>
      <c r="Z3636" s="85"/>
      <c r="AA3636" s="14">
        <f>SUM(U3636:Z3636)</f>
        <v>0</v>
      </c>
      <c r="AB3636" s="85"/>
      <c r="AC3636" s="85"/>
      <c r="AD3636" s="87">
        <f>H3636+K3636+O3636+T3636+AA3636+AB3636-AC3636</f>
        <v>72.472256097560987</v>
      </c>
    </row>
    <row r="3637" spans="1:30" ht="21" customHeight="1" x14ac:dyDescent="0.2">
      <c r="A3637" s="10">
        <v>3633</v>
      </c>
      <c r="B3637" s="117">
        <v>203183</v>
      </c>
      <c r="C3637" s="119" t="s">
        <v>78</v>
      </c>
      <c r="D3637" s="119">
        <v>1</v>
      </c>
      <c r="E3637" s="36">
        <v>0.72468750000000004</v>
      </c>
      <c r="F3637" s="51"/>
      <c r="G3637" s="51"/>
      <c r="H3637" s="12">
        <f>SUM(E3637*100,F3637:G3637)</f>
        <v>72.46875</v>
      </c>
      <c r="I3637" s="51"/>
      <c r="J3637" s="121"/>
      <c r="K3637" s="14">
        <f>SUM(I3637:J3637)</f>
        <v>0</v>
      </c>
      <c r="L3637" s="51"/>
      <c r="M3637" s="121"/>
      <c r="N3637" s="121"/>
      <c r="O3637" s="14">
        <f>SUM(L3637:N3637)</f>
        <v>0</v>
      </c>
      <c r="P3637" s="121"/>
      <c r="Q3637" s="121"/>
      <c r="R3637" s="121"/>
      <c r="S3637" s="121"/>
      <c r="T3637" s="14">
        <f>SUM(P3637:S3637)</f>
        <v>0</v>
      </c>
      <c r="U3637" s="51"/>
      <c r="V3637" s="51"/>
      <c r="W3637" s="51"/>
      <c r="X3637" s="51"/>
      <c r="Y3637" s="51"/>
      <c r="Z3637" s="51"/>
      <c r="AA3637" s="14">
        <f>SUM(U3637:Z3637)</f>
        <v>0</v>
      </c>
      <c r="AB3637" s="51"/>
      <c r="AC3637" s="51"/>
      <c r="AD3637" s="86">
        <f>H3637+K3637+O3637+T3637+AA3637+AB3637-AC3637</f>
        <v>72.46875</v>
      </c>
    </row>
    <row r="3638" spans="1:30" ht="21" customHeight="1" x14ac:dyDescent="0.2">
      <c r="A3638" s="8">
        <v>3634</v>
      </c>
      <c r="B3638" s="96" t="s">
        <v>2988</v>
      </c>
      <c r="C3638" s="96" t="s">
        <v>66</v>
      </c>
      <c r="D3638" s="96">
        <v>2</v>
      </c>
      <c r="E3638" s="35">
        <v>0.72466666666666668</v>
      </c>
      <c r="F3638" s="47"/>
      <c r="G3638" s="47"/>
      <c r="H3638" s="12">
        <f>SUM(E3638*100,F3638:G3638)</f>
        <v>72.466666666666669</v>
      </c>
      <c r="I3638" s="47"/>
      <c r="J3638" s="77"/>
      <c r="K3638" s="13">
        <f>SUM(I3638:J3638)</f>
        <v>0</v>
      </c>
      <c r="L3638" s="47"/>
      <c r="M3638" s="77"/>
      <c r="N3638" s="77"/>
      <c r="O3638" s="13">
        <f>SUM(L3638:N3638)</f>
        <v>0</v>
      </c>
      <c r="P3638" s="77"/>
      <c r="Q3638" s="77"/>
      <c r="R3638" s="77"/>
      <c r="S3638" s="77"/>
      <c r="T3638" s="13">
        <f>SUM(P3638:S3638)</f>
        <v>0</v>
      </c>
      <c r="U3638" s="47"/>
      <c r="V3638" s="47"/>
      <c r="W3638" s="47"/>
      <c r="X3638" s="47"/>
      <c r="Y3638" s="47"/>
      <c r="Z3638" s="47"/>
      <c r="AA3638" s="13">
        <f>SUM(U3638:Z3638)</f>
        <v>0</v>
      </c>
      <c r="AB3638" s="47"/>
      <c r="AC3638" s="47"/>
      <c r="AD3638" s="86">
        <f>H3638+K3638+O3638+T3638+AA3638+AB3638-AC3638</f>
        <v>72.466666666666669</v>
      </c>
    </row>
    <row r="3639" spans="1:30" ht="21" customHeight="1" x14ac:dyDescent="0.2">
      <c r="A3639" s="9">
        <v>3635</v>
      </c>
      <c r="B3639" s="134" t="s">
        <v>2989</v>
      </c>
      <c r="C3639" s="92" t="s">
        <v>64</v>
      </c>
      <c r="D3639" s="92">
        <v>1</v>
      </c>
      <c r="E3639" s="37">
        <v>0.72460000000000002</v>
      </c>
      <c r="F3639" s="53"/>
      <c r="G3639" s="46"/>
      <c r="H3639" s="12">
        <f>SUM(E3639*100,F3639:G3639)</f>
        <v>72.460000000000008</v>
      </c>
      <c r="I3639" s="94"/>
      <c r="J3639" s="95"/>
      <c r="K3639" s="12">
        <f>SUM(I3639:J3639)</f>
        <v>0</v>
      </c>
      <c r="L3639" s="95"/>
      <c r="M3639" s="95"/>
      <c r="N3639" s="95"/>
      <c r="O3639" s="12">
        <f>SUM(L3639:N3639)</f>
        <v>0</v>
      </c>
      <c r="P3639" s="95"/>
      <c r="Q3639" s="95"/>
      <c r="R3639" s="95"/>
      <c r="S3639" s="95"/>
      <c r="T3639" s="12">
        <f>SUM(P3639:S3639)</f>
        <v>0</v>
      </c>
      <c r="U3639" s="95"/>
      <c r="V3639" s="94"/>
      <c r="W3639" s="94"/>
      <c r="X3639" s="94"/>
      <c r="Y3639" s="85"/>
      <c r="Z3639" s="85"/>
      <c r="AA3639" s="14">
        <f>SUM(U3639:Z3639)</f>
        <v>0</v>
      </c>
      <c r="AB3639" s="85"/>
      <c r="AC3639" s="85"/>
      <c r="AD3639" s="86">
        <f>H3639+K3639+O3639+T3639+AA3639+AB3639-AC3639</f>
        <v>72.460000000000008</v>
      </c>
    </row>
    <row r="3640" spans="1:30" ht="21" customHeight="1" x14ac:dyDescent="0.2">
      <c r="A3640" s="10">
        <v>3636</v>
      </c>
      <c r="B3640" s="96" t="s">
        <v>2990</v>
      </c>
      <c r="C3640" s="96" t="s">
        <v>66</v>
      </c>
      <c r="D3640" s="96">
        <v>3</v>
      </c>
      <c r="E3640" s="35">
        <v>0.72457627118644063</v>
      </c>
      <c r="F3640" s="47"/>
      <c r="G3640" s="47"/>
      <c r="H3640" s="12">
        <f>SUM(E3640*100,F3640:G3640)</f>
        <v>72.457627118644069</v>
      </c>
      <c r="I3640" s="47"/>
      <c r="J3640" s="77"/>
      <c r="K3640" s="13">
        <f>SUM(I3640:J3640)</f>
        <v>0</v>
      </c>
      <c r="L3640" s="47"/>
      <c r="M3640" s="77"/>
      <c r="N3640" s="77"/>
      <c r="O3640" s="13">
        <f>SUM(L3640:N3640)</f>
        <v>0</v>
      </c>
      <c r="P3640" s="77"/>
      <c r="Q3640" s="77"/>
      <c r="R3640" s="77"/>
      <c r="S3640" s="77"/>
      <c r="T3640" s="13">
        <f>SUM(P3640:S3640)</f>
        <v>0</v>
      </c>
      <c r="U3640" s="47"/>
      <c r="V3640" s="47"/>
      <c r="W3640" s="47"/>
      <c r="X3640" s="47"/>
      <c r="Y3640" s="47"/>
      <c r="Z3640" s="47"/>
      <c r="AA3640" s="13">
        <f>SUM(U3640:Z3640)</f>
        <v>0</v>
      </c>
      <c r="AB3640" s="47"/>
      <c r="AC3640" s="47"/>
      <c r="AD3640" s="86">
        <f>H3640+K3640+O3640+T3640+AA3640+AB3640-AC3640</f>
        <v>72.457627118644069</v>
      </c>
    </row>
    <row r="3641" spans="1:30" ht="21" customHeight="1" x14ac:dyDescent="0.2">
      <c r="A3641" s="8">
        <v>3637</v>
      </c>
      <c r="B3641" s="122" t="s">
        <v>2991</v>
      </c>
      <c r="C3641" s="110" t="s">
        <v>73</v>
      </c>
      <c r="D3641" s="110">
        <v>1</v>
      </c>
      <c r="E3641" s="36">
        <v>0.72450370370370365</v>
      </c>
      <c r="F3641" s="50"/>
      <c r="G3641" s="50"/>
      <c r="H3641" s="12">
        <f>SUM(E3641*100,F3641:G3641)</f>
        <v>72.450370370370365</v>
      </c>
      <c r="I3641" s="50"/>
      <c r="J3641" s="112"/>
      <c r="K3641" s="14">
        <f>SUM(I3641:J3641)</f>
        <v>0</v>
      </c>
      <c r="L3641" s="50"/>
      <c r="M3641" s="112"/>
      <c r="N3641" s="112"/>
      <c r="O3641" s="14">
        <f>SUM(L3641:N3641)</f>
        <v>0</v>
      </c>
      <c r="P3641" s="112"/>
      <c r="Q3641" s="112"/>
      <c r="R3641" s="112"/>
      <c r="S3641" s="112"/>
      <c r="T3641" s="14">
        <f>SUM(P3641:S3641)</f>
        <v>0</v>
      </c>
      <c r="U3641" s="50"/>
      <c r="V3641" s="50"/>
      <c r="W3641" s="50"/>
      <c r="X3641" s="50"/>
      <c r="Y3641" s="50"/>
      <c r="Z3641" s="50"/>
      <c r="AA3641" s="14">
        <f>SUM(U3641:Z3641)</f>
        <v>0</v>
      </c>
      <c r="AB3641" s="50"/>
      <c r="AC3641" s="50"/>
      <c r="AD3641" s="87">
        <f>H3641+K3641+O3641+T3641+AA3641+AB3641-AC3641</f>
        <v>72.450370370370365</v>
      </c>
    </row>
    <row r="3642" spans="1:30" ht="21" customHeight="1" x14ac:dyDescent="0.2">
      <c r="A3642" s="9">
        <v>3638</v>
      </c>
      <c r="B3642" s="145">
        <v>164316</v>
      </c>
      <c r="C3642" s="92" t="s">
        <v>64</v>
      </c>
      <c r="D3642" s="91">
        <v>5</v>
      </c>
      <c r="E3642" s="37">
        <v>0.7244802867383513</v>
      </c>
      <c r="F3642" s="53"/>
      <c r="G3642" s="46"/>
      <c r="H3642" s="12">
        <f>SUM(E3642*100,F3642:G3642)</f>
        <v>72.448028673835125</v>
      </c>
      <c r="I3642" s="193"/>
      <c r="J3642" s="115"/>
      <c r="K3642" s="12">
        <f>SUM(I3642:J3642)</f>
        <v>0</v>
      </c>
      <c r="L3642" s="115"/>
      <c r="M3642" s="115"/>
      <c r="N3642" s="115"/>
      <c r="O3642" s="12">
        <f>SUM(L3642:N3642)</f>
        <v>0</v>
      </c>
      <c r="P3642" s="115"/>
      <c r="Q3642" s="115"/>
      <c r="R3642" s="115"/>
      <c r="S3642" s="115"/>
      <c r="T3642" s="12">
        <f>SUM(P3642:S3642)</f>
        <v>0</v>
      </c>
      <c r="U3642" s="115"/>
      <c r="V3642" s="193"/>
      <c r="W3642" s="193"/>
      <c r="X3642" s="193"/>
      <c r="Y3642" s="88"/>
      <c r="Z3642" s="88"/>
      <c r="AA3642" s="14">
        <f>SUM(U3642:Z3642)</f>
        <v>0</v>
      </c>
      <c r="AB3642" s="88"/>
      <c r="AC3642" s="88"/>
      <c r="AD3642" s="86">
        <f>H3642+K3642+O3642+T3642+AA3642+AB3642-AC3642</f>
        <v>72.448028673835125</v>
      </c>
    </row>
    <row r="3643" spans="1:30" ht="21" customHeight="1" x14ac:dyDescent="0.2">
      <c r="A3643" s="10">
        <v>3639</v>
      </c>
      <c r="B3643" s="107">
        <v>182829</v>
      </c>
      <c r="C3643" s="104" t="s">
        <v>70</v>
      </c>
      <c r="D3643" s="104">
        <v>3</v>
      </c>
      <c r="E3643" s="36">
        <f>'[1]3-18-04.'!AD14</f>
        <v>0.72444444444444445</v>
      </c>
      <c r="F3643" s="49"/>
      <c r="G3643" s="49"/>
      <c r="H3643" s="12">
        <f>SUM(E3643*100,F3643:G3643)</f>
        <v>72.444444444444443</v>
      </c>
      <c r="I3643" s="49"/>
      <c r="J3643" s="106"/>
      <c r="K3643" s="14">
        <f>SUM(I3643:J3643)</f>
        <v>0</v>
      </c>
      <c r="L3643" s="49"/>
      <c r="M3643" s="106"/>
      <c r="N3643" s="106"/>
      <c r="O3643" s="14">
        <f>SUM(L3643:N3643)</f>
        <v>0</v>
      </c>
      <c r="P3643" s="106"/>
      <c r="Q3643" s="106"/>
      <c r="R3643" s="106"/>
      <c r="S3643" s="106"/>
      <c r="T3643" s="14">
        <f>SUM(P3643:S3643)</f>
        <v>0</v>
      </c>
      <c r="U3643" s="49"/>
      <c r="V3643" s="49"/>
      <c r="W3643" s="49"/>
      <c r="X3643" s="49"/>
      <c r="Y3643" s="49"/>
      <c r="Z3643" s="49"/>
      <c r="AA3643" s="14">
        <f>SUM(U3643:Z3643)</f>
        <v>0</v>
      </c>
      <c r="AB3643" s="49"/>
      <c r="AC3643" s="49"/>
      <c r="AD3643" s="86">
        <f>H3643+K3643+O3643+T3643+AA3643+AB3643-AC3643</f>
        <v>72.444444444444443</v>
      </c>
    </row>
    <row r="3644" spans="1:30" ht="21" customHeight="1" x14ac:dyDescent="0.2">
      <c r="A3644" s="8">
        <v>3640</v>
      </c>
      <c r="B3644" s="117">
        <v>174181</v>
      </c>
      <c r="C3644" s="119" t="s">
        <v>78</v>
      </c>
      <c r="D3644" s="119">
        <v>4</v>
      </c>
      <c r="E3644" s="36">
        <v>0.72435897435897434</v>
      </c>
      <c r="F3644" s="51"/>
      <c r="G3644" s="51"/>
      <c r="H3644" s="12">
        <f>SUM(E3644*100,F3644:G3644)</f>
        <v>72.435897435897431</v>
      </c>
      <c r="I3644" s="51"/>
      <c r="J3644" s="121"/>
      <c r="K3644" s="14">
        <f>SUM(I3644:J3644)</f>
        <v>0</v>
      </c>
      <c r="L3644" s="51"/>
      <c r="M3644" s="121"/>
      <c r="N3644" s="121"/>
      <c r="O3644" s="14">
        <f>SUM(L3644:N3644)</f>
        <v>0</v>
      </c>
      <c r="P3644" s="121"/>
      <c r="Q3644" s="121"/>
      <c r="R3644" s="121"/>
      <c r="S3644" s="121"/>
      <c r="T3644" s="14">
        <f>SUM(P3644:S3644)</f>
        <v>0</v>
      </c>
      <c r="U3644" s="51"/>
      <c r="V3644" s="51"/>
      <c r="W3644" s="51"/>
      <c r="X3644" s="51"/>
      <c r="Y3644" s="51"/>
      <c r="Z3644" s="51"/>
      <c r="AA3644" s="14">
        <f>SUM(U3644:Z3644)</f>
        <v>0</v>
      </c>
      <c r="AB3644" s="51"/>
      <c r="AC3644" s="51"/>
      <c r="AD3644" s="87">
        <f>H3644+K3644+O3644+T3644+AA3644+AB3644-AC3644</f>
        <v>72.435897435897431</v>
      </c>
    </row>
    <row r="3645" spans="1:30" ht="21" customHeight="1" x14ac:dyDescent="0.2">
      <c r="A3645" s="9">
        <v>3641</v>
      </c>
      <c r="B3645" s="100" t="s">
        <v>2992</v>
      </c>
      <c r="C3645" s="101" t="s">
        <v>68</v>
      </c>
      <c r="D3645" s="156">
        <v>1</v>
      </c>
      <c r="E3645" s="38">
        <v>0.72433333333333338</v>
      </c>
      <c r="F3645" s="48"/>
      <c r="G3645" s="48"/>
      <c r="H3645" s="12">
        <f>SUM(E3645*100,F3645:G3645)</f>
        <v>72.433333333333337</v>
      </c>
      <c r="I3645" s="48"/>
      <c r="J3645" s="78"/>
      <c r="K3645" s="13">
        <f>SUM(I3645:J3645)</f>
        <v>0</v>
      </c>
      <c r="L3645" s="48"/>
      <c r="M3645" s="78"/>
      <c r="N3645" s="78"/>
      <c r="O3645" s="13">
        <f>SUM(L3645:N3645)</f>
        <v>0</v>
      </c>
      <c r="P3645" s="78"/>
      <c r="Q3645" s="78"/>
      <c r="R3645" s="78"/>
      <c r="S3645" s="78"/>
      <c r="T3645" s="13">
        <f>SUM(P3645:S3645)</f>
        <v>0</v>
      </c>
      <c r="U3645" s="48"/>
      <c r="V3645" s="48"/>
      <c r="W3645" s="48"/>
      <c r="X3645" s="48"/>
      <c r="Y3645" s="48"/>
      <c r="Z3645" s="48"/>
      <c r="AA3645" s="13">
        <f>SUM(U3645:Z3645)</f>
        <v>0</v>
      </c>
      <c r="AB3645" s="48"/>
      <c r="AC3645" s="48"/>
      <c r="AD3645" s="86">
        <f>H3645+K3645+O3645+T3645+AA3645+AB3645-AC3645</f>
        <v>72.433333333333337</v>
      </c>
    </row>
    <row r="3646" spans="1:30" ht="21" customHeight="1" x14ac:dyDescent="0.2">
      <c r="A3646" s="10">
        <v>3642</v>
      </c>
      <c r="B3646" s="90" t="s">
        <v>2993</v>
      </c>
      <c r="C3646" s="92" t="s">
        <v>64</v>
      </c>
      <c r="D3646" s="91">
        <v>2</v>
      </c>
      <c r="E3646" s="37">
        <v>0.72208791208791212</v>
      </c>
      <c r="F3646" s="46"/>
      <c r="G3646" s="46"/>
      <c r="H3646" s="12">
        <f>SUM(E3646*100,F3646:G3646)</f>
        <v>72.208791208791212</v>
      </c>
      <c r="I3646" s="94"/>
      <c r="J3646" s="95"/>
      <c r="K3646" s="12">
        <f>SUM(I3646:J3646)</f>
        <v>0</v>
      </c>
      <c r="L3646" s="95"/>
      <c r="M3646" s="95"/>
      <c r="N3646" s="95"/>
      <c r="O3646" s="12">
        <f>SUM(L3646:N3646)</f>
        <v>0</v>
      </c>
      <c r="P3646" s="95"/>
      <c r="Q3646" s="95"/>
      <c r="R3646" s="95"/>
      <c r="S3646" s="95"/>
      <c r="T3646" s="12">
        <f>SUM(P3646:S3646)</f>
        <v>0</v>
      </c>
      <c r="U3646" s="95"/>
      <c r="V3646" s="94">
        <v>0.2</v>
      </c>
      <c r="W3646" s="94"/>
      <c r="X3646" s="94"/>
      <c r="Y3646" s="85"/>
      <c r="Z3646" s="85"/>
      <c r="AA3646" s="14">
        <f>SUM(U3646:Z3646)</f>
        <v>0.2</v>
      </c>
      <c r="AB3646" s="85"/>
      <c r="AC3646" s="85"/>
      <c r="AD3646" s="86">
        <f>H3646+K3646+O3646+T3646+AA3646+AB3646-AC3646</f>
        <v>72.408791208791214</v>
      </c>
    </row>
    <row r="3647" spans="1:30" ht="21" customHeight="1" x14ac:dyDescent="0.2">
      <c r="A3647" s="8">
        <v>3643</v>
      </c>
      <c r="B3647" s="122" t="s">
        <v>2994</v>
      </c>
      <c r="C3647" s="110" t="s">
        <v>73</v>
      </c>
      <c r="D3647" s="110">
        <v>2</v>
      </c>
      <c r="E3647" s="36">
        <v>0.72406250000000005</v>
      </c>
      <c r="F3647" s="50"/>
      <c r="G3647" s="50"/>
      <c r="H3647" s="12">
        <f>SUM(E3647*100,F3647:G3647)</f>
        <v>72.40625</v>
      </c>
      <c r="I3647" s="50"/>
      <c r="J3647" s="112"/>
      <c r="K3647" s="14">
        <f>SUM(I3647:J3647)</f>
        <v>0</v>
      </c>
      <c r="L3647" s="50"/>
      <c r="M3647" s="112"/>
      <c r="N3647" s="112"/>
      <c r="O3647" s="14">
        <f>SUM(L3647:N3647)</f>
        <v>0</v>
      </c>
      <c r="P3647" s="112"/>
      <c r="Q3647" s="112"/>
      <c r="R3647" s="112"/>
      <c r="S3647" s="112"/>
      <c r="T3647" s="14">
        <f>SUM(P3647:S3647)</f>
        <v>0</v>
      </c>
      <c r="U3647" s="50"/>
      <c r="V3647" s="50"/>
      <c r="W3647" s="50"/>
      <c r="X3647" s="50"/>
      <c r="Y3647" s="50"/>
      <c r="Z3647" s="50"/>
      <c r="AA3647" s="14">
        <f>SUM(U3647:Z3647)</f>
        <v>0</v>
      </c>
      <c r="AB3647" s="50"/>
      <c r="AC3647" s="50"/>
      <c r="AD3647" s="86">
        <f>H3647+K3647+O3647+T3647+AA3647+AB3647-AC3647</f>
        <v>72.40625</v>
      </c>
    </row>
    <row r="3648" spans="1:30" ht="21" customHeight="1" x14ac:dyDescent="0.2">
      <c r="A3648" s="9">
        <v>3644</v>
      </c>
      <c r="B3648" s="96" t="s">
        <v>2995</v>
      </c>
      <c r="C3648" s="96" t="s">
        <v>66</v>
      </c>
      <c r="D3648" s="96">
        <v>2</v>
      </c>
      <c r="E3648" s="35">
        <v>0.72366666666666668</v>
      </c>
      <c r="F3648" s="47"/>
      <c r="G3648" s="47"/>
      <c r="H3648" s="12">
        <f>SUM(E3648*100,F3648:G3648)</f>
        <v>72.366666666666674</v>
      </c>
      <c r="I3648" s="47"/>
      <c r="J3648" s="77"/>
      <c r="K3648" s="13">
        <f>SUM(I3648:J3648)</f>
        <v>0</v>
      </c>
      <c r="L3648" s="47"/>
      <c r="M3648" s="77"/>
      <c r="N3648" s="77"/>
      <c r="O3648" s="13">
        <f>SUM(L3648:N3648)</f>
        <v>0</v>
      </c>
      <c r="P3648" s="77"/>
      <c r="Q3648" s="77"/>
      <c r="R3648" s="77"/>
      <c r="S3648" s="77"/>
      <c r="T3648" s="13">
        <f>SUM(P3648:S3648)</f>
        <v>0</v>
      </c>
      <c r="U3648" s="47"/>
      <c r="V3648" s="47"/>
      <c r="W3648" s="47"/>
      <c r="X3648" s="47"/>
      <c r="Y3648" s="47"/>
      <c r="Z3648" s="47"/>
      <c r="AA3648" s="13">
        <f>SUM(U3648:Z3648)</f>
        <v>0</v>
      </c>
      <c r="AB3648" s="47"/>
      <c r="AC3648" s="47"/>
      <c r="AD3648" s="86">
        <f>H3648+K3648+O3648+T3648+AA3648+AB3648-AC3648</f>
        <v>72.366666666666674</v>
      </c>
    </row>
    <row r="3649" spans="1:30" ht="21" customHeight="1" x14ac:dyDescent="0.2">
      <c r="A3649" s="10">
        <v>3645</v>
      </c>
      <c r="B3649" s="127" t="s">
        <v>2996</v>
      </c>
      <c r="C3649" s="92" t="s">
        <v>64</v>
      </c>
      <c r="D3649" s="91">
        <v>4</v>
      </c>
      <c r="E3649" s="37">
        <v>0.72352372178719493</v>
      </c>
      <c r="F3649" s="46"/>
      <c r="G3649" s="46"/>
      <c r="H3649" s="12">
        <f>SUM(E3649*100,F3649:G3649)</f>
        <v>72.352372178719492</v>
      </c>
      <c r="I3649" s="94"/>
      <c r="J3649" s="95"/>
      <c r="K3649" s="12">
        <f>SUM(I3649:J3649)</f>
        <v>0</v>
      </c>
      <c r="L3649" s="95"/>
      <c r="M3649" s="95"/>
      <c r="N3649" s="95"/>
      <c r="O3649" s="12">
        <f>SUM(L3649:N3649)</f>
        <v>0</v>
      </c>
      <c r="P3649" s="95"/>
      <c r="Q3649" s="95"/>
      <c r="R3649" s="95"/>
      <c r="S3649" s="95"/>
      <c r="T3649" s="12">
        <f>SUM(P3649:S3649)</f>
        <v>0</v>
      </c>
      <c r="U3649" s="95"/>
      <c r="V3649" s="94"/>
      <c r="W3649" s="94"/>
      <c r="X3649" s="94"/>
      <c r="Y3649" s="85"/>
      <c r="Z3649" s="85"/>
      <c r="AA3649" s="14">
        <f>SUM(U3649:Z3649)</f>
        <v>0</v>
      </c>
      <c r="AB3649" s="85"/>
      <c r="AC3649" s="85"/>
      <c r="AD3649" s="87">
        <f>H3649+K3649+O3649+T3649+AA3649+AB3649-AC3649</f>
        <v>72.352372178719492</v>
      </c>
    </row>
    <row r="3650" spans="1:30" ht="21" customHeight="1" x14ac:dyDescent="0.2">
      <c r="A3650" s="8">
        <v>3646</v>
      </c>
      <c r="B3650" s="117">
        <v>184181</v>
      </c>
      <c r="C3650" s="119" t="s">
        <v>78</v>
      </c>
      <c r="D3650" s="119">
        <v>3</v>
      </c>
      <c r="E3650" s="36">
        <v>0.72350000000000003</v>
      </c>
      <c r="F3650" s="51"/>
      <c r="G3650" s="51"/>
      <c r="H3650" s="12">
        <f>SUM(E3650*100,F3650:G3650)</f>
        <v>72.350000000000009</v>
      </c>
      <c r="I3650" s="51"/>
      <c r="J3650" s="121"/>
      <c r="K3650" s="14">
        <f>SUM(I3650:J3650)</f>
        <v>0</v>
      </c>
      <c r="L3650" s="51"/>
      <c r="M3650" s="121"/>
      <c r="N3650" s="121"/>
      <c r="O3650" s="14">
        <f>SUM(L3650:N3650)</f>
        <v>0</v>
      </c>
      <c r="P3650" s="121"/>
      <c r="Q3650" s="121"/>
      <c r="R3650" s="121"/>
      <c r="S3650" s="121"/>
      <c r="T3650" s="14">
        <f>SUM(P3650:S3650)</f>
        <v>0</v>
      </c>
      <c r="U3650" s="51"/>
      <c r="V3650" s="51"/>
      <c r="W3650" s="51"/>
      <c r="X3650" s="51"/>
      <c r="Y3650" s="51"/>
      <c r="Z3650" s="51"/>
      <c r="AA3650" s="14">
        <f>SUM(U3650:Z3650)</f>
        <v>0</v>
      </c>
      <c r="AB3650" s="51"/>
      <c r="AC3650" s="51"/>
      <c r="AD3650" s="86">
        <f>H3650+K3650+O3650+T3650+AA3650+AB3650-AC3650</f>
        <v>72.350000000000009</v>
      </c>
    </row>
    <row r="3651" spans="1:30" ht="21" customHeight="1" x14ac:dyDescent="0.2">
      <c r="A3651" s="9">
        <v>3647</v>
      </c>
      <c r="B3651" s="117">
        <v>174016</v>
      </c>
      <c r="C3651" s="119" t="s">
        <v>78</v>
      </c>
      <c r="D3651" s="119">
        <v>4</v>
      </c>
      <c r="E3651" s="36">
        <v>0.72346153846153849</v>
      </c>
      <c r="F3651" s="51"/>
      <c r="G3651" s="51"/>
      <c r="H3651" s="12">
        <f>SUM(E3651*100,F3651:G3651)</f>
        <v>72.346153846153854</v>
      </c>
      <c r="I3651" s="51"/>
      <c r="J3651" s="121"/>
      <c r="K3651" s="14">
        <f>SUM(I3651:J3651)</f>
        <v>0</v>
      </c>
      <c r="L3651" s="51"/>
      <c r="M3651" s="121"/>
      <c r="N3651" s="121"/>
      <c r="O3651" s="14">
        <f>SUM(L3651:N3651)</f>
        <v>0</v>
      </c>
      <c r="P3651" s="121"/>
      <c r="Q3651" s="121"/>
      <c r="R3651" s="121"/>
      <c r="S3651" s="121"/>
      <c r="T3651" s="14">
        <f>SUM(P3651:S3651)</f>
        <v>0</v>
      </c>
      <c r="U3651" s="51"/>
      <c r="V3651" s="51"/>
      <c r="W3651" s="51"/>
      <c r="X3651" s="51"/>
      <c r="Y3651" s="51"/>
      <c r="Z3651" s="51"/>
      <c r="AA3651" s="14">
        <f>SUM(U3651:Z3651)</f>
        <v>0</v>
      </c>
      <c r="AB3651" s="51"/>
      <c r="AC3651" s="51"/>
      <c r="AD3651" s="86">
        <f>H3651+K3651+O3651+T3651+AA3651+AB3651-AC3651</f>
        <v>72.346153846153854</v>
      </c>
    </row>
    <row r="3652" spans="1:30" ht="21" customHeight="1" x14ac:dyDescent="0.2">
      <c r="A3652" s="10">
        <v>3648</v>
      </c>
      <c r="B3652" s="134" t="s">
        <v>2997</v>
      </c>
      <c r="C3652" s="92" t="s">
        <v>64</v>
      </c>
      <c r="D3652" s="92">
        <v>1</v>
      </c>
      <c r="E3652" s="37">
        <v>0.72343999999999986</v>
      </c>
      <c r="F3652" s="53"/>
      <c r="G3652" s="46"/>
      <c r="H3652" s="12">
        <f>SUM(E3652*100,F3652:G3652)</f>
        <v>72.34399999999998</v>
      </c>
      <c r="I3652" s="53"/>
      <c r="J3652" s="113"/>
      <c r="K3652" s="12">
        <f>SUM(I3652:J3652)</f>
        <v>0</v>
      </c>
      <c r="L3652" s="53"/>
      <c r="M3652" s="113"/>
      <c r="N3652" s="113"/>
      <c r="O3652" s="12">
        <f>SUM(L3652:N3652)</f>
        <v>0</v>
      </c>
      <c r="P3652" s="113"/>
      <c r="Q3652" s="113"/>
      <c r="R3652" s="113"/>
      <c r="S3652" s="113"/>
      <c r="T3652" s="12">
        <f>SUM(P3652:S3652)</f>
        <v>0</v>
      </c>
      <c r="U3652" s="53"/>
      <c r="V3652" s="53"/>
      <c r="W3652" s="53"/>
      <c r="X3652" s="53"/>
      <c r="Y3652" s="58"/>
      <c r="Z3652" s="58"/>
      <c r="AA3652" s="14">
        <f>SUM(U3652:Z3652)</f>
        <v>0</v>
      </c>
      <c r="AB3652" s="58"/>
      <c r="AC3652" s="58"/>
      <c r="AD3652" s="87">
        <f>H3652+K3652+O3652+T3652+AA3652+AB3652-AC3652</f>
        <v>72.34399999999998</v>
      </c>
    </row>
    <row r="3653" spans="1:30" ht="21" customHeight="1" x14ac:dyDescent="0.2">
      <c r="A3653" s="8">
        <v>3649</v>
      </c>
      <c r="B3653" s="96" t="s">
        <v>2998</v>
      </c>
      <c r="C3653" s="96" t="s">
        <v>66</v>
      </c>
      <c r="D3653" s="96">
        <v>1</v>
      </c>
      <c r="E3653" s="35">
        <v>0.72343749999999996</v>
      </c>
      <c r="F3653" s="47"/>
      <c r="G3653" s="47"/>
      <c r="H3653" s="12">
        <f>SUM(E3653*100,F3653:G3653)</f>
        <v>72.34375</v>
      </c>
      <c r="I3653" s="47"/>
      <c r="J3653" s="77"/>
      <c r="K3653" s="13">
        <f>SUM(I3653:J3653)</f>
        <v>0</v>
      </c>
      <c r="L3653" s="47"/>
      <c r="M3653" s="77"/>
      <c r="N3653" s="77"/>
      <c r="O3653" s="13">
        <f>SUM(L3653:N3653)</f>
        <v>0</v>
      </c>
      <c r="P3653" s="77"/>
      <c r="Q3653" s="77"/>
      <c r="R3653" s="77"/>
      <c r="S3653" s="77"/>
      <c r="T3653" s="13">
        <f>SUM(P3653:S3653)</f>
        <v>0</v>
      </c>
      <c r="U3653" s="47"/>
      <c r="V3653" s="47"/>
      <c r="W3653" s="47"/>
      <c r="X3653" s="47"/>
      <c r="Y3653" s="47"/>
      <c r="Z3653" s="47"/>
      <c r="AA3653" s="13">
        <f>SUM(U3653:Z3653)</f>
        <v>0</v>
      </c>
      <c r="AB3653" s="47"/>
      <c r="AC3653" s="47"/>
      <c r="AD3653" s="86">
        <f>H3653+K3653+O3653+T3653+AA3653+AB3653-AC3653</f>
        <v>72.34375</v>
      </c>
    </row>
    <row r="3654" spans="1:30" ht="21" customHeight="1" x14ac:dyDescent="0.2">
      <c r="A3654" s="9">
        <v>3650</v>
      </c>
      <c r="B3654" s="134" t="s">
        <v>2999</v>
      </c>
      <c r="C3654" s="92" t="s">
        <v>64</v>
      </c>
      <c r="D3654" s="92">
        <v>1</v>
      </c>
      <c r="E3654" s="37">
        <v>0.72333333333333338</v>
      </c>
      <c r="F3654" s="46"/>
      <c r="G3654" s="46"/>
      <c r="H3654" s="12">
        <f>SUM(E3654*100,F3654:G3654)</f>
        <v>72.333333333333343</v>
      </c>
      <c r="I3654" s="94"/>
      <c r="J3654" s="95"/>
      <c r="K3654" s="12">
        <f>SUM(I3654:J3654)</f>
        <v>0</v>
      </c>
      <c r="L3654" s="95"/>
      <c r="M3654" s="95"/>
      <c r="N3654" s="95"/>
      <c r="O3654" s="12">
        <f>SUM(L3654:N3654)</f>
        <v>0</v>
      </c>
      <c r="P3654" s="95"/>
      <c r="Q3654" s="95"/>
      <c r="R3654" s="95"/>
      <c r="S3654" s="95"/>
      <c r="T3654" s="12">
        <f>SUM(P3654:S3654)</f>
        <v>0</v>
      </c>
      <c r="U3654" s="95"/>
      <c r="V3654" s="94"/>
      <c r="W3654" s="94"/>
      <c r="X3654" s="94"/>
      <c r="Y3654" s="85"/>
      <c r="Z3654" s="85"/>
      <c r="AA3654" s="14">
        <f>SUM(U3654:Z3654)</f>
        <v>0</v>
      </c>
      <c r="AB3654" s="85"/>
      <c r="AC3654" s="85"/>
      <c r="AD3654" s="87">
        <f>H3654+K3654+O3654+T3654+AA3654+AB3654-AC3654</f>
        <v>72.333333333333343</v>
      </c>
    </row>
    <row r="3655" spans="1:30" ht="21" customHeight="1" x14ac:dyDescent="0.2">
      <c r="A3655" s="10">
        <v>3651</v>
      </c>
      <c r="B3655" s="134" t="s">
        <v>3000</v>
      </c>
      <c r="C3655" s="92" t="s">
        <v>64</v>
      </c>
      <c r="D3655" s="92">
        <v>1</v>
      </c>
      <c r="E3655" s="37">
        <v>0.71433333333333338</v>
      </c>
      <c r="F3655" s="46"/>
      <c r="G3655" s="46"/>
      <c r="H3655" s="12">
        <f>SUM(E3655*100,F3655:G3655)</f>
        <v>71.433333333333337</v>
      </c>
      <c r="I3655" s="94"/>
      <c r="J3655" s="95"/>
      <c r="K3655" s="12">
        <f>SUM(I3655:J3655)</f>
        <v>0</v>
      </c>
      <c r="L3655" s="95"/>
      <c r="M3655" s="95"/>
      <c r="N3655" s="95"/>
      <c r="O3655" s="12">
        <f>SUM(L3655:N3655)</f>
        <v>0</v>
      </c>
      <c r="P3655" s="95"/>
      <c r="Q3655" s="95"/>
      <c r="R3655" s="95"/>
      <c r="S3655" s="95"/>
      <c r="T3655" s="12">
        <f>SUM(P3655:S3655)</f>
        <v>0</v>
      </c>
      <c r="U3655" s="95"/>
      <c r="V3655" s="94">
        <v>0.9</v>
      </c>
      <c r="W3655" s="94"/>
      <c r="X3655" s="94"/>
      <c r="Y3655" s="85"/>
      <c r="Z3655" s="85"/>
      <c r="AA3655" s="14">
        <f>SUM(U3655:Z3655)</f>
        <v>0.9</v>
      </c>
      <c r="AB3655" s="85"/>
      <c r="AC3655" s="85"/>
      <c r="AD3655" s="87">
        <f>H3655+K3655+O3655+T3655+AA3655+AB3655-AC3655</f>
        <v>72.333333333333343</v>
      </c>
    </row>
    <row r="3656" spans="1:30" ht="21" customHeight="1" x14ac:dyDescent="0.2">
      <c r="A3656" s="8">
        <v>3652</v>
      </c>
      <c r="B3656" s="96" t="s">
        <v>3001</v>
      </c>
      <c r="C3656" s="96" t="s">
        <v>66</v>
      </c>
      <c r="D3656" s="96">
        <v>3</v>
      </c>
      <c r="E3656" s="35">
        <v>0.72299999999999998</v>
      </c>
      <c r="F3656" s="47"/>
      <c r="G3656" s="47"/>
      <c r="H3656" s="12">
        <f>SUM(E3656*100,F3656:G3656)</f>
        <v>72.3</v>
      </c>
      <c r="I3656" s="47"/>
      <c r="J3656" s="77"/>
      <c r="K3656" s="13">
        <f>SUM(I3656:J3656)</f>
        <v>0</v>
      </c>
      <c r="L3656" s="47"/>
      <c r="M3656" s="77"/>
      <c r="N3656" s="77"/>
      <c r="O3656" s="13">
        <f>SUM(L3656:N3656)</f>
        <v>0</v>
      </c>
      <c r="P3656" s="77"/>
      <c r="Q3656" s="77"/>
      <c r="R3656" s="77"/>
      <c r="S3656" s="77"/>
      <c r="T3656" s="13">
        <f>SUM(P3656:S3656)</f>
        <v>0</v>
      </c>
      <c r="U3656" s="47"/>
      <c r="V3656" s="47"/>
      <c r="W3656" s="47"/>
      <c r="X3656" s="47"/>
      <c r="Y3656" s="47"/>
      <c r="Z3656" s="47"/>
      <c r="AA3656" s="13">
        <f>SUM(U3656:Z3656)</f>
        <v>0</v>
      </c>
      <c r="AB3656" s="47"/>
      <c r="AC3656" s="47"/>
      <c r="AD3656" s="86">
        <f>H3656+K3656+O3656+T3656+AA3656+AB3656-AC3656</f>
        <v>72.3</v>
      </c>
    </row>
    <row r="3657" spans="1:30" ht="21" customHeight="1" x14ac:dyDescent="0.2">
      <c r="A3657" s="9">
        <v>3653</v>
      </c>
      <c r="B3657" s="117">
        <v>194113</v>
      </c>
      <c r="C3657" s="119" t="s">
        <v>78</v>
      </c>
      <c r="D3657" s="119">
        <v>2</v>
      </c>
      <c r="E3657" s="36">
        <v>0.72291666666666665</v>
      </c>
      <c r="F3657" s="51"/>
      <c r="G3657" s="51"/>
      <c r="H3657" s="12">
        <f>SUM(E3657*100,F3657:G3657)</f>
        <v>72.291666666666671</v>
      </c>
      <c r="I3657" s="51"/>
      <c r="J3657" s="121"/>
      <c r="K3657" s="14">
        <f>SUM(I3657:J3657)</f>
        <v>0</v>
      </c>
      <c r="L3657" s="51"/>
      <c r="M3657" s="121"/>
      <c r="N3657" s="121"/>
      <c r="O3657" s="14">
        <f>SUM(L3657:N3657)</f>
        <v>0</v>
      </c>
      <c r="P3657" s="121"/>
      <c r="Q3657" s="121"/>
      <c r="R3657" s="121"/>
      <c r="S3657" s="121"/>
      <c r="T3657" s="14">
        <f>SUM(P3657:S3657)</f>
        <v>0</v>
      </c>
      <c r="U3657" s="51"/>
      <c r="V3657" s="51"/>
      <c r="W3657" s="51"/>
      <c r="X3657" s="51"/>
      <c r="Y3657" s="51"/>
      <c r="Z3657" s="51"/>
      <c r="AA3657" s="14">
        <f>SUM(U3657:Z3657)</f>
        <v>0</v>
      </c>
      <c r="AB3657" s="51"/>
      <c r="AC3657" s="51"/>
      <c r="AD3657" s="87">
        <f>H3657+K3657+O3657+T3657+AA3657+AB3657-AC3657</f>
        <v>72.291666666666671</v>
      </c>
    </row>
    <row r="3658" spans="1:30" ht="21" customHeight="1" x14ac:dyDescent="0.2">
      <c r="A3658" s="10">
        <v>3654</v>
      </c>
      <c r="B3658" s="132" t="s">
        <v>3002</v>
      </c>
      <c r="C3658" s="101" t="s">
        <v>68</v>
      </c>
      <c r="D3658" s="101">
        <v>1</v>
      </c>
      <c r="E3658" s="35">
        <v>0.71785714285714286</v>
      </c>
      <c r="F3658" s="48"/>
      <c r="G3658" s="48"/>
      <c r="H3658" s="12">
        <f>SUM(E3658*100,F3658:G3658)</f>
        <v>71.785714285714292</v>
      </c>
      <c r="I3658" s="48"/>
      <c r="J3658" s="78"/>
      <c r="K3658" s="13">
        <f>SUM(I3658:J3658)</f>
        <v>0</v>
      </c>
      <c r="L3658" s="48"/>
      <c r="M3658" s="78"/>
      <c r="N3658" s="78"/>
      <c r="O3658" s="13">
        <f>SUM(L3658:N3658)</f>
        <v>0</v>
      </c>
      <c r="P3658" s="78"/>
      <c r="Q3658" s="78"/>
      <c r="R3658" s="78"/>
      <c r="S3658" s="78"/>
      <c r="T3658" s="13">
        <f>SUM(P3658:S3658)</f>
        <v>0</v>
      </c>
      <c r="U3658" s="48"/>
      <c r="V3658" s="48"/>
      <c r="W3658" s="48"/>
      <c r="X3658" s="48"/>
      <c r="Y3658" s="48"/>
      <c r="Z3658" s="48">
        <v>0.5</v>
      </c>
      <c r="AA3658" s="13">
        <f>SUM(U3658:Z3658)</f>
        <v>0.5</v>
      </c>
      <c r="AB3658" s="48"/>
      <c r="AC3658" s="48"/>
      <c r="AD3658" s="87">
        <f>H3658+K3658+O3658+T3658+AA3658+AB3658-AC3658</f>
        <v>72.285714285714292</v>
      </c>
    </row>
    <row r="3659" spans="1:30" ht="21" customHeight="1" x14ac:dyDescent="0.2">
      <c r="A3659" s="8">
        <v>3655</v>
      </c>
      <c r="B3659" s="99" t="s">
        <v>3003</v>
      </c>
      <c r="C3659" s="101" t="s">
        <v>68</v>
      </c>
      <c r="D3659" s="125">
        <v>3</v>
      </c>
      <c r="E3659" s="35">
        <v>0.72275862068965513</v>
      </c>
      <c r="F3659" s="48"/>
      <c r="G3659" s="48"/>
      <c r="H3659" s="12">
        <f>SUM(E3659*100,F3659:G3659)</f>
        <v>72.275862068965509</v>
      </c>
      <c r="I3659" s="48"/>
      <c r="J3659" s="78"/>
      <c r="K3659" s="13">
        <f>SUM(I3659:J3659)</f>
        <v>0</v>
      </c>
      <c r="L3659" s="48"/>
      <c r="M3659" s="78"/>
      <c r="N3659" s="78"/>
      <c r="O3659" s="13">
        <f>SUM(L3659:N3659)</f>
        <v>0</v>
      </c>
      <c r="P3659" s="78"/>
      <c r="Q3659" s="78"/>
      <c r="R3659" s="78"/>
      <c r="S3659" s="78"/>
      <c r="T3659" s="13">
        <f>SUM(P3659:S3659)</f>
        <v>0</v>
      </c>
      <c r="U3659" s="48"/>
      <c r="V3659" s="48"/>
      <c r="W3659" s="48"/>
      <c r="X3659" s="48"/>
      <c r="Y3659" s="48"/>
      <c r="Z3659" s="48"/>
      <c r="AA3659" s="13">
        <f>SUM(U3659:Z3659)</f>
        <v>0</v>
      </c>
      <c r="AB3659" s="48"/>
      <c r="AC3659" s="48"/>
      <c r="AD3659" s="87">
        <f>H3659+K3659+O3659+T3659+AA3659+AB3659-AC3659</f>
        <v>72.275862068965509</v>
      </c>
    </row>
    <row r="3660" spans="1:30" ht="21" customHeight="1" x14ac:dyDescent="0.2">
      <c r="A3660" s="9">
        <v>3656</v>
      </c>
      <c r="B3660" s="122" t="s">
        <v>3004</v>
      </c>
      <c r="C3660" s="110" t="s">
        <v>73</v>
      </c>
      <c r="D3660" s="110">
        <v>4</v>
      </c>
      <c r="E3660" s="36">
        <v>0.72269117647058823</v>
      </c>
      <c r="F3660" s="50"/>
      <c r="G3660" s="50"/>
      <c r="H3660" s="12">
        <f>SUM(E3660*100,F3660:G3660)</f>
        <v>72.26911764705882</v>
      </c>
      <c r="I3660" s="50"/>
      <c r="J3660" s="112"/>
      <c r="K3660" s="14">
        <f>SUM(I3660:J3660)</f>
        <v>0</v>
      </c>
      <c r="L3660" s="50"/>
      <c r="M3660" s="112"/>
      <c r="N3660" s="112"/>
      <c r="O3660" s="14">
        <f>SUM(L3660:N3660)</f>
        <v>0</v>
      </c>
      <c r="P3660" s="112"/>
      <c r="Q3660" s="112"/>
      <c r="R3660" s="112"/>
      <c r="S3660" s="112"/>
      <c r="T3660" s="14">
        <f>SUM(P3660:S3660)</f>
        <v>0</v>
      </c>
      <c r="U3660" s="50"/>
      <c r="V3660" s="50"/>
      <c r="W3660" s="50"/>
      <c r="X3660" s="50"/>
      <c r="Y3660" s="50"/>
      <c r="Z3660" s="50"/>
      <c r="AA3660" s="14">
        <f>SUM(U3660:Z3660)</f>
        <v>0</v>
      </c>
      <c r="AB3660" s="50"/>
      <c r="AC3660" s="50"/>
      <c r="AD3660" s="86">
        <f>H3660+K3660+O3660+T3660+AA3660+AB3660-AC3660</f>
        <v>72.26911764705882</v>
      </c>
    </row>
    <row r="3661" spans="1:30" ht="21" customHeight="1" x14ac:dyDescent="0.2">
      <c r="A3661" s="10">
        <v>3657</v>
      </c>
      <c r="B3661" s="96" t="s">
        <v>3005</v>
      </c>
      <c r="C3661" s="96" t="s">
        <v>66</v>
      </c>
      <c r="D3661" s="96">
        <v>2</v>
      </c>
      <c r="E3661" s="35">
        <v>0.72259259259259256</v>
      </c>
      <c r="F3661" s="47"/>
      <c r="G3661" s="47"/>
      <c r="H3661" s="12">
        <f>SUM(E3661*100,F3661:G3661)</f>
        <v>72.259259259259252</v>
      </c>
      <c r="I3661" s="47"/>
      <c r="J3661" s="77"/>
      <c r="K3661" s="13">
        <f>SUM(I3661:J3661)</f>
        <v>0</v>
      </c>
      <c r="L3661" s="47"/>
      <c r="M3661" s="77"/>
      <c r="N3661" s="77"/>
      <c r="O3661" s="13">
        <f>SUM(L3661:N3661)</f>
        <v>0</v>
      </c>
      <c r="P3661" s="77"/>
      <c r="Q3661" s="77"/>
      <c r="R3661" s="77"/>
      <c r="S3661" s="77"/>
      <c r="T3661" s="13">
        <f>SUM(P3661:S3661)</f>
        <v>0</v>
      </c>
      <c r="U3661" s="47"/>
      <c r="V3661" s="47"/>
      <c r="W3661" s="47"/>
      <c r="X3661" s="47"/>
      <c r="Y3661" s="47"/>
      <c r="Z3661" s="47"/>
      <c r="AA3661" s="13">
        <f>SUM(U3661:Z3661)</f>
        <v>0</v>
      </c>
      <c r="AB3661" s="47"/>
      <c r="AC3661" s="47"/>
      <c r="AD3661" s="86">
        <f>H3661+K3661+O3661+T3661+AA3661+AB3661-AC3661</f>
        <v>72.259259259259252</v>
      </c>
    </row>
    <row r="3662" spans="1:30" ht="21" customHeight="1" x14ac:dyDescent="0.2">
      <c r="A3662" s="8">
        <v>3658</v>
      </c>
      <c r="B3662" s="100" t="s">
        <v>3006</v>
      </c>
      <c r="C3662" s="101" t="s">
        <v>68</v>
      </c>
      <c r="D3662" s="156">
        <v>1</v>
      </c>
      <c r="E3662" s="38">
        <v>0.70333333333333337</v>
      </c>
      <c r="F3662" s="48"/>
      <c r="G3662" s="48"/>
      <c r="H3662" s="12">
        <f>SUM(E3662*100,F3662:G3662)</f>
        <v>70.333333333333343</v>
      </c>
      <c r="I3662" s="48"/>
      <c r="J3662" s="78"/>
      <c r="K3662" s="13">
        <f>SUM(I3662:J3662)</f>
        <v>0</v>
      </c>
      <c r="L3662" s="48"/>
      <c r="M3662" s="78"/>
      <c r="N3662" s="78"/>
      <c r="O3662" s="13">
        <f>SUM(L3662:N3662)</f>
        <v>0</v>
      </c>
      <c r="P3662" s="78"/>
      <c r="Q3662" s="130"/>
      <c r="R3662" s="78">
        <v>1.5</v>
      </c>
      <c r="S3662" s="78"/>
      <c r="T3662" s="13">
        <f>SUM(P3662:S3662)</f>
        <v>1.5</v>
      </c>
      <c r="U3662" s="48"/>
      <c r="V3662" s="48"/>
      <c r="W3662" s="48"/>
      <c r="X3662" s="48"/>
      <c r="Y3662" s="48"/>
      <c r="Z3662" s="48">
        <v>0.4</v>
      </c>
      <c r="AA3662" s="13">
        <f>SUM(U3662:Z3662)</f>
        <v>0.4</v>
      </c>
      <c r="AB3662" s="48"/>
      <c r="AC3662" s="48"/>
      <c r="AD3662" s="86">
        <f>H3662+K3662+O3662+T3662+AA3662+AB3662-AC3662</f>
        <v>72.233333333333348</v>
      </c>
    </row>
    <row r="3663" spans="1:30" ht="21" customHeight="1" x14ac:dyDescent="0.2">
      <c r="A3663" s="9">
        <v>3659</v>
      </c>
      <c r="B3663" s="100" t="s">
        <v>3007</v>
      </c>
      <c r="C3663" s="101" t="s">
        <v>68</v>
      </c>
      <c r="D3663" s="101">
        <v>2</v>
      </c>
      <c r="E3663" s="35">
        <v>0.72233333333333338</v>
      </c>
      <c r="F3663" s="48"/>
      <c r="G3663" s="48"/>
      <c r="H3663" s="12">
        <f>SUM(E3663*100,F3663:G3663)</f>
        <v>72.233333333333334</v>
      </c>
      <c r="I3663" s="48"/>
      <c r="J3663" s="78"/>
      <c r="K3663" s="13">
        <f>SUM(I3663:J3663)</f>
        <v>0</v>
      </c>
      <c r="L3663" s="48"/>
      <c r="M3663" s="78"/>
      <c r="N3663" s="78"/>
      <c r="O3663" s="13">
        <f>SUM(L3663:N3663)</f>
        <v>0</v>
      </c>
      <c r="P3663" s="78"/>
      <c r="Q3663" s="78"/>
      <c r="R3663" s="78"/>
      <c r="S3663" s="78"/>
      <c r="T3663" s="13">
        <f>SUM(P3663:S3663)</f>
        <v>0</v>
      </c>
      <c r="U3663" s="48"/>
      <c r="V3663" s="48"/>
      <c r="W3663" s="48"/>
      <c r="X3663" s="48"/>
      <c r="Y3663" s="48"/>
      <c r="Z3663" s="48"/>
      <c r="AA3663" s="13">
        <f>SUM(U3663:Z3663)</f>
        <v>0</v>
      </c>
      <c r="AB3663" s="48"/>
      <c r="AC3663" s="48"/>
      <c r="AD3663" s="86">
        <f>H3663+K3663+O3663+T3663+AA3663+AB3663-AC3663</f>
        <v>72.233333333333334</v>
      </c>
    </row>
    <row r="3664" spans="1:30" ht="21" customHeight="1" x14ac:dyDescent="0.2">
      <c r="A3664" s="10">
        <v>3660</v>
      </c>
      <c r="B3664" s="103" t="s">
        <v>3008</v>
      </c>
      <c r="C3664" s="104" t="s">
        <v>70</v>
      </c>
      <c r="D3664" s="103">
        <v>4</v>
      </c>
      <c r="E3664" s="36">
        <f>H3664/100</f>
        <v>0.72230769230769232</v>
      </c>
      <c r="F3664" s="49"/>
      <c r="G3664" s="49"/>
      <c r="H3664" s="12">
        <v>72.230769230769226</v>
      </c>
      <c r="I3664" s="49"/>
      <c r="J3664" s="106"/>
      <c r="K3664" s="14">
        <f>SUM(I3664:J3664)</f>
        <v>0</v>
      </c>
      <c r="L3664" s="49"/>
      <c r="M3664" s="106"/>
      <c r="N3664" s="106"/>
      <c r="O3664" s="14">
        <f>SUM(L3664:N3664)</f>
        <v>0</v>
      </c>
      <c r="P3664" s="106"/>
      <c r="Q3664" s="106"/>
      <c r="R3664" s="106"/>
      <c r="S3664" s="106"/>
      <c r="T3664" s="14">
        <f>SUM(P3664:S3664)</f>
        <v>0</v>
      </c>
      <c r="U3664" s="49"/>
      <c r="V3664" s="49"/>
      <c r="W3664" s="49"/>
      <c r="X3664" s="49"/>
      <c r="Y3664" s="49"/>
      <c r="Z3664" s="49"/>
      <c r="AA3664" s="14">
        <f>SUM(U3664:Z3664)</f>
        <v>0</v>
      </c>
      <c r="AB3664" s="49"/>
      <c r="AC3664" s="49"/>
      <c r="AD3664" s="86">
        <f>H3664+K3664+O3664+T3664+AA3664+AB3664-AC3664</f>
        <v>72.230769230769226</v>
      </c>
    </row>
    <row r="3665" spans="1:30" ht="21" customHeight="1" x14ac:dyDescent="0.2">
      <c r="A3665" s="8">
        <v>3661</v>
      </c>
      <c r="B3665" s="122" t="s">
        <v>3009</v>
      </c>
      <c r="C3665" s="110" t="s">
        <v>73</v>
      </c>
      <c r="D3665" s="110">
        <v>1</v>
      </c>
      <c r="E3665" s="36">
        <v>0.72229629629629633</v>
      </c>
      <c r="F3665" s="50"/>
      <c r="G3665" s="50"/>
      <c r="H3665" s="12">
        <f>SUM(E3665*100,F3665:G3665)</f>
        <v>72.229629629629628</v>
      </c>
      <c r="I3665" s="50"/>
      <c r="J3665" s="112"/>
      <c r="K3665" s="14">
        <f>SUM(I3665:J3665)</f>
        <v>0</v>
      </c>
      <c r="L3665" s="50"/>
      <c r="M3665" s="112"/>
      <c r="N3665" s="112"/>
      <c r="O3665" s="14">
        <f>SUM(L3665:N3665)</f>
        <v>0</v>
      </c>
      <c r="P3665" s="112"/>
      <c r="Q3665" s="112"/>
      <c r="R3665" s="112"/>
      <c r="S3665" s="112"/>
      <c r="T3665" s="14">
        <f>SUM(P3665:S3665)</f>
        <v>0</v>
      </c>
      <c r="U3665" s="50"/>
      <c r="V3665" s="50"/>
      <c r="W3665" s="50"/>
      <c r="X3665" s="50"/>
      <c r="Y3665" s="50"/>
      <c r="Z3665" s="50"/>
      <c r="AA3665" s="14">
        <f>SUM(U3665:Z3665)</f>
        <v>0</v>
      </c>
      <c r="AB3665" s="50"/>
      <c r="AC3665" s="50"/>
      <c r="AD3665" s="86">
        <f>H3665+K3665+O3665+T3665+AA3665+AB3665-AC3665</f>
        <v>72.229629629629628</v>
      </c>
    </row>
    <row r="3666" spans="1:30" ht="21" customHeight="1" x14ac:dyDescent="0.2">
      <c r="A3666" s="9">
        <v>3662</v>
      </c>
      <c r="B3666" s="107">
        <v>182795</v>
      </c>
      <c r="C3666" s="104" t="s">
        <v>70</v>
      </c>
      <c r="D3666" s="104">
        <v>3</v>
      </c>
      <c r="E3666" s="36">
        <f>'[1]3-18-02.'!AD25</f>
        <v>0.72222222222222232</v>
      </c>
      <c r="F3666" s="49"/>
      <c r="G3666" s="49"/>
      <c r="H3666" s="12">
        <f>SUM(E3666*100,F3666:G3666)</f>
        <v>72.222222222222229</v>
      </c>
      <c r="I3666" s="49"/>
      <c r="J3666" s="106"/>
      <c r="K3666" s="14">
        <f>SUM(I3666:J3666)</f>
        <v>0</v>
      </c>
      <c r="L3666" s="49"/>
      <c r="M3666" s="106"/>
      <c r="N3666" s="106"/>
      <c r="O3666" s="14">
        <f>SUM(L3666:N3666)</f>
        <v>0</v>
      </c>
      <c r="P3666" s="106"/>
      <c r="Q3666" s="106"/>
      <c r="R3666" s="106"/>
      <c r="S3666" s="106"/>
      <c r="T3666" s="14">
        <f>SUM(P3666:S3666)</f>
        <v>0</v>
      </c>
      <c r="U3666" s="49"/>
      <c r="V3666" s="49"/>
      <c r="W3666" s="49"/>
      <c r="X3666" s="49"/>
      <c r="Y3666" s="49"/>
      <c r="Z3666" s="49"/>
      <c r="AA3666" s="14">
        <f>SUM(U3666:Z3666)</f>
        <v>0</v>
      </c>
      <c r="AB3666" s="49"/>
      <c r="AC3666" s="49"/>
      <c r="AD3666" s="86">
        <f>H3666+K3666+O3666+T3666+AA3666+AB3666-AC3666</f>
        <v>72.222222222222229</v>
      </c>
    </row>
    <row r="3667" spans="1:30" ht="21" customHeight="1" x14ac:dyDescent="0.2">
      <c r="A3667" s="10">
        <v>3663</v>
      </c>
      <c r="B3667" s="90" t="s">
        <v>3010</v>
      </c>
      <c r="C3667" s="92" t="s">
        <v>64</v>
      </c>
      <c r="D3667" s="91">
        <v>2</v>
      </c>
      <c r="E3667" s="37">
        <v>0.72191489361702132</v>
      </c>
      <c r="F3667" s="46"/>
      <c r="G3667" s="46"/>
      <c r="H3667" s="12">
        <f>SUM(E3667*100,F3667:G3667)</f>
        <v>72.191489361702139</v>
      </c>
      <c r="I3667" s="94"/>
      <c r="J3667" s="95"/>
      <c r="K3667" s="12">
        <f>SUM(I3667:J3667)</f>
        <v>0</v>
      </c>
      <c r="L3667" s="95"/>
      <c r="M3667" s="95"/>
      <c r="N3667" s="95"/>
      <c r="O3667" s="12">
        <f>SUM(L3667:N3667)</f>
        <v>0</v>
      </c>
      <c r="P3667" s="95"/>
      <c r="Q3667" s="95"/>
      <c r="R3667" s="95"/>
      <c r="S3667" s="95"/>
      <c r="T3667" s="12">
        <f>SUM(P3667:S3667)</f>
        <v>0</v>
      </c>
      <c r="U3667" s="95"/>
      <c r="V3667" s="94"/>
      <c r="W3667" s="94"/>
      <c r="X3667" s="94"/>
      <c r="Y3667" s="85"/>
      <c r="Z3667" s="85"/>
      <c r="AA3667" s="14">
        <f>SUM(U3667:Z3667)</f>
        <v>0</v>
      </c>
      <c r="AB3667" s="85"/>
      <c r="AC3667" s="85"/>
      <c r="AD3667" s="86">
        <f>H3667+K3667+O3667+T3667+AA3667+AB3667-AC3667</f>
        <v>72.191489361702139</v>
      </c>
    </row>
    <row r="3668" spans="1:30" ht="21" customHeight="1" x14ac:dyDescent="0.2">
      <c r="A3668" s="8">
        <v>3664</v>
      </c>
      <c r="B3668" s="131" t="s">
        <v>3011</v>
      </c>
      <c r="C3668" s="92" t="s">
        <v>64</v>
      </c>
      <c r="D3668" s="92">
        <v>2</v>
      </c>
      <c r="E3668" s="37">
        <v>0.72191489361702132</v>
      </c>
      <c r="F3668" s="53"/>
      <c r="G3668" s="46"/>
      <c r="H3668" s="12">
        <f>SUM(E3668*100,F3668:G3668)</f>
        <v>72.191489361702139</v>
      </c>
      <c r="I3668" s="53"/>
      <c r="J3668" s="113"/>
      <c r="K3668" s="12">
        <f>SUM(I3668:J3668)</f>
        <v>0</v>
      </c>
      <c r="L3668" s="53"/>
      <c r="M3668" s="113"/>
      <c r="N3668" s="113"/>
      <c r="O3668" s="12">
        <f>SUM(L3668:N3668)</f>
        <v>0</v>
      </c>
      <c r="P3668" s="113"/>
      <c r="Q3668" s="113"/>
      <c r="R3668" s="113"/>
      <c r="S3668" s="113"/>
      <c r="T3668" s="12">
        <f>SUM(P3668:S3668)</f>
        <v>0</v>
      </c>
      <c r="U3668" s="53"/>
      <c r="V3668" s="53"/>
      <c r="W3668" s="53"/>
      <c r="X3668" s="53"/>
      <c r="Y3668" s="58"/>
      <c r="Z3668" s="58"/>
      <c r="AA3668" s="14">
        <f>SUM(U3668:Z3668)</f>
        <v>0</v>
      </c>
      <c r="AB3668" s="58"/>
      <c r="AC3668" s="58"/>
      <c r="AD3668" s="86">
        <f>H3668+K3668+O3668+T3668+AA3668+AB3668-AC3668</f>
        <v>72.191489361702139</v>
      </c>
    </row>
    <row r="3669" spans="1:30" ht="21" customHeight="1" x14ac:dyDescent="0.2">
      <c r="A3669" s="9">
        <v>3665</v>
      </c>
      <c r="B3669" s="122" t="s">
        <v>3012</v>
      </c>
      <c r="C3669" s="110" t="s">
        <v>73</v>
      </c>
      <c r="D3669" s="110">
        <v>2</v>
      </c>
      <c r="E3669" s="36">
        <v>0.7218181818181818</v>
      </c>
      <c r="F3669" s="50"/>
      <c r="G3669" s="50"/>
      <c r="H3669" s="12">
        <f>SUM(E3669*100,F3669:G3669)</f>
        <v>72.181818181818187</v>
      </c>
      <c r="I3669" s="50"/>
      <c r="J3669" s="112"/>
      <c r="K3669" s="14">
        <f>SUM(I3669:J3669)</f>
        <v>0</v>
      </c>
      <c r="L3669" s="50"/>
      <c r="M3669" s="112"/>
      <c r="N3669" s="112"/>
      <c r="O3669" s="14">
        <f>SUM(L3669:N3669)</f>
        <v>0</v>
      </c>
      <c r="P3669" s="112"/>
      <c r="Q3669" s="112"/>
      <c r="R3669" s="112"/>
      <c r="S3669" s="112"/>
      <c r="T3669" s="14">
        <f>SUM(P3669:S3669)</f>
        <v>0</v>
      </c>
      <c r="U3669" s="50"/>
      <c r="V3669" s="50"/>
      <c r="W3669" s="50"/>
      <c r="X3669" s="50"/>
      <c r="Y3669" s="50"/>
      <c r="Z3669" s="50"/>
      <c r="AA3669" s="14">
        <f>SUM(U3669:Z3669)</f>
        <v>0</v>
      </c>
      <c r="AB3669" s="50"/>
      <c r="AC3669" s="50"/>
      <c r="AD3669" s="86">
        <f>H3669+K3669+O3669+T3669+AA3669+AB3669-AC3669</f>
        <v>72.181818181818187</v>
      </c>
    </row>
    <row r="3670" spans="1:30" ht="21" customHeight="1" x14ac:dyDescent="0.2">
      <c r="A3670" s="10">
        <v>3666</v>
      </c>
      <c r="B3670" s="131" t="s">
        <v>3013</v>
      </c>
      <c r="C3670" s="92" t="s">
        <v>64</v>
      </c>
      <c r="D3670" s="91">
        <v>2</v>
      </c>
      <c r="E3670" s="37">
        <v>0.72180851063829787</v>
      </c>
      <c r="F3670" s="53"/>
      <c r="G3670" s="46"/>
      <c r="H3670" s="12">
        <f>SUM(E3670*100,F3670:G3670)</f>
        <v>72.180851063829792</v>
      </c>
      <c r="I3670" s="94"/>
      <c r="J3670" s="95"/>
      <c r="K3670" s="12">
        <f>SUM(I3670:J3670)</f>
        <v>0</v>
      </c>
      <c r="L3670" s="95"/>
      <c r="M3670" s="95"/>
      <c r="N3670" s="95"/>
      <c r="O3670" s="12">
        <f>SUM(L3670:N3670)</f>
        <v>0</v>
      </c>
      <c r="P3670" s="95"/>
      <c r="Q3670" s="95"/>
      <c r="R3670" s="95"/>
      <c r="S3670" s="95"/>
      <c r="T3670" s="12">
        <f>SUM(P3670:S3670)</f>
        <v>0</v>
      </c>
      <c r="U3670" s="95"/>
      <c r="V3670" s="94"/>
      <c r="W3670" s="94"/>
      <c r="X3670" s="94"/>
      <c r="Y3670" s="85"/>
      <c r="Z3670" s="85"/>
      <c r="AA3670" s="14">
        <f>SUM(U3670:Z3670)</f>
        <v>0</v>
      </c>
      <c r="AB3670" s="85"/>
      <c r="AC3670" s="85"/>
      <c r="AD3670" s="87">
        <f>H3670+K3670+O3670+T3670+AA3670+AB3670-AC3670</f>
        <v>72.180851063829792</v>
      </c>
    </row>
    <row r="3671" spans="1:30" ht="21" customHeight="1" x14ac:dyDescent="0.2">
      <c r="A3671" s="8">
        <v>3667</v>
      </c>
      <c r="B3671" s="131">
        <v>164263</v>
      </c>
      <c r="C3671" s="92" t="s">
        <v>64</v>
      </c>
      <c r="D3671" s="91">
        <v>5</v>
      </c>
      <c r="E3671" s="37">
        <v>0.72164465351908813</v>
      </c>
      <c r="F3671" s="54"/>
      <c r="G3671" s="54"/>
      <c r="H3671" s="12">
        <f>SUM(E3671*100,F3671:G3671)</f>
        <v>72.164465351908817</v>
      </c>
      <c r="I3671" s="85"/>
      <c r="J3671" s="126"/>
      <c r="K3671" s="12">
        <f>SUM(I3671:J3671)</f>
        <v>0</v>
      </c>
      <c r="L3671" s="95"/>
      <c r="M3671" s="95"/>
      <c r="N3671" s="95"/>
      <c r="O3671" s="12">
        <f>SUM(L3671:N3671)</f>
        <v>0</v>
      </c>
      <c r="P3671" s="95"/>
      <c r="Q3671" s="95"/>
      <c r="R3671" s="95"/>
      <c r="S3671" s="95"/>
      <c r="T3671" s="12">
        <f>SUM(P3671:S3671)</f>
        <v>0</v>
      </c>
      <c r="U3671" s="95"/>
      <c r="V3671" s="94"/>
      <c r="W3671" s="94"/>
      <c r="X3671" s="94"/>
      <c r="Y3671" s="85"/>
      <c r="Z3671" s="85"/>
      <c r="AA3671" s="14">
        <f>SUM(U3671:Z3671)</f>
        <v>0</v>
      </c>
      <c r="AB3671" s="85"/>
      <c r="AC3671" s="85"/>
      <c r="AD3671" s="86">
        <f>H3671+K3671+O3671+T3671+AA3671+AB3671-AC3671</f>
        <v>72.164465351908817</v>
      </c>
    </row>
    <row r="3672" spans="1:30" ht="21" customHeight="1" x14ac:dyDescent="0.2">
      <c r="A3672" s="9">
        <v>3668</v>
      </c>
      <c r="B3672" s="103" t="s">
        <v>3014</v>
      </c>
      <c r="C3672" s="104" t="s">
        <v>70</v>
      </c>
      <c r="D3672" s="103">
        <v>4</v>
      </c>
      <c r="E3672" s="36">
        <f>H3672/100</f>
        <v>0.72153846153846157</v>
      </c>
      <c r="F3672" s="49"/>
      <c r="G3672" s="49"/>
      <c r="H3672" s="12">
        <v>72.15384615384616</v>
      </c>
      <c r="I3672" s="49"/>
      <c r="J3672" s="106"/>
      <c r="K3672" s="14">
        <f>SUM(I3672:J3672)</f>
        <v>0</v>
      </c>
      <c r="L3672" s="49"/>
      <c r="M3672" s="106"/>
      <c r="N3672" s="106"/>
      <c r="O3672" s="14">
        <f>SUM(L3672:N3672)</f>
        <v>0</v>
      </c>
      <c r="P3672" s="106"/>
      <c r="Q3672" s="106"/>
      <c r="R3672" s="106"/>
      <c r="S3672" s="106"/>
      <c r="T3672" s="14">
        <f>SUM(P3672:S3672)</f>
        <v>0</v>
      </c>
      <c r="U3672" s="49"/>
      <c r="V3672" s="49"/>
      <c r="W3672" s="49"/>
      <c r="X3672" s="49"/>
      <c r="Y3672" s="49"/>
      <c r="Z3672" s="49"/>
      <c r="AA3672" s="14">
        <f>SUM(U3672:Z3672)</f>
        <v>0</v>
      </c>
      <c r="AB3672" s="49"/>
      <c r="AC3672" s="49"/>
      <c r="AD3672" s="86">
        <f>H3672+K3672+O3672+T3672+AA3672+AB3672-AC3672</f>
        <v>72.15384615384616</v>
      </c>
    </row>
    <row r="3673" spans="1:30" ht="21" customHeight="1" x14ac:dyDescent="0.2">
      <c r="A3673" s="10">
        <v>3669</v>
      </c>
      <c r="B3673" s="110" t="s">
        <v>3015</v>
      </c>
      <c r="C3673" s="110" t="s">
        <v>73</v>
      </c>
      <c r="D3673" s="110">
        <v>1</v>
      </c>
      <c r="E3673" s="36">
        <v>0.72131333333333325</v>
      </c>
      <c r="F3673" s="50"/>
      <c r="G3673" s="50"/>
      <c r="H3673" s="12">
        <f>SUM(E3673*100,F3673:G3673)</f>
        <v>72.13133333333333</v>
      </c>
      <c r="I3673" s="50"/>
      <c r="J3673" s="112"/>
      <c r="K3673" s="14">
        <f>SUM(I3673:J3673)</f>
        <v>0</v>
      </c>
      <c r="L3673" s="50"/>
      <c r="M3673" s="112"/>
      <c r="N3673" s="112"/>
      <c r="O3673" s="14">
        <f>SUM(L3673:N3673)</f>
        <v>0</v>
      </c>
      <c r="P3673" s="112"/>
      <c r="Q3673" s="112"/>
      <c r="R3673" s="112"/>
      <c r="S3673" s="112"/>
      <c r="T3673" s="14">
        <f>SUM(P3673:S3673)</f>
        <v>0</v>
      </c>
      <c r="U3673" s="50"/>
      <c r="V3673" s="50"/>
      <c r="W3673" s="50"/>
      <c r="X3673" s="50"/>
      <c r="Y3673" s="50"/>
      <c r="Z3673" s="50"/>
      <c r="AA3673" s="14">
        <f>SUM(U3673:Z3673)</f>
        <v>0</v>
      </c>
      <c r="AB3673" s="50"/>
      <c r="AC3673" s="50"/>
      <c r="AD3673" s="86">
        <f>H3673+K3673+O3673+T3673+AA3673+AB3673-AC3673</f>
        <v>72.13133333333333</v>
      </c>
    </row>
    <row r="3674" spans="1:30" ht="21" customHeight="1" x14ac:dyDescent="0.2">
      <c r="A3674" s="8">
        <v>3670</v>
      </c>
      <c r="B3674" s="96" t="s">
        <v>3016</v>
      </c>
      <c r="C3674" s="96" t="s">
        <v>66</v>
      </c>
      <c r="D3674" s="96">
        <v>1</v>
      </c>
      <c r="E3674" s="35">
        <v>0.72124999999999995</v>
      </c>
      <c r="F3674" s="47"/>
      <c r="G3674" s="47"/>
      <c r="H3674" s="12">
        <f>SUM(E3674*100,F3674:G3674)</f>
        <v>72.125</v>
      </c>
      <c r="I3674" s="47"/>
      <c r="J3674" s="77"/>
      <c r="K3674" s="13">
        <f>SUM(I3674:J3674)</f>
        <v>0</v>
      </c>
      <c r="L3674" s="47"/>
      <c r="M3674" s="77"/>
      <c r="N3674" s="77"/>
      <c r="O3674" s="13">
        <f>SUM(L3674:N3674)</f>
        <v>0</v>
      </c>
      <c r="P3674" s="77"/>
      <c r="Q3674" s="77"/>
      <c r="R3674" s="77"/>
      <c r="S3674" s="77"/>
      <c r="T3674" s="13">
        <f>SUM(P3674:S3674)</f>
        <v>0</v>
      </c>
      <c r="U3674" s="47"/>
      <c r="V3674" s="47"/>
      <c r="W3674" s="47"/>
      <c r="X3674" s="47"/>
      <c r="Y3674" s="47"/>
      <c r="Z3674" s="47"/>
      <c r="AA3674" s="13">
        <f>SUM(U3674:Z3674)</f>
        <v>0</v>
      </c>
      <c r="AB3674" s="47"/>
      <c r="AC3674" s="47"/>
      <c r="AD3674" s="86">
        <f>H3674+K3674+O3674+T3674+AA3674+AB3674-AC3674</f>
        <v>72.125</v>
      </c>
    </row>
    <row r="3675" spans="1:30" ht="21" customHeight="1" x14ac:dyDescent="0.2">
      <c r="A3675" s="9">
        <v>3671</v>
      </c>
      <c r="B3675" s="107" t="s">
        <v>3017</v>
      </c>
      <c r="C3675" s="104" t="s">
        <v>70</v>
      </c>
      <c r="D3675" s="104">
        <v>2</v>
      </c>
      <c r="E3675" s="36">
        <f>H3675/100</f>
        <v>0.72119166666666668</v>
      </c>
      <c r="F3675" s="49"/>
      <c r="G3675" s="49"/>
      <c r="H3675" s="12">
        <v>72.119166666666672</v>
      </c>
      <c r="I3675" s="49"/>
      <c r="J3675" s="106"/>
      <c r="K3675" s="14">
        <f>SUM(I3675:J3675)</f>
        <v>0</v>
      </c>
      <c r="L3675" s="273"/>
      <c r="M3675" s="106"/>
      <c r="N3675" s="106"/>
      <c r="O3675" s="14">
        <f>SUM(L3675:N3675)</f>
        <v>0</v>
      </c>
      <c r="P3675" s="106"/>
      <c r="Q3675" s="106"/>
      <c r="R3675" s="106"/>
      <c r="S3675" s="106"/>
      <c r="T3675" s="14">
        <f>SUM(P3675:S3675)</f>
        <v>0</v>
      </c>
      <c r="U3675" s="49"/>
      <c r="V3675" s="49"/>
      <c r="W3675" s="49"/>
      <c r="X3675" s="49"/>
      <c r="Y3675" s="49"/>
      <c r="Z3675" s="49"/>
      <c r="AA3675" s="14">
        <f>SUM(U3675:Z3675)</f>
        <v>0</v>
      </c>
      <c r="AB3675" s="49"/>
      <c r="AC3675" s="49"/>
      <c r="AD3675" s="86">
        <f>H3675+K3675+O3675+T3675+AA3675+AB3675-AC3675</f>
        <v>72.119166666666672</v>
      </c>
    </row>
    <row r="3676" spans="1:30" ht="21" customHeight="1" x14ac:dyDescent="0.2">
      <c r="A3676" s="10">
        <v>3672</v>
      </c>
      <c r="B3676" s="107">
        <v>182059</v>
      </c>
      <c r="C3676" s="104" t="s">
        <v>70</v>
      </c>
      <c r="D3676" s="104">
        <v>3</v>
      </c>
      <c r="E3676" s="36">
        <f>'[1]3-18-01.'!AD18</f>
        <v>0.72099999999999997</v>
      </c>
      <c r="F3676" s="49"/>
      <c r="G3676" s="49"/>
      <c r="H3676" s="12">
        <f>SUM(E3676*100,F3676:G3676)</f>
        <v>72.099999999999994</v>
      </c>
      <c r="I3676" s="49"/>
      <c r="J3676" s="106"/>
      <c r="K3676" s="14">
        <f>SUM(I3676:J3676)</f>
        <v>0</v>
      </c>
      <c r="L3676" s="49"/>
      <c r="M3676" s="106"/>
      <c r="N3676" s="106"/>
      <c r="O3676" s="14">
        <f>SUM(L3676:N3676)</f>
        <v>0</v>
      </c>
      <c r="P3676" s="106"/>
      <c r="Q3676" s="106"/>
      <c r="R3676" s="106"/>
      <c r="S3676" s="106"/>
      <c r="T3676" s="14">
        <f>SUM(P3676:S3676)</f>
        <v>0</v>
      </c>
      <c r="U3676" s="49"/>
      <c r="V3676" s="49"/>
      <c r="W3676" s="49"/>
      <c r="X3676" s="49"/>
      <c r="Y3676" s="49"/>
      <c r="Z3676" s="49"/>
      <c r="AA3676" s="14">
        <f>SUM(U3676:Z3676)</f>
        <v>0</v>
      </c>
      <c r="AB3676" s="49"/>
      <c r="AC3676" s="49"/>
      <c r="AD3676" s="86">
        <f>H3676+K3676+O3676+T3676+AA3676+AB3676-AC3676</f>
        <v>72.099999999999994</v>
      </c>
    </row>
    <row r="3677" spans="1:30" ht="21" customHeight="1" x14ac:dyDescent="0.2">
      <c r="A3677" s="8">
        <v>3673</v>
      </c>
      <c r="B3677" s="107">
        <v>182919</v>
      </c>
      <c r="C3677" s="104" t="s">
        <v>70</v>
      </c>
      <c r="D3677" s="104">
        <v>3</v>
      </c>
      <c r="E3677" s="36">
        <f>'[1]3-18-08.'!AD14</f>
        <v>0.72099999999999997</v>
      </c>
      <c r="F3677" s="49"/>
      <c r="G3677" s="49"/>
      <c r="H3677" s="12">
        <f>SUM(E3677*100,F3677:G3677)</f>
        <v>72.099999999999994</v>
      </c>
      <c r="I3677" s="49"/>
      <c r="J3677" s="106"/>
      <c r="K3677" s="14">
        <f>SUM(I3677:J3677)</f>
        <v>0</v>
      </c>
      <c r="L3677" s="49"/>
      <c r="M3677" s="106"/>
      <c r="N3677" s="106"/>
      <c r="O3677" s="14">
        <f>SUM(L3677:N3677)</f>
        <v>0</v>
      </c>
      <c r="P3677" s="106"/>
      <c r="Q3677" s="106"/>
      <c r="R3677" s="106"/>
      <c r="S3677" s="106"/>
      <c r="T3677" s="14">
        <f>SUM(P3677:S3677)</f>
        <v>0</v>
      </c>
      <c r="U3677" s="49"/>
      <c r="V3677" s="49"/>
      <c r="W3677" s="49"/>
      <c r="X3677" s="49"/>
      <c r="Y3677" s="49"/>
      <c r="Z3677" s="49"/>
      <c r="AA3677" s="14">
        <f>SUM(U3677:Z3677)</f>
        <v>0</v>
      </c>
      <c r="AB3677" s="49"/>
      <c r="AC3677" s="49"/>
      <c r="AD3677" s="86">
        <f>H3677+K3677+O3677+T3677+AA3677+AB3677-AC3677</f>
        <v>72.099999999999994</v>
      </c>
    </row>
    <row r="3678" spans="1:30" ht="21" customHeight="1" x14ac:dyDescent="0.2">
      <c r="A3678" s="9">
        <v>3674</v>
      </c>
      <c r="B3678" s="110" t="s">
        <v>3018</v>
      </c>
      <c r="C3678" s="110" t="s">
        <v>73</v>
      </c>
      <c r="D3678" s="110">
        <v>4</v>
      </c>
      <c r="E3678" s="36">
        <v>0.72093750000000001</v>
      </c>
      <c r="F3678" s="50"/>
      <c r="G3678" s="50"/>
      <c r="H3678" s="12">
        <f>SUM(E3678*100,F3678:G3678)</f>
        <v>72.09375</v>
      </c>
      <c r="I3678" s="50"/>
      <c r="J3678" s="112"/>
      <c r="K3678" s="14">
        <f>SUM(I3678:J3678)</f>
        <v>0</v>
      </c>
      <c r="L3678" s="50"/>
      <c r="M3678" s="112"/>
      <c r="N3678" s="112"/>
      <c r="O3678" s="14">
        <f>SUM(L3678:N3678)</f>
        <v>0</v>
      </c>
      <c r="P3678" s="112"/>
      <c r="Q3678" s="112"/>
      <c r="R3678" s="112"/>
      <c r="S3678" s="112"/>
      <c r="T3678" s="14">
        <f>SUM(P3678:S3678)</f>
        <v>0</v>
      </c>
      <c r="U3678" s="50"/>
      <c r="V3678" s="50"/>
      <c r="W3678" s="50"/>
      <c r="X3678" s="50"/>
      <c r="Y3678" s="50"/>
      <c r="Z3678" s="50"/>
      <c r="AA3678" s="14">
        <f>SUM(U3678:Z3678)</f>
        <v>0</v>
      </c>
      <c r="AB3678" s="50"/>
      <c r="AC3678" s="50"/>
      <c r="AD3678" s="86">
        <f>H3678+K3678+O3678+T3678+AA3678+AB3678-AC3678</f>
        <v>72.09375</v>
      </c>
    </row>
    <row r="3679" spans="1:30" ht="21" customHeight="1" x14ac:dyDescent="0.2">
      <c r="A3679" s="10">
        <v>3675</v>
      </c>
      <c r="B3679" s="117">
        <v>184162</v>
      </c>
      <c r="C3679" s="119" t="s">
        <v>78</v>
      </c>
      <c r="D3679" s="119">
        <v>3</v>
      </c>
      <c r="E3679" s="36">
        <v>0.7208181818181818</v>
      </c>
      <c r="F3679" s="51"/>
      <c r="G3679" s="51"/>
      <c r="H3679" s="12">
        <f>SUM(E3679*100,F3679:G3679)</f>
        <v>72.081818181818178</v>
      </c>
      <c r="I3679" s="51"/>
      <c r="J3679" s="121"/>
      <c r="K3679" s="14">
        <f>SUM(I3679:J3679)</f>
        <v>0</v>
      </c>
      <c r="L3679" s="51"/>
      <c r="M3679" s="121"/>
      <c r="N3679" s="121"/>
      <c r="O3679" s="14">
        <f>SUM(L3679:N3679)</f>
        <v>0</v>
      </c>
      <c r="P3679" s="121"/>
      <c r="Q3679" s="121"/>
      <c r="R3679" s="121"/>
      <c r="S3679" s="121"/>
      <c r="T3679" s="14">
        <f>SUM(P3679:S3679)</f>
        <v>0</v>
      </c>
      <c r="U3679" s="51"/>
      <c r="V3679" s="51"/>
      <c r="W3679" s="51"/>
      <c r="X3679" s="51"/>
      <c r="Y3679" s="51"/>
      <c r="Z3679" s="51"/>
      <c r="AA3679" s="14">
        <f>SUM(U3679:Z3679)</f>
        <v>0</v>
      </c>
      <c r="AB3679" s="51"/>
      <c r="AC3679" s="51"/>
      <c r="AD3679" s="86">
        <f>H3679+K3679+O3679+T3679+AA3679+AB3679-AC3679</f>
        <v>72.081818181818178</v>
      </c>
    </row>
    <row r="3680" spans="1:30" ht="21" customHeight="1" x14ac:dyDescent="0.2">
      <c r="A3680" s="8">
        <v>3676</v>
      </c>
      <c r="B3680" s="122" t="s">
        <v>3019</v>
      </c>
      <c r="C3680" s="110" t="s">
        <v>73</v>
      </c>
      <c r="D3680" s="110">
        <v>2</v>
      </c>
      <c r="E3680" s="36">
        <v>0.72060606060606058</v>
      </c>
      <c r="F3680" s="50"/>
      <c r="G3680" s="50"/>
      <c r="H3680" s="12">
        <f>SUM(E3680*100,F3680:G3680)</f>
        <v>72.060606060606062</v>
      </c>
      <c r="I3680" s="50"/>
      <c r="J3680" s="112"/>
      <c r="K3680" s="14">
        <f>SUM(I3680:J3680)</f>
        <v>0</v>
      </c>
      <c r="L3680" s="50"/>
      <c r="M3680" s="112"/>
      <c r="N3680" s="112"/>
      <c r="O3680" s="14">
        <f>SUM(L3680:N3680)</f>
        <v>0</v>
      </c>
      <c r="P3680" s="112"/>
      <c r="Q3680" s="112"/>
      <c r="R3680" s="112"/>
      <c r="S3680" s="112"/>
      <c r="T3680" s="14">
        <f>SUM(P3680:S3680)</f>
        <v>0</v>
      </c>
      <c r="U3680" s="50"/>
      <c r="V3680" s="50"/>
      <c r="W3680" s="50"/>
      <c r="X3680" s="50"/>
      <c r="Y3680" s="50"/>
      <c r="Z3680" s="50"/>
      <c r="AA3680" s="14">
        <f>SUM(U3680:Z3680)</f>
        <v>0</v>
      </c>
      <c r="AB3680" s="50"/>
      <c r="AC3680" s="50"/>
      <c r="AD3680" s="86">
        <f>H3680+K3680+O3680+T3680+AA3680+AB3680-AC3680</f>
        <v>72.060606060606062</v>
      </c>
    </row>
    <row r="3681" spans="1:30" ht="21" customHeight="1" x14ac:dyDescent="0.2">
      <c r="A3681" s="9">
        <v>3677</v>
      </c>
      <c r="B3681" s="107" t="s">
        <v>3020</v>
      </c>
      <c r="C3681" s="104" t="s">
        <v>70</v>
      </c>
      <c r="D3681" s="104">
        <v>2</v>
      </c>
      <c r="E3681" s="36">
        <f>H3681/100</f>
        <v>0.72053</v>
      </c>
      <c r="F3681" s="49"/>
      <c r="G3681" s="49"/>
      <c r="H3681" s="12">
        <v>72.052999999999997</v>
      </c>
      <c r="I3681" s="49"/>
      <c r="J3681" s="106"/>
      <c r="K3681" s="14">
        <f>SUM(I3681:J3681)</f>
        <v>0</v>
      </c>
      <c r="L3681" s="49"/>
      <c r="M3681" s="106"/>
      <c r="N3681" s="106"/>
      <c r="O3681" s="14">
        <f>SUM(L3681:N3681)</f>
        <v>0</v>
      </c>
      <c r="P3681" s="106"/>
      <c r="Q3681" s="106"/>
      <c r="R3681" s="106"/>
      <c r="S3681" s="106"/>
      <c r="T3681" s="14">
        <f>SUM(P3681:S3681)</f>
        <v>0</v>
      </c>
      <c r="U3681" s="49"/>
      <c r="V3681" s="49"/>
      <c r="W3681" s="49"/>
      <c r="X3681" s="49"/>
      <c r="Y3681" s="49"/>
      <c r="Z3681" s="49"/>
      <c r="AA3681" s="14">
        <f>SUM(U3681:Z3681)</f>
        <v>0</v>
      </c>
      <c r="AB3681" s="49"/>
      <c r="AC3681" s="49"/>
      <c r="AD3681" s="86">
        <f>H3681+K3681+O3681+T3681+AA3681+AB3681-AC3681</f>
        <v>72.052999999999997</v>
      </c>
    </row>
    <row r="3682" spans="1:30" ht="21" customHeight="1" x14ac:dyDescent="0.2">
      <c r="A3682" s="10">
        <v>3678</v>
      </c>
      <c r="B3682" s="114" t="s">
        <v>3021</v>
      </c>
      <c r="C3682" s="92" t="s">
        <v>64</v>
      </c>
      <c r="D3682" s="91">
        <v>3</v>
      </c>
      <c r="E3682" s="37">
        <v>0.72048231511254024</v>
      </c>
      <c r="F3682" s="46"/>
      <c r="G3682" s="46"/>
      <c r="H3682" s="12">
        <f>SUM(E3682*100,F3682:G3682)</f>
        <v>72.048231511254031</v>
      </c>
      <c r="I3682" s="94"/>
      <c r="J3682" s="95"/>
      <c r="K3682" s="12">
        <f>SUM(I3682:J3682)</f>
        <v>0</v>
      </c>
      <c r="L3682" s="95"/>
      <c r="M3682" s="95"/>
      <c r="N3682" s="95"/>
      <c r="O3682" s="12">
        <f>SUM(L3682:N3682)</f>
        <v>0</v>
      </c>
      <c r="P3682" s="95"/>
      <c r="Q3682" s="95"/>
      <c r="R3682" s="95"/>
      <c r="S3682" s="95"/>
      <c r="T3682" s="12">
        <f>SUM(P3682:S3682)</f>
        <v>0</v>
      </c>
      <c r="U3682" s="95"/>
      <c r="V3682" s="94"/>
      <c r="W3682" s="94"/>
      <c r="X3682" s="94"/>
      <c r="Y3682" s="85"/>
      <c r="Z3682" s="85"/>
      <c r="AA3682" s="14">
        <f>SUM(U3682:Z3682)</f>
        <v>0</v>
      </c>
      <c r="AB3682" s="85"/>
      <c r="AC3682" s="85"/>
      <c r="AD3682" s="87">
        <f>H3682+K3682+O3682+T3682+AA3682+AB3682-AC3682</f>
        <v>72.048231511254031</v>
      </c>
    </row>
    <row r="3683" spans="1:30" ht="21" customHeight="1" x14ac:dyDescent="0.2">
      <c r="A3683" s="8">
        <v>3679</v>
      </c>
      <c r="B3683" s="134" t="s">
        <v>3022</v>
      </c>
      <c r="C3683" s="92" t="s">
        <v>64</v>
      </c>
      <c r="D3683" s="92">
        <v>1</v>
      </c>
      <c r="E3683" s="37">
        <v>0.70733333333333337</v>
      </c>
      <c r="F3683" s="46"/>
      <c r="G3683" s="46"/>
      <c r="H3683" s="12">
        <f>SUM(E3683*100,F3683:G3683)</f>
        <v>70.733333333333334</v>
      </c>
      <c r="I3683" s="94"/>
      <c r="J3683" s="95"/>
      <c r="K3683" s="12">
        <f>SUM(I3683:J3683)</f>
        <v>0</v>
      </c>
      <c r="L3683" s="95"/>
      <c r="M3683" s="95"/>
      <c r="N3683" s="95"/>
      <c r="O3683" s="12">
        <f>SUM(L3683:N3683)</f>
        <v>0</v>
      </c>
      <c r="P3683" s="95"/>
      <c r="Q3683" s="95"/>
      <c r="R3683" s="95"/>
      <c r="S3683" s="95"/>
      <c r="T3683" s="12">
        <f>SUM(P3683:S3683)</f>
        <v>0</v>
      </c>
      <c r="U3683" s="95"/>
      <c r="V3683" s="94">
        <v>1.3</v>
      </c>
      <c r="W3683" s="94"/>
      <c r="X3683" s="94"/>
      <c r="Y3683" s="85"/>
      <c r="Z3683" s="85"/>
      <c r="AA3683" s="14">
        <f>SUM(U3683:Z3683)</f>
        <v>1.3</v>
      </c>
      <c r="AB3683" s="85"/>
      <c r="AC3683" s="85"/>
      <c r="AD3683" s="87">
        <f>H3683+K3683+O3683+T3683+AA3683+AB3683-AC3683</f>
        <v>72.033333333333331</v>
      </c>
    </row>
    <row r="3684" spans="1:30" ht="21" customHeight="1" x14ac:dyDescent="0.2">
      <c r="A3684" s="9">
        <v>3680</v>
      </c>
      <c r="B3684" s="131" t="s">
        <v>3023</v>
      </c>
      <c r="C3684" s="92" t="s">
        <v>64</v>
      </c>
      <c r="D3684" s="91">
        <v>2</v>
      </c>
      <c r="E3684" s="37">
        <v>0.72031914893617022</v>
      </c>
      <c r="F3684" s="46"/>
      <c r="G3684" s="46"/>
      <c r="H3684" s="12">
        <f>SUM(E3684*100,F3684:G3684)</f>
        <v>72.031914893617028</v>
      </c>
      <c r="I3684" s="94"/>
      <c r="J3684" s="95"/>
      <c r="K3684" s="12">
        <f>SUM(I3684:J3684)</f>
        <v>0</v>
      </c>
      <c r="L3684" s="95"/>
      <c r="M3684" s="95"/>
      <c r="N3684" s="95"/>
      <c r="O3684" s="12">
        <f>SUM(L3684:N3684)</f>
        <v>0</v>
      </c>
      <c r="P3684" s="95"/>
      <c r="Q3684" s="95"/>
      <c r="R3684" s="95"/>
      <c r="S3684" s="95"/>
      <c r="T3684" s="12">
        <f>SUM(P3684:S3684)</f>
        <v>0</v>
      </c>
      <c r="U3684" s="95"/>
      <c r="V3684" s="94"/>
      <c r="W3684" s="94"/>
      <c r="X3684" s="94"/>
      <c r="Y3684" s="85"/>
      <c r="Z3684" s="85"/>
      <c r="AA3684" s="14">
        <f>SUM(U3684:Z3684)</f>
        <v>0</v>
      </c>
      <c r="AB3684" s="85"/>
      <c r="AC3684" s="85"/>
      <c r="AD3684" s="86">
        <f>H3684+K3684+O3684+T3684+AA3684+AB3684-AC3684</f>
        <v>72.031914893617028</v>
      </c>
    </row>
    <row r="3685" spans="1:30" ht="21" customHeight="1" x14ac:dyDescent="0.2">
      <c r="A3685" s="10">
        <v>3681</v>
      </c>
      <c r="B3685" s="117">
        <v>184148</v>
      </c>
      <c r="C3685" s="119" t="s">
        <v>78</v>
      </c>
      <c r="D3685" s="119">
        <v>3</v>
      </c>
      <c r="E3685" s="36">
        <v>0.72022727272727272</v>
      </c>
      <c r="F3685" s="51"/>
      <c r="G3685" s="51"/>
      <c r="H3685" s="12">
        <f>SUM(E3685*100,F3685:G3685)</f>
        <v>72.022727272727266</v>
      </c>
      <c r="I3685" s="51"/>
      <c r="J3685" s="121"/>
      <c r="K3685" s="14">
        <f>SUM(I3685:J3685)</f>
        <v>0</v>
      </c>
      <c r="L3685" s="51"/>
      <c r="M3685" s="121"/>
      <c r="N3685" s="121"/>
      <c r="O3685" s="14">
        <f>SUM(L3685:N3685)</f>
        <v>0</v>
      </c>
      <c r="P3685" s="121"/>
      <c r="Q3685" s="121"/>
      <c r="R3685" s="121"/>
      <c r="S3685" s="121"/>
      <c r="T3685" s="14">
        <f>SUM(P3685:S3685)</f>
        <v>0</v>
      </c>
      <c r="U3685" s="51"/>
      <c r="V3685" s="51"/>
      <c r="W3685" s="51"/>
      <c r="X3685" s="51"/>
      <c r="Y3685" s="51"/>
      <c r="Z3685" s="51"/>
      <c r="AA3685" s="14">
        <f>SUM(U3685:Z3685)</f>
        <v>0</v>
      </c>
      <c r="AB3685" s="51"/>
      <c r="AC3685" s="51"/>
      <c r="AD3685" s="87">
        <f>H3685+K3685+O3685+T3685+AA3685+AB3685-AC3685</f>
        <v>72.022727272727266</v>
      </c>
    </row>
    <row r="3686" spans="1:30" ht="21" customHeight="1" x14ac:dyDescent="0.2">
      <c r="A3686" s="8">
        <v>3682</v>
      </c>
      <c r="B3686" s="96" t="s">
        <v>3024</v>
      </c>
      <c r="C3686" s="96" t="s">
        <v>66</v>
      </c>
      <c r="D3686" s="96">
        <v>3</v>
      </c>
      <c r="E3686" s="35">
        <v>0.72016949152542376</v>
      </c>
      <c r="F3686" s="47"/>
      <c r="G3686" s="47"/>
      <c r="H3686" s="12">
        <f>SUM(E3686*100,F3686:G3686)</f>
        <v>72.016949152542381</v>
      </c>
      <c r="I3686" s="47"/>
      <c r="J3686" s="77"/>
      <c r="K3686" s="13">
        <f>SUM(I3686:J3686)</f>
        <v>0</v>
      </c>
      <c r="L3686" s="47"/>
      <c r="M3686" s="77"/>
      <c r="N3686" s="77"/>
      <c r="O3686" s="13">
        <f>SUM(L3686:N3686)</f>
        <v>0</v>
      </c>
      <c r="P3686" s="77"/>
      <c r="Q3686" s="77"/>
      <c r="R3686" s="77"/>
      <c r="S3686" s="77"/>
      <c r="T3686" s="13">
        <f>SUM(P3686:S3686)</f>
        <v>0</v>
      </c>
      <c r="U3686" s="47"/>
      <c r="V3686" s="47"/>
      <c r="W3686" s="47"/>
      <c r="X3686" s="47"/>
      <c r="Y3686" s="47"/>
      <c r="Z3686" s="47"/>
      <c r="AA3686" s="13">
        <f>SUM(U3686:Z3686)</f>
        <v>0</v>
      </c>
      <c r="AB3686" s="47"/>
      <c r="AC3686" s="47"/>
      <c r="AD3686" s="86">
        <f>H3686+K3686+O3686+T3686+AA3686+AB3686-AC3686</f>
        <v>72.016949152542381</v>
      </c>
    </row>
    <row r="3687" spans="1:30" ht="21" customHeight="1" x14ac:dyDescent="0.2">
      <c r="A3687" s="9">
        <v>3683</v>
      </c>
      <c r="B3687" s="96" t="s">
        <v>3025</v>
      </c>
      <c r="C3687" s="96" t="s">
        <v>66</v>
      </c>
      <c r="D3687" s="96">
        <v>4</v>
      </c>
      <c r="E3687" s="35">
        <v>0.72</v>
      </c>
      <c r="F3687" s="47"/>
      <c r="G3687" s="47"/>
      <c r="H3687" s="12">
        <f>SUM(E3687*100,F3687:G3687)</f>
        <v>72</v>
      </c>
      <c r="I3687" s="47"/>
      <c r="J3687" s="77"/>
      <c r="K3687" s="13">
        <f>SUM(I3687:J3687)</f>
        <v>0</v>
      </c>
      <c r="L3687" s="47"/>
      <c r="M3687" s="77"/>
      <c r="N3687" s="77"/>
      <c r="O3687" s="13">
        <f>SUM(L3687:N3687)</f>
        <v>0</v>
      </c>
      <c r="P3687" s="77"/>
      <c r="Q3687" s="77"/>
      <c r="R3687" s="77"/>
      <c r="S3687" s="77"/>
      <c r="T3687" s="13">
        <f>SUM(P3687:S3687)</f>
        <v>0</v>
      </c>
      <c r="U3687" s="47"/>
      <c r="V3687" s="47"/>
      <c r="W3687" s="47"/>
      <c r="X3687" s="47"/>
      <c r="Y3687" s="47"/>
      <c r="Z3687" s="47"/>
      <c r="AA3687" s="13">
        <f>SUM(U3687:Z3687)</f>
        <v>0</v>
      </c>
      <c r="AB3687" s="47"/>
      <c r="AC3687" s="47"/>
      <c r="AD3687" s="87">
        <f>H3687+K3687+O3687+T3687+AA3687+AB3687-AC3687</f>
        <v>72</v>
      </c>
    </row>
    <row r="3688" spans="1:30" ht="21" customHeight="1" x14ac:dyDescent="0.2">
      <c r="A3688" s="10">
        <v>3684</v>
      </c>
      <c r="B3688" s="122" t="s">
        <v>3026</v>
      </c>
      <c r="C3688" s="110" t="s">
        <v>73</v>
      </c>
      <c r="D3688" s="110">
        <v>3</v>
      </c>
      <c r="E3688" s="36">
        <v>0.72</v>
      </c>
      <c r="F3688" s="50"/>
      <c r="G3688" s="50"/>
      <c r="H3688" s="12">
        <f>SUM(E3688*100,F3688:G3688)</f>
        <v>72</v>
      </c>
      <c r="I3688" s="50"/>
      <c r="J3688" s="112"/>
      <c r="K3688" s="14">
        <f>SUM(I3688:J3688)</f>
        <v>0</v>
      </c>
      <c r="L3688" s="50"/>
      <c r="M3688" s="112"/>
      <c r="N3688" s="112"/>
      <c r="O3688" s="14">
        <f>SUM(L3688:N3688)</f>
        <v>0</v>
      </c>
      <c r="P3688" s="112"/>
      <c r="Q3688" s="112"/>
      <c r="R3688" s="112"/>
      <c r="S3688" s="112"/>
      <c r="T3688" s="14">
        <f>SUM(P3688:S3688)</f>
        <v>0</v>
      </c>
      <c r="U3688" s="50"/>
      <c r="V3688" s="50"/>
      <c r="W3688" s="50"/>
      <c r="X3688" s="50"/>
      <c r="Y3688" s="50"/>
      <c r="Z3688" s="50"/>
      <c r="AA3688" s="14">
        <f>SUM(U3688:Z3688)</f>
        <v>0</v>
      </c>
      <c r="AB3688" s="50"/>
      <c r="AC3688" s="50"/>
      <c r="AD3688" s="86">
        <f>H3688+K3688+O3688+T3688+AA3688+AB3688-AC3688</f>
        <v>72</v>
      </c>
    </row>
    <row r="3689" spans="1:30" ht="21" customHeight="1" x14ac:dyDescent="0.2">
      <c r="A3689" s="8">
        <v>3685</v>
      </c>
      <c r="B3689" s="132" t="s">
        <v>3027</v>
      </c>
      <c r="C3689" s="101" t="s">
        <v>68</v>
      </c>
      <c r="D3689" s="101">
        <v>1</v>
      </c>
      <c r="E3689" s="35">
        <v>0.72</v>
      </c>
      <c r="F3689" s="48"/>
      <c r="G3689" s="48"/>
      <c r="H3689" s="12">
        <f>SUM(E3689*100,F3689:G3689)</f>
        <v>72</v>
      </c>
      <c r="I3689" s="48"/>
      <c r="J3689" s="78"/>
      <c r="K3689" s="13">
        <f>SUM(I3689:J3689)</f>
        <v>0</v>
      </c>
      <c r="L3689" s="48"/>
      <c r="M3689" s="78"/>
      <c r="N3689" s="78"/>
      <c r="O3689" s="13">
        <f>SUM(L3689:N3689)</f>
        <v>0</v>
      </c>
      <c r="P3689" s="78"/>
      <c r="Q3689" s="78"/>
      <c r="R3689" s="78"/>
      <c r="S3689" s="78"/>
      <c r="T3689" s="13">
        <f>SUM(P3689:S3689)</f>
        <v>0</v>
      </c>
      <c r="U3689" s="48"/>
      <c r="V3689" s="48"/>
      <c r="W3689" s="48"/>
      <c r="X3689" s="48"/>
      <c r="Y3689" s="48"/>
      <c r="Z3689" s="48"/>
      <c r="AA3689" s="13">
        <f>SUM(U3689:Z3689)</f>
        <v>0</v>
      </c>
      <c r="AB3689" s="48"/>
      <c r="AC3689" s="48"/>
      <c r="AD3689" s="87">
        <f>H3689+K3689+O3689+T3689+AA3689+AB3689-AC3689</f>
        <v>72</v>
      </c>
    </row>
    <row r="3690" spans="1:30" ht="21" customHeight="1" x14ac:dyDescent="0.2">
      <c r="A3690" s="9">
        <v>3686</v>
      </c>
      <c r="B3690" s="145">
        <v>164382</v>
      </c>
      <c r="C3690" s="92" t="s">
        <v>64</v>
      </c>
      <c r="D3690" s="91">
        <v>5</v>
      </c>
      <c r="E3690" s="37">
        <v>0.71983154121863802</v>
      </c>
      <c r="F3690" s="46"/>
      <c r="G3690" s="46"/>
      <c r="H3690" s="12">
        <f>SUM(E3690*100,F3690:G3690)</f>
        <v>71.983154121863805</v>
      </c>
      <c r="I3690" s="94"/>
      <c r="J3690" s="95"/>
      <c r="K3690" s="12">
        <f>SUM(I3690:J3690)</f>
        <v>0</v>
      </c>
      <c r="L3690" s="95"/>
      <c r="M3690" s="95"/>
      <c r="N3690" s="95"/>
      <c r="O3690" s="12">
        <f>SUM(L3690:N3690)</f>
        <v>0</v>
      </c>
      <c r="P3690" s="95"/>
      <c r="Q3690" s="95"/>
      <c r="R3690" s="95"/>
      <c r="S3690" s="95"/>
      <c r="T3690" s="12">
        <f>SUM(P3690:S3690)</f>
        <v>0</v>
      </c>
      <c r="U3690" s="95"/>
      <c r="V3690" s="94"/>
      <c r="W3690" s="94"/>
      <c r="X3690" s="94"/>
      <c r="Y3690" s="85"/>
      <c r="Z3690" s="85"/>
      <c r="AA3690" s="14">
        <f>SUM(U3690:Z3690)</f>
        <v>0</v>
      </c>
      <c r="AB3690" s="85"/>
      <c r="AC3690" s="85"/>
      <c r="AD3690" s="86">
        <f>H3690+K3690+O3690+T3690+AA3690+AB3690-AC3690</f>
        <v>71.983154121863805</v>
      </c>
    </row>
    <row r="3691" spans="1:30" ht="21" customHeight="1" x14ac:dyDescent="0.2">
      <c r="A3691" s="10">
        <v>3687</v>
      </c>
      <c r="B3691" s="99" t="s">
        <v>3028</v>
      </c>
      <c r="C3691" s="101" t="s">
        <v>68</v>
      </c>
      <c r="D3691" s="156">
        <v>1</v>
      </c>
      <c r="E3691" s="38">
        <v>0.71966666666666668</v>
      </c>
      <c r="F3691" s="48"/>
      <c r="G3691" s="48"/>
      <c r="H3691" s="12">
        <f>SUM(E3691*100,F3691:G3691)</f>
        <v>71.966666666666669</v>
      </c>
      <c r="I3691" s="48"/>
      <c r="J3691" s="78"/>
      <c r="K3691" s="13">
        <f>SUM(I3691:J3691)</f>
        <v>0</v>
      </c>
      <c r="L3691" s="48"/>
      <c r="M3691" s="78"/>
      <c r="N3691" s="78"/>
      <c r="O3691" s="13">
        <f>SUM(L3691:N3691)</f>
        <v>0</v>
      </c>
      <c r="P3691" s="78"/>
      <c r="Q3691" s="78"/>
      <c r="R3691" s="78"/>
      <c r="S3691" s="78"/>
      <c r="T3691" s="13">
        <f>SUM(P3691:S3691)</f>
        <v>0</v>
      </c>
      <c r="U3691" s="48"/>
      <c r="V3691" s="48"/>
      <c r="W3691" s="48"/>
      <c r="X3691" s="48"/>
      <c r="Y3691" s="48"/>
      <c r="Z3691" s="48"/>
      <c r="AA3691" s="13">
        <f>SUM(U3691:Z3691)</f>
        <v>0</v>
      </c>
      <c r="AB3691" s="48"/>
      <c r="AC3691" s="48"/>
      <c r="AD3691" s="86">
        <f>H3691+K3691+O3691+T3691+AA3691+AB3691-AC3691</f>
        <v>71.966666666666669</v>
      </c>
    </row>
    <row r="3692" spans="1:30" ht="21" customHeight="1" x14ac:dyDescent="0.2">
      <c r="A3692" s="8">
        <v>3688</v>
      </c>
      <c r="B3692" s="117">
        <v>194275</v>
      </c>
      <c r="C3692" s="119" t="s">
        <v>78</v>
      </c>
      <c r="D3692" s="119">
        <v>2</v>
      </c>
      <c r="E3692" s="36">
        <v>0.71937499999999999</v>
      </c>
      <c r="F3692" s="51"/>
      <c r="G3692" s="51"/>
      <c r="H3692" s="12">
        <f>SUM(E3692*100,F3692:G3692)</f>
        <v>71.9375</v>
      </c>
      <c r="I3692" s="51"/>
      <c r="J3692" s="121"/>
      <c r="K3692" s="14">
        <f>SUM(I3692:J3692)</f>
        <v>0</v>
      </c>
      <c r="L3692" s="51"/>
      <c r="M3692" s="121"/>
      <c r="N3692" s="121"/>
      <c r="O3692" s="14">
        <f>SUM(L3692:N3692)</f>
        <v>0</v>
      </c>
      <c r="P3692" s="121"/>
      <c r="Q3692" s="121"/>
      <c r="R3692" s="121"/>
      <c r="S3692" s="121"/>
      <c r="T3692" s="14">
        <f>SUM(P3692:S3692)</f>
        <v>0</v>
      </c>
      <c r="U3692" s="51"/>
      <c r="V3692" s="51"/>
      <c r="W3692" s="51"/>
      <c r="X3692" s="51"/>
      <c r="Y3692" s="51"/>
      <c r="Z3692" s="51"/>
      <c r="AA3692" s="14">
        <f>SUM(U3692:Z3692)</f>
        <v>0</v>
      </c>
      <c r="AB3692" s="51"/>
      <c r="AC3692" s="51"/>
      <c r="AD3692" s="87">
        <f>H3692+K3692+O3692+T3692+AA3692+AB3692-AC3692</f>
        <v>71.9375</v>
      </c>
    </row>
    <row r="3693" spans="1:30" ht="21" customHeight="1" x14ac:dyDescent="0.2">
      <c r="A3693" s="9">
        <v>3689</v>
      </c>
      <c r="B3693" s="99" t="s">
        <v>3029</v>
      </c>
      <c r="C3693" s="101" t="s">
        <v>68</v>
      </c>
      <c r="D3693" s="101">
        <v>4</v>
      </c>
      <c r="E3693" s="35">
        <v>0.71933333333333338</v>
      </c>
      <c r="F3693" s="48"/>
      <c r="G3693" s="48"/>
      <c r="H3693" s="12">
        <f>SUM(E3693*100,F3693:G3693)</f>
        <v>71.933333333333337</v>
      </c>
      <c r="I3693" s="48"/>
      <c r="J3693" s="78"/>
      <c r="K3693" s="13">
        <f>SUM(I3693:J3693)</f>
        <v>0</v>
      </c>
      <c r="L3693" s="48"/>
      <c r="M3693" s="78"/>
      <c r="N3693" s="78"/>
      <c r="O3693" s="13">
        <f>SUM(L3693:N3693)</f>
        <v>0</v>
      </c>
      <c r="P3693" s="78"/>
      <c r="Q3693" s="78"/>
      <c r="R3693" s="78"/>
      <c r="S3693" s="78"/>
      <c r="T3693" s="13">
        <f>SUM(P3693:S3693)</f>
        <v>0</v>
      </c>
      <c r="U3693" s="48"/>
      <c r="V3693" s="48"/>
      <c r="W3693" s="48"/>
      <c r="X3693" s="48"/>
      <c r="Y3693" s="48"/>
      <c r="Z3693" s="48"/>
      <c r="AA3693" s="13">
        <f>SUM(U3693:Z3693)</f>
        <v>0</v>
      </c>
      <c r="AB3693" s="48"/>
      <c r="AC3693" s="48"/>
      <c r="AD3693" s="87">
        <f>H3693+K3693+O3693+T3693+AA3693+AB3693-AC3693</f>
        <v>71.933333333333337</v>
      </c>
    </row>
    <row r="3694" spans="1:30" ht="21" customHeight="1" x14ac:dyDescent="0.2">
      <c r="A3694" s="10">
        <v>3690</v>
      </c>
      <c r="B3694" s="153" t="s">
        <v>3030</v>
      </c>
      <c r="C3694" s="92" t="s">
        <v>64</v>
      </c>
      <c r="D3694" s="91">
        <v>4</v>
      </c>
      <c r="E3694" s="39">
        <v>0.71932242990654205</v>
      </c>
      <c r="F3694" s="52"/>
      <c r="G3694" s="46"/>
      <c r="H3694" s="12">
        <f>SUM(E3694*100,F3694:G3694)</f>
        <v>71.932242990654203</v>
      </c>
      <c r="I3694" s="94"/>
      <c r="J3694" s="95"/>
      <c r="K3694" s="12">
        <f>SUM(I3694:J3694)</f>
        <v>0</v>
      </c>
      <c r="L3694" s="95"/>
      <c r="M3694" s="95"/>
      <c r="N3694" s="95"/>
      <c r="O3694" s="12">
        <f>SUM(L3694:N3694)</f>
        <v>0</v>
      </c>
      <c r="P3694" s="95"/>
      <c r="Q3694" s="95"/>
      <c r="R3694" s="95"/>
      <c r="S3694" s="95"/>
      <c r="T3694" s="12">
        <f>SUM(P3694:S3694)</f>
        <v>0</v>
      </c>
      <c r="U3694" s="95"/>
      <c r="V3694" s="94"/>
      <c r="W3694" s="94"/>
      <c r="X3694" s="94"/>
      <c r="Y3694" s="85"/>
      <c r="Z3694" s="85"/>
      <c r="AA3694" s="14">
        <f>SUM(U3694:Z3694)</f>
        <v>0</v>
      </c>
      <c r="AB3694" s="85"/>
      <c r="AC3694" s="85"/>
      <c r="AD3694" s="86">
        <f>H3694+K3694+O3694+T3694+AA3694+AB3694-AC3694</f>
        <v>71.932242990654203</v>
      </c>
    </row>
    <row r="3695" spans="1:30" ht="21" customHeight="1" x14ac:dyDescent="0.2">
      <c r="A3695" s="8">
        <v>3691</v>
      </c>
      <c r="B3695" s="117">
        <v>194171</v>
      </c>
      <c r="C3695" s="119" t="s">
        <v>78</v>
      </c>
      <c r="D3695" s="119">
        <v>2</v>
      </c>
      <c r="E3695" s="36">
        <v>0.71104166666666668</v>
      </c>
      <c r="F3695" s="51"/>
      <c r="G3695" s="51"/>
      <c r="H3695" s="12">
        <f>SUM(E3695*100,F3695:G3695)</f>
        <v>71.104166666666671</v>
      </c>
      <c r="I3695" s="51"/>
      <c r="J3695" s="121"/>
      <c r="K3695" s="14">
        <f>SUM(I3695:J3695)</f>
        <v>0</v>
      </c>
      <c r="L3695" s="51"/>
      <c r="M3695" s="121"/>
      <c r="N3695" s="121"/>
      <c r="O3695" s="14">
        <f>SUM(L3695:N3695)</f>
        <v>0</v>
      </c>
      <c r="P3695" s="121"/>
      <c r="Q3695" s="121"/>
      <c r="R3695" s="121"/>
      <c r="S3695" s="121"/>
      <c r="T3695" s="14">
        <f>SUM(P3695:S3695)</f>
        <v>0</v>
      </c>
      <c r="U3695" s="51"/>
      <c r="V3695" s="51">
        <v>0.8</v>
      </c>
      <c r="W3695" s="51"/>
      <c r="X3695" s="51"/>
      <c r="Y3695" s="51"/>
      <c r="Z3695" s="51"/>
      <c r="AA3695" s="14">
        <f>SUM(U3695:Z3695)</f>
        <v>0.8</v>
      </c>
      <c r="AB3695" s="51"/>
      <c r="AC3695" s="51"/>
      <c r="AD3695" s="87">
        <f>H3695+K3695+O3695+T3695+AA3695+AB3695-AC3695</f>
        <v>71.904166666666669</v>
      </c>
    </row>
    <row r="3696" spans="1:30" ht="21" customHeight="1" x14ac:dyDescent="0.2">
      <c r="A3696" s="9">
        <v>3692</v>
      </c>
      <c r="B3696" s="96" t="s">
        <v>3031</v>
      </c>
      <c r="C3696" s="96" t="s">
        <v>66</v>
      </c>
      <c r="D3696" s="96">
        <v>3</v>
      </c>
      <c r="E3696" s="35">
        <v>0.71898305084745762</v>
      </c>
      <c r="F3696" s="47"/>
      <c r="G3696" s="47"/>
      <c r="H3696" s="12">
        <f>SUM(E3696*100,F3696:G3696)</f>
        <v>71.898305084745758</v>
      </c>
      <c r="I3696" s="47"/>
      <c r="J3696" s="77"/>
      <c r="K3696" s="13">
        <f>SUM(I3696:J3696)</f>
        <v>0</v>
      </c>
      <c r="L3696" s="47"/>
      <c r="M3696" s="77"/>
      <c r="N3696" s="77"/>
      <c r="O3696" s="13">
        <f>SUM(L3696:N3696)</f>
        <v>0</v>
      </c>
      <c r="P3696" s="77"/>
      <c r="Q3696" s="77"/>
      <c r="R3696" s="77"/>
      <c r="S3696" s="77"/>
      <c r="T3696" s="13">
        <f>SUM(P3696:S3696)</f>
        <v>0</v>
      </c>
      <c r="U3696" s="47"/>
      <c r="V3696" s="47"/>
      <c r="W3696" s="47"/>
      <c r="X3696" s="47"/>
      <c r="Y3696" s="47"/>
      <c r="Z3696" s="47"/>
      <c r="AA3696" s="13">
        <f>SUM(U3696:Z3696)</f>
        <v>0</v>
      </c>
      <c r="AB3696" s="47"/>
      <c r="AC3696" s="47"/>
      <c r="AD3696" s="86">
        <f>H3696+K3696+O3696+T3696+AA3696+AB3696-AC3696</f>
        <v>71.898305084745758</v>
      </c>
    </row>
    <row r="3697" spans="1:30" ht="21" customHeight="1" x14ac:dyDescent="0.2">
      <c r="A3697" s="10">
        <v>3693</v>
      </c>
      <c r="B3697" s="100" t="s">
        <v>3032</v>
      </c>
      <c r="C3697" s="101" t="s">
        <v>68</v>
      </c>
      <c r="D3697" s="101">
        <v>3</v>
      </c>
      <c r="E3697" s="35">
        <v>0.71866666666666668</v>
      </c>
      <c r="F3697" s="48"/>
      <c r="G3697" s="48"/>
      <c r="H3697" s="12">
        <f>SUM(E3697*100,F3697:G3697)</f>
        <v>71.866666666666674</v>
      </c>
      <c r="I3697" s="48"/>
      <c r="J3697" s="78"/>
      <c r="K3697" s="13">
        <f>SUM(I3697:J3697)</f>
        <v>0</v>
      </c>
      <c r="L3697" s="48"/>
      <c r="M3697" s="78"/>
      <c r="N3697" s="78"/>
      <c r="O3697" s="13">
        <f>SUM(L3697:N3697)</f>
        <v>0</v>
      </c>
      <c r="P3697" s="78"/>
      <c r="Q3697" s="78"/>
      <c r="R3697" s="78"/>
      <c r="S3697" s="78"/>
      <c r="T3697" s="13">
        <f>SUM(P3697:S3697)</f>
        <v>0</v>
      </c>
      <c r="U3697" s="48"/>
      <c r="V3697" s="48"/>
      <c r="W3697" s="48"/>
      <c r="X3697" s="48"/>
      <c r="Y3697" s="48"/>
      <c r="Z3697" s="48"/>
      <c r="AA3697" s="13">
        <f>SUM(U3697:Z3697)</f>
        <v>0</v>
      </c>
      <c r="AB3697" s="48"/>
      <c r="AC3697" s="48"/>
      <c r="AD3697" s="87">
        <f>H3697+K3697+O3697+T3697+AA3697+AB3697-AC3697</f>
        <v>71.866666666666674</v>
      </c>
    </row>
    <row r="3698" spans="1:30" ht="21" customHeight="1" x14ac:dyDescent="0.2">
      <c r="A3698" s="8">
        <v>3694</v>
      </c>
      <c r="B3698" s="117">
        <v>184098</v>
      </c>
      <c r="C3698" s="119" t="s">
        <v>78</v>
      </c>
      <c r="D3698" s="119">
        <v>3</v>
      </c>
      <c r="E3698" s="36">
        <v>0.71863636363636363</v>
      </c>
      <c r="F3698" s="51"/>
      <c r="G3698" s="51"/>
      <c r="H3698" s="12">
        <f>SUM(E3698*100,F3698:G3698)</f>
        <v>71.86363636363636</v>
      </c>
      <c r="I3698" s="51"/>
      <c r="J3698" s="121"/>
      <c r="K3698" s="14">
        <f>SUM(I3698:J3698)</f>
        <v>0</v>
      </c>
      <c r="L3698" s="51"/>
      <c r="M3698" s="121"/>
      <c r="N3698" s="121"/>
      <c r="O3698" s="14">
        <f>SUM(L3698:N3698)</f>
        <v>0</v>
      </c>
      <c r="P3698" s="121"/>
      <c r="Q3698" s="121"/>
      <c r="R3698" s="121"/>
      <c r="S3698" s="121"/>
      <c r="T3698" s="14">
        <f>SUM(P3698:S3698)</f>
        <v>0</v>
      </c>
      <c r="U3698" s="51"/>
      <c r="V3698" s="51"/>
      <c r="W3698" s="51"/>
      <c r="X3698" s="51"/>
      <c r="Y3698" s="51"/>
      <c r="Z3698" s="51"/>
      <c r="AA3698" s="14">
        <f>SUM(U3698:Z3698)</f>
        <v>0</v>
      </c>
      <c r="AB3698" s="51"/>
      <c r="AC3698" s="51"/>
      <c r="AD3698" s="87">
        <f>H3698+K3698+O3698+T3698+AA3698+AB3698-AC3698</f>
        <v>71.86363636363636</v>
      </c>
    </row>
    <row r="3699" spans="1:30" ht="21" customHeight="1" x14ac:dyDescent="0.2">
      <c r="A3699" s="9">
        <v>3695</v>
      </c>
      <c r="B3699" s="96" t="s">
        <v>3033</v>
      </c>
      <c r="C3699" s="96" t="s">
        <v>66</v>
      </c>
      <c r="D3699" s="96">
        <v>4</v>
      </c>
      <c r="E3699" s="35">
        <v>0.71861111111111109</v>
      </c>
      <c r="F3699" s="47"/>
      <c r="G3699" s="47"/>
      <c r="H3699" s="12">
        <f>SUM(E3699*100,F3699:G3699)</f>
        <v>71.861111111111114</v>
      </c>
      <c r="I3699" s="47"/>
      <c r="J3699" s="77"/>
      <c r="K3699" s="13">
        <f>SUM(I3699:J3699)</f>
        <v>0</v>
      </c>
      <c r="L3699" s="47"/>
      <c r="M3699" s="77"/>
      <c r="N3699" s="77"/>
      <c r="O3699" s="13">
        <f>SUM(L3699:N3699)</f>
        <v>0</v>
      </c>
      <c r="P3699" s="77"/>
      <c r="Q3699" s="77"/>
      <c r="R3699" s="77"/>
      <c r="S3699" s="77"/>
      <c r="T3699" s="13">
        <f>SUM(P3699:S3699)</f>
        <v>0</v>
      </c>
      <c r="U3699" s="47"/>
      <c r="V3699" s="47"/>
      <c r="W3699" s="47"/>
      <c r="X3699" s="47"/>
      <c r="Y3699" s="47"/>
      <c r="Z3699" s="47"/>
      <c r="AA3699" s="13">
        <f>SUM(U3699:Z3699)</f>
        <v>0</v>
      </c>
      <c r="AB3699" s="47"/>
      <c r="AC3699" s="47"/>
      <c r="AD3699" s="86">
        <f>H3699+K3699+O3699+T3699+AA3699+AB3699-AC3699</f>
        <v>71.861111111111114</v>
      </c>
    </row>
    <row r="3700" spans="1:30" ht="21" customHeight="1" x14ac:dyDescent="0.2">
      <c r="A3700" s="10">
        <v>3696</v>
      </c>
      <c r="B3700" s="122" t="s">
        <v>3034</v>
      </c>
      <c r="C3700" s="110" t="s">
        <v>73</v>
      </c>
      <c r="D3700" s="110">
        <v>1</v>
      </c>
      <c r="E3700" s="36">
        <v>0.71843333333333337</v>
      </c>
      <c r="F3700" s="50"/>
      <c r="G3700" s="50"/>
      <c r="H3700" s="12">
        <f>SUM(E3700*100,F3700:G3700)</f>
        <v>71.843333333333334</v>
      </c>
      <c r="I3700" s="50"/>
      <c r="J3700" s="112"/>
      <c r="K3700" s="14">
        <f>SUM(I3700:J3700)</f>
        <v>0</v>
      </c>
      <c r="L3700" s="50"/>
      <c r="M3700" s="112"/>
      <c r="N3700" s="112"/>
      <c r="O3700" s="14">
        <f>SUM(L3700:N3700)</f>
        <v>0</v>
      </c>
      <c r="P3700" s="112"/>
      <c r="Q3700" s="112"/>
      <c r="R3700" s="112"/>
      <c r="S3700" s="112"/>
      <c r="T3700" s="14">
        <f>SUM(P3700:S3700)</f>
        <v>0</v>
      </c>
      <c r="U3700" s="50"/>
      <c r="V3700" s="50"/>
      <c r="W3700" s="50"/>
      <c r="X3700" s="50"/>
      <c r="Y3700" s="50"/>
      <c r="Z3700" s="50"/>
      <c r="AA3700" s="14">
        <f>SUM(U3700:Z3700)</f>
        <v>0</v>
      </c>
      <c r="AB3700" s="50"/>
      <c r="AC3700" s="50"/>
      <c r="AD3700" s="86">
        <f>H3700+K3700+O3700+T3700+AA3700+AB3700-AC3700</f>
        <v>71.843333333333334</v>
      </c>
    </row>
    <row r="3701" spans="1:30" ht="21" customHeight="1" x14ac:dyDescent="0.2">
      <c r="A3701" s="8">
        <v>3697</v>
      </c>
      <c r="B3701" s="99" t="s">
        <v>3035</v>
      </c>
      <c r="C3701" s="101" t="s">
        <v>68</v>
      </c>
      <c r="D3701" s="125">
        <v>3</v>
      </c>
      <c r="E3701" s="35">
        <v>0.71827586206896554</v>
      </c>
      <c r="F3701" s="48"/>
      <c r="G3701" s="48"/>
      <c r="H3701" s="12">
        <f>SUM(E3701*100,F3701:G3701)</f>
        <v>71.827586206896555</v>
      </c>
      <c r="I3701" s="48"/>
      <c r="J3701" s="78"/>
      <c r="K3701" s="13">
        <f>SUM(I3701:J3701)</f>
        <v>0</v>
      </c>
      <c r="L3701" s="48"/>
      <c r="M3701" s="78"/>
      <c r="N3701" s="78"/>
      <c r="O3701" s="13">
        <f>SUM(L3701:N3701)</f>
        <v>0</v>
      </c>
      <c r="P3701" s="78"/>
      <c r="Q3701" s="78"/>
      <c r="R3701" s="78"/>
      <c r="S3701" s="78"/>
      <c r="T3701" s="13">
        <f>SUM(P3701:S3701)</f>
        <v>0</v>
      </c>
      <c r="U3701" s="48"/>
      <c r="V3701" s="48"/>
      <c r="W3701" s="48"/>
      <c r="X3701" s="48"/>
      <c r="Y3701" s="48"/>
      <c r="Z3701" s="48"/>
      <c r="AA3701" s="13">
        <f>SUM(U3701:Z3701)</f>
        <v>0</v>
      </c>
      <c r="AB3701" s="48"/>
      <c r="AC3701" s="48"/>
      <c r="AD3701" s="86">
        <f>H3701+K3701+O3701+T3701+AA3701+AB3701-AC3701</f>
        <v>71.827586206896555</v>
      </c>
    </row>
    <row r="3702" spans="1:30" ht="21" customHeight="1" x14ac:dyDescent="0.2">
      <c r="A3702" s="9">
        <v>3698</v>
      </c>
      <c r="B3702" s="132" t="s">
        <v>3036</v>
      </c>
      <c r="C3702" s="101" t="s">
        <v>68</v>
      </c>
      <c r="D3702" s="101">
        <v>1</v>
      </c>
      <c r="E3702" s="35">
        <v>0.71821428571428569</v>
      </c>
      <c r="F3702" s="48"/>
      <c r="G3702" s="48"/>
      <c r="H3702" s="12">
        <f>SUM(E3702*100,F3702:G3702)</f>
        <v>71.821428571428569</v>
      </c>
      <c r="I3702" s="48"/>
      <c r="J3702" s="78"/>
      <c r="K3702" s="13">
        <f>SUM(I3702:J3702)</f>
        <v>0</v>
      </c>
      <c r="L3702" s="48"/>
      <c r="M3702" s="78"/>
      <c r="N3702" s="78"/>
      <c r="O3702" s="13">
        <f>SUM(L3702:N3702)</f>
        <v>0</v>
      </c>
      <c r="P3702" s="78"/>
      <c r="Q3702" s="78"/>
      <c r="R3702" s="78"/>
      <c r="S3702" s="78"/>
      <c r="T3702" s="13">
        <f>SUM(P3702:S3702)</f>
        <v>0</v>
      </c>
      <c r="U3702" s="48"/>
      <c r="V3702" s="48"/>
      <c r="W3702" s="48"/>
      <c r="X3702" s="48"/>
      <c r="Y3702" s="48"/>
      <c r="Z3702" s="48"/>
      <c r="AA3702" s="13">
        <f>SUM(U3702:Z3702)</f>
        <v>0</v>
      </c>
      <c r="AB3702" s="48"/>
      <c r="AC3702" s="48"/>
      <c r="AD3702" s="87">
        <f>H3702+K3702+O3702+T3702+AA3702+AB3702-AC3702</f>
        <v>71.821428571428569</v>
      </c>
    </row>
    <row r="3703" spans="1:30" ht="21" customHeight="1" x14ac:dyDescent="0.2">
      <c r="A3703" s="10">
        <v>3699</v>
      </c>
      <c r="B3703" s="117">
        <v>184102</v>
      </c>
      <c r="C3703" s="119" t="s">
        <v>78</v>
      </c>
      <c r="D3703" s="119">
        <v>3</v>
      </c>
      <c r="E3703" s="36">
        <v>0.71818181818181814</v>
      </c>
      <c r="F3703" s="51"/>
      <c r="G3703" s="51"/>
      <c r="H3703" s="12">
        <f>SUM(E3703*100,F3703:G3703)</f>
        <v>71.818181818181813</v>
      </c>
      <c r="I3703" s="51"/>
      <c r="J3703" s="121"/>
      <c r="K3703" s="14">
        <f>SUM(I3703:J3703)</f>
        <v>0</v>
      </c>
      <c r="L3703" s="51"/>
      <c r="M3703" s="121"/>
      <c r="N3703" s="121"/>
      <c r="O3703" s="14">
        <f>SUM(L3703:N3703)</f>
        <v>0</v>
      </c>
      <c r="P3703" s="121"/>
      <c r="Q3703" s="121"/>
      <c r="R3703" s="121"/>
      <c r="S3703" s="121"/>
      <c r="T3703" s="14">
        <f>SUM(P3703:S3703)</f>
        <v>0</v>
      </c>
      <c r="U3703" s="51"/>
      <c r="V3703" s="51"/>
      <c r="W3703" s="51"/>
      <c r="X3703" s="51"/>
      <c r="Y3703" s="51"/>
      <c r="Z3703" s="51"/>
      <c r="AA3703" s="14">
        <f>SUM(U3703:Z3703)</f>
        <v>0</v>
      </c>
      <c r="AB3703" s="51"/>
      <c r="AC3703" s="51"/>
      <c r="AD3703" s="86">
        <f>H3703+K3703+O3703+T3703+AA3703+AB3703-AC3703</f>
        <v>71.818181818181813</v>
      </c>
    </row>
    <row r="3704" spans="1:30" ht="21" customHeight="1" x14ac:dyDescent="0.2">
      <c r="A3704" s="8">
        <v>3700</v>
      </c>
      <c r="B3704" s="122" t="s">
        <v>3037</v>
      </c>
      <c r="C3704" s="110" t="s">
        <v>73</v>
      </c>
      <c r="D3704" s="110">
        <v>4</v>
      </c>
      <c r="E3704" s="36">
        <v>0.71803529411764699</v>
      </c>
      <c r="F3704" s="50"/>
      <c r="G3704" s="50"/>
      <c r="H3704" s="12">
        <f>SUM(E3704*100,F3704:G3704)</f>
        <v>71.8035294117647</v>
      </c>
      <c r="I3704" s="50"/>
      <c r="J3704" s="112"/>
      <c r="K3704" s="14">
        <f>SUM(I3704:J3704)</f>
        <v>0</v>
      </c>
      <c r="L3704" s="50"/>
      <c r="M3704" s="112"/>
      <c r="N3704" s="112"/>
      <c r="O3704" s="14">
        <f>SUM(L3704:N3704)</f>
        <v>0</v>
      </c>
      <c r="P3704" s="112"/>
      <c r="Q3704" s="112"/>
      <c r="R3704" s="112"/>
      <c r="S3704" s="112"/>
      <c r="T3704" s="14">
        <f>SUM(P3704:S3704)</f>
        <v>0</v>
      </c>
      <c r="U3704" s="50"/>
      <c r="V3704" s="50"/>
      <c r="W3704" s="50"/>
      <c r="X3704" s="50"/>
      <c r="Y3704" s="50"/>
      <c r="Z3704" s="50"/>
      <c r="AA3704" s="14">
        <f>SUM(U3704:Z3704)</f>
        <v>0</v>
      </c>
      <c r="AB3704" s="50"/>
      <c r="AC3704" s="50"/>
      <c r="AD3704" s="87">
        <f>H3704+K3704+O3704+T3704+AA3704+AB3704-AC3704</f>
        <v>71.8035294117647</v>
      </c>
    </row>
    <row r="3705" spans="1:30" ht="21" customHeight="1" x14ac:dyDescent="0.2">
      <c r="A3705" s="9">
        <v>3701</v>
      </c>
      <c r="B3705" s="107">
        <v>182927</v>
      </c>
      <c r="C3705" s="104" t="s">
        <v>70</v>
      </c>
      <c r="D3705" s="104">
        <v>3</v>
      </c>
      <c r="E3705" s="36">
        <f>'[1]3-18-08.'!AD24</f>
        <v>0.71799999999999997</v>
      </c>
      <c r="F3705" s="49"/>
      <c r="G3705" s="49"/>
      <c r="H3705" s="12">
        <f>SUM(E3705*100,F3705:G3705)</f>
        <v>71.8</v>
      </c>
      <c r="I3705" s="49"/>
      <c r="J3705" s="106"/>
      <c r="K3705" s="14">
        <f>SUM(I3705:J3705)</f>
        <v>0</v>
      </c>
      <c r="L3705" s="49"/>
      <c r="M3705" s="106"/>
      <c r="N3705" s="106"/>
      <c r="O3705" s="14">
        <f>SUM(L3705:N3705)</f>
        <v>0</v>
      </c>
      <c r="P3705" s="106"/>
      <c r="Q3705" s="106"/>
      <c r="R3705" s="106"/>
      <c r="S3705" s="106"/>
      <c r="T3705" s="14">
        <f>SUM(P3705:S3705)</f>
        <v>0</v>
      </c>
      <c r="U3705" s="49"/>
      <c r="V3705" s="49"/>
      <c r="W3705" s="49"/>
      <c r="X3705" s="49"/>
      <c r="Y3705" s="49"/>
      <c r="Z3705" s="49"/>
      <c r="AA3705" s="14">
        <f>SUM(U3705:Z3705)</f>
        <v>0</v>
      </c>
      <c r="AB3705" s="49"/>
      <c r="AC3705" s="49"/>
      <c r="AD3705" s="86">
        <f>H3705+K3705+O3705+T3705+AA3705+AB3705-AC3705</f>
        <v>71.8</v>
      </c>
    </row>
    <row r="3706" spans="1:30" ht="21" customHeight="1" x14ac:dyDescent="0.2">
      <c r="A3706" s="10">
        <v>3702</v>
      </c>
      <c r="B3706" s="96" t="s">
        <v>3038</v>
      </c>
      <c r="C3706" s="96" t="s">
        <v>66</v>
      </c>
      <c r="D3706" s="96">
        <v>3</v>
      </c>
      <c r="E3706" s="35">
        <v>0.71793103448275863</v>
      </c>
      <c r="F3706" s="47"/>
      <c r="G3706" s="47"/>
      <c r="H3706" s="12">
        <f>SUM(E3706*100,F3706:G3706)</f>
        <v>71.793103448275858</v>
      </c>
      <c r="I3706" s="47"/>
      <c r="J3706" s="77"/>
      <c r="K3706" s="13">
        <f>SUM(I3706:J3706)</f>
        <v>0</v>
      </c>
      <c r="L3706" s="47"/>
      <c r="M3706" s="77"/>
      <c r="N3706" s="77"/>
      <c r="O3706" s="13">
        <f>SUM(L3706:N3706)</f>
        <v>0</v>
      </c>
      <c r="P3706" s="77"/>
      <c r="Q3706" s="77"/>
      <c r="R3706" s="77"/>
      <c r="S3706" s="77"/>
      <c r="T3706" s="13">
        <f>SUM(P3706:S3706)</f>
        <v>0</v>
      </c>
      <c r="U3706" s="47"/>
      <c r="V3706" s="47"/>
      <c r="W3706" s="47"/>
      <c r="X3706" s="47"/>
      <c r="Y3706" s="47"/>
      <c r="Z3706" s="47"/>
      <c r="AA3706" s="13">
        <f>SUM(U3706:Z3706)</f>
        <v>0</v>
      </c>
      <c r="AB3706" s="47"/>
      <c r="AC3706" s="47"/>
      <c r="AD3706" s="87">
        <f>H3706+K3706+O3706+T3706+AA3706+AB3706-AC3706</f>
        <v>71.793103448275858</v>
      </c>
    </row>
    <row r="3707" spans="1:30" ht="21" customHeight="1" x14ac:dyDescent="0.2">
      <c r="A3707" s="8">
        <v>3703</v>
      </c>
      <c r="B3707" s="117">
        <v>204140</v>
      </c>
      <c r="C3707" s="119" t="s">
        <v>78</v>
      </c>
      <c r="D3707" s="119">
        <v>1</v>
      </c>
      <c r="E3707" s="36">
        <v>0.71281249999999996</v>
      </c>
      <c r="F3707" s="51"/>
      <c r="G3707" s="51"/>
      <c r="H3707" s="12">
        <f>SUM(E3707*100,F3707:G3707)</f>
        <v>71.28125</v>
      </c>
      <c r="I3707" s="51"/>
      <c r="J3707" s="121"/>
      <c r="K3707" s="14">
        <f>SUM(I3707:J3707)</f>
        <v>0</v>
      </c>
      <c r="L3707" s="51"/>
      <c r="M3707" s="121"/>
      <c r="N3707" s="121"/>
      <c r="O3707" s="14">
        <f>SUM(L3707:N3707)</f>
        <v>0</v>
      </c>
      <c r="P3707" s="121"/>
      <c r="Q3707" s="139"/>
      <c r="R3707" s="121">
        <v>0.5</v>
      </c>
      <c r="S3707" s="121"/>
      <c r="T3707" s="14">
        <f>SUM(P3707:S3707)</f>
        <v>0.5</v>
      </c>
      <c r="U3707" s="51"/>
      <c r="V3707" s="51"/>
      <c r="W3707" s="51"/>
      <c r="X3707" s="51"/>
      <c r="Y3707" s="51"/>
      <c r="Z3707" s="51"/>
      <c r="AA3707" s="14">
        <f>SUM(U3707:Z3707)</f>
        <v>0</v>
      </c>
      <c r="AB3707" s="51"/>
      <c r="AC3707" s="51"/>
      <c r="AD3707" s="86">
        <f>H3707+K3707+O3707+T3707+AA3707+AB3707-AC3707</f>
        <v>71.78125</v>
      </c>
    </row>
    <row r="3708" spans="1:30" ht="21" customHeight="1" x14ac:dyDescent="0.2">
      <c r="A3708" s="9">
        <v>3704</v>
      </c>
      <c r="B3708" s="100" t="s">
        <v>3039</v>
      </c>
      <c r="C3708" s="101" t="s">
        <v>68</v>
      </c>
      <c r="D3708" s="99">
        <v>1</v>
      </c>
      <c r="E3708" s="35">
        <v>0.717741935483871</v>
      </c>
      <c r="F3708" s="48"/>
      <c r="G3708" s="48"/>
      <c r="H3708" s="12">
        <f>SUM(E3708*100,F3708:G3708)</f>
        <v>71.774193548387103</v>
      </c>
      <c r="I3708" s="48"/>
      <c r="J3708" s="78"/>
      <c r="K3708" s="13">
        <f>SUM(I3708:J3708)</f>
        <v>0</v>
      </c>
      <c r="L3708" s="48"/>
      <c r="M3708" s="78"/>
      <c r="N3708" s="78"/>
      <c r="O3708" s="13">
        <f>SUM(L3708:N3708)</f>
        <v>0</v>
      </c>
      <c r="P3708" s="78"/>
      <c r="Q3708" s="78"/>
      <c r="R3708" s="78"/>
      <c r="S3708" s="78"/>
      <c r="T3708" s="13">
        <f>SUM(P3708:S3708)</f>
        <v>0</v>
      </c>
      <c r="U3708" s="48"/>
      <c r="V3708" s="48"/>
      <c r="W3708" s="48"/>
      <c r="X3708" s="48"/>
      <c r="Y3708" s="48"/>
      <c r="Z3708" s="48"/>
      <c r="AA3708" s="13">
        <f>SUM(U3708:Z3708)</f>
        <v>0</v>
      </c>
      <c r="AB3708" s="48"/>
      <c r="AC3708" s="48"/>
      <c r="AD3708" s="86">
        <f>H3708+K3708+O3708+T3708+AA3708+AB3708-AC3708</f>
        <v>71.774193548387103</v>
      </c>
    </row>
    <row r="3709" spans="1:30" ht="21" customHeight="1" x14ac:dyDescent="0.2">
      <c r="A3709" s="10">
        <v>3705</v>
      </c>
      <c r="B3709" s="103" t="s">
        <v>3040</v>
      </c>
      <c r="C3709" s="104" t="s">
        <v>70</v>
      </c>
      <c r="D3709" s="103">
        <v>4</v>
      </c>
      <c r="E3709" s="36">
        <f>H3709/100</f>
        <v>0.71769230769230774</v>
      </c>
      <c r="F3709" s="49"/>
      <c r="G3709" s="49"/>
      <c r="H3709" s="12">
        <v>71.769230769230774</v>
      </c>
      <c r="I3709" s="49"/>
      <c r="J3709" s="106"/>
      <c r="K3709" s="14">
        <f>SUM(I3709:J3709)</f>
        <v>0</v>
      </c>
      <c r="L3709" s="49"/>
      <c r="M3709" s="106"/>
      <c r="N3709" s="106"/>
      <c r="O3709" s="14">
        <f>SUM(L3709:N3709)</f>
        <v>0</v>
      </c>
      <c r="P3709" s="106"/>
      <c r="Q3709" s="106"/>
      <c r="R3709" s="106"/>
      <c r="S3709" s="106"/>
      <c r="T3709" s="14">
        <f>SUM(P3709:S3709)</f>
        <v>0</v>
      </c>
      <c r="U3709" s="49"/>
      <c r="V3709" s="49"/>
      <c r="W3709" s="49"/>
      <c r="X3709" s="49"/>
      <c r="Y3709" s="49"/>
      <c r="Z3709" s="49"/>
      <c r="AA3709" s="14">
        <f>SUM(U3709:Z3709)</f>
        <v>0</v>
      </c>
      <c r="AB3709" s="49"/>
      <c r="AC3709" s="49"/>
      <c r="AD3709" s="86">
        <f>H3709+K3709+O3709+T3709+AA3709+AB3709-AC3709</f>
        <v>71.769230769230774</v>
      </c>
    </row>
    <row r="3710" spans="1:30" ht="21" customHeight="1" x14ac:dyDescent="0.2">
      <c r="A3710" s="8">
        <v>3706</v>
      </c>
      <c r="B3710" s="96" t="s">
        <v>3041</v>
      </c>
      <c r="C3710" s="96" t="s">
        <v>66</v>
      </c>
      <c r="D3710" s="96">
        <v>1</v>
      </c>
      <c r="E3710" s="35">
        <v>0.70766666666666667</v>
      </c>
      <c r="F3710" s="47"/>
      <c r="G3710" s="47"/>
      <c r="H3710" s="12">
        <f>SUM(E3710*100,F3710:G3710)</f>
        <v>70.766666666666666</v>
      </c>
      <c r="I3710" s="47">
        <v>1</v>
      </c>
      <c r="J3710" s="77"/>
      <c r="K3710" s="13">
        <f>SUM(I3710:J3710)</f>
        <v>1</v>
      </c>
      <c r="L3710" s="47"/>
      <c r="M3710" s="77"/>
      <c r="N3710" s="77"/>
      <c r="O3710" s="13">
        <f>SUM(L3710:N3710)</f>
        <v>0</v>
      </c>
      <c r="P3710" s="77"/>
      <c r="Q3710" s="77"/>
      <c r="R3710" s="77"/>
      <c r="S3710" s="77"/>
      <c r="T3710" s="13">
        <f>SUM(P3710:S3710)</f>
        <v>0</v>
      </c>
      <c r="U3710" s="47"/>
      <c r="V3710" s="47"/>
      <c r="W3710" s="47"/>
      <c r="X3710" s="47"/>
      <c r="Y3710" s="47"/>
      <c r="Z3710" s="47"/>
      <c r="AA3710" s="13">
        <f>SUM(U3710:Z3710)</f>
        <v>0</v>
      </c>
      <c r="AB3710" s="47"/>
      <c r="AC3710" s="47"/>
      <c r="AD3710" s="86">
        <f>H3710+K3710+O3710+T3710+AA3710+AB3710-AC3710</f>
        <v>71.766666666666666</v>
      </c>
    </row>
    <row r="3711" spans="1:30" ht="21" customHeight="1" x14ac:dyDescent="0.2">
      <c r="A3711" s="9">
        <v>3707</v>
      </c>
      <c r="B3711" s="143" t="s">
        <v>3042</v>
      </c>
      <c r="C3711" s="92" t="s">
        <v>64</v>
      </c>
      <c r="D3711" s="91">
        <v>4</v>
      </c>
      <c r="E3711" s="37">
        <v>0.7176635514018691</v>
      </c>
      <c r="F3711" s="46"/>
      <c r="G3711" s="46"/>
      <c r="H3711" s="12">
        <f>SUM(E3711*100,F3711:G3711)</f>
        <v>71.766355140186917</v>
      </c>
      <c r="I3711" s="94"/>
      <c r="J3711" s="95"/>
      <c r="K3711" s="12">
        <f>SUM(I3711:J3711)</f>
        <v>0</v>
      </c>
      <c r="L3711" s="95"/>
      <c r="M3711" s="95"/>
      <c r="N3711" s="95"/>
      <c r="O3711" s="12">
        <f>SUM(L3711:N3711)</f>
        <v>0</v>
      </c>
      <c r="P3711" s="95"/>
      <c r="Q3711" s="95"/>
      <c r="R3711" s="95"/>
      <c r="S3711" s="95"/>
      <c r="T3711" s="12">
        <f>SUM(P3711:S3711)</f>
        <v>0</v>
      </c>
      <c r="U3711" s="95"/>
      <c r="V3711" s="94"/>
      <c r="W3711" s="94"/>
      <c r="X3711" s="94"/>
      <c r="Y3711" s="85"/>
      <c r="Z3711" s="85"/>
      <c r="AA3711" s="14">
        <f>SUM(U3711:Z3711)</f>
        <v>0</v>
      </c>
      <c r="AB3711" s="85"/>
      <c r="AC3711" s="85"/>
      <c r="AD3711" s="86">
        <f>H3711+K3711+O3711+T3711+AA3711+AB3711-AC3711</f>
        <v>71.766355140186917</v>
      </c>
    </row>
    <row r="3712" spans="1:30" ht="21" customHeight="1" x14ac:dyDescent="0.2">
      <c r="A3712" s="10">
        <v>3708</v>
      </c>
      <c r="B3712" s="107" t="s">
        <v>3043</v>
      </c>
      <c r="C3712" s="104" t="s">
        <v>70</v>
      </c>
      <c r="D3712" s="104">
        <v>2</v>
      </c>
      <c r="E3712" s="36">
        <f>H3712/100</f>
        <v>0.71250000000000002</v>
      </c>
      <c r="F3712" s="49"/>
      <c r="G3712" s="49"/>
      <c r="H3712" s="12">
        <v>71.25</v>
      </c>
      <c r="I3712" s="49"/>
      <c r="J3712" s="106"/>
      <c r="K3712" s="14">
        <f>SUM(I3712:J3712)</f>
        <v>0</v>
      </c>
      <c r="L3712" s="49"/>
      <c r="M3712" s="106"/>
      <c r="N3712" s="106"/>
      <c r="O3712" s="14">
        <f>SUM(L3712:N3712)</f>
        <v>0</v>
      </c>
      <c r="P3712" s="106"/>
      <c r="Q3712" s="106">
        <v>0.5</v>
      </c>
      <c r="R3712" s="106"/>
      <c r="S3712" s="106"/>
      <c r="T3712" s="14">
        <f>SUM(P3712:S3712)</f>
        <v>0.5</v>
      </c>
      <c r="U3712" s="49"/>
      <c r="V3712" s="49"/>
      <c r="W3712" s="49"/>
      <c r="X3712" s="49"/>
      <c r="Y3712" s="49"/>
      <c r="Z3712" s="49"/>
      <c r="AA3712" s="14">
        <f>SUM(U3712:Z3712)</f>
        <v>0</v>
      </c>
      <c r="AB3712" s="49"/>
      <c r="AC3712" s="49"/>
      <c r="AD3712" s="87">
        <f>H3712+K3712+O3712+T3712+AA3712+AB3712-AC3712</f>
        <v>71.75</v>
      </c>
    </row>
    <row r="3713" spans="1:30" ht="21" customHeight="1" x14ac:dyDescent="0.2">
      <c r="A3713" s="8">
        <v>3709</v>
      </c>
      <c r="B3713" s="110" t="s">
        <v>3044</v>
      </c>
      <c r="C3713" s="110" t="s">
        <v>73</v>
      </c>
      <c r="D3713" s="110">
        <v>1</v>
      </c>
      <c r="E3713" s="36">
        <v>0.70746666666666658</v>
      </c>
      <c r="F3713" s="50"/>
      <c r="G3713" s="50">
        <v>1</v>
      </c>
      <c r="H3713" s="12">
        <f>SUM(E3713*100,F3713:G3713)</f>
        <v>71.746666666666655</v>
      </c>
      <c r="I3713" s="50"/>
      <c r="J3713" s="112"/>
      <c r="K3713" s="14">
        <f>SUM(I3713:J3713)</f>
        <v>0</v>
      </c>
      <c r="L3713" s="50"/>
      <c r="M3713" s="112"/>
      <c r="N3713" s="112"/>
      <c r="O3713" s="14">
        <f>SUM(L3713:N3713)</f>
        <v>0</v>
      </c>
      <c r="P3713" s="112"/>
      <c r="Q3713" s="112"/>
      <c r="R3713" s="112"/>
      <c r="S3713" s="112"/>
      <c r="T3713" s="14">
        <f>SUM(P3713:S3713)</f>
        <v>0</v>
      </c>
      <c r="U3713" s="50"/>
      <c r="V3713" s="50"/>
      <c r="W3713" s="50"/>
      <c r="X3713" s="50"/>
      <c r="Y3713" s="50"/>
      <c r="Z3713" s="50"/>
      <c r="AA3713" s="14">
        <f>SUM(U3713:Z3713)</f>
        <v>0</v>
      </c>
      <c r="AB3713" s="50"/>
      <c r="AC3713" s="50"/>
      <c r="AD3713" s="86">
        <f>H3713+K3713+O3713+T3713+AA3713+AB3713-AC3713</f>
        <v>71.746666666666655</v>
      </c>
    </row>
    <row r="3714" spans="1:30" ht="21" customHeight="1" x14ac:dyDescent="0.2">
      <c r="A3714" s="9">
        <v>3710</v>
      </c>
      <c r="B3714" s="136" t="s">
        <v>3045</v>
      </c>
      <c r="C3714" s="104" t="s">
        <v>70</v>
      </c>
      <c r="D3714" s="103">
        <v>1</v>
      </c>
      <c r="E3714" s="36">
        <f>H3714/100</f>
        <v>0.71727272727272728</v>
      </c>
      <c r="F3714" s="49"/>
      <c r="G3714" s="49"/>
      <c r="H3714" s="12">
        <v>71.727272727272734</v>
      </c>
      <c r="I3714" s="49"/>
      <c r="J3714" s="106"/>
      <c r="K3714" s="14">
        <f>SUM(I3714:J3714)</f>
        <v>0</v>
      </c>
      <c r="L3714" s="49"/>
      <c r="M3714" s="106"/>
      <c r="N3714" s="106"/>
      <c r="O3714" s="14">
        <f>SUM(L3714:N3714)</f>
        <v>0</v>
      </c>
      <c r="P3714" s="106"/>
      <c r="Q3714" s="106"/>
      <c r="R3714" s="106"/>
      <c r="S3714" s="106"/>
      <c r="T3714" s="14">
        <f>SUM(P3714:S3714)</f>
        <v>0</v>
      </c>
      <c r="U3714" s="49"/>
      <c r="V3714" s="49"/>
      <c r="W3714" s="49"/>
      <c r="X3714" s="49"/>
      <c r="Y3714" s="49"/>
      <c r="Z3714" s="49"/>
      <c r="AA3714" s="14">
        <f>SUM(U3714:Z3714)</f>
        <v>0</v>
      </c>
      <c r="AB3714" s="49"/>
      <c r="AC3714" s="49"/>
      <c r="AD3714" s="87">
        <f>H3714+K3714+O3714+T3714+AA3714+AB3714-AC3714</f>
        <v>71.727272727272734</v>
      </c>
    </row>
    <row r="3715" spans="1:30" ht="21" customHeight="1" x14ac:dyDescent="0.2">
      <c r="A3715" s="10">
        <v>3711</v>
      </c>
      <c r="B3715" s="117">
        <v>204046</v>
      </c>
      <c r="C3715" s="119" t="s">
        <v>78</v>
      </c>
      <c r="D3715" s="119">
        <v>1</v>
      </c>
      <c r="E3715" s="36">
        <v>0.71687500000000004</v>
      </c>
      <c r="F3715" s="51"/>
      <c r="G3715" s="51"/>
      <c r="H3715" s="12">
        <f>SUM(E3715*100,F3715:G3715)</f>
        <v>71.6875</v>
      </c>
      <c r="I3715" s="51"/>
      <c r="J3715" s="121"/>
      <c r="K3715" s="14">
        <f>SUM(I3715:J3715)</f>
        <v>0</v>
      </c>
      <c r="L3715" s="51"/>
      <c r="M3715" s="121"/>
      <c r="N3715" s="121"/>
      <c r="O3715" s="14">
        <f>SUM(L3715:N3715)</f>
        <v>0</v>
      </c>
      <c r="P3715" s="121"/>
      <c r="Q3715" s="121"/>
      <c r="R3715" s="121"/>
      <c r="S3715" s="121"/>
      <c r="T3715" s="14">
        <f>SUM(P3715:S3715)</f>
        <v>0</v>
      </c>
      <c r="U3715" s="51"/>
      <c r="V3715" s="51"/>
      <c r="W3715" s="51"/>
      <c r="X3715" s="51"/>
      <c r="Y3715" s="51"/>
      <c r="Z3715" s="51"/>
      <c r="AA3715" s="14">
        <f>SUM(U3715:Z3715)</f>
        <v>0</v>
      </c>
      <c r="AB3715" s="51"/>
      <c r="AC3715" s="51"/>
      <c r="AD3715" s="86">
        <f>H3715+K3715+O3715+T3715+AA3715+AB3715-AC3715</f>
        <v>71.6875</v>
      </c>
    </row>
    <row r="3716" spans="1:30" ht="21" customHeight="1" x14ac:dyDescent="0.2">
      <c r="A3716" s="8">
        <v>3712</v>
      </c>
      <c r="B3716" s="96" t="s">
        <v>3046</v>
      </c>
      <c r="C3716" s="96" t="s">
        <v>66</v>
      </c>
      <c r="D3716" s="96">
        <v>3</v>
      </c>
      <c r="E3716" s="35">
        <v>0.71677966101694912</v>
      </c>
      <c r="F3716" s="47"/>
      <c r="G3716" s="47"/>
      <c r="H3716" s="12">
        <f>SUM(E3716*100,F3716:G3716)</f>
        <v>71.677966101694906</v>
      </c>
      <c r="I3716" s="47"/>
      <c r="J3716" s="77"/>
      <c r="K3716" s="13">
        <f>SUM(I3716:J3716)</f>
        <v>0</v>
      </c>
      <c r="L3716" s="47"/>
      <c r="M3716" s="77"/>
      <c r="N3716" s="77"/>
      <c r="O3716" s="13">
        <f>SUM(L3716:N3716)</f>
        <v>0</v>
      </c>
      <c r="P3716" s="77"/>
      <c r="Q3716" s="77"/>
      <c r="R3716" s="77"/>
      <c r="S3716" s="77"/>
      <c r="T3716" s="13">
        <f>SUM(P3716:S3716)</f>
        <v>0</v>
      </c>
      <c r="U3716" s="47"/>
      <c r="V3716" s="47"/>
      <c r="W3716" s="47"/>
      <c r="X3716" s="47"/>
      <c r="Y3716" s="47"/>
      <c r="Z3716" s="47"/>
      <c r="AA3716" s="13">
        <f>SUM(U3716:Z3716)</f>
        <v>0</v>
      </c>
      <c r="AB3716" s="47"/>
      <c r="AC3716" s="47"/>
      <c r="AD3716" s="86">
        <f>H3716+K3716+O3716+T3716+AA3716+AB3716-AC3716</f>
        <v>71.677966101694906</v>
      </c>
    </row>
    <row r="3717" spans="1:30" ht="21" customHeight="1" x14ac:dyDescent="0.2">
      <c r="A3717" s="9">
        <v>3713</v>
      </c>
      <c r="B3717" s="107" t="s">
        <v>3047</v>
      </c>
      <c r="C3717" s="104" t="s">
        <v>70</v>
      </c>
      <c r="D3717" s="104">
        <v>2</v>
      </c>
      <c r="E3717" s="36">
        <f>H3717/100</f>
        <v>0.71667999999999987</v>
      </c>
      <c r="F3717" s="49"/>
      <c r="G3717" s="49"/>
      <c r="H3717" s="12">
        <v>71.667999999999992</v>
      </c>
      <c r="I3717" s="49"/>
      <c r="J3717" s="106"/>
      <c r="K3717" s="14">
        <f>SUM(I3717:J3717)</f>
        <v>0</v>
      </c>
      <c r="L3717" s="49"/>
      <c r="M3717" s="106"/>
      <c r="N3717" s="106"/>
      <c r="O3717" s="14">
        <f>SUM(L3717:N3717)</f>
        <v>0</v>
      </c>
      <c r="P3717" s="106"/>
      <c r="Q3717" s="106"/>
      <c r="R3717" s="106"/>
      <c r="S3717" s="106"/>
      <c r="T3717" s="14">
        <f>SUM(P3717:S3717)</f>
        <v>0</v>
      </c>
      <c r="U3717" s="49"/>
      <c r="V3717" s="49"/>
      <c r="W3717" s="49"/>
      <c r="X3717" s="49"/>
      <c r="Y3717" s="49"/>
      <c r="Z3717" s="49"/>
      <c r="AA3717" s="14">
        <f>SUM(U3717:Z3717)</f>
        <v>0</v>
      </c>
      <c r="AB3717" s="49"/>
      <c r="AC3717" s="49"/>
      <c r="AD3717" s="87">
        <f>H3717+K3717+O3717+T3717+AA3717+AB3717-AC3717</f>
        <v>71.667999999999992</v>
      </c>
    </row>
    <row r="3718" spans="1:30" ht="21" customHeight="1" x14ac:dyDescent="0.2">
      <c r="A3718" s="10">
        <v>3714</v>
      </c>
      <c r="B3718" s="96" t="s">
        <v>3048</v>
      </c>
      <c r="C3718" s="96" t="s">
        <v>66</v>
      </c>
      <c r="D3718" s="96">
        <v>3</v>
      </c>
      <c r="E3718" s="35">
        <v>0.71666666666666667</v>
      </c>
      <c r="F3718" s="47"/>
      <c r="G3718" s="47"/>
      <c r="H3718" s="12">
        <f>SUM(E3718*100,F3718:G3718)</f>
        <v>71.666666666666671</v>
      </c>
      <c r="I3718" s="47"/>
      <c r="J3718" s="77"/>
      <c r="K3718" s="13">
        <f>SUM(I3718:J3718)</f>
        <v>0</v>
      </c>
      <c r="L3718" s="47"/>
      <c r="M3718" s="77"/>
      <c r="N3718" s="77"/>
      <c r="O3718" s="13">
        <f>SUM(L3718:N3718)</f>
        <v>0</v>
      </c>
      <c r="P3718" s="77"/>
      <c r="Q3718" s="77"/>
      <c r="R3718" s="77"/>
      <c r="S3718" s="77"/>
      <c r="T3718" s="13">
        <f>SUM(P3718:S3718)</f>
        <v>0</v>
      </c>
      <c r="U3718" s="47"/>
      <c r="V3718" s="47"/>
      <c r="W3718" s="47"/>
      <c r="X3718" s="47"/>
      <c r="Y3718" s="47"/>
      <c r="Z3718" s="47"/>
      <c r="AA3718" s="13">
        <f>SUM(U3718:Z3718)</f>
        <v>0</v>
      </c>
      <c r="AB3718" s="47"/>
      <c r="AC3718" s="47"/>
      <c r="AD3718" s="87">
        <f>H3718+K3718+O3718+T3718+AA3718+AB3718-AC3718</f>
        <v>71.666666666666671</v>
      </c>
    </row>
    <row r="3719" spans="1:30" ht="21" customHeight="1" x14ac:dyDescent="0.2">
      <c r="A3719" s="8">
        <v>3715</v>
      </c>
      <c r="B3719" s="117">
        <v>184063</v>
      </c>
      <c r="C3719" s="119" t="s">
        <v>78</v>
      </c>
      <c r="D3719" s="119">
        <v>3</v>
      </c>
      <c r="E3719" s="36">
        <v>0.71659090909090906</v>
      </c>
      <c r="F3719" s="51"/>
      <c r="G3719" s="51"/>
      <c r="H3719" s="12">
        <f>SUM(E3719*100,F3719:G3719)</f>
        <v>71.659090909090907</v>
      </c>
      <c r="I3719" s="51"/>
      <c r="J3719" s="121"/>
      <c r="K3719" s="14">
        <f>SUM(I3719:J3719)</f>
        <v>0</v>
      </c>
      <c r="L3719" s="51"/>
      <c r="M3719" s="121"/>
      <c r="N3719" s="121"/>
      <c r="O3719" s="14">
        <f>SUM(L3719:N3719)</f>
        <v>0</v>
      </c>
      <c r="P3719" s="121"/>
      <c r="Q3719" s="121"/>
      <c r="R3719" s="121"/>
      <c r="S3719" s="121"/>
      <c r="T3719" s="14">
        <f>SUM(P3719:S3719)</f>
        <v>0</v>
      </c>
      <c r="U3719" s="51"/>
      <c r="V3719" s="51"/>
      <c r="W3719" s="51"/>
      <c r="X3719" s="51"/>
      <c r="Y3719" s="51"/>
      <c r="Z3719" s="51"/>
      <c r="AA3719" s="14">
        <f>SUM(U3719:Z3719)</f>
        <v>0</v>
      </c>
      <c r="AB3719" s="51"/>
      <c r="AC3719" s="51"/>
      <c r="AD3719" s="86">
        <f>H3719+K3719+O3719+T3719+AA3719+AB3719-AC3719</f>
        <v>71.659090909090907</v>
      </c>
    </row>
    <row r="3720" spans="1:30" ht="21" customHeight="1" x14ac:dyDescent="0.2">
      <c r="A3720" s="9">
        <v>3716</v>
      </c>
      <c r="B3720" s="122" t="s">
        <v>3049</v>
      </c>
      <c r="C3720" s="110" t="s">
        <v>73</v>
      </c>
      <c r="D3720" s="110">
        <v>2</v>
      </c>
      <c r="E3720" s="36">
        <v>0.71636363636363631</v>
      </c>
      <c r="F3720" s="50"/>
      <c r="G3720" s="50"/>
      <c r="H3720" s="12">
        <f>SUM(E3720*100,F3720:G3720)</f>
        <v>71.636363636363626</v>
      </c>
      <c r="I3720" s="50"/>
      <c r="J3720" s="112"/>
      <c r="K3720" s="14">
        <f>SUM(I3720:J3720)</f>
        <v>0</v>
      </c>
      <c r="L3720" s="50"/>
      <c r="M3720" s="112"/>
      <c r="N3720" s="112"/>
      <c r="O3720" s="14">
        <f>SUM(L3720:N3720)</f>
        <v>0</v>
      </c>
      <c r="P3720" s="112"/>
      <c r="Q3720" s="112"/>
      <c r="R3720" s="112"/>
      <c r="S3720" s="112"/>
      <c r="T3720" s="14">
        <f>SUM(P3720:S3720)</f>
        <v>0</v>
      </c>
      <c r="U3720" s="50"/>
      <c r="V3720" s="50"/>
      <c r="W3720" s="50"/>
      <c r="X3720" s="50"/>
      <c r="Y3720" s="50"/>
      <c r="Z3720" s="50"/>
      <c r="AA3720" s="14">
        <f>SUM(U3720:Z3720)</f>
        <v>0</v>
      </c>
      <c r="AB3720" s="50"/>
      <c r="AC3720" s="50"/>
      <c r="AD3720" s="86">
        <f>H3720+K3720+O3720+T3720+AA3720+AB3720-AC3720</f>
        <v>71.636363636363626</v>
      </c>
    </row>
    <row r="3721" spans="1:30" ht="21" customHeight="1" x14ac:dyDescent="0.2">
      <c r="A3721" s="10">
        <v>3717</v>
      </c>
      <c r="B3721" s="96" t="s">
        <v>3050</v>
      </c>
      <c r="C3721" s="96" t="s">
        <v>66</v>
      </c>
      <c r="D3721" s="96">
        <v>1</v>
      </c>
      <c r="E3721" s="35">
        <v>0.71633333333333338</v>
      </c>
      <c r="F3721" s="47"/>
      <c r="G3721" s="47"/>
      <c r="H3721" s="12">
        <f>SUM(E3721*100,F3721:G3721)</f>
        <v>71.63333333333334</v>
      </c>
      <c r="I3721" s="47"/>
      <c r="J3721" s="77"/>
      <c r="K3721" s="13">
        <f>SUM(I3721:J3721)</f>
        <v>0</v>
      </c>
      <c r="L3721" s="47"/>
      <c r="M3721" s="77"/>
      <c r="N3721" s="77"/>
      <c r="O3721" s="13">
        <f>SUM(L3721:N3721)</f>
        <v>0</v>
      </c>
      <c r="P3721" s="77"/>
      <c r="Q3721" s="77"/>
      <c r="R3721" s="77"/>
      <c r="S3721" s="77"/>
      <c r="T3721" s="13">
        <f>SUM(P3721:S3721)</f>
        <v>0</v>
      </c>
      <c r="U3721" s="47"/>
      <c r="V3721" s="47"/>
      <c r="W3721" s="47"/>
      <c r="X3721" s="47"/>
      <c r="Y3721" s="47"/>
      <c r="Z3721" s="47"/>
      <c r="AA3721" s="13">
        <f>SUM(U3721:Z3721)</f>
        <v>0</v>
      </c>
      <c r="AB3721" s="47"/>
      <c r="AC3721" s="47"/>
      <c r="AD3721" s="86">
        <f>H3721+K3721+O3721+T3721+AA3721+AB3721-AC3721</f>
        <v>71.63333333333334</v>
      </c>
    </row>
    <row r="3722" spans="1:30" ht="21" customHeight="1" x14ac:dyDescent="0.2">
      <c r="A3722" s="8">
        <v>3718</v>
      </c>
      <c r="B3722" s="129" t="s">
        <v>3051</v>
      </c>
      <c r="C3722" s="101" t="s">
        <v>68</v>
      </c>
      <c r="D3722" s="101">
        <v>2</v>
      </c>
      <c r="E3722" s="35">
        <v>0.71633333333333338</v>
      </c>
      <c r="F3722" s="48"/>
      <c r="G3722" s="48"/>
      <c r="H3722" s="12">
        <f>SUM(E3722*100,F3722:G3722)</f>
        <v>71.63333333333334</v>
      </c>
      <c r="I3722" s="48"/>
      <c r="J3722" s="78"/>
      <c r="K3722" s="13">
        <f>SUM(I3722:J3722)</f>
        <v>0</v>
      </c>
      <c r="L3722" s="48"/>
      <c r="M3722" s="78"/>
      <c r="N3722" s="78"/>
      <c r="O3722" s="13">
        <f>SUM(L3722:N3722)</f>
        <v>0</v>
      </c>
      <c r="P3722" s="78"/>
      <c r="Q3722" s="78"/>
      <c r="R3722" s="78"/>
      <c r="S3722" s="78"/>
      <c r="T3722" s="13">
        <f>SUM(P3722:S3722)</f>
        <v>0</v>
      </c>
      <c r="U3722" s="48"/>
      <c r="V3722" s="48"/>
      <c r="W3722" s="48"/>
      <c r="X3722" s="48"/>
      <c r="Y3722" s="48"/>
      <c r="Z3722" s="48"/>
      <c r="AA3722" s="13">
        <f>SUM(U3722:Z3722)</f>
        <v>0</v>
      </c>
      <c r="AB3722" s="48"/>
      <c r="AC3722" s="48"/>
      <c r="AD3722" s="86">
        <f>H3722+K3722+O3722+T3722+AA3722+AB3722-AC3722</f>
        <v>71.63333333333334</v>
      </c>
    </row>
    <row r="3723" spans="1:30" ht="21" customHeight="1" x14ac:dyDescent="0.2">
      <c r="A3723" s="9">
        <v>3719</v>
      </c>
      <c r="B3723" s="134" t="s">
        <v>3052</v>
      </c>
      <c r="C3723" s="92" t="s">
        <v>64</v>
      </c>
      <c r="D3723" s="92">
        <v>1</v>
      </c>
      <c r="E3723" s="37">
        <v>0.71633333333333338</v>
      </c>
      <c r="F3723" s="46"/>
      <c r="G3723" s="46"/>
      <c r="H3723" s="12">
        <f>SUM(E3723*100,F3723:G3723)</f>
        <v>71.63333333333334</v>
      </c>
      <c r="I3723" s="94"/>
      <c r="J3723" s="95"/>
      <c r="K3723" s="12">
        <f>SUM(I3723:J3723)</f>
        <v>0</v>
      </c>
      <c r="L3723" s="95"/>
      <c r="M3723" s="95"/>
      <c r="N3723" s="95"/>
      <c r="O3723" s="12">
        <f>SUM(L3723:N3723)</f>
        <v>0</v>
      </c>
      <c r="P3723" s="95"/>
      <c r="Q3723" s="95"/>
      <c r="R3723" s="95"/>
      <c r="S3723" s="95"/>
      <c r="T3723" s="12">
        <f>SUM(P3723:S3723)</f>
        <v>0</v>
      </c>
      <c r="U3723" s="95"/>
      <c r="V3723" s="94"/>
      <c r="W3723" s="94"/>
      <c r="X3723" s="94"/>
      <c r="Y3723" s="85"/>
      <c r="Z3723" s="85"/>
      <c r="AA3723" s="14">
        <f>SUM(U3723:Z3723)</f>
        <v>0</v>
      </c>
      <c r="AB3723" s="85"/>
      <c r="AC3723" s="85"/>
      <c r="AD3723" s="86">
        <f>H3723+K3723+O3723+T3723+AA3723+AB3723-AC3723</f>
        <v>71.63333333333334</v>
      </c>
    </row>
    <row r="3724" spans="1:30" ht="21" customHeight="1" x14ac:dyDescent="0.2">
      <c r="A3724" s="10">
        <v>3720</v>
      </c>
      <c r="B3724" s="134" t="s">
        <v>3053</v>
      </c>
      <c r="C3724" s="92" t="s">
        <v>64</v>
      </c>
      <c r="D3724" s="92">
        <v>1</v>
      </c>
      <c r="E3724" s="37">
        <v>0.71428000000000003</v>
      </c>
      <c r="F3724" s="46"/>
      <c r="G3724" s="46"/>
      <c r="H3724" s="12">
        <f>SUM(E3724*100,F3724:G3724)</f>
        <v>71.427999999999997</v>
      </c>
      <c r="I3724" s="94"/>
      <c r="J3724" s="95"/>
      <c r="K3724" s="12">
        <f>SUM(I3724:J3724)</f>
        <v>0</v>
      </c>
      <c r="L3724" s="95"/>
      <c r="M3724" s="95"/>
      <c r="N3724" s="95"/>
      <c r="O3724" s="12">
        <f>SUM(L3724:N3724)</f>
        <v>0</v>
      </c>
      <c r="P3724" s="95"/>
      <c r="Q3724" s="95"/>
      <c r="R3724" s="95"/>
      <c r="S3724" s="95"/>
      <c r="T3724" s="12">
        <f>SUM(P3724:S3724)</f>
        <v>0</v>
      </c>
      <c r="U3724" s="95"/>
      <c r="V3724" s="94">
        <v>0.2</v>
      </c>
      <c r="W3724" s="94"/>
      <c r="X3724" s="94"/>
      <c r="Y3724" s="85"/>
      <c r="Z3724" s="85"/>
      <c r="AA3724" s="14">
        <f>SUM(U3724:Z3724)</f>
        <v>0.2</v>
      </c>
      <c r="AB3724" s="85"/>
      <c r="AC3724" s="85"/>
      <c r="AD3724" s="86">
        <f>H3724+K3724+O3724+T3724+AA3724+AB3724-AC3724</f>
        <v>71.628</v>
      </c>
    </row>
    <row r="3725" spans="1:30" ht="21" customHeight="1" x14ac:dyDescent="0.2">
      <c r="A3725" s="8">
        <v>3721</v>
      </c>
      <c r="B3725" s="136" t="s">
        <v>3054</v>
      </c>
      <c r="C3725" s="104" t="s">
        <v>70</v>
      </c>
      <c r="D3725" s="103">
        <v>1</v>
      </c>
      <c r="E3725" s="36">
        <f>H3725/100</f>
        <v>0.70818181818181813</v>
      </c>
      <c r="F3725" s="49"/>
      <c r="G3725" s="49"/>
      <c r="H3725" s="12">
        <v>70.818181818181813</v>
      </c>
      <c r="I3725" s="49"/>
      <c r="J3725" s="106"/>
      <c r="K3725" s="14">
        <f>SUM(I3725:J3725)</f>
        <v>0</v>
      </c>
      <c r="L3725" s="49"/>
      <c r="M3725" s="106"/>
      <c r="N3725" s="106"/>
      <c r="O3725" s="14">
        <f>SUM(L3725:N3725)</f>
        <v>0</v>
      </c>
      <c r="P3725" s="106"/>
      <c r="Q3725" s="106"/>
      <c r="R3725" s="106"/>
      <c r="S3725" s="106"/>
      <c r="T3725" s="14">
        <f>SUM(P3725:S3725)</f>
        <v>0</v>
      </c>
      <c r="U3725" s="49"/>
      <c r="V3725" s="49">
        <v>0.8</v>
      </c>
      <c r="W3725" s="49"/>
      <c r="X3725" s="49"/>
      <c r="Y3725" s="49"/>
      <c r="Z3725" s="49"/>
      <c r="AA3725" s="14">
        <f>SUM(U3725:Z3725)</f>
        <v>0.8</v>
      </c>
      <c r="AB3725" s="49"/>
      <c r="AC3725" s="49"/>
      <c r="AD3725" s="87">
        <f>H3725+K3725+O3725+T3725+AA3725+AB3725-AC3725</f>
        <v>71.61818181818181</v>
      </c>
    </row>
    <row r="3726" spans="1:30" ht="21" customHeight="1" x14ac:dyDescent="0.2">
      <c r="A3726" s="9">
        <v>3722</v>
      </c>
      <c r="B3726" s="107">
        <v>178045</v>
      </c>
      <c r="C3726" s="104" t="s">
        <v>70</v>
      </c>
      <c r="D3726" s="104">
        <v>3</v>
      </c>
      <c r="E3726" s="36">
        <f>'[1]3-18-02.'!AD16</f>
        <v>0.71599999999999997</v>
      </c>
      <c r="F3726" s="49"/>
      <c r="G3726" s="49"/>
      <c r="H3726" s="12">
        <f>SUM(E3726*100,F3726:G3726)</f>
        <v>71.599999999999994</v>
      </c>
      <c r="I3726" s="49"/>
      <c r="J3726" s="106"/>
      <c r="K3726" s="14">
        <f>SUM(I3726:J3726)</f>
        <v>0</v>
      </c>
      <c r="L3726" s="49"/>
      <c r="M3726" s="106"/>
      <c r="N3726" s="106"/>
      <c r="O3726" s="14">
        <f>SUM(L3726:N3726)</f>
        <v>0</v>
      </c>
      <c r="P3726" s="106"/>
      <c r="Q3726" s="106"/>
      <c r="R3726" s="106"/>
      <c r="S3726" s="106"/>
      <c r="T3726" s="14">
        <f>SUM(P3726:S3726)</f>
        <v>0</v>
      </c>
      <c r="U3726" s="49"/>
      <c r="V3726" s="49"/>
      <c r="W3726" s="49"/>
      <c r="X3726" s="49"/>
      <c r="Y3726" s="49"/>
      <c r="Z3726" s="49"/>
      <c r="AA3726" s="14">
        <f>SUM(U3726:Z3726)</f>
        <v>0</v>
      </c>
      <c r="AB3726" s="49"/>
      <c r="AC3726" s="49"/>
      <c r="AD3726" s="86">
        <f>H3726+K3726+O3726+T3726+AA3726+AB3726-AC3726</f>
        <v>71.599999999999994</v>
      </c>
    </row>
    <row r="3727" spans="1:30" ht="21" customHeight="1" x14ac:dyDescent="0.2">
      <c r="A3727" s="10">
        <v>3723</v>
      </c>
      <c r="B3727" s="107">
        <v>182875</v>
      </c>
      <c r="C3727" s="104" t="s">
        <v>70</v>
      </c>
      <c r="D3727" s="104">
        <v>3</v>
      </c>
      <c r="E3727" s="36">
        <f>'[1]3-18-06.'!AD26</f>
        <v>0.71599999999999997</v>
      </c>
      <c r="F3727" s="49"/>
      <c r="G3727" s="49"/>
      <c r="H3727" s="12">
        <f>SUM(E3727*100,F3727:G3727)</f>
        <v>71.599999999999994</v>
      </c>
      <c r="I3727" s="49"/>
      <c r="J3727" s="106"/>
      <c r="K3727" s="14">
        <f>SUM(I3727:J3727)</f>
        <v>0</v>
      </c>
      <c r="L3727" s="49"/>
      <c r="M3727" s="106"/>
      <c r="N3727" s="106"/>
      <c r="O3727" s="14">
        <f>SUM(L3727:N3727)</f>
        <v>0</v>
      </c>
      <c r="P3727" s="106"/>
      <c r="Q3727" s="106"/>
      <c r="R3727" s="106"/>
      <c r="S3727" s="106"/>
      <c r="T3727" s="14">
        <f>SUM(P3727:S3727)</f>
        <v>0</v>
      </c>
      <c r="U3727" s="49"/>
      <c r="V3727" s="49"/>
      <c r="W3727" s="49"/>
      <c r="X3727" s="49"/>
      <c r="Y3727" s="49"/>
      <c r="Z3727" s="49"/>
      <c r="AA3727" s="14">
        <f>SUM(U3727:Z3727)</f>
        <v>0</v>
      </c>
      <c r="AB3727" s="49"/>
      <c r="AC3727" s="49"/>
      <c r="AD3727" s="86">
        <f>H3727+K3727+O3727+T3727+AA3727+AB3727-AC3727</f>
        <v>71.599999999999994</v>
      </c>
    </row>
    <row r="3728" spans="1:30" ht="21" customHeight="1" x14ac:dyDescent="0.2">
      <c r="A3728" s="8">
        <v>3724</v>
      </c>
      <c r="B3728" s="117">
        <v>204164</v>
      </c>
      <c r="C3728" s="119" t="s">
        <v>78</v>
      </c>
      <c r="D3728" s="119">
        <v>1</v>
      </c>
      <c r="E3728" s="36">
        <v>0.7159375</v>
      </c>
      <c r="F3728" s="51"/>
      <c r="G3728" s="51"/>
      <c r="H3728" s="12">
        <f>SUM(E3728*100,F3728:G3728)</f>
        <v>71.59375</v>
      </c>
      <c r="I3728" s="51"/>
      <c r="J3728" s="121"/>
      <c r="K3728" s="14">
        <f>SUM(I3728:J3728)</f>
        <v>0</v>
      </c>
      <c r="L3728" s="51"/>
      <c r="M3728" s="121"/>
      <c r="N3728" s="121"/>
      <c r="O3728" s="14">
        <f>SUM(L3728:N3728)</f>
        <v>0</v>
      </c>
      <c r="P3728" s="121"/>
      <c r="Q3728" s="121"/>
      <c r="R3728" s="121"/>
      <c r="S3728" s="121"/>
      <c r="T3728" s="14">
        <f>SUM(P3728:S3728)</f>
        <v>0</v>
      </c>
      <c r="U3728" s="51"/>
      <c r="V3728" s="51"/>
      <c r="W3728" s="51"/>
      <c r="X3728" s="51"/>
      <c r="Y3728" s="51"/>
      <c r="Z3728" s="51"/>
      <c r="AA3728" s="14">
        <f>SUM(U3728:Z3728)</f>
        <v>0</v>
      </c>
      <c r="AB3728" s="51"/>
      <c r="AC3728" s="51"/>
      <c r="AD3728" s="86">
        <f>H3728+K3728+O3728+T3728+AA3728+AB3728-AC3728</f>
        <v>71.59375</v>
      </c>
    </row>
    <row r="3729" spans="1:30" ht="21" customHeight="1" x14ac:dyDescent="0.2">
      <c r="A3729" s="9">
        <v>3725</v>
      </c>
      <c r="B3729" s="96" t="s">
        <v>3055</v>
      </c>
      <c r="C3729" s="96" t="s">
        <v>66</v>
      </c>
      <c r="D3729" s="96">
        <v>3</v>
      </c>
      <c r="E3729" s="35">
        <v>0.71566666666666667</v>
      </c>
      <c r="F3729" s="47"/>
      <c r="G3729" s="47"/>
      <c r="H3729" s="12">
        <f>SUM(E3729*100,F3729:G3729)</f>
        <v>71.566666666666663</v>
      </c>
      <c r="I3729" s="47"/>
      <c r="J3729" s="77"/>
      <c r="K3729" s="13">
        <f>SUM(I3729:J3729)</f>
        <v>0</v>
      </c>
      <c r="L3729" s="47"/>
      <c r="M3729" s="77"/>
      <c r="N3729" s="77"/>
      <c r="O3729" s="13">
        <f>SUM(L3729:N3729)</f>
        <v>0</v>
      </c>
      <c r="P3729" s="77"/>
      <c r="Q3729" s="77"/>
      <c r="R3729" s="77"/>
      <c r="S3729" s="77"/>
      <c r="T3729" s="13">
        <f>SUM(P3729:S3729)</f>
        <v>0</v>
      </c>
      <c r="U3729" s="47"/>
      <c r="V3729" s="47"/>
      <c r="W3729" s="47"/>
      <c r="X3729" s="47"/>
      <c r="Y3729" s="47"/>
      <c r="Z3729" s="47"/>
      <c r="AA3729" s="13">
        <f>SUM(U3729:Z3729)</f>
        <v>0</v>
      </c>
      <c r="AB3729" s="47"/>
      <c r="AC3729" s="47"/>
      <c r="AD3729" s="87">
        <f>H3729+K3729+O3729+T3729+AA3729+AB3729-AC3729</f>
        <v>71.566666666666663</v>
      </c>
    </row>
    <row r="3730" spans="1:30" ht="21" customHeight="1" x14ac:dyDescent="0.2">
      <c r="A3730" s="10">
        <v>3726</v>
      </c>
      <c r="B3730" s="117">
        <v>184100</v>
      </c>
      <c r="C3730" s="119" t="s">
        <v>78</v>
      </c>
      <c r="D3730" s="119">
        <v>3</v>
      </c>
      <c r="E3730" s="36">
        <v>0.71545454545454545</v>
      </c>
      <c r="F3730" s="51"/>
      <c r="G3730" s="51"/>
      <c r="H3730" s="12">
        <f>SUM(E3730*100,F3730:G3730)</f>
        <v>71.545454545454547</v>
      </c>
      <c r="I3730" s="51"/>
      <c r="J3730" s="121"/>
      <c r="K3730" s="14">
        <f>SUM(I3730:J3730)</f>
        <v>0</v>
      </c>
      <c r="L3730" s="51"/>
      <c r="M3730" s="121"/>
      <c r="N3730" s="121"/>
      <c r="O3730" s="14">
        <f>SUM(L3730:N3730)</f>
        <v>0</v>
      </c>
      <c r="P3730" s="121"/>
      <c r="Q3730" s="121"/>
      <c r="R3730" s="121"/>
      <c r="S3730" s="121"/>
      <c r="T3730" s="14">
        <f>SUM(P3730:S3730)</f>
        <v>0</v>
      </c>
      <c r="U3730" s="51"/>
      <c r="V3730" s="51"/>
      <c r="W3730" s="51"/>
      <c r="X3730" s="51"/>
      <c r="Y3730" s="51"/>
      <c r="Z3730" s="51"/>
      <c r="AA3730" s="14">
        <f>SUM(U3730:Z3730)</f>
        <v>0</v>
      </c>
      <c r="AB3730" s="51"/>
      <c r="AC3730" s="51"/>
      <c r="AD3730" s="86">
        <f>H3730+K3730+O3730+T3730+AA3730+AB3730-AC3730</f>
        <v>71.545454545454547</v>
      </c>
    </row>
    <row r="3731" spans="1:30" ht="21" customHeight="1" x14ac:dyDescent="0.2">
      <c r="A3731" s="8">
        <v>3727</v>
      </c>
      <c r="B3731" s="114" t="s">
        <v>3056</v>
      </c>
      <c r="C3731" s="92" t="s">
        <v>64</v>
      </c>
      <c r="D3731" s="91">
        <v>3</v>
      </c>
      <c r="E3731" s="37">
        <v>0.71533762057877814</v>
      </c>
      <c r="F3731" s="52"/>
      <c r="G3731" s="46"/>
      <c r="H3731" s="12">
        <f>SUM(E3731*100,F3731:G3731)</f>
        <v>71.533762057877809</v>
      </c>
      <c r="I3731" s="94"/>
      <c r="J3731" s="95"/>
      <c r="K3731" s="12">
        <f>SUM(I3731:J3731)</f>
        <v>0</v>
      </c>
      <c r="L3731" s="95"/>
      <c r="M3731" s="95"/>
      <c r="N3731" s="95"/>
      <c r="O3731" s="12">
        <f>SUM(L3731:N3731)</f>
        <v>0</v>
      </c>
      <c r="P3731" s="95"/>
      <c r="Q3731" s="95"/>
      <c r="R3731" s="95"/>
      <c r="S3731" s="95"/>
      <c r="T3731" s="12">
        <f>SUM(P3731:S3731)</f>
        <v>0</v>
      </c>
      <c r="U3731" s="95"/>
      <c r="V3731" s="94"/>
      <c r="W3731" s="94"/>
      <c r="X3731" s="94"/>
      <c r="Y3731" s="85"/>
      <c r="Z3731" s="85"/>
      <c r="AA3731" s="14">
        <f>SUM(U3731:Z3731)</f>
        <v>0</v>
      </c>
      <c r="AB3731" s="85"/>
      <c r="AC3731" s="85"/>
      <c r="AD3731" s="86">
        <f>H3731+K3731+O3731+T3731+AA3731+AB3731-AC3731</f>
        <v>71.533762057877809</v>
      </c>
    </row>
    <row r="3732" spans="1:30" ht="21" customHeight="1" x14ac:dyDescent="0.2">
      <c r="A3732" s="9">
        <v>3728</v>
      </c>
      <c r="B3732" s="134" t="s">
        <v>3057</v>
      </c>
      <c r="C3732" s="92" t="s">
        <v>64</v>
      </c>
      <c r="D3732" s="92">
        <v>1</v>
      </c>
      <c r="E3732" s="37">
        <v>0.71533333333333338</v>
      </c>
      <c r="F3732" s="52"/>
      <c r="G3732" s="46"/>
      <c r="H3732" s="12">
        <f>SUM(E3732*100,F3732:G3732)</f>
        <v>71.533333333333331</v>
      </c>
      <c r="I3732" s="94"/>
      <c r="J3732" s="95"/>
      <c r="K3732" s="12">
        <f>SUM(I3732:J3732)</f>
        <v>0</v>
      </c>
      <c r="L3732" s="95"/>
      <c r="M3732" s="95"/>
      <c r="N3732" s="95"/>
      <c r="O3732" s="12">
        <f>SUM(L3732:N3732)</f>
        <v>0</v>
      </c>
      <c r="P3732" s="95"/>
      <c r="Q3732" s="95"/>
      <c r="R3732" s="95"/>
      <c r="S3732" s="95"/>
      <c r="T3732" s="12">
        <f>SUM(P3732:S3732)</f>
        <v>0</v>
      </c>
      <c r="U3732" s="95"/>
      <c r="V3732" s="94"/>
      <c r="W3732" s="94"/>
      <c r="X3732" s="94"/>
      <c r="Y3732" s="85"/>
      <c r="Z3732" s="85"/>
      <c r="AA3732" s="14">
        <f>SUM(U3732:Z3732)</f>
        <v>0</v>
      </c>
      <c r="AB3732" s="85"/>
      <c r="AC3732" s="85"/>
      <c r="AD3732" s="86">
        <f>H3732+K3732+O3732+T3732+AA3732+AB3732-AC3732</f>
        <v>71.533333333333331</v>
      </c>
    </row>
    <row r="3733" spans="1:30" ht="21" customHeight="1" x14ac:dyDescent="0.2">
      <c r="A3733" s="10">
        <v>3729</v>
      </c>
      <c r="B3733" s="96" t="s">
        <v>3058</v>
      </c>
      <c r="C3733" s="96" t="s">
        <v>66</v>
      </c>
      <c r="D3733" s="96">
        <v>4</v>
      </c>
      <c r="E3733" s="35">
        <v>0.71527777777777779</v>
      </c>
      <c r="F3733" s="47"/>
      <c r="G3733" s="47"/>
      <c r="H3733" s="12">
        <f>SUM(E3733*100,F3733:G3733)</f>
        <v>71.527777777777786</v>
      </c>
      <c r="I3733" s="47"/>
      <c r="J3733" s="77"/>
      <c r="K3733" s="13">
        <f>SUM(I3733:J3733)</f>
        <v>0</v>
      </c>
      <c r="L3733" s="47"/>
      <c r="M3733" s="77"/>
      <c r="N3733" s="77"/>
      <c r="O3733" s="13">
        <f>SUM(L3733:N3733)</f>
        <v>0</v>
      </c>
      <c r="P3733" s="77"/>
      <c r="Q3733" s="77"/>
      <c r="R3733" s="77"/>
      <c r="S3733" s="77"/>
      <c r="T3733" s="13">
        <f>SUM(P3733:S3733)</f>
        <v>0</v>
      </c>
      <c r="U3733" s="47"/>
      <c r="V3733" s="47"/>
      <c r="W3733" s="47"/>
      <c r="X3733" s="47"/>
      <c r="Y3733" s="47"/>
      <c r="Z3733" s="47"/>
      <c r="AA3733" s="13">
        <f>SUM(U3733:Z3733)</f>
        <v>0</v>
      </c>
      <c r="AB3733" s="47"/>
      <c r="AC3733" s="47"/>
      <c r="AD3733" s="86">
        <f>H3733+K3733+O3733+T3733+AA3733+AB3733-AC3733</f>
        <v>71.527777777777786</v>
      </c>
    </row>
    <row r="3734" spans="1:30" ht="21" customHeight="1" x14ac:dyDescent="0.2">
      <c r="A3734" s="8">
        <v>3730</v>
      </c>
      <c r="B3734" s="117">
        <v>194230</v>
      </c>
      <c r="C3734" s="119" t="s">
        <v>78</v>
      </c>
      <c r="D3734" s="119">
        <v>2</v>
      </c>
      <c r="E3734" s="36">
        <v>0.71520833333333333</v>
      </c>
      <c r="F3734" s="51"/>
      <c r="G3734" s="51"/>
      <c r="H3734" s="12">
        <f>SUM(E3734*100,F3734:G3734)</f>
        <v>71.520833333333329</v>
      </c>
      <c r="I3734" s="51"/>
      <c r="J3734" s="121"/>
      <c r="K3734" s="14">
        <f>SUM(I3734:J3734)</f>
        <v>0</v>
      </c>
      <c r="L3734" s="51"/>
      <c r="M3734" s="121"/>
      <c r="N3734" s="121"/>
      <c r="O3734" s="14">
        <f>SUM(L3734:N3734)</f>
        <v>0</v>
      </c>
      <c r="P3734" s="121"/>
      <c r="Q3734" s="121"/>
      <c r="R3734" s="121"/>
      <c r="S3734" s="121"/>
      <c r="T3734" s="14">
        <f>SUM(P3734:S3734)</f>
        <v>0</v>
      </c>
      <c r="U3734" s="51"/>
      <c r="V3734" s="51"/>
      <c r="W3734" s="51"/>
      <c r="X3734" s="51"/>
      <c r="Y3734" s="51"/>
      <c r="Z3734" s="51"/>
      <c r="AA3734" s="14">
        <f>SUM(U3734:Z3734)</f>
        <v>0</v>
      </c>
      <c r="AB3734" s="51"/>
      <c r="AC3734" s="51"/>
      <c r="AD3734" s="86">
        <f>H3734+K3734+O3734+T3734+AA3734+AB3734-AC3734</f>
        <v>71.520833333333329</v>
      </c>
    </row>
    <row r="3735" spans="1:30" ht="21" customHeight="1" x14ac:dyDescent="0.2">
      <c r="A3735" s="9">
        <v>3731</v>
      </c>
      <c r="B3735" s="131" t="s">
        <v>3059</v>
      </c>
      <c r="C3735" s="92" t="s">
        <v>64</v>
      </c>
      <c r="D3735" s="92">
        <v>2</v>
      </c>
      <c r="E3735" s="37">
        <v>0.71510638297872342</v>
      </c>
      <c r="F3735" s="46"/>
      <c r="G3735" s="46"/>
      <c r="H3735" s="12">
        <f>SUM(E3735*100,F3735:G3735)</f>
        <v>71.510638297872347</v>
      </c>
      <c r="I3735" s="94"/>
      <c r="J3735" s="95"/>
      <c r="K3735" s="12">
        <f>SUM(I3735:J3735)</f>
        <v>0</v>
      </c>
      <c r="L3735" s="95"/>
      <c r="M3735" s="95"/>
      <c r="N3735" s="95"/>
      <c r="O3735" s="12">
        <f>SUM(L3735:N3735)</f>
        <v>0</v>
      </c>
      <c r="P3735" s="95"/>
      <c r="Q3735" s="95"/>
      <c r="R3735" s="95"/>
      <c r="S3735" s="95"/>
      <c r="T3735" s="12">
        <f>SUM(P3735:S3735)</f>
        <v>0</v>
      </c>
      <c r="U3735" s="95"/>
      <c r="V3735" s="94"/>
      <c r="W3735" s="94"/>
      <c r="X3735" s="94"/>
      <c r="Y3735" s="85"/>
      <c r="Z3735" s="85"/>
      <c r="AA3735" s="14">
        <f>SUM(U3735:Z3735)</f>
        <v>0</v>
      </c>
      <c r="AB3735" s="85"/>
      <c r="AC3735" s="85"/>
      <c r="AD3735" s="86">
        <f>H3735+K3735+O3735+T3735+AA3735+AB3735-AC3735</f>
        <v>71.510638297872347</v>
      </c>
    </row>
    <row r="3736" spans="1:30" ht="21" customHeight="1" x14ac:dyDescent="0.2">
      <c r="A3736" s="10">
        <v>3732</v>
      </c>
      <c r="B3736" s="122" t="s">
        <v>3060</v>
      </c>
      <c r="C3736" s="110" t="s">
        <v>73</v>
      </c>
      <c r="D3736" s="110">
        <v>1</v>
      </c>
      <c r="E3736" s="36">
        <v>0.71503703703703703</v>
      </c>
      <c r="F3736" s="50"/>
      <c r="G3736" s="50"/>
      <c r="H3736" s="12">
        <f>SUM(E3736*100,F3736:G3736)</f>
        <v>71.503703703703707</v>
      </c>
      <c r="I3736" s="50"/>
      <c r="J3736" s="112"/>
      <c r="K3736" s="14">
        <f>SUM(I3736:J3736)</f>
        <v>0</v>
      </c>
      <c r="L3736" s="50"/>
      <c r="M3736" s="112"/>
      <c r="N3736" s="112"/>
      <c r="O3736" s="14">
        <f>SUM(L3736:N3736)</f>
        <v>0</v>
      </c>
      <c r="P3736" s="112"/>
      <c r="Q3736" s="112"/>
      <c r="R3736" s="112"/>
      <c r="S3736" s="112"/>
      <c r="T3736" s="14">
        <f>SUM(P3736:S3736)</f>
        <v>0</v>
      </c>
      <c r="U3736" s="50"/>
      <c r="V3736" s="50"/>
      <c r="W3736" s="50"/>
      <c r="X3736" s="50"/>
      <c r="Y3736" s="50"/>
      <c r="Z3736" s="50"/>
      <c r="AA3736" s="14">
        <f>SUM(U3736:Z3736)</f>
        <v>0</v>
      </c>
      <c r="AB3736" s="50"/>
      <c r="AC3736" s="50"/>
      <c r="AD3736" s="87">
        <f>H3736+K3736+O3736+T3736+AA3736+AB3736-AC3736</f>
        <v>71.503703703703707</v>
      </c>
    </row>
    <row r="3737" spans="1:30" ht="21" customHeight="1" x14ac:dyDescent="0.2">
      <c r="A3737" s="8">
        <v>3733</v>
      </c>
      <c r="B3737" s="103" t="s">
        <v>3061</v>
      </c>
      <c r="C3737" s="104" t="s">
        <v>70</v>
      </c>
      <c r="D3737" s="103">
        <v>4</v>
      </c>
      <c r="E3737" s="36">
        <f>H3737/100</f>
        <v>0.71499999999999997</v>
      </c>
      <c r="F3737" s="49"/>
      <c r="G3737" s="49"/>
      <c r="H3737" s="12">
        <v>71.5</v>
      </c>
      <c r="I3737" s="49"/>
      <c r="J3737" s="106"/>
      <c r="K3737" s="14">
        <f>SUM(I3737:J3737)</f>
        <v>0</v>
      </c>
      <c r="L3737" s="49"/>
      <c r="M3737" s="106"/>
      <c r="N3737" s="106"/>
      <c r="O3737" s="14">
        <f>SUM(L3737:N3737)</f>
        <v>0</v>
      </c>
      <c r="P3737" s="106"/>
      <c r="Q3737" s="106"/>
      <c r="R3737" s="106"/>
      <c r="S3737" s="106"/>
      <c r="T3737" s="14">
        <f>SUM(P3737:S3737)</f>
        <v>0</v>
      </c>
      <c r="U3737" s="49"/>
      <c r="V3737" s="49"/>
      <c r="W3737" s="49"/>
      <c r="X3737" s="49"/>
      <c r="Y3737" s="49"/>
      <c r="Z3737" s="49"/>
      <c r="AA3737" s="14">
        <f>SUM(U3737:Z3737)</f>
        <v>0</v>
      </c>
      <c r="AB3737" s="49"/>
      <c r="AC3737" s="49"/>
      <c r="AD3737" s="86">
        <f>H3737+K3737+O3737+T3737+AA3737+AB3737-AC3737</f>
        <v>71.5</v>
      </c>
    </row>
    <row r="3738" spans="1:30" ht="21" customHeight="1" x14ac:dyDescent="0.2">
      <c r="A3738" s="9">
        <v>3734</v>
      </c>
      <c r="B3738" s="122" t="s">
        <v>3062</v>
      </c>
      <c r="C3738" s="110" t="s">
        <v>73</v>
      </c>
      <c r="D3738" s="110">
        <v>4</v>
      </c>
      <c r="E3738" s="36">
        <v>0.71499999999999997</v>
      </c>
      <c r="F3738" s="50"/>
      <c r="G3738" s="50"/>
      <c r="H3738" s="12">
        <f>SUM(E3738*100,F3738:G3738)</f>
        <v>71.5</v>
      </c>
      <c r="I3738" s="50"/>
      <c r="J3738" s="112"/>
      <c r="K3738" s="14">
        <f>SUM(I3738:J3738)</f>
        <v>0</v>
      </c>
      <c r="L3738" s="50"/>
      <c r="M3738" s="112"/>
      <c r="N3738" s="112"/>
      <c r="O3738" s="14">
        <f>SUM(L3738:N3738)</f>
        <v>0</v>
      </c>
      <c r="P3738" s="112"/>
      <c r="Q3738" s="112"/>
      <c r="R3738" s="112"/>
      <c r="S3738" s="112"/>
      <c r="T3738" s="14">
        <f>SUM(P3738:S3738)</f>
        <v>0</v>
      </c>
      <c r="U3738" s="50"/>
      <c r="V3738" s="50"/>
      <c r="W3738" s="50"/>
      <c r="X3738" s="50"/>
      <c r="Y3738" s="50"/>
      <c r="Z3738" s="50"/>
      <c r="AA3738" s="14">
        <f>SUM(U3738:Z3738)</f>
        <v>0</v>
      </c>
      <c r="AB3738" s="50"/>
      <c r="AC3738" s="50"/>
      <c r="AD3738" s="87">
        <f>H3738+K3738+O3738+T3738+AA3738+AB3738-AC3738</f>
        <v>71.5</v>
      </c>
    </row>
    <row r="3739" spans="1:30" ht="21" customHeight="1" x14ac:dyDescent="0.2">
      <c r="A3739" s="10">
        <v>3735</v>
      </c>
      <c r="B3739" s="117">
        <v>174035</v>
      </c>
      <c r="C3739" s="119" t="s">
        <v>78</v>
      </c>
      <c r="D3739" s="119">
        <v>2</v>
      </c>
      <c r="E3739" s="36">
        <v>0.71479166666666671</v>
      </c>
      <c r="F3739" s="51"/>
      <c r="G3739" s="51"/>
      <c r="H3739" s="12">
        <f>SUM(E3739*100,F3739:G3739)</f>
        <v>71.479166666666671</v>
      </c>
      <c r="I3739" s="51"/>
      <c r="J3739" s="121"/>
      <c r="K3739" s="14">
        <f>SUM(I3739:J3739)</f>
        <v>0</v>
      </c>
      <c r="L3739" s="51"/>
      <c r="M3739" s="121"/>
      <c r="N3739" s="121"/>
      <c r="O3739" s="14">
        <f>SUM(L3739:N3739)</f>
        <v>0</v>
      </c>
      <c r="P3739" s="121"/>
      <c r="Q3739" s="121"/>
      <c r="R3739" s="121"/>
      <c r="S3739" s="121"/>
      <c r="T3739" s="14">
        <f>SUM(P3739:S3739)</f>
        <v>0</v>
      </c>
      <c r="U3739" s="51"/>
      <c r="V3739" s="51"/>
      <c r="W3739" s="51"/>
      <c r="X3739" s="51"/>
      <c r="Y3739" s="51"/>
      <c r="Z3739" s="51"/>
      <c r="AA3739" s="14">
        <f>SUM(U3739:Z3739)</f>
        <v>0</v>
      </c>
      <c r="AB3739" s="51"/>
      <c r="AC3739" s="51"/>
      <c r="AD3739" s="86">
        <f>H3739+K3739+O3739+T3739+AA3739+AB3739-AC3739</f>
        <v>71.479166666666671</v>
      </c>
    </row>
    <row r="3740" spans="1:30" ht="21" customHeight="1" x14ac:dyDescent="0.2">
      <c r="A3740" s="8">
        <v>3736</v>
      </c>
      <c r="B3740" s="132" t="s">
        <v>3063</v>
      </c>
      <c r="C3740" s="101" t="s">
        <v>68</v>
      </c>
      <c r="D3740" s="101">
        <v>1</v>
      </c>
      <c r="E3740" s="35">
        <v>0.71432142857142855</v>
      </c>
      <c r="F3740" s="48"/>
      <c r="G3740" s="48"/>
      <c r="H3740" s="12">
        <f>SUM(E3740*100,F3740:G3740)</f>
        <v>71.43214285714285</v>
      </c>
      <c r="I3740" s="48"/>
      <c r="J3740" s="78"/>
      <c r="K3740" s="13">
        <f>SUM(I3740:J3740)</f>
        <v>0</v>
      </c>
      <c r="L3740" s="48"/>
      <c r="M3740" s="78"/>
      <c r="N3740" s="78"/>
      <c r="O3740" s="13">
        <f>SUM(L3740:N3740)</f>
        <v>0</v>
      </c>
      <c r="P3740" s="78"/>
      <c r="Q3740" s="78"/>
      <c r="R3740" s="78"/>
      <c r="S3740" s="78"/>
      <c r="T3740" s="13">
        <f>SUM(P3740:S3740)</f>
        <v>0</v>
      </c>
      <c r="U3740" s="48"/>
      <c r="V3740" s="48"/>
      <c r="W3740" s="48"/>
      <c r="X3740" s="48"/>
      <c r="Y3740" s="48"/>
      <c r="Z3740" s="48"/>
      <c r="AA3740" s="13">
        <f>SUM(U3740:Z3740)</f>
        <v>0</v>
      </c>
      <c r="AB3740" s="48"/>
      <c r="AC3740" s="48"/>
      <c r="AD3740" s="87">
        <f>H3740+K3740+O3740+T3740+AA3740+AB3740-AC3740</f>
        <v>71.43214285714285</v>
      </c>
    </row>
    <row r="3741" spans="1:30" ht="21" customHeight="1" x14ac:dyDescent="0.2">
      <c r="A3741" s="9">
        <v>3737</v>
      </c>
      <c r="B3741" s="110" t="s">
        <v>3064</v>
      </c>
      <c r="C3741" s="110" t="s">
        <v>73</v>
      </c>
      <c r="D3741" s="110">
        <v>3</v>
      </c>
      <c r="E3741" s="36">
        <v>0.71420289855072461</v>
      </c>
      <c r="F3741" s="50"/>
      <c r="G3741" s="50"/>
      <c r="H3741" s="12">
        <f>SUM(E3741*100,F3741:G3741)</f>
        <v>71.420289855072454</v>
      </c>
      <c r="I3741" s="50"/>
      <c r="J3741" s="112"/>
      <c r="K3741" s="14">
        <f>SUM(I3741:J3741)</f>
        <v>0</v>
      </c>
      <c r="L3741" s="50"/>
      <c r="M3741" s="112"/>
      <c r="N3741" s="112"/>
      <c r="O3741" s="14">
        <f>SUM(L3741:N3741)</f>
        <v>0</v>
      </c>
      <c r="P3741" s="112"/>
      <c r="Q3741" s="112"/>
      <c r="R3741" s="112"/>
      <c r="S3741" s="112"/>
      <c r="T3741" s="14">
        <f>SUM(P3741:S3741)</f>
        <v>0</v>
      </c>
      <c r="U3741" s="50"/>
      <c r="V3741" s="50"/>
      <c r="W3741" s="50"/>
      <c r="X3741" s="50"/>
      <c r="Y3741" s="50"/>
      <c r="Z3741" s="50"/>
      <c r="AA3741" s="14">
        <f>SUM(U3741:Z3741)</f>
        <v>0</v>
      </c>
      <c r="AB3741" s="50"/>
      <c r="AC3741" s="50"/>
      <c r="AD3741" s="86">
        <f>H3741+K3741+O3741+T3741+AA3741+AB3741-AC3741</f>
        <v>71.420289855072454</v>
      </c>
    </row>
    <row r="3742" spans="1:30" ht="21" customHeight="1" x14ac:dyDescent="0.2">
      <c r="A3742" s="10">
        <v>3738</v>
      </c>
      <c r="B3742" s="132" t="s">
        <v>3065</v>
      </c>
      <c r="C3742" s="101" t="s">
        <v>68</v>
      </c>
      <c r="D3742" s="101">
        <v>1</v>
      </c>
      <c r="E3742" s="35">
        <v>0.71392857142857147</v>
      </c>
      <c r="F3742" s="48"/>
      <c r="G3742" s="48"/>
      <c r="H3742" s="12">
        <f>SUM(E3742*100,F3742:G3742)</f>
        <v>71.392857142857153</v>
      </c>
      <c r="I3742" s="48"/>
      <c r="J3742" s="78"/>
      <c r="K3742" s="13">
        <f>SUM(I3742:J3742)</f>
        <v>0</v>
      </c>
      <c r="L3742" s="48"/>
      <c r="M3742" s="78"/>
      <c r="N3742" s="78"/>
      <c r="O3742" s="13">
        <f>SUM(L3742:N3742)</f>
        <v>0</v>
      </c>
      <c r="P3742" s="78"/>
      <c r="Q3742" s="78"/>
      <c r="R3742" s="78"/>
      <c r="S3742" s="78"/>
      <c r="T3742" s="13">
        <f>SUM(P3742:S3742)</f>
        <v>0</v>
      </c>
      <c r="U3742" s="48"/>
      <c r="V3742" s="48"/>
      <c r="W3742" s="48"/>
      <c r="X3742" s="48"/>
      <c r="Y3742" s="48"/>
      <c r="Z3742" s="48"/>
      <c r="AA3742" s="13">
        <f>SUM(U3742:Z3742)</f>
        <v>0</v>
      </c>
      <c r="AB3742" s="48"/>
      <c r="AC3742" s="48"/>
      <c r="AD3742" s="87">
        <f>H3742+K3742+O3742+T3742+AA3742+AB3742-AC3742</f>
        <v>71.392857142857153</v>
      </c>
    </row>
    <row r="3743" spans="1:30" ht="21" customHeight="1" x14ac:dyDescent="0.2">
      <c r="A3743" s="8">
        <v>3739</v>
      </c>
      <c r="B3743" s="122" t="s">
        <v>3066</v>
      </c>
      <c r="C3743" s="110" t="s">
        <v>73</v>
      </c>
      <c r="D3743" s="110">
        <v>1</v>
      </c>
      <c r="E3743" s="36">
        <v>0.70392857142857146</v>
      </c>
      <c r="F3743" s="50"/>
      <c r="G3743" s="50">
        <v>1</v>
      </c>
      <c r="H3743" s="12">
        <f>SUM(E3743*100,F3743:G3743)</f>
        <v>71.392857142857139</v>
      </c>
      <c r="I3743" s="50"/>
      <c r="J3743" s="112"/>
      <c r="K3743" s="14">
        <f>SUM(I3743:J3743)</f>
        <v>0</v>
      </c>
      <c r="L3743" s="50"/>
      <c r="M3743" s="112"/>
      <c r="N3743" s="112"/>
      <c r="O3743" s="14">
        <f>SUM(L3743:N3743)</f>
        <v>0</v>
      </c>
      <c r="P3743" s="112"/>
      <c r="Q3743" s="112"/>
      <c r="R3743" s="112"/>
      <c r="S3743" s="112"/>
      <c r="T3743" s="14">
        <f>SUM(P3743:S3743)</f>
        <v>0</v>
      </c>
      <c r="U3743" s="50"/>
      <c r="V3743" s="50"/>
      <c r="W3743" s="50"/>
      <c r="X3743" s="50"/>
      <c r="Y3743" s="50"/>
      <c r="Z3743" s="50"/>
      <c r="AA3743" s="14">
        <f>SUM(U3743:Z3743)</f>
        <v>0</v>
      </c>
      <c r="AB3743" s="50"/>
      <c r="AC3743" s="50"/>
      <c r="AD3743" s="87">
        <f>H3743+K3743+O3743+T3743+AA3743+AB3743-AC3743</f>
        <v>71.392857142857139</v>
      </c>
    </row>
    <row r="3744" spans="1:30" ht="21" customHeight="1" x14ac:dyDescent="0.2">
      <c r="A3744" s="9">
        <v>3740</v>
      </c>
      <c r="B3744" s="96" t="s">
        <v>3067</v>
      </c>
      <c r="C3744" s="96" t="s">
        <v>66</v>
      </c>
      <c r="D3744" s="96">
        <v>1</v>
      </c>
      <c r="E3744" s="35">
        <v>0.68687500000000001</v>
      </c>
      <c r="F3744" s="47"/>
      <c r="G3744" s="47"/>
      <c r="H3744" s="12">
        <f>SUM(E3744*100,F3744:G3744)</f>
        <v>68.6875</v>
      </c>
      <c r="I3744" s="47"/>
      <c r="J3744" s="77"/>
      <c r="K3744" s="13">
        <f>SUM(I3744:J3744)</f>
        <v>0</v>
      </c>
      <c r="L3744" s="47">
        <v>1</v>
      </c>
      <c r="M3744" s="77"/>
      <c r="N3744" s="77"/>
      <c r="O3744" s="13">
        <f>SUM(L3744:N3744)</f>
        <v>1</v>
      </c>
      <c r="P3744" s="77"/>
      <c r="Q3744" s="98"/>
      <c r="R3744" s="77">
        <v>0.5</v>
      </c>
      <c r="S3744" s="77"/>
      <c r="T3744" s="13">
        <f>SUM(P3744:S3744)</f>
        <v>0.5</v>
      </c>
      <c r="U3744" s="47"/>
      <c r="V3744" s="47">
        <v>0.2</v>
      </c>
      <c r="W3744" s="47"/>
      <c r="X3744" s="47"/>
      <c r="Y3744" s="47">
        <v>1</v>
      </c>
      <c r="Z3744" s="47"/>
      <c r="AA3744" s="13">
        <f>SUM(U3744:Z3744)</f>
        <v>1.2</v>
      </c>
      <c r="AB3744" s="47"/>
      <c r="AC3744" s="47"/>
      <c r="AD3744" s="86">
        <f>H3744+K3744+O3744+T3744+AA3744+AB3744-AC3744</f>
        <v>71.387500000000003</v>
      </c>
    </row>
    <row r="3745" spans="1:30" ht="21" customHeight="1" x14ac:dyDescent="0.2">
      <c r="A3745" s="10">
        <v>3741</v>
      </c>
      <c r="B3745" s="117">
        <v>184105</v>
      </c>
      <c r="C3745" s="119" t="s">
        <v>78</v>
      </c>
      <c r="D3745" s="119">
        <v>3</v>
      </c>
      <c r="E3745" s="36">
        <v>0.71386363636363637</v>
      </c>
      <c r="F3745" s="51"/>
      <c r="G3745" s="51"/>
      <c r="H3745" s="12">
        <f>SUM(E3745*100,F3745:G3745)</f>
        <v>71.38636363636364</v>
      </c>
      <c r="I3745" s="51"/>
      <c r="J3745" s="121"/>
      <c r="K3745" s="14">
        <f>SUM(I3745:J3745)</f>
        <v>0</v>
      </c>
      <c r="L3745" s="51"/>
      <c r="M3745" s="121"/>
      <c r="N3745" s="121"/>
      <c r="O3745" s="14">
        <f>SUM(L3745:N3745)</f>
        <v>0</v>
      </c>
      <c r="P3745" s="121"/>
      <c r="Q3745" s="121"/>
      <c r="R3745" s="121"/>
      <c r="S3745" s="121"/>
      <c r="T3745" s="14">
        <f>SUM(P3745:S3745)</f>
        <v>0</v>
      </c>
      <c r="U3745" s="51"/>
      <c r="V3745" s="51"/>
      <c r="W3745" s="51"/>
      <c r="X3745" s="51"/>
      <c r="Y3745" s="51"/>
      <c r="Z3745" s="51"/>
      <c r="AA3745" s="14">
        <f>SUM(U3745:Z3745)</f>
        <v>0</v>
      </c>
      <c r="AB3745" s="51"/>
      <c r="AC3745" s="51"/>
      <c r="AD3745" s="87">
        <f>H3745+K3745+O3745+T3745+AA3745+AB3745-AC3745</f>
        <v>71.38636363636364</v>
      </c>
    </row>
    <row r="3746" spans="1:30" ht="21" customHeight="1" x14ac:dyDescent="0.2">
      <c r="A3746" s="8">
        <v>3742</v>
      </c>
      <c r="B3746" s="96" t="s">
        <v>3068</v>
      </c>
      <c r="C3746" s="96" t="s">
        <v>66</v>
      </c>
      <c r="D3746" s="96">
        <v>3</v>
      </c>
      <c r="E3746" s="35">
        <v>0.71379310344827585</v>
      </c>
      <c r="F3746" s="47"/>
      <c r="G3746" s="47"/>
      <c r="H3746" s="12">
        <f>SUM(E3746*100,F3746:G3746)</f>
        <v>71.379310344827587</v>
      </c>
      <c r="I3746" s="47"/>
      <c r="J3746" s="77"/>
      <c r="K3746" s="13">
        <f>SUM(I3746:J3746)</f>
        <v>0</v>
      </c>
      <c r="L3746" s="47"/>
      <c r="M3746" s="77"/>
      <c r="N3746" s="77"/>
      <c r="O3746" s="13">
        <f>SUM(L3746:N3746)</f>
        <v>0</v>
      </c>
      <c r="P3746" s="77"/>
      <c r="Q3746" s="77"/>
      <c r="R3746" s="77"/>
      <c r="S3746" s="77"/>
      <c r="T3746" s="13">
        <f>SUM(P3746:S3746)</f>
        <v>0</v>
      </c>
      <c r="U3746" s="47"/>
      <c r="V3746" s="47"/>
      <c r="W3746" s="47"/>
      <c r="X3746" s="47"/>
      <c r="Y3746" s="47"/>
      <c r="Z3746" s="47"/>
      <c r="AA3746" s="13">
        <f>SUM(U3746:Z3746)</f>
        <v>0</v>
      </c>
      <c r="AB3746" s="47"/>
      <c r="AC3746" s="47"/>
      <c r="AD3746" s="86">
        <f>H3746+K3746+O3746+T3746+AA3746+AB3746-AC3746</f>
        <v>71.379310344827587</v>
      </c>
    </row>
    <row r="3747" spans="1:30" ht="21" customHeight="1" x14ac:dyDescent="0.2">
      <c r="A3747" s="9">
        <v>3743</v>
      </c>
      <c r="B3747" s="123" t="s">
        <v>3069</v>
      </c>
      <c r="C3747" s="101" t="s">
        <v>68</v>
      </c>
      <c r="D3747" s="137">
        <v>4</v>
      </c>
      <c r="E3747" s="35">
        <v>0.71370370370370373</v>
      </c>
      <c r="F3747" s="48"/>
      <c r="G3747" s="48"/>
      <c r="H3747" s="12">
        <f>SUM(E3747*100,F3747:G3747)</f>
        <v>71.370370370370367</v>
      </c>
      <c r="I3747" s="48"/>
      <c r="J3747" s="78"/>
      <c r="K3747" s="13">
        <f>SUM(I3747:J3747)</f>
        <v>0</v>
      </c>
      <c r="L3747" s="48"/>
      <c r="M3747" s="78"/>
      <c r="N3747" s="78"/>
      <c r="O3747" s="13">
        <f>SUM(L3747:N3747)</f>
        <v>0</v>
      </c>
      <c r="P3747" s="78"/>
      <c r="Q3747" s="78"/>
      <c r="R3747" s="78"/>
      <c r="S3747" s="78"/>
      <c r="T3747" s="13">
        <f>SUM(P3747:S3747)</f>
        <v>0</v>
      </c>
      <c r="U3747" s="48"/>
      <c r="V3747" s="48"/>
      <c r="W3747" s="48"/>
      <c r="X3747" s="48"/>
      <c r="Y3747" s="48"/>
      <c r="Z3747" s="48"/>
      <c r="AA3747" s="13">
        <f>SUM(U3747:Z3747)</f>
        <v>0</v>
      </c>
      <c r="AB3747" s="48"/>
      <c r="AC3747" s="48"/>
      <c r="AD3747" s="86">
        <f>H3747+K3747+O3747+T3747+AA3747+AB3747-AC3747</f>
        <v>71.370370370370367</v>
      </c>
    </row>
    <row r="3748" spans="1:30" ht="21" customHeight="1" x14ac:dyDescent="0.2">
      <c r="A3748" s="10">
        <v>3744</v>
      </c>
      <c r="B3748" s="114" t="s">
        <v>3070</v>
      </c>
      <c r="C3748" s="92" t="s">
        <v>64</v>
      </c>
      <c r="D3748" s="91">
        <v>3</v>
      </c>
      <c r="E3748" s="37">
        <v>0.71369774919614148</v>
      </c>
      <c r="F3748" s="46"/>
      <c r="G3748" s="46"/>
      <c r="H3748" s="12">
        <f>SUM(E3748*100,F3748:G3748)</f>
        <v>71.369774919614144</v>
      </c>
      <c r="I3748" s="94"/>
      <c r="J3748" s="95"/>
      <c r="K3748" s="12">
        <f>SUM(I3748:J3748)</f>
        <v>0</v>
      </c>
      <c r="L3748" s="95"/>
      <c r="M3748" s="95"/>
      <c r="N3748" s="95"/>
      <c r="O3748" s="12">
        <f>SUM(L3748:N3748)</f>
        <v>0</v>
      </c>
      <c r="P3748" s="95"/>
      <c r="Q3748" s="95"/>
      <c r="R3748" s="95"/>
      <c r="S3748" s="95"/>
      <c r="T3748" s="12">
        <f>SUM(P3748:S3748)</f>
        <v>0</v>
      </c>
      <c r="U3748" s="95"/>
      <c r="V3748" s="94"/>
      <c r="W3748" s="94"/>
      <c r="X3748" s="94"/>
      <c r="Y3748" s="85"/>
      <c r="Z3748" s="85"/>
      <c r="AA3748" s="14">
        <f>SUM(U3748:Z3748)</f>
        <v>0</v>
      </c>
      <c r="AB3748" s="85"/>
      <c r="AC3748" s="85"/>
      <c r="AD3748" s="86">
        <f>H3748+K3748+O3748+T3748+AA3748+AB3748-AC3748</f>
        <v>71.369774919614144</v>
      </c>
    </row>
    <row r="3749" spans="1:30" ht="21" customHeight="1" x14ac:dyDescent="0.2">
      <c r="A3749" s="8">
        <v>3745</v>
      </c>
      <c r="B3749" s="96" t="s">
        <v>3071</v>
      </c>
      <c r="C3749" s="96" t="s">
        <v>66</v>
      </c>
      <c r="D3749" s="96">
        <v>1</v>
      </c>
      <c r="E3749" s="35">
        <v>0.71156249999999999</v>
      </c>
      <c r="F3749" s="47"/>
      <c r="G3749" s="47"/>
      <c r="H3749" s="12">
        <f>SUM(E3749*100,F3749:G3749)</f>
        <v>71.15625</v>
      </c>
      <c r="I3749" s="47"/>
      <c r="J3749" s="77"/>
      <c r="K3749" s="13">
        <f>SUM(I3749:J3749)</f>
        <v>0</v>
      </c>
      <c r="L3749" s="47"/>
      <c r="M3749" s="77"/>
      <c r="N3749" s="77"/>
      <c r="O3749" s="13">
        <f>SUM(L3749:N3749)</f>
        <v>0</v>
      </c>
      <c r="P3749" s="77"/>
      <c r="Q3749" s="77"/>
      <c r="R3749" s="77"/>
      <c r="S3749" s="77"/>
      <c r="T3749" s="13">
        <f>SUM(P3749:S3749)</f>
        <v>0</v>
      </c>
      <c r="U3749" s="47"/>
      <c r="V3749" s="47">
        <v>0.2</v>
      </c>
      <c r="W3749" s="47"/>
      <c r="X3749" s="47"/>
      <c r="Y3749" s="47"/>
      <c r="Z3749" s="47"/>
      <c r="AA3749" s="13">
        <f>SUM(U3749:Z3749)</f>
        <v>0.2</v>
      </c>
      <c r="AB3749" s="47"/>
      <c r="AC3749" s="47"/>
      <c r="AD3749" s="86">
        <f>H3749+K3749+O3749+T3749+AA3749+AB3749-AC3749</f>
        <v>71.356250000000003</v>
      </c>
    </row>
    <row r="3750" spans="1:30" ht="21" customHeight="1" x14ac:dyDescent="0.2">
      <c r="A3750" s="9">
        <v>3746</v>
      </c>
      <c r="B3750" s="143" t="s">
        <v>3072</v>
      </c>
      <c r="C3750" s="92" t="s">
        <v>64</v>
      </c>
      <c r="D3750" s="91">
        <v>4</v>
      </c>
      <c r="E3750" s="37">
        <v>0.71348130841121493</v>
      </c>
      <c r="F3750" s="52"/>
      <c r="G3750" s="46"/>
      <c r="H3750" s="12">
        <f>SUM(E3750*100,F3750:G3750)</f>
        <v>71.348130841121488</v>
      </c>
      <c r="I3750" s="94"/>
      <c r="J3750" s="95"/>
      <c r="K3750" s="12">
        <f>SUM(I3750:J3750)</f>
        <v>0</v>
      </c>
      <c r="L3750" s="95"/>
      <c r="M3750" s="95"/>
      <c r="N3750" s="95"/>
      <c r="O3750" s="12">
        <f>SUM(L3750:N3750)</f>
        <v>0</v>
      </c>
      <c r="P3750" s="95"/>
      <c r="Q3750" s="95"/>
      <c r="R3750" s="95"/>
      <c r="S3750" s="95"/>
      <c r="T3750" s="12">
        <f>SUM(P3750:S3750)</f>
        <v>0</v>
      </c>
      <c r="U3750" s="95"/>
      <c r="V3750" s="94"/>
      <c r="W3750" s="94"/>
      <c r="X3750" s="94"/>
      <c r="Y3750" s="85"/>
      <c r="Z3750" s="85"/>
      <c r="AA3750" s="14">
        <f>SUM(U3750:Z3750)</f>
        <v>0</v>
      </c>
      <c r="AB3750" s="85"/>
      <c r="AC3750" s="85"/>
      <c r="AD3750" s="86">
        <f>H3750+K3750+O3750+T3750+AA3750+AB3750-AC3750</f>
        <v>71.348130841121488</v>
      </c>
    </row>
    <row r="3751" spans="1:30" ht="21" customHeight="1" x14ac:dyDescent="0.2">
      <c r="A3751" s="10">
        <v>3747</v>
      </c>
      <c r="B3751" s="122" t="s">
        <v>3073</v>
      </c>
      <c r="C3751" s="110" t="s">
        <v>73</v>
      </c>
      <c r="D3751" s="110">
        <v>1</v>
      </c>
      <c r="E3751" s="36">
        <v>0.71345925925925935</v>
      </c>
      <c r="F3751" s="50"/>
      <c r="G3751" s="50"/>
      <c r="H3751" s="12">
        <f>SUM(E3751*100,F3751:G3751)</f>
        <v>71.34592592592594</v>
      </c>
      <c r="I3751" s="50"/>
      <c r="J3751" s="112"/>
      <c r="K3751" s="14">
        <f>SUM(I3751:J3751)</f>
        <v>0</v>
      </c>
      <c r="L3751" s="50"/>
      <c r="M3751" s="112"/>
      <c r="N3751" s="112"/>
      <c r="O3751" s="14">
        <f>SUM(L3751:N3751)</f>
        <v>0</v>
      </c>
      <c r="P3751" s="112"/>
      <c r="Q3751" s="112"/>
      <c r="R3751" s="112"/>
      <c r="S3751" s="112"/>
      <c r="T3751" s="14">
        <f>SUM(P3751:S3751)</f>
        <v>0</v>
      </c>
      <c r="U3751" s="50"/>
      <c r="V3751" s="50"/>
      <c r="W3751" s="50"/>
      <c r="X3751" s="50"/>
      <c r="Y3751" s="50"/>
      <c r="Z3751" s="50"/>
      <c r="AA3751" s="14">
        <f>SUM(U3751:Z3751)</f>
        <v>0</v>
      </c>
      <c r="AB3751" s="50"/>
      <c r="AC3751" s="50"/>
      <c r="AD3751" s="87">
        <f>H3751+K3751+O3751+T3751+AA3751+AB3751-AC3751</f>
        <v>71.34592592592594</v>
      </c>
    </row>
    <row r="3752" spans="1:30" ht="21" customHeight="1" x14ac:dyDescent="0.2">
      <c r="A3752" s="8">
        <v>3748</v>
      </c>
      <c r="B3752" s="117">
        <v>204062</v>
      </c>
      <c r="C3752" s="119" t="s">
        <v>78</v>
      </c>
      <c r="D3752" s="119">
        <v>1</v>
      </c>
      <c r="E3752" s="36">
        <v>0.67437499999999995</v>
      </c>
      <c r="F3752" s="51"/>
      <c r="G3752" s="51"/>
      <c r="H3752" s="12">
        <f>SUM(E3752*100,F3752:G3752)</f>
        <v>67.4375</v>
      </c>
      <c r="I3752" s="51"/>
      <c r="J3752" s="121"/>
      <c r="K3752" s="14">
        <f>SUM(I3752:J3752)</f>
        <v>0</v>
      </c>
      <c r="L3752" s="51"/>
      <c r="M3752" s="121"/>
      <c r="N3752" s="121"/>
      <c r="O3752" s="14">
        <f>SUM(L3752:N3752)</f>
        <v>0</v>
      </c>
      <c r="P3752" s="121"/>
      <c r="Q3752" s="121"/>
      <c r="R3752" s="121"/>
      <c r="S3752" s="121"/>
      <c r="T3752" s="14">
        <f>SUM(P3752:S3752)</f>
        <v>0</v>
      </c>
      <c r="U3752" s="51"/>
      <c r="V3752" s="51">
        <v>3.9</v>
      </c>
      <c r="W3752" s="51"/>
      <c r="X3752" s="51"/>
      <c r="Y3752" s="51"/>
      <c r="Z3752" s="51"/>
      <c r="AA3752" s="14">
        <f>SUM(U3752:Z3752)</f>
        <v>3.9</v>
      </c>
      <c r="AB3752" s="51"/>
      <c r="AC3752" s="51"/>
      <c r="AD3752" s="86">
        <f>H3752+K3752+O3752+T3752+AA3752+AB3752-AC3752</f>
        <v>71.337500000000006</v>
      </c>
    </row>
    <row r="3753" spans="1:30" ht="21" customHeight="1" x14ac:dyDescent="0.2">
      <c r="A3753" s="9">
        <v>3749</v>
      </c>
      <c r="B3753" s="117">
        <v>204157</v>
      </c>
      <c r="C3753" s="119" t="s">
        <v>78</v>
      </c>
      <c r="D3753" s="119">
        <v>1</v>
      </c>
      <c r="E3753" s="36">
        <v>0.68687500000000001</v>
      </c>
      <c r="F3753" s="51"/>
      <c r="G3753" s="51"/>
      <c r="H3753" s="12">
        <f>SUM(E3753*100,F3753:G3753)</f>
        <v>68.6875</v>
      </c>
      <c r="I3753" s="51"/>
      <c r="J3753" s="121"/>
      <c r="K3753" s="14">
        <f>SUM(I3753:J3753)</f>
        <v>0</v>
      </c>
      <c r="L3753" s="51"/>
      <c r="M3753" s="121"/>
      <c r="N3753" s="121"/>
      <c r="O3753" s="14">
        <f>SUM(L3753:N3753)</f>
        <v>0</v>
      </c>
      <c r="P3753" s="121"/>
      <c r="Q3753" s="121"/>
      <c r="R3753" s="121"/>
      <c r="S3753" s="121"/>
      <c r="T3753" s="14">
        <f>SUM(P3753:S3753)</f>
        <v>0</v>
      </c>
      <c r="U3753" s="51"/>
      <c r="V3753" s="51">
        <v>2.6</v>
      </c>
      <c r="W3753" s="51"/>
      <c r="X3753" s="51"/>
      <c r="Y3753" s="51"/>
      <c r="Z3753" s="51"/>
      <c r="AA3753" s="14">
        <f>SUM(U3753:Z3753)</f>
        <v>2.6</v>
      </c>
      <c r="AB3753" s="51"/>
      <c r="AC3753" s="51"/>
      <c r="AD3753" s="86">
        <f>H3753+K3753+O3753+T3753+AA3753+AB3753-AC3753</f>
        <v>71.287499999999994</v>
      </c>
    </row>
    <row r="3754" spans="1:30" ht="21" customHeight="1" x14ac:dyDescent="0.2">
      <c r="A3754" s="10">
        <v>3750</v>
      </c>
      <c r="B3754" s="117">
        <v>184020</v>
      </c>
      <c r="C3754" s="119" t="s">
        <v>78</v>
      </c>
      <c r="D3754" s="119">
        <v>3</v>
      </c>
      <c r="E3754" s="36">
        <v>0.71272727272727276</v>
      </c>
      <c r="F3754" s="51"/>
      <c r="G3754" s="51"/>
      <c r="H3754" s="12">
        <f>SUM(E3754*100,F3754:G3754)</f>
        <v>71.27272727272728</v>
      </c>
      <c r="I3754" s="51"/>
      <c r="J3754" s="121"/>
      <c r="K3754" s="14">
        <f>SUM(I3754:J3754)</f>
        <v>0</v>
      </c>
      <c r="L3754" s="51"/>
      <c r="M3754" s="121"/>
      <c r="N3754" s="121"/>
      <c r="O3754" s="14">
        <f>SUM(L3754:N3754)</f>
        <v>0</v>
      </c>
      <c r="P3754" s="121"/>
      <c r="Q3754" s="121"/>
      <c r="R3754" s="121"/>
      <c r="S3754" s="121"/>
      <c r="T3754" s="14">
        <f>SUM(P3754:S3754)</f>
        <v>0</v>
      </c>
      <c r="U3754" s="51"/>
      <c r="V3754" s="51"/>
      <c r="W3754" s="51"/>
      <c r="X3754" s="51"/>
      <c r="Y3754" s="51"/>
      <c r="Z3754" s="51"/>
      <c r="AA3754" s="14">
        <f>SUM(U3754:Z3754)</f>
        <v>0</v>
      </c>
      <c r="AB3754" s="51"/>
      <c r="AC3754" s="51"/>
      <c r="AD3754" s="86">
        <f>H3754+K3754+O3754+T3754+AA3754+AB3754-AC3754</f>
        <v>71.27272727272728</v>
      </c>
    </row>
    <row r="3755" spans="1:30" ht="21" customHeight="1" x14ac:dyDescent="0.2">
      <c r="A3755" s="8">
        <v>3751</v>
      </c>
      <c r="B3755" s="96" t="s">
        <v>3074</v>
      </c>
      <c r="C3755" s="96" t="s">
        <v>66</v>
      </c>
      <c r="D3755" s="96">
        <v>1</v>
      </c>
      <c r="E3755" s="35">
        <v>0.71266666666666667</v>
      </c>
      <c r="F3755" s="47"/>
      <c r="G3755" s="47"/>
      <c r="H3755" s="12">
        <f>SUM(E3755*100,F3755:G3755)</f>
        <v>71.266666666666666</v>
      </c>
      <c r="I3755" s="47"/>
      <c r="J3755" s="77"/>
      <c r="K3755" s="13">
        <f>SUM(I3755:J3755)</f>
        <v>0</v>
      </c>
      <c r="L3755" s="47"/>
      <c r="M3755" s="77"/>
      <c r="N3755" s="77"/>
      <c r="O3755" s="13">
        <f>SUM(L3755:N3755)</f>
        <v>0</v>
      </c>
      <c r="P3755" s="77"/>
      <c r="Q3755" s="77"/>
      <c r="R3755" s="77"/>
      <c r="S3755" s="77"/>
      <c r="T3755" s="13">
        <f>SUM(P3755:S3755)</f>
        <v>0</v>
      </c>
      <c r="U3755" s="47"/>
      <c r="V3755" s="47"/>
      <c r="W3755" s="47"/>
      <c r="X3755" s="47"/>
      <c r="Y3755" s="47"/>
      <c r="Z3755" s="47"/>
      <c r="AA3755" s="13">
        <f>SUM(U3755:Z3755)</f>
        <v>0</v>
      </c>
      <c r="AB3755" s="47"/>
      <c r="AC3755" s="47"/>
      <c r="AD3755" s="86">
        <f>H3755+K3755+O3755+T3755+AA3755+AB3755-AC3755</f>
        <v>71.266666666666666</v>
      </c>
    </row>
    <row r="3756" spans="1:30" ht="21" customHeight="1" x14ac:dyDescent="0.2">
      <c r="A3756" s="9">
        <v>3752</v>
      </c>
      <c r="B3756" s="122" t="s">
        <v>3075</v>
      </c>
      <c r="C3756" s="110" t="s">
        <v>73</v>
      </c>
      <c r="D3756" s="110">
        <v>1</v>
      </c>
      <c r="E3756" s="36">
        <v>0.71265185185185176</v>
      </c>
      <c r="F3756" s="50"/>
      <c r="G3756" s="50"/>
      <c r="H3756" s="12">
        <f>SUM(E3756*100,F3756:G3756)</f>
        <v>71.265185185185175</v>
      </c>
      <c r="I3756" s="50"/>
      <c r="J3756" s="112"/>
      <c r="K3756" s="14">
        <f>SUM(I3756:J3756)</f>
        <v>0</v>
      </c>
      <c r="L3756" s="50"/>
      <c r="M3756" s="112"/>
      <c r="N3756" s="112"/>
      <c r="O3756" s="14">
        <f>SUM(L3756:N3756)</f>
        <v>0</v>
      </c>
      <c r="P3756" s="112"/>
      <c r="Q3756" s="112"/>
      <c r="R3756" s="112"/>
      <c r="S3756" s="112"/>
      <c r="T3756" s="14">
        <f>SUM(P3756:S3756)</f>
        <v>0</v>
      </c>
      <c r="U3756" s="50"/>
      <c r="V3756" s="50"/>
      <c r="W3756" s="50"/>
      <c r="X3756" s="50"/>
      <c r="Y3756" s="50"/>
      <c r="Z3756" s="50"/>
      <c r="AA3756" s="14">
        <f>SUM(U3756:Z3756)</f>
        <v>0</v>
      </c>
      <c r="AB3756" s="50"/>
      <c r="AC3756" s="50"/>
      <c r="AD3756" s="86">
        <f>H3756+K3756+O3756+T3756+AA3756+AB3756-AC3756</f>
        <v>71.265185185185175</v>
      </c>
    </row>
    <row r="3757" spans="1:30" ht="21" customHeight="1" x14ac:dyDescent="0.2">
      <c r="A3757" s="10">
        <v>3753</v>
      </c>
      <c r="B3757" s="107" t="s">
        <v>3076</v>
      </c>
      <c r="C3757" s="104" t="s">
        <v>70</v>
      </c>
      <c r="D3757" s="104">
        <v>2</v>
      </c>
      <c r="E3757" s="36">
        <f>H3757/100</f>
        <v>0.71259090909090916</v>
      </c>
      <c r="F3757" s="49"/>
      <c r="G3757" s="49"/>
      <c r="H3757" s="9">
        <v>71.259090909090915</v>
      </c>
      <c r="I3757" s="49"/>
      <c r="J3757" s="106"/>
      <c r="K3757" s="14">
        <f>SUM(I3757:J3757)</f>
        <v>0</v>
      </c>
      <c r="L3757" s="49"/>
      <c r="M3757" s="106"/>
      <c r="N3757" s="106"/>
      <c r="O3757" s="14">
        <f>SUM(L3757:N3757)</f>
        <v>0</v>
      </c>
      <c r="P3757" s="106"/>
      <c r="Q3757" s="106"/>
      <c r="R3757" s="106"/>
      <c r="S3757" s="106"/>
      <c r="T3757" s="14">
        <f>SUM(P3757:S3757)</f>
        <v>0</v>
      </c>
      <c r="U3757" s="49"/>
      <c r="V3757" s="49"/>
      <c r="W3757" s="49"/>
      <c r="X3757" s="49"/>
      <c r="Y3757" s="49"/>
      <c r="Z3757" s="49"/>
      <c r="AA3757" s="14">
        <f>SUM(U3757:Z3757)</f>
        <v>0</v>
      </c>
      <c r="AB3757" s="49"/>
      <c r="AC3757" s="49"/>
      <c r="AD3757" s="86">
        <f>H3757+K3757+O3757+T3757+AA3757+AB3757-AC3757</f>
        <v>71.259090909090915</v>
      </c>
    </row>
    <row r="3758" spans="1:30" ht="21" customHeight="1" x14ac:dyDescent="0.2">
      <c r="A3758" s="8">
        <v>3754</v>
      </c>
      <c r="B3758" s="107" t="s">
        <v>3077</v>
      </c>
      <c r="C3758" s="104" t="s">
        <v>70</v>
      </c>
      <c r="D3758" s="104">
        <v>2</v>
      </c>
      <c r="E3758" s="36">
        <f>H3758/100</f>
        <v>0.71247499999999997</v>
      </c>
      <c r="F3758" s="49"/>
      <c r="G3758" s="49"/>
      <c r="H3758" s="12">
        <v>71.247500000000002</v>
      </c>
      <c r="I3758" s="49"/>
      <c r="J3758" s="106"/>
      <c r="K3758" s="14">
        <f>SUM(I3758:J3758)</f>
        <v>0</v>
      </c>
      <c r="L3758" s="49"/>
      <c r="M3758" s="106"/>
      <c r="N3758" s="106"/>
      <c r="O3758" s="14">
        <f>SUM(L3758:N3758)</f>
        <v>0</v>
      </c>
      <c r="P3758" s="106"/>
      <c r="Q3758" s="106"/>
      <c r="R3758" s="106"/>
      <c r="S3758" s="106"/>
      <c r="T3758" s="14">
        <f>SUM(P3758:S3758)</f>
        <v>0</v>
      </c>
      <c r="U3758" s="49"/>
      <c r="V3758" s="49"/>
      <c r="W3758" s="49"/>
      <c r="X3758" s="49"/>
      <c r="Y3758" s="49"/>
      <c r="Z3758" s="49"/>
      <c r="AA3758" s="14">
        <f>SUM(U3758:Z3758)</f>
        <v>0</v>
      </c>
      <c r="AB3758" s="49"/>
      <c r="AC3758" s="49"/>
      <c r="AD3758" s="86">
        <f>H3758+K3758+O3758+T3758+AA3758+AB3758-AC3758</f>
        <v>71.247500000000002</v>
      </c>
    </row>
    <row r="3759" spans="1:30" ht="21" customHeight="1" x14ac:dyDescent="0.2">
      <c r="A3759" s="9">
        <v>3755</v>
      </c>
      <c r="B3759" s="131" t="s">
        <v>3078</v>
      </c>
      <c r="C3759" s="92" t="s">
        <v>64</v>
      </c>
      <c r="D3759" s="91">
        <v>2</v>
      </c>
      <c r="E3759" s="37">
        <v>0.71244680851063835</v>
      </c>
      <c r="F3759" s="46"/>
      <c r="G3759" s="46"/>
      <c r="H3759" s="12">
        <f>SUM(E3759*100,F3759:G3759)</f>
        <v>71.244680851063833</v>
      </c>
      <c r="I3759" s="94"/>
      <c r="J3759" s="95"/>
      <c r="K3759" s="12">
        <f>SUM(I3759:J3759)</f>
        <v>0</v>
      </c>
      <c r="L3759" s="95"/>
      <c r="M3759" s="95"/>
      <c r="N3759" s="95"/>
      <c r="O3759" s="12">
        <f>SUM(L3759:N3759)</f>
        <v>0</v>
      </c>
      <c r="P3759" s="95"/>
      <c r="Q3759" s="95"/>
      <c r="R3759" s="95"/>
      <c r="S3759" s="95"/>
      <c r="T3759" s="12">
        <f>SUM(P3759:S3759)</f>
        <v>0</v>
      </c>
      <c r="U3759" s="95"/>
      <c r="V3759" s="94"/>
      <c r="W3759" s="94"/>
      <c r="X3759" s="94"/>
      <c r="Y3759" s="85"/>
      <c r="Z3759" s="85"/>
      <c r="AA3759" s="14">
        <f>SUM(U3759:Z3759)</f>
        <v>0</v>
      </c>
      <c r="AB3759" s="85"/>
      <c r="AC3759" s="85"/>
      <c r="AD3759" s="86">
        <f>H3759+K3759+O3759+T3759+AA3759+AB3759-AC3759</f>
        <v>71.244680851063833</v>
      </c>
    </row>
    <row r="3760" spans="1:30" ht="21" customHeight="1" x14ac:dyDescent="0.2">
      <c r="A3760" s="10">
        <v>3756</v>
      </c>
      <c r="B3760" s="140" t="s">
        <v>3079</v>
      </c>
      <c r="C3760" s="92" t="s">
        <v>64</v>
      </c>
      <c r="D3760" s="91">
        <v>4</v>
      </c>
      <c r="E3760" s="37">
        <v>0.71189252336448594</v>
      </c>
      <c r="F3760" s="53"/>
      <c r="G3760" s="46"/>
      <c r="H3760" s="12">
        <f>SUM(E3760*100,F3760:G3760)</f>
        <v>71.18925233644859</v>
      </c>
      <c r="I3760" s="94"/>
      <c r="J3760" s="95"/>
      <c r="K3760" s="12">
        <f>SUM(I3760:J3760)</f>
        <v>0</v>
      </c>
      <c r="L3760" s="95"/>
      <c r="M3760" s="95"/>
      <c r="N3760" s="95"/>
      <c r="O3760" s="12">
        <f>SUM(L3760:N3760)</f>
        <v>0</v>
      </c>
      <c r="P3760" s="95"/>
      <c r="Q3760" s="95"/>
      <c r="R3760" s="95"/>
      <c r="S3760" s="95"/>
      <c r="T3760" s="12">
        <f>SUM(P3760:S3760)</f>
        <v>0</v>
      </c>
      <c r="U3760" s="95"/>
      <c r="V3760" s="94"/>
      <c r="W3760" s="94"/>
      <c r="X3760" s="94"/>
      <c r="Y3760" s="85"/>
      <c r="Z3760" s="85"/>
      <c r="AA3760" s="14">
        <f>SUM(U3760:Z3760)</f>
        <v>0</v>
      </c>
      <c r="AB3760" s="85"/>
      <c r="AC3760" s="85"/>
      <c r="AD3760" s="86">
        <f>H3760+K3760+O3760+T3760+AA3760+AB3760-AC3760</f>
        <v>71.18925233644859</v>
      </c>
    </row>
    <row r="3761" spans="1:30" ht="21" customHeight="1" x14ac:dyDescent="0.2">
      <c r="A3761" s="8">
        <v>3757</v>
      </c>
      <c r="B3761" s="122" t="s">
        <v>3080</v>
      </c>
      <c r="C3761" s="110" t="s">
        <v>73</v>
      </c>
      <c r="D3761" s="110">
        <v>2</v>
      </c>
      <c r="E3761" s="36">
        <v>0.71187500000000004</v>
      </c>
      <c r="F3761" s="50"/>
      <c r="G3761" s="50"/>
      <c r="H3761" s="12">
        <f>SUM(E3761*100,F3761:G3761)</f>
        <v>71.1875</v>
      </c>
      <c r="I3761" s="50"/>
      <c r="J3761" s="112"/>
      <c r="K3761" s="14">
        <f>SUM(I3761:J3761)</f>
        <v>0</v>
      </c>
      <c r="L3761" s="50"/>
      <c r="M3761" s="112"/>
      <c r="N3761" s="112"/>
      <c r="O3761" s="14">
        <f>SUM(L3761:N3761)</f>
        <v>0</v>
      </c>
      <c r="P3761" s="112"/>
      <c r="Q3761" s="112"/>
      <c r="R3761" s="112"/>
      <c r="S3761" s="112"/>
      <c r="T3761" s="14">
        <f>SUM(P3761:S3761)</f>
        <v>0</v>
      </c>
      <c r="U3761" s="50"/>
      <c r="V3761" s="50"/>
      <c r="W3761" s="50"/>
      <c r="X3761" s="50"/>
      <c r="Y3761" s="50"/>
      <c r="Z3761" s="50"/>
      <c r="AA3761" s="14">
        <f>SUM(U3761:Z3761)</f>
        <v>0</v>
      </c>
      <c r="AB3761" s="50"/>
      <c r="AC3761" s="50"/>
      <c r="AD3761" s="86">
        <f>H3761+K3761+O3761+T3761+AA3761+AB3761-AC3761</f>
        <v>71.1875</v>
      </c>
    </row>
    <row r="3762" spans="1:30" ht="21" customHeight="1" x14ac:dyDescent="0.2">
      <c r="A3762" s="9">
        <v>3758</v>
      </c>
      <c r="B3762" s="110" t="s">
        <v>3081</v>
      </c>
      <c r="C3762" s="110" t="s">
        <v>73</v>
      </c>
      <c r="D3762" s="110">
        <v>2</v>
      </c>
      <c r="E3762" s="36">
        <v>0.71150349650349654</v>
      </c>
      <c r="F3762" s="50"/>
      <c r="G3762" s="50"/>
      <c r="H3762" s="12">
        <f>SUM(E3762*100,F3762:G3762)</f>
        <v>71.150349650349654</v>
      </c>
      <c r="I3762" s="50"/>
      <c r="J3762" s="112"/>
      <c r="K3762" s="14">
        <f>SUM(I3762:J3762)</f>
        <v>0</v>
      </c>
      <c r="L3762" s="50"/>
      <c r="M3762" s="112"/>
      <c r="N3762" s="112"/>
      <c r="O3762" s="14">
        <f>SUM(L3762:N3762)</f>
        <v>0</v>
      </c>
      <c r="P3762" s="112"/>
      <c r="Q3762" s="112"/>
      <c r="R3762" s="112"/>
      <c r="S3762" s="112"/>
      <c r="T3762" s="14">
        <f>SUM(P3762:S3762)</f>
        <v>0</v>
      </c>
      <c r="U3762" s="50"/>
      <c r="V3762" s="50"/>
      <c r="W3762" s="50"/>
      <c r="X3762" s="50"/>
      <c r="Y3762" s="50"/>
      <c r="Z3762" s="50"/>
      <c r="AA3762" s="14">
        <f>SUM(U3762:Z3762)</f>
        <v>0</v>
      </c>
      <c r="AB3762" s="50"/>
      <c r="AC3762" s="50"/>
      <c r="AD3762" s="86">
        <f>H3762+K3762+O3762+T3762+AA3762+AB3762-AC3762</f>
        <v>71.150349650349654</v>
      </c>
    </row>
    <row r="3763" spans="1:30" ht="21" customHeight="1" x14ac:dyDescent="0.2">
      <c r="A3763" s="10">
        <v>3759</v>
      </c>
      <c r="B3763" s="131" t="s">
        <v>3082</v>
      </c>
      <c r="C3763" s="92" t="s">
        <v>64</v>
      </c>
      <c r="D3763" s="92">
        <v>2</v>
      </c>
      <c r="E3763" s="37">
        <v>0.71148936170212762</v>
      </c>
      <c r="F3763" s="46"/>
      <c r="G3763" s="46"/>
      <c r="H3763" s="12">
        <f>SUM(E3763*100,F3763:G3763)</f>
        <v>71.148936170212764</v>
      </c>
      <c r="I3763" s="94"/>
      <c r="J3763" s="95"/>
      <c r="K3763" s="12">
        <f>SUM(I3763:J3763)</f>
        <v>0</v>
      </c>
      <c r="L3763" s="95"/>
      <c r="M3763" s="95"/>
      <c r="N3763" s="95"/>
      <c r="O3763" s="12">
        <f>SUM(L3763:N3763)</f>
        <v>0</v>
      </c>
      <c r="P3763" s="95"/>
      <c r="Q3763" s="95"/>
      <c r="R3763" s="95"/>
      <c r="S3763" s="95"/>
      <c r="T3763" s="12">
        <f>SUM(P3763:S3763)</f>
        <v>0</v>
      </c>
      <c r="U3763" s="95"/>
      <c r="V3763" s="94"/>
      <c r="W3763" s="94"/>
      <c r="X3763" s="94"/>
      <c r="Y3763" s="85"/>
      <c r="Z3763" s="85"/>
      <c r="AA3763" s="14">
        <f>SUM(U3763:Z3763)</f>
        <v>0</v>
      </c>
      <c r="AB3763" s="85"/>
      <c r="AC3763" s="85"/>
      <c r="AD3763" s="86">
        <f>H3763+K3763+O3763+T3763+AA3763+AB3763-AC3763</f>
        <v>71.148936170212764</v>
      </c>
    </row>
    <row r="3764" spans="1:30" ht="21" customHeight="1" x14ac:dyDescent="0.2">
      <c r="A3764" s="8">
        <v>3760</v>
      </c>
      <c r="B3764" s="131" t="s">
        <v>3083</v>
      </c>
      <c r="C3764" s="92" t="s">
        <v>64</v>
      </c>
      <c r="D3764" s="91">
        <v>2</v>
      </c>
      <c r="E3764" s="37">
        <v>0.71127659574468083</v>
      </c>
      <c r="F3764" s="46"/>
      <c r="G3764" s="46"/>
      <c r="H3764" s="12">
        <f>SUM(E3764*100,F3764:G3764)</f>
        <v>71.127659574468083</v>
      </c>
      <c r="I3764" s="53"/>
      <c r="J3764" s="113"/>
      <c r="K3764" s="12">
        <f>SUM(I3764:J3764)</f>
        <v>0</v>
      </c>
      <c r="L3764" s="53"/>
      <c r="M3764" s="113"/>
      <c r="N3764" s="113"/>
      <c r="O3764" s="12">
        <f>SUM(L3764:N3764)</f>
        <v>0</v>
      </c>
      <c r="P3764" s="113"/>
      <c r="Q3764" s="113"/>
      <c r="R3764" s="113"/>
      <c r="S3764" s="113"/>
      <c r="T3764" s="12">
        <f>SUM(P3764:S3764)</f>
        <v>0</v>
      </c>
      <c r="U3764" s="53"/>
      <c r="V3764" s="53"/>
      <c r="W3764" s="53"/>
      <c r="X3764" s="53"/>
      <c r="Y3764" s="58"/>
      <c r="Z3764" s="58"/>
      <c r="AA3764" s="14">
        <f>SUM(U3764:Z3764)</f>
        <v>0</v>
      </c>
      <c r="AB3764" s="58"/>
      <c r="AC3764" s="58"/>
      <c r="AD3764" s="86">
        <f>H3764+K3764+O3764+T3764+AA3764+AB3764-AC3764</f>
        <v>71.127659574468083</v>
      </c>
    </row>
    <row r="3765" spans="1:30" ht="21" customHeight="1" x14ac:dyDescent="0.2">
      <c r="A3765" s="9">
        <v>3761</v>
      </c>
      <c r="B3765" s="117">
        <v>184076</v>
      </c>
      <c r="C3765" s="119" t="s">
        <v>78</v>
      </c>
      <c r="D3765" s="119">
        <v>3</v>
      </c>
      <c r="E3765" s="36">
        <v>0.71113636363636368</v>
      </c>
      <c r="F3765" s="51"/>
      <c r="G3765" s="51"/>
      <c r="H3765" s="12">
        <f>SUM(E3765*100,F3765:G3765)</f>
        <v>71.113636363636374</v>
      </c>
      <c r="I3765" s="51"/>
      <c r="J3765" s="121"/>
      <c r="K3765" s="14">
        <f>SUM(I3765:J3765)</f>
        <v>0</v>
      </c>
      <c r="L3765" s="51"/>
      <c r="M3765" s="121"/>
      <c r="N3765" s="121"/>
      <c r="O3765" s="14">
        <f>SUM(L3765:N3765)</f>
        <v>0</v>
      </c>
      <c r="P3765" s="121"/>
      <c r="Q3765" s="121"/>
      <c r="R3765" s="121"/>
      <c r="S3765" s="121"/>
      <c r="T3765" s="14">
        <f>SUM(P3765:S3765)</f>
        <v>0</v>
      </c>
      <c r="U3765" s="51"/>
      <c r="V3765" s="51"/>
      <c r="W3765" s="51"/>
      <c r="X3765" s="51"/>
      <c r="Y3765" s="51"/>
      <c r="Z3765" s="51"/>
      <c r="AA3765" s="14">
        <f>SUM(U3765:Z3765)</f>
        <v>0</v>
      </c>
      <c r="AB3765" s="51"/>
      <c r="AC3765" s="51"/>
      <c r="AD3765" s="86">
        <f>H3765+K3765+O3765+T3765+AA3765+AB3765-AC3765</f>
        <v>71.113636363636374</v>
      </c>
    </row>
    <row r="3766" spans="1:30" ht="21" customHeight="1" x14ac:dyDescent="0.2">
      <c r="A3766" s="10">
        <v>3762</v>
      </c>
      <c r="B3766" s="131" t="s">
        <v>3084</v>
      </c>
      <c r="C3766" s="92" t="s">
        <v>64</v>
      </c>
      <c r="D3766" s="92">
        <v>2</v>
      </c>
      <c r="E3766" s="37">
        <v>0.71106382978723404</v>
      </c>
      <c r="F3766" s="46"/>
      <c r="G3766" s="46"/>
      <c r="H3766" s="12">
        <f>SUM(E3766*100,F3766:G3766)</f>
        <v>71.106382978723403</v>
      </c>
      <c r="I3766" s="94"/>
      <c r="J3766" s="95"/>
      <c r="K3766" s="12">
        <f>SUM(I3766:J3766)</f>
        <v>0</v>
      </c>
      <c r="L3766" s="95"/>
      <c r="M3766" s="95"/>
      <c r="N3766" s="95"/>
      <c r="O3766" s="12">
        <f>SUM(L3766:N3766)</f>
        <v>0</v>
      </c>
      <c r="P3766" s="95"/>
      <c r="Q3766" s="95"/>
      <c r="R3766" s="95"/>
      <c r="S3766" s="95"/>
      <c r="T3766" s="12">
        <f>SUM(P3766:S3766)</f>
        <v>0</v>
      </c>
      <c r="U3766" s="95"/>
      <c r="V3766" s="94"/>
      <c r="W3766" s="94"/>
      <c r="X3766" s="94"/>
      <c r="Y3766" s="85"/>
      <c r="Z3766" s="85"/>
      <c r="AA3766" s="14">
        <f>SUM(U3766:Z3766)</f>
        <v>0</v>
      </c>
      <c r="AB3766" s="85"/>
      <c r="AC3766" s="85"/>
      <c r="AD3766" s="86">
        <f>H3766+K3766+O3766+T3766+AA3766+AB3766-AC3766</f>
        <v>71.106382978723403</v>
      </c>
    </row>
    <row r="3767" spans="1:30" ht="21" customHeight="1" x14ac:dyDescent="0.2">
      <c r="A3767" s="8">
        <v>3763</v>
      </c>
      <c r="B3767" s="117">
        <v>184086</v>
      </c>
      <c r="C3767" s="119" t="s">
        <v>78</v>
      </c>
      <c r="D3767" s="119">
        <v>3</v>
      </c>
      <c r="E3767" s="36">
        <v>0.71090909090909093</v>
      </c>
      <c r="F3767" s="51"/>
      <c r="G3767" s="51"/>
      <c r="H3767" s="12">
        <f>SUM(E3767*100,F3767:G3767)</f>
        <v>71.090909090909093</v>
      </c>
      <c r="I3767" s="51"/>
      <c r="J3767" s="121"/>
      <c r="K3767" s="14">
        <f>SUM(I3767:J3767)</f>
        <v>0</v>
      </c>
      <c r="L3767" s="51"/>
      <c r="M3767" s="121"/>
      <c r="N3767" s="121"/>
      <c r="O3767" s="14">
        <f>SUM(L3767:N3767)</f>
        <v>0</v>
      </c>
      <c r="P3767" s="121"/>
      <c r="Q3767" s="121"/>
      <c r="R3767" s="121"/>
      <c r="S3767" s="121"/>
      <c r="T3767" s="14">
        <f>SUM(P3767:S3767)</f>
        <v>0</v>
      </c>
      <c r="U3767" s="51"/>
      <c r="V3767" s="51"/>
      <c r="W3767" s="51"/>
      <c r="X3767" s="51"/>
      <c r="Y3767" s="51"/>
      <c r="Z3767" s="51"/>
      <c r="AA3767" s="14">
        <f>SUM(U3767:Z3767)</f>
        <v>0</v>
      </c>
      <c r="AB3767" s="51"/>
      <c r="AC3767" s="51"/>
      <c r="AD3767" s="86">
        <f>H3767+K3767+O3767+T3767+AA3767+AB3767-AC3767</f>
        <v>71.090909090909093</v>
      </c>
    </row>
    <row r="3768" spans="1:30" ht="21" customHeight="1" x14ac:dyDescent="0.2">
      <c r="A3768" s="9">
        <v>3764</v>
      </c>
      <c r="B3768" s="114" t="s">
        <v>3085</v>
      </c>
      <c r="C3768" s="92" t="s">
        <v>64</v>
      </c>
      <c r="D3768" s="91">
        <v>3</v>
      </c>
      <c r="E3768" s="37">
        <v>0.69080385852090032</v>
      </c>
      <c r="F3768" s="53"/>
      <c r="G3768" s="46"/>
      <c r="H3768" s="12">
        <f>SUM(E3768*100,F3768:G3768)</f>
        <v>69.080385852090032</v>
      </c>
      <c r="I3768" s="94"/>
      <c r="J3768" s="95"/>
      <c r="K3768" s="12">
        <f>SUM(I3768:J3768)</f>
        <v>0</v>
      </c>
      <c r="L3768" s="95"/>
      <c r="M3768" s="95"/>
      <c r="N3768" s="95"/>
      <c r="O3768" s="12">
        <f>SUM(L3768:N3768)</f>
        <v>0</v>
      </c>
      <c r="P3768" s="95"/>
      <c r="Q3768" s="95"/>
      <c r="R3768" s="95"/>
      <c r="S3768" s="95"/>
      <c r="T3768" s="12">
        <f>SUM(P3768:S3768)</f>
        <v>0</v>
      </c>
      <c r="U3768" s="95">
        <v>2</v>
      </c>
      <c r="V3768" s="94"/>
      <c r="W3768" s="94"/>
      <c r="X3768" s="94"/>
      <c r="Y3768" s="85"/>
      <c r="Z3768" s="85"/>
      <c r="AA3768" s="14">
        <f>SUM(U3768:Z3768)</f>
        <v>2</v>
      </c>
      <c r="AB3768" s="85"/>
      <c r="AC3768" s="85"/>
      <c r="AD3768" s="86">
        <f>H3768+K3768+O3768+T3768+AA3768+AB3768-AC3768</f>
        <v>71.080385852090032</v>
      </c>
    </row>
    <row r="3769" spans="1:30" ht="21" customHeight="1" x14ac:dyDescent="0.2">
      <c r="A3769" s="10">
        <v>3765</v>
      </c>
      <c r="B3769" s="117">
        <v>204206</v>
      </c>
      <c r="C3769" s="119" t="s">
        <v>78</v>
      </c>
      <c r="D3769" s="119">
        <v>1</v>
      </c>
      <c r="E3769" s="36">
        <v>0.68437499999999996</v>
      </c>
      <c r="F3769" s="51"/>
      <c r="G3769" s="51"/>
      <c r="H3769" s="12">
        <f>SUM(E3769*100,F3769:G3769)</f>
        <v>68.4375</v>
      </c>
      <c r="I3769" s="51"/>
      <c r="J3769" s="121"/>
      <c r="K3769" s="14">
        <f>SUM(I3769:J3769)</f>
        <v>0</v>
      </c>
      <c r="L3769" s="51"/>
      <c r="M3769" s="121"/>
      <c r="N3769" s="121"/>
      <c r="O3769" s="14">
        <f>SUM(L3769:N3769)</f>
        <v>0</v>
      </c>
      <c r="P3769" s="121"/>
      <c r="Q3769" s="121"/>
      <c r="R3769" s="121"/>
      <c r="S3769" s="121"/>
      <c r="T3769" s="14">
        <f>SUM(P3769:S3769)</f>
        <v>0</v>
      </c>
      <c r="U3769" s="51"/>
      <c r="V3769" s="51">
        <v>2.6</v>
      </c>
      <c r="W3769" s="51"/>
      <c r="X3769" s="51"/>
      <c r="Y3769" s="51"/>
      <c r="Z3769" s="51"/>
      <c r="AA3769" s="14">
        <f>SUM(U3769:Z3769)</f>
        <v>2.6</v>
      </c>
      <c r="AB3769" s="51"/>
      <c r="AC3769" s="51"/>
      <c r="AD3769" s="86">
        <f>H3769+K3769+O3769+T3769+AA3769+AB3769-AC3769</f>
        <v>71.037499999999994</v>
      </c>
    </row>
    <row r="3770" spans="1:30" ht="21" customHeight="1" x14ac:dyDescent="0.2">
      <c r="A3770" s="8">
        <v>3766</v>
      </c>
      <c r="B3770" s="122" t="s">
        <v>3086</v>
      </c>
      <c r="C3770" s="110" t="s">
        <v>73</v>
      </c>
      <c r="D3770" s="110">
        <v>1</v>
      </c>
      <c r="E3770" s="36">
        <v>0.7003571428571429</v>
      </c>
      <c r="F3770" s="50"/>
      <c r="G3770" s="50">
        <v>1</v>
      </c>
      <c r="H3770" s="12">
        <f>SUM(E3770*100,F3770:G3770)</f>
        <v>71.035714285714292</v>
      </c>
      <c r="I3770" s="50"/>
      <c r="J3770" s="112"/>
      <c r="K3770" s="14">
        <f>SUM(I3770:J3770)</f>
        <v>0</v>
      </c>
      <c r="L3770" s="50"/>
      <c r="M3770" s="112"/>
      <c r="N3770" s="112"/>
      <c r="O3770" s="14">
        <f>SUM(L3770:N3770)</f>
        <v>0</v>
      </c>
      <c r="P3770" s="112"/>
      <c r="Q3770" s="112"/>
      <c r="R3770" s="112"/>
      <c r="S3770" s="112"/>
      <c r="T3770" s="14">
        <f>SUM(P3770:S3770)</f>
        <v>0</v>
      </c>
      <c r="U3770" s="50"/>
      <c r="V3770" s="50"/>
      <c r="W3770" s="50"/>
      <c r="X3770" s="50"/>
      <c r="Y3770" s="50"/>
      <c r="Z3770" s="50"/>
      <c r="AA3770" s="14">
        <f>SUM(U3770:Z3770)</f>
        <v>0</v>
      </c>
      <c r="AB3770" s="50"/>
      <c r="AC3770" s="50"/>
      <c r="AD3770" s="86">
        <f>H3770+K3770+O3770+T3770+AA3770+AB3770-AC3770</f>
        <v>71.035714285714292</v>
      </c>
    </row>
    <row r="3771" spans="1:30" ht="21" customHeight="1" x14ac:dyDescent="0.2">
      <c r="A3771" s="9">
        <v>3767</v>
      </c>
      <c r="B3771" s="90" t="s">
        <v>3087</v>
      </c>
      <c r="C3771" s="92" t="s">
        <v>64</v>
      </c>
      <c r="D3771" s="92">
        <v>2</v>
      </c>
      <c r="E3771" s="37">
        <v>0.71031914893617021</v>
      </c>
      <c r="F3771" s="54"/>
      <c r="G3771" s="54"/>
      <c r="H3771" s="12">
        <f>SUM(E3771*100,F3771:G3771)</f>
        <v>71.031914893617028</v>
      </c>
      <c r="I3771" s="85"/>
      <c r="J3771" s="126"/>
      <c r="K3771" s="12">
        <f>SUM(I3771:J3771)</f>
        <v>0</v>
      </c>
      <c r="L3771" s="126"/>
      <c r="M3771" s="126"/>
      <c r="N3771" s="126"/>
      <c r="O3771" s="12">
        <f>SUM(L3771:N3771)</f>
        <v>0</v>
      </c>
      <c r="P3771" s="126"/>
      <c r="Q3771" s="126"/>
      <c r="R3771" s="126"/>
      <c r="S3771" s="126"/>
      <c r="T3771" s="12">
        <f>SUM(P3771:S3771)</f>
        <v>0</v>
      </c>
      <c r="U3771" s="126"/>
      <c r="V3771" s="85"/>
      <c r="W3771" s="85"/>
      <c r="X3771" s="85"/>
      <c r="Y3771" s="85"/>
      <c r="Z3771" s="85"/>
      <c r="AA3771" s="14">
        <f>SUM(U3771:Z3771)</f>
        <v>0</v>
      </c>
      <c r="AB3771" s="85"/>
      <c r="AC3771" s="85"/>
      <c r="AD3771" s="86">
        <f>H3771+K3771+O3771+T3771+AA3771+AB3771-AC3771</f>
        <v>71.031914893617028</v>
      </c>
    </row>
    <row r="3772" spans="1:30" ht="21" customHeight="1" x14ac:dyDescent="0.2">
      <c r="A3772" s="10">
        <v>3768</v>
      </c>
      <c r="B3772" s="131" t="s">
        <v>3088</v>
      </c>
      <c r="C3772" s="92" t="s">
        <v>64</v>
      </c>
      <c r="D3772" s="92">
        <v>2</v>
      </c>
      <c r="E3772" s="37">
        <v>0.71031914893617021</v>
      </c>
      <c r="F3772" s="52"/>
      <c r="G3772" s="46"/>
      <c r="H3772" s="12">
        <f>SUM(E3772*100,F3772:G3772)</f>
        <v>71.031914893617028</v>
      </c>
      <c r="I3772" s="94"/>
      <c r="J3772" s="95"/>
      <c r="K3772" s="12">
        <f>SUM(I3772:J3772)</f>
        <v>0</v>
      </c>
      <c r="L3772" s="95"/>
      <c r="M3772" s="95"/>
      <c r="N3772" s="95"/>
      <c r="O3772" s="12">
        <f>SUM(L3772:N3772)</f>
        <v>0</v>
      </c>
      <c r="P3772" s="95"/>
      <c r="Q3772" s="95"/>
      <c r="R3772" s="95"/>
      <c r="S3772" s="95"/>
      <c r="T3772" s="12">
        <f>SUM(P3772:S3772)</f>
        <v>0</v>
      </c>
      <c r="U3772" s="95"/>
      <c r="V3772" s="94"/>
      <c r="W3772" s="94"/>
      <c r="X3772" s="94"/>
      <c r="Y3772" s="85"/>
      <c r="Z3772" s="85"/>
      <c r="AA3772" s="14">
        <f>SUM(U3772:Z3772)</f>
        <v>0</v>
      </c>
      <c r="AB3772" s="85"/>
      <c r="AC3772" s="85"/>
      <c r="AD3772" s="86">
        <f>H3772+K3772+O3772+T3772+AA3772+AB3772-AC3772</f>
        <v>71.031914893617028</v>
      </c>
    </row>
    <row r="3773" spans="1:30" ht="21" customHeight="1" x14ac:dyDescent="0.2">
      <c r="A3773" s="8">
        <v>3769</v>
      </c>
      <c r="B3773" s="110" t="s">
        <v>3089</v>
      </c>
      <c r="C3773" s="110" t="s">
        <v>73</v>
      </c>
      <c r="D3773" s="110">
        <v>3</v>
      </c>
      <c r="E3773" s="36">
        <v>0.70405797101449274</v>
      </c>
      <c r="F3773" s="50"/>
      <c r="G3773" s="50"/>
      <c r="H3773" s="12">
        <f>SUM(E3773*100,F3773:G3773)</f>
        <v>70.405797101449281</v>
      </c>
      <c r="I3773" s="50"/>
      <c r="J3773" s="112"/>
      <c r="K3773" s="14">
        <f>SUM(I3773:J3773)</f>
        <v>0</v>
      </c>
      <c r="L3773" s="50"/>
      <c r="M3773" s="112"/>
      <c r="N3773" s="112"/>
      <c r="O3773" s="14">
        <f>SUM(L3773:N3773)</f>
        <v>0</v>
      </c>
      <c r="P3773" s="112"/>
      <c r="Q3773" s="112"/>
      <c r="R3773" s="112">
        <v>0.6</v>
      </c>
      <c r="S3773" s="112"/>
      <c r="T3773" s="14">
        <f>SUM(P3773:S3773)</f>
        <v>0.6</v>
      </c>
      <c r="U3773" s="50"/>
      <c r="V3773" s="50"/>
      <c r="W3773" s="50"/>
      <c r="X3773" s="50"/>
      <c r="Y3773" s="50"/>
      <c r="Z3773" s="50"/>
      <c r="AA3773" s="14">
        <f>SUM(U3773:Z3773)</f>
        <v>0</v>
      </c>
      <c r="AB3773" s="50"/>
      <c r="AC3773" s="50"/>
      <c r="AD3773" s="86">
        <f>H3773+K3773+O3773+T3773+AA3773+AB3773-AC3773</f>
        <v>71.005797101449275</v>
      </c>
    </row>
    <row r="3774" spans="1:30" ht="21" customHeight="1" x14ac:dyDescent="0.2">
      <c r="A3774" s="9">
        <v>3770</v>
      </c>
      <c r="B3774" s="107">
        <v>182831</v>
      </c>
      <c r="C3774" s="104" t="s">
        <v>70</v>
      </c>
      <c r="D3774" s="104">
        <v>3</v>
      </c>
      <c r="E3774" s="36">
        <f>'[1]3-18-04.'!AD16</f>
        <v>0.71</v>
      </c>
      <c r="F3774" s="49"/>
      <c r="G3774" s="49"/>
      <c r="H3774" s="12">
        <f>SUM(E3774*100,F3774:G3774)</f>
        <v>71</v>
      </c>
      <c r="I3774" s="49"/>
      <c r="J3774" s="106"/>
      <c r="K3774" s="14">
        <f>SUM(I3774:J3774)</f>
        <v>0</v>
      </c>
      <c r="L3774" s="49"/>
      <c r="M3774" s="106"/>
      <c r="N3774" s="106"/>
      <c r="O3774" s="14">
        <f>SUM(L3774:N3774)</f>
        <v>0</v>
      </c>
      <c r="P3774" s="106"/>
      <c r="Q3774" s="106"/>
      <c r="R3774" s="106"/>
      <c r="S3774" s="106"/>
      <c r="T3774" s="14">
        <f>SUM(P3774:S3774)</f>
        <v>0</v>
      </c>
      <c r="U3774" s="49"/>
      <c r="V3774" s="49"/>
      <c r="W3774" s="49"/>
      <c r="X3774" s="49"/>
      <c r="Y3774" s="49"/>
      <c r="Z3774" s="49"/>
      <c r="AA3774" s="14">
        <f>SUM(U3774:Z3774)</f>
        <v>0</v>
      </c>
      <c r="AB3774" s="49"/>
      <c r="AC3774" s="49"/>
      <c r="AD3774" s="86">
        <f>H3774+K3774+O3774+T3774+AA3774+AB3774-AC3774</f>
        <v>71</v>
      </c>
    </row>
    <row r="3775" spans="1:30" ht="21" customHeight="1" x14ac:dyDescent="0.2">
      <c r="A3775" s="10">
        <v>3771</v>
      </c>
      <c r="B3775" s="103" t="s">
        <v>3090</v>
      </c>
      <c r="C3775" s="104" t="s">
        <v>70</v>
      </c>
      <c r="D3775" s="103">
        <v>4</v>
      </c>
      <c r="E3775" s="36">
        <f>H3775/100</f>
        <v>0.71</v>
      </c>
      <c r="F3775" s="49"/>
      <c r="G3775" s="49"/>
      <c r="H3775" s="12">
        <v>71</v>
      </c>
      <c r="I3775" s="49"/>
      <c r="J3775" s="106"/>
      <c r="K3775" s="14">
        <f>SUM(I3775:J3775)</f>
        <v>0</v>
      </c>
      <c r="L3775" s="49"/>
      <c r="M3775" s="106"/>
      <c r="N3775" s="106"/>
      <c r="O3775" s="14">
        <f>SUM(L3775:N3775)</f>
        <v>0</v>
      </c>
      <c r="P3775" s="106"/>
      <c r="Q3775" s="106"/>
      <c r="R3775" s="106"/>
      <c r="S3775" s="106"/>
      <c r="T3775" s="14">
        <f>SUM(P3775:S3775)</f>
        <v>0</v>
      </c>
      <c r="U3775" s="49"/>
      <c r="V3775" s="49"/>
      <c r="W3775" s="49"/>
      <c r="X3775" s="49"/>
      <c r="Y3775" s="49"/>
      <c r="Z3775" s="49"/>
      <c r="AA3775" s="14">
        <f>SUM(U3775:Z3775)</f>
        <v>0</v>
      </c>
      <c r="AB3775" s="49"/>
      <c r="AC3775" s="49"/>
      <c r="AD3775" s="86">
        <f>H3775+K3775+O3775+T3775+AA3775+AB3775-AC3775</f>
        <v>71</v>
      </c>
    </row>
    <row r="3776" spans="1:30" ht="21" customHeight="1" x14ac:dyDescent="0.2">
      <c r="A3776" s="8">
        <v>3772</v>
      </c>
      <c r="B3776" s="122" t="s">
        <v>3091</v>
      </c>
      <c r="C3776" s="110" t="s">
        <v>73</v>
      </c>
      <c r="D3776" s="110">
        <v>2</v>
      </c>
      <c r="E3776" s="36">
        <v>0.71</v>
      </c>
      <c r="F3776" s="50"/>
      <c r="G3776" s="50"/>
      <c r="H3776" s="12">
        <f>SUM(E3776*100,F3776:G3776)</f>
        <v>71</v>
      </c>
      <c r="I3776" s="50"/>
      <c r="J3776" s="112"/>
      <c r="K3776" s="14">
        <f>SUM(I3776:J3776)</f>
        <v>0</v>
      </c>
      <c r="L3776" s="50"/>
      <c r="M3776" s="112"/>
      <c r="N3776" s="112"/>
      <c r="O3776" s="14">
        <f>SUM(L3776:N3776)</f>
        <v>0</v>
      </c>
      <c r="P3776" s="112"/>
      <c r="Q3776" s="112"/>
      <c r="R3776" s="112"/>
      <c r="S3776" s="112"/>
      <c r="T3776" s="14">
        <f>SUM(P3776:S3776)</f>
        <v>0</v>
      </c>
      <c r="U3776" s="50"/>
      <c r="V3776" s="50"/>
      <c r="W3776" s="50"/>
      <c r="X3776" s="50"/>
      <c r="Y3776" s="50"/>
      <c r="Z3776" s="50"/>
      <c r="AA3776" s="14">
        <f>SUM(U3776:Z3776)</f>
        <v>0</v>
      </c>
      <c r="AB3776" s="50"/>
      <c r="AC3776" s="50"/>
      <c r="AD3776" s="86">
        <f>H3776+K3776+O3776+T3776+AA3776+AB3776-AC3776</f>
        <v>71</v>
      </c>
    </row>
    <row r="3777" spans="1:30" ht="21" customHeight="1" x14ac:dyDescent="0.2">
      <c r="A3777" s="9">
        <v>3773</v>
      </c>
      <c r="B3777" s="122" t="s">
        <v>3092</v>
      </c>
      <c r="C3777" s="110" t="s">
        <v>73</v>
      </c>
      <c r="D3777" s="110">
        <v>1</v>
      </c>
      <c r="E3777" s="36">
        <v>0.7</v>
      </c>
      <c r="F3777" s="50"/>
      <c r="G3777" s="50">
        <v>1</v>
      </c>
      <c r="H3777" s="12">
        <f>SUM(E3777*100,F3777:G3777)</f>
        <v>71</v>
      </c>
      <c r="I3777" s="50"/>
      <c r="J3777" s="112"/>
      <c r="K3777" s="14">
        <f>SUM(I3777:J3777)</f>
        <v>0</v>
      </c>
      <c r="L3777" s="50"/>
      <c r="M3777" s="112"/>
      <c r="N3777" s="112"/>
      <c r="O3777" s="14">
        <f>SUM(L3777:N3777)</f>
        <v>0</v>
      </c>
      <c r="P3777" s="112"/>
      <c r="Q3777" s="112"/>
      <c r="R3777" s="112"/>
      <c r="S3777" s="112"/>
      <c r="T3777" s="14">
        <f>SUM(P3777:S3777)</f>
        <v>0</v>
      </c>
      <c r="U3777" s="50"/>
      <c r="V3777" s="50"/>
      <c r="W3777" s="50"/>
      <c r="X3777" s="50"/>
      <c r="Y3777" s="50"/>
      <c r="Z3777" s="50"/>
      <c r="AA3777" s="14">
        <f>SUM(U3777:Z3777)</f>
        <v>0</v>
      </c>
      <c r="AB3777" s="50"/>
      <c r="AC3777" s="50"/>
      <c r="AD3777" s="87">
        <f>H3777+K3777+O3777+T3777+AA3777+AB3777-AC3777</f>
        <v>71</v>
      </c>
    </row>
    <row r="3778" spans="1:30" ht="21" customHeight="1" x14ac:dyDescent="0.2">
      <c r="A3778" s="10">
        <v>3774</v>
      </c>
      <c r="B3778" s="136" t="s">
        <v>3093</v>
      </c>
      <c r="C3778" s="104" t="s">
        <v>70</v>
      </c>
      <c r="D3778" s="103">
        <v>1</v>
      </c>
      <c r="E3778" s="36">
        <f>H3778/100</f>
        <v>0.7018181818181819</v>
      </c>
      <c r="F3778" s="49"/>
      <c r="G3778" s="49"/>
      <c r="H3778" s="12">
        <v>70.181818181818187</v>
      </c>
      <c r="I3778" s="49"/>
      <c r="J3778" s="106"/>
      <c r="K3778" s="14">
        <f>SUM(I3778:J3778)</f>
        <v>0</v>
      </c>
      <c r="L3778" s="49"/>
      <c r="M3778" s="106"/>
      <c r="N3778" s="106"/>
      <c r="O3778" s="14">
        <f>SUM(L3778:N3778)</f>
        <v>0</v>
      </c>
      <c r="P3778" s="106"/>
      <c r="Q3778" s="106"/>
      <c r="R3778" s="106"/>
      <c r="S3778" s="106"/>
      <c r="T3778" s="14">
        <f>SUM(P3778:S3778)</f>
        <v>0</v>
      </c>
      <c r="U3778" s="49"/>
      <c r="V3778" s="49">
        <v>0.8</v>
      </c>
      <c r="W3778" s="49"/>
      <c r="X3778" s="49"/>
      <c r="Y3778" s="49"/>
      <c r="Z3778" s="49"/>
      <c r="AA3778" s="14">
        <f>SUM(U3778:Z3778)</f>
        <v>0.8</v>
      </c>
      <c r="AB3778" s="49"/>
      <c r="AC3778" s="49"/>
      <c r="AD3778" s="86">
        <f>H3778+K3778+O3778+T3778+AA3778+AB3778-AC3778</f>
        <v>70.981818181818184</v>
      </c>
    </row>
    <row r="3779" spans="1:30" ht="21" customHeight="1" x14ac:dyDescent="0.2">
      <c r="A3779" s="8">
        <v>3775</v>
      </c>
      <c r="B3779" s="117">
        <v>184018</v>
      </c>
      <c r="C3779" s="119" t="s">
        <v>78</v>
      </c>
      <c r="D3779" s="119">
        <v>3</v>
      </c>
      <c r="E3779" s="36">
        <v>0.70181818181818179</v>
      </c>
      <c r="F3779" s="51"/>
      <c r="G3779" s="51"/>
      <c r="H3779" s="12">
        <f>SUM(E3779*100,F3779:G3779)</f>
        <v>70.181818181818173</v>
      </c>
      <c r="I3779" s="51"/>
      <c r="J3779" s="121"/>
      <c r="K3779" s="14">
        <f>SUM(I3779:J3779)</f>
        <v>0</v>
      </c>
      <c r="L3779" s="51"/>
      <c r="M3779" s="121"/>
      <c r="N3779" s="121"/>
      <c r="O3779" s="14">
        <f>SUM(L3779:N3779)</f>
        <v>0</v>
      </c>
      <c r="P3779" s="121"/>
      <c r="Q3779" s="121"/>
      <c r="R3779" s="121"/>
      <c r="S3779" s="121"/>
      <c r="T3779" s="14">
        <f>SUM(P3779:S3779)</f>
        <v>0</v>
      </c>
      <c r="U3779" s="51"/>
      <c r="V3779" s="51">
        <v>0.8</v>
      </c>
      <c r="W3779" s="51"/>
      <c r="X3779" s="51"/>
      <c r="Y3779" s="51"/>
      <c r="Z3779" s="51">
        <v>0</v>
      </c>
      <c r="AA3779" s="14">
        <f>SUM(U3779:Z3779)</f>
        <v>0.8</v>
      </c>
      <c r="AB3779" s="51"/>
      <c r="AC3779" s="51"/>
      <c r="AD3779" s="86">
        <f>H3779+K3779+O3779+T3779+AA3779+AB3779-AC3779</f>
        <v>70.98181818181817</v>
      </c>
    </row>
    <row r="3780" spans="1:30" ht="21" customHeight="1" x14ac:dyDescent="0.2">
      <c r="A3780" s="9">
        <v>3776</v>
      </c>
      <c r="B3780" s="122" t="s">
        <v>3094</v>
      </c>
      <c r="C3780" s="110" t="s">
        <v>73</v>
      </c>
      <c r="D3780" s="110">
        <v>1</v>
      </c>
      <c r="E3780" s="36">
        <v>0.69964285714285712</v>
      </c>
      <c r="F3780" s="50"/>
      <c r="G3780" s="50">
        <v>1</v>
      </c>
      <c r="H3780" s="12">
        <f>SUM(E3780*100,F3780:G3780)</f>
        <v>70.964285714285708</v>
      </c>
      <c r="I3780" s="50"/>
      <c r="J3780" s="112"/>
      <c r="K3780" s="14">
        <f>SUM(I3780:J3780)</f>
        <v>0</v>
      </c>
      <c r="L3780" s="50"/>
      <c r="M3780" s="112"/>
      <c r="N3780" s="112"/>
      <c r="O3780" s="14">
        <f>SUM(L3780:N3780)</f>
        <v>0</v>
      </c>
      <c r="P3780" s="112"/>
      <c r="Q3780" s="112"/>
      <c r="R3780" s="112"/>
      <c r="S3780" s="112"/>
      <c r="T3780" s="14">
        <f>SUM(P3780:S3780)</f>
        <v>0</v>
      </c>
      <c r="U3780" s="50"/>
      <c r="V3780" s="50"/>
      <c r="W3780" s="50"/>
      <c r="X3780" s="50"/>
      <c r="Y3780" s="50"/>
      <c r="Z3780" s="50"/>
      <c r="AA3780" s="14">
        <f>SUM(U3780:Z3780)</f>
        <v>0</v>
      </c>
      <c r="AB3780" s="50"/>
      <c r="AC3780" s="50"/>
      <c r="AD3780" s="87">
        <f>H3780+K3780+O3780+T3780+AA3780+AB3780-AC3780</f>
        <v>70.964285714285708</v>
      </c>
    </row>
    <row r="3781" spans="1:30" ht="21" customHeight="1" x14ac:dyDescent="0.2">
      <c r="A3781" s="10">
        <v>3777</v>
      </c>
      <c r="B3781" s="96" t="s">
        <v>3095</v>
      </c>
      <c r="C3781" s="96" t="s">
        <v>66</v>
      </c>
      <c r="D3781" s="96">
        <v>3</v>
      </c>
      <c r="E3781" s="35">
        <v>0.70758620689655172</v>
      </c>
      <c r="F3781" s="47"/>
      <c r="G3781" s="47"/>
      <c r="H3781" s="12">
        <f>SUM(E3781*100,F3781:G3781)</f>
        <v>70.758620689655174</v>
      </c>
      <c r="I3781" s="47"/>
      <c r="J3781" s="77"/>
      <c r="K3781" s="13">
        <f>SUM(I3781:J3781)</f>
        <v>0</v>
      </c>
      <c r="L3781" s="47"/>
      <c r="M3781" s="77"/>
      <c r="N3781" s="77"/>
      <c r="O3781" s="13">
        <f>SUM(L3781:N3781)</f>
        <v>0</v>
      </c>
      <c r="P3781" s="77"/>
      <c r="Q3781" s="77"/>
      <c r="R3781" s="77"/>
      <c r="S3781" s="77"/>
      <c r="T3781" s="13">
        <f>SUM(P3781:S3781)</f>
        <v>0</v>
      </c>
      <c r="U3781" s="47"/>
      <c r="V3781" s="47">
        <v>0.2</v>
      </c>
      <c r="W3781" s="47"/>
      <c r="X3781" s="47"/>
      <c r="Y3781" s="47"/>
      <c r="Z3781" s="47"/>
      <c r="AA3781" s="13">
        <f>SUM(U3781:Z3781)</f>
        <v>0.2</v>
      </c>
      <c r="AB3781" s="47"/>
      <c r="AC3781" s="47"/>
      <c r="AD3781" s="87">
        <f>H3781+K3781+O3781+T3781+AA3781+AB3781-AC3781</f>
        <v>70.958620689655177</v>
      </c>
    </row>
    <row r="3782" spans="1:30" ht="21" customHeight="1" x14ac:dyDescent="0.2">
      <c r="A3782" s="8">
        <v>3778</v>
      </c>
      <c r="B3782" s="117">
        <v>204122</v>
      </c>
      <c r="C3782" s="119" t="s">
        <v>78</v>
      </c>
      <c r="D3782" s="119">
        <v>1</v>
      </c>
      <c r="E3782" s="36">
        <v>0.68937499999999996</v>
      </c>
      <c r="F3782" s="51"/>
      <c r="G3782" s="51"/>
      <c r="H3782" s="12">
        <f>SUM(E3782*100,F3782:G3782)</f>
        <v>68.9375</v>
      </c>
      <c r="I3782" s="51"/>
      <c r="J3782" s="121"/>
      <c r="K3782" s="14">
        <f>SUM(I3782:J3782)</f>
        <v>0</v>
      </c>
      <c r="L3782" s="51"/>
      <c r="M3782" s="121"/>
      <c r="N3782" s="121"/>
      <c r="O3782" s="14">
        <f>SUM(L3782:N3782)</f>
        <v>0</v>
      </c>
      <c r="P3782" s="121"/>
      <c r="Q3782" s="121"/>
      <c r="R3782" s="121"/>
      <c r="S3782" s="121"/>
      <c r="T3782" s="14">
        <f>SUM(P3782:S3782)</f>
        <v>0</v>
      </c>
      <c r="U3782" s="51"/>
      <c r="V3782" s="51"/>
      <c r="W3782" s="51"/>
      <c r="X3782" s="51"/>
      <c r="Y3782" s="51">
        <v>2</v>
      </c>
      <c r="Z3782" s="51"/>
      <c r="AA3782" s="14">
        <f>SUM(U3782:Z3782)</f>
        <v>2</v>
      </c>
      <c r="AB3782" s="51"/>
      <c r="AC3782" s="51"/>
      <c r="AD3782" s="86">
        <f>H3782+K3782+O3782+T3782+AA3782+AB3782-AC3782</f>
        <v>70.9375</v>
      </c>
    </row>
    <row r="3783" spans="1:30" ht="21" customHeight="1" x14ac:dyDescent="0.2">
      <c r="A3783" s="9">
        <v>3779</v>
      </c>
      <c r="B3783" s="110" t="s">
        <v>3096</v>
      </c>
      <c r="C3783" s="110" t="s">
        <v>73</v>
      </c>
      <c r="D3783" s="110">
        <v>1</v>
      </c>
      <c r="E3783" s="36">
        <v>0.70931999999999995</v>
      </c>
      <c r="F3783" s="50"/>
      <c r="G3783" s="50"/>
      <c r="H3783" s="12">
        <f>SUM(E3783*100,F3783:G3783)</f>
        <v>70.931999999999988</v>
      </c>
      <c r="I3783" s="50"/>
      <c r="J3783" s="112"/>
      <c r="K3783" s="14">
        <f>SUM(I3783:J3783)</f>
        <v>0</v>
      </c>
      <c r="L3783" s="50"/>
      <c r="M3783" s="112"/>
      <c r="N3783" s="112"/>
      <c r="O3783" s="14">
        <f>SUM(L3783:N3783)</f>
        <v>0</v>
      </c>
      <c r="P3783" s="112"/>
      <c r="Q3783" s="112"/>
      <c r="R3783" s="112"/>
      <c r="S3783" s="112"/>
      <c r="T3783" s="14">
        <f>SUM(P3783:S3783)</f>
        <v>0</v>
      </c>
      <c r="U3783" s="50"/>
      <c r="V3783" s="50"/>
      <c r="W3783" s="50"/>
      <c r="X3783" s="50"/>
      <c r="Y3783" s="50"/>
      <c r="Z3783" s="50"/>
      <c r="AA3783" s="14">
        <f>SUM(U3783:Z3783)</f>
        <v>0</v>
      </c>
      <c r="AB3783" s="50"/>
      <c r="AC3783" s="50"/>
      <c r="AD3783" s="86">
        <f>H3783+K3783+O3783+T3783+AA3783+AB3783-AC3783</f>
        <v>70.931999999999988</v>
      </c>
    </row>
    <row r="3784" spans="1:30" ht="21" customHeight="1" x14ac:dyDescent="0.2">
      <c r="A3784" s="10">
        <v>3780</v>
      </c>
      <c r="B3784" s="129" t="s">
        <v>3097</v>
      </c>
      <c r="C3784" s="101" t="s">
        <v>68</v>
      </c>
      <c r="D3784" s="101">
        <v>2</v>
      </c>
      <c r="E3784" s="35">
        <v>0.70899999999999996</v>
      </c>
      <c r="F3784" s="48"/>
      <c r="G3784" s="48"/>
      <c r="H3784" s="12">
        <f>SUM(E3784*100,F3784:G3784)</f>
        <v>70.899999999999991</v>
      </c>
      <c r="I3784" s="48"/>
      <c r="J3784" s="78"/>
      <c r="K3784" s="13">
        <f>SUM(I3784:J3784)</f>
        <v>0</v>
      </c>
      <c r="L3784" s="48"/>
      <c r="M3784" s="78"/>
      <c r="N3784" s="78"/>
      <c r="O3784" s="13">
        <f>SUM(L3784:N3784)</f>
        <v>0</v>
      </c>
      <c r="P3784" s="78"/>
      <c r="Q3784" s="78"/>
      <c r="R3784" s="78"/>
      <c r="S3784" s="78"/>
      <c r="T3784" s="13">
        <f>SUM(P3784:S3784)</f>
        <v>0</v>
      </c>
      <c r="U3784" s="48"/>
      <c r="V3784" s="48"/>
      <c r="W3784" s="48"/>
      <c r="X3784" s="48"/>
      <c r="Y3784" s="48"/>
      <c r="Z3784" s="48"/>
      <c r="AA3784" s="13">
        <f>SUM(U3784:Z3784)</f>
        <v>0</v>
      </c>
      <c r="AB3784" s="48"/>
      <c r="AC3784" s="48"/>
      <c r="AD3784" s="86">
        <f>H3784+K3784+O3784+T3784+AA3784+AB3784-AC3784</f>
        <v>70.899999999999991</v>
      </c>
    </row>
    <row r="3785" spans="1:30" ht="21" customHeight="1" x14ac:dyDescent="0.2">
      <c r="A3785" s="8">
        <v>3781</v>
      </c>
      <c r="B3785" s="96" t="s">
        <v>3098</v>
      </c>
      <c r="C3785" s="96" t="s">
        <v>66</v>
      </c>
      <c r="D3785" s="96">
        <v>4</v>
      </c>
      <c r="E3785" s="35">
        <v>0.7088888888888889</v>
      </c>
      <c r="F3785" s="47"/>
      <c r="G3785" s="47"/>
      <c r="H3785" s="12">
        <f>SUM(E3785*100,F3785:G3785)</f>
        <v>70.888888888888886</v>
      </c>
      <c r="I3785" s="47"/>
      <c r="J3785" s="77"/>
      <c r="K3785" s="13">
        <f>SUM(I3785:J3785)</f>
        <v>0</v>
      </c>
      <c r="L3785" s="47"/>
      <c r="M3785" s="77"/>
      <c r="N3785" s="77"/>
      <c r="O3785" s="13">
        <f>SUM(L3785:N3785)</f>
        <v>0</v>
      </c>
      <c r="P3785" s="77"/>
      <c r="Q3785" s="77"/>
      <c r="R3785" s="77"/>
      <c r="S3785" s="77"/>
      <c r="T3785" s="13">
        <f>SUM(P3785:S3785)</f>
        <v>0</v>
      </c>
      <c r="U3785" s="47"/>
      <c r="V3785" s="47"/>
      <c r="W3785" s="47"/>
      <c r="X3785" s="47"/>
      <c r="Y3785" s="47"/>
      <c r="Z3785" s="47"/>
      <c r="AA3785" s="13">
        <f>SUM(U3785:Z3785)</f>
        <v>0</v>
      </c>
      <c r="AB3785" s="47"/>
      <c r="AC3785" s="47"/>
      <c r="AD3785" s="86">
        <f>H3785+K3785+O3785+T3785+AA3785+AB3785-AC3785</f>
        <v>70.888888888888886</v>
      </c>
    </row>
    <row r="3786" spans="1:30" ht="21" customHeight="1" x14ac:dyDescent="0.2">
      <c r="A3786" s="9">
        <v>3782</v>
      </c>
      <c r="B3786" s="117">
        <v>174115</v>
      </c>
      <c r="C3786" s="119" t="s">
        <v>78</v>
      </c>
      <c r="D3786" s="119">
        <v>4</v>
      </c>
      <c r="E3786" s="36">
        <v>0.70871794871794869</v>
      </c>
      <c r="F3786" s="51"/>
      <c r="G3786" s="51"/>
      <c r="H3786" s="12">
        <f>SUM(E3786*100,F3786:G3786)</f>
        <v>70.871794871794862</v>
      </c>
      <c r="I3786" s="51"/>
      <c r="J3786" s="121"/>
      <c r="K3786" s="14">
        <f>SUM(I3786:J3786)</f>
        <v>0</v>
      </c>
      <c r="L3786" s="51"/>
      <c r="M3786" s="121"/>
      <c r="N3786" s="121"/>
      <c r="O3786" s="14">
        <f>SUM(L3786:N3786)</f>
        <v>0</v>
      </c>
      <c r="P3786" s="121"/>
      <c r="Q3786" s="121"/>
      <c r="R3786" s="121"/>
      <c r="S3786" s="121"/>
      <c r="T3786" s="14">
        <f>SUM(P3786:S3786)</f>
        <v>0</v>
      </c>
      <c r="U3786" s="51"/>
      <c r="V3786" s="51"/>
      <c r="W3786" s="51"/>
      <c r="X3786" s="51"/>
      <c r="Y3786" s="51"/>
      <c r="Z3786" s="51"/>
      <c r="AA3786" s="14">
        <f>SUM(U3786:Z3786)</f>
        <v>0</v>
      </c>
      <c r="AB3786" s="51"/>
      <c r="AC3786" s="51"/>
      <c r="AD3786" s="86">
        <f>H3786+K3786+O3786+T3786+AA3786+AB3786-AC3786</f>
        <v>70.871794871794862</v>
      </c>
    </row>
    <row r="3787" spans="1:30" ht="21" customHeight="1" x14ac:dyDescent="0.2">
      <c r="A3787" s="10">
        <v>3783</v>
      </c>
      <c r="B3787" s="134" t="s">
        <v>3099</v>
      </c>
      <c r="C3787" s="92" t="s">
        <v>64</v>
      </c>
      <c r="D3787" s="92">
        <v>1</v>
      </c>
      <c r="E3787" s="37">
        <v>0.70866666666666667</v>
      </c>
      <c r="F3787" s="46"/>
      <c r="G3787" s="46"/>
      <c r="H3787" s="12">
        <f>SUM(E3787*100,F3787:G3787)</f>
        <v>70.86666666666666</v>
      </c>
      <c r="I3787" s="94"/>
      <c r="J3787" s="95"/>
      <c r="K3787" s="12">
        <f>SUM(I3787:J3787)</f>
        <v>0</v>
      </c>
      <c r="L3787" s="95"/>
      <c r="M3787" s="95"/>
      <c r="N3787" s="95"/>
      <c r="O3787" s="12">
        <f>SUM(L3787:N3787)</f>
        <v>0</v>
      </c>
      <c r="P3787" s="95"/>
      <c r="Q3787" s="95"/>
      <c r="R3787" s="95"/>
      <c r="S3787" s="95"/>
      <c r="T3787" s="12">
        <f>SUM(P3787:S3787)</f>
        <v>0</v>
      </c>
      <c r="U3787" s="95"/>
      <c r="V3787" s="94"/>
      <c r="W3787" s="94"/>
      <c r="X3787" s="94"/>
      <c r="Y3787" s="85"/>
      <c r="Z3787" s="85"/>
      <c r="AA3787" s="14">
        <f>SUM(U3787:Z3787)</f>
        <v>0</v>
      </c>
      <c r="AB3787" s="85"/>
      <c r="AC3787" s="85"/>
      <c r="AD3787" s="87">
        <f>H3787+K3787+O3787+T3787+AA3787+AB3787-AC3787</f>
        <v>70.86666666666666</v>
      </c>
    </row>
    <row r="3788" spans="1:30" ht="21" customHeight="1" x14ac:dyDescent="0.2">
      <c r="A3788" s="8">
        <v>3784</v>
      </c>
      <c r="B3788" s="117">
        <v>204274</v>
      </c>
      <c r="C3788" s="119" t="s">
        <v>78</v>
      </c>
      <c r="D3788" s="119">
        <v>1</v>
      </c>
      <c r="E3788" s="36">
        <v>0.67062500000000003</v>
      </c>
      <c r="F3788" s="51"/>
      <c r="G3788" s="51"/>
      <c r="H3788" s="12">
        <f>SUM(E3788*100,F3788:G3788)</f>
        <v>67.0625</v>
      </c>
      <c r="I3788" s="51"/>
      <c r="J3788" s="121"/>
      <c r="K3788" s="14">
        <f>SUM(I3788:J3788)</f>
        <v>0</v>
      </c>
      <c r="L3788" s="51"/>
      <c r="M3788" s="121"/>
      <c r="N3788" s="121"/>
      <c r="O3788" s="14">
        <f>SUM(L3788:N3788)</f>
        <v>0</v>
      </c>
      <c r="P3788" s="121"/>
      <c r="Q3788" s="121"/>
      <c r="R3788" s="121"/>
      <c r="S3788" s="121"/>
      <c r="T3788" s="14">
        <f>SUM(P3788:S3788)</f>
        <v>0</v>
      </c>
      <c r="U3788" s="51"/>
      <c r="V3788" s="51">
        <v>3.8</v>
      </c>
      <c r="W3788" s="51"/>
      <c r="X3788" s="51"/>
      <c r="Y3788" s="51"/>
      <c r="Z3788" s="51"/>
      <c r="AA3788" s="14">
        <f>SUM(U3788:Z3788)</f>
        <v>3.8</v>
      </c>
      <c r="AB3788" s="51"/>
      <c r="AC3788" s="51"/>
      <c r="AD3788" s="86">
        <f>H3788+K3788+O3788+T3788+AA3788+AB3788-AC3788</f>
        <v>70.862499999999997</v>
      </c>
    </row>
    <row r="3789" spans="1:30" ht="21" customHeight="1" x14ac:dyDescent="0.2">
      <c r="A3789" s="9">
        <v>3785</v>
      </c>
      <c r="B3789" s="131" t="s">
        <v>3100</v>
      </c>
      <c r="C3789" s="92" t="s">
        <v>64</v>
      </c>
      <c r="D3789" s="92">
        <v>2</v>
      </c>
      <c r="E3789" s="37">
        <v>0.70840425531914897</v>
      </c>
      <c r="F3789" s="53"/>
      <c r="G3789" s="46"/>
      <c r="H3789" s="12">
        <f>SUM(E3789*100,F3789:G3789)</f>
        <v>70.840425531914903</v>
      </c>
      <c r="I3789" s="94"/>
      <c r="J3789" s="95"/>
      <c r="K3789" s="12">
        <f>SUM(I3789:J3789)</f>
        <v>0</v>
      </c>
      <c r="L3789" s="95"/>
      <c r="M3789" s="95"/>
      <c r="N3789" s="95"/>
      <c r="O3789" s="12">
        <f>SUM(L3789:N3789)</f>
        <v>0</v>
      </c>
      <c r="P3789" s="95"/>
      <c r="Q3789" s="95"/>
      <c r="R3789" s="95"/>
      <c r="S3789" s="95"/>
      <c r="T3789" s="12">
        <f>SUM(P3789:S3789)</f>
        <v>0</v>
      </c>
      <c r="U3789" s="95"/>
      <c r="V3789" s="94"/>
      <c r="W3789" s="94"/>
      <c r="X3789" s="94"/>
      <c r="Y3789" s="85"/>
      <c r="Z3789" s="85"/>
      <c r="AA3789" s="14">
        <f>SUM(U3789:Z3789)</f>
        <v>0</v>
      </c>
      <c r="AB3789" s="85"/>
      <c r="AC3789" s="85"/>
      <c r="AD3789" s="86">
        <f>H3789+K3789+O3789+T3789+AA3789+AB3789-AC3789</f>
        <v>70.840425531914903</v>
      </c>
    </row>
    <row r="3790" spans="1:30" ht="21" customHeight="1" x14ac:dyDescent="0.2">
      <c r="A3790" s="10">
        <v>3786</v>
      </c>
      <c r="B3790" s="117">
        <v>174097</v>
      </c>
      <c r="C3790" s="119" t="s">
        <v>78</v>
      </c>
      <c r="D3790" s="119">
        <v>4</v>
      </c>
      <c r="E3790" s="36">
        <v>0.70820512820512815</v>
      </c>
      <c r="F3790" s="51"/>
      <c r="G3790" s="51"/>
      <c r="H3790" s="12">
        <f>SUM(E3790*100,F3790:G3790)</f>
        <v>70.820512820512818</v>
      </c>
      <c r="I3790" s="51"/>
      <c r="J3790" s="121"/>
      <c r="K3790" s="14">
        <f>SUM(I3790:J3790)</f>
        <v>0</v>
      </c>
      <c r="L3790" s="51"/>
      <c r="M3790" s="121"/>
      <c r="N3790" s="121"/>
      <c r="O3790" s="14">
        <f>SUM(L3790:N3790)</f>
        <v>0</v>
      </c>
      <c r="P3790" s="121"/>
      <c r="Q3790" s="121"/>
      <c r="R3790" s="121"/>
      <c r="S3790" s="121"/>
      <c r="T3790" s="14">
        <f>SUM(P3790:S3790)</f>
        <v>0</v>
      </c>
      <c r="U3790" s="51"/>
      <c r="V3790" s="51"/>
      <c r="W3790" s="51"/>
      <c r="X3790" s="51"/>
      <c r="Y3790" s="51"/>
      <c r="Z3790" s="51"/>
      <c r="AA3790" s="14">
        <f>SUM(U3790:Z3790)</f>
        <v>0</v>
      </c>
      <c r="AB3790" s="51"/>
      <c r="AC3790" s="51"/>
      <c r="AD3790" s="87">
        <f>H3790+K3790+O3790+T3790+AA3790+AB3790-AC3790</f>
        <v>70.820512820512818</v>
      </c>
    </row>
    <row r="3791" spans="1:30" ht="21" customHeight="1" x14ac:dyDescent="0.2">
      <c r="A3791" s="8">
        <v>3787</v>
      </c>
      <c r="B3791" s="96" t="s">
        <v>3101</v>
      </c>
      <c r="C3791" s="96" t="s">
        <v>66</v>
      </c>
      <c r="D3791" s="96">
        <v>1</v>
      </c>
      <c r="E3791" s="35">
        <v>0.708125</v>
      </c>
      <c r="F3791" s="47"/>
      <c r="G3791" s="47"/>
      <c r="H3791" s="12">
        <f>SUM(E3791*100,F3791:G3791)</f>
        <v>70.8125</v>
      </c>
      <c r="I3791" s="47"/>
      <c r="J3791" s="77"/>
      <c r="K3791" s="13">
        <f>SUM(I3791:J3791)</f>
        <v>0</v>
      </c>
      <c r="L3791" s="47"/>
      <c r="M3791" s="77"/>
      <c r="N3791" s="77"/>
      <c r="O3791" s="13">
        <f>SUM(L3791:N3791)</f>
        <v>0</v>
      </c>
      <c r="P3791" s="77"/>
      <c r="Q3791" s="77"/>
      <c r="R3791" s="77"/>
      <c r="S3791" s="77"/>
      <c r="T3791" s="13">
        <f>SUM(P3791:S3791)</f>
        <v>0</v>
      </c>
      <c r="U3791" s="47"/>
      <c r="V3791" s="47"/>
      <c r="W3791" s="47"/>
      <c r="X3791" s="47"/>
      <c r="Y3791" s="47"/>
      <c r="Z3791" s="47"/>
      <c r="AA3791" s="13">
        <f>SUM(U3791:Z3791)</f>
        <v>0</v>
      </c>
      <c r="AB3791" s="47"/>
      <c r="AC3791" s="47"/>
      <c r="AD3791" s="87">
        <f>H3791+K3791+O3791+T3791+AA3791+AB3791-AC3791</f>
        <v>70.8125</v>
      </c>
    </row>
    <row r="3792" spans="1:30" ht="21" customHeight="1" x14ac:dyDescent="0.2">
      <c r="A3792" s="9">
        <v>3788</v>
      </c>
      <c r="B3792" s="117">
        <v>194144</v>
      </c>
      <c r="C3792" s="119" t="s">
        <v>78</v>
      </c>
      <c r="D3792" s="119">
        <v>2</v>
      </c>
      <c r="E3792" s="36">
        <v>0.708125</v>
      </c>
      <c r="F3792" s="51"/>
      <c r="G3792" s="51"/>
      <c r="H3792" s="12">
        <f>SUM(E3792*100,F3792:G3792)</f>
        <v>70.8125</v>
      </c>
      <c r="I3792" s="51"/>
      <c r="J3792" s="121"/>
      <c r="K3792" s="14">
        <f>SUM(I3792:J3792)</f>
        <v>0</v>
      </c>
      <c r="L3792" s="51"/>
      <c r="M3792" s="121"/>
      <c r="N3792" s="121"/>
      <c r="O3792" s="14">
        <f>SUM(L3792:N3792)</f>
        <v>0</v>
      </c>
      <c r="P3792" s="121"/>
      <c r="Q3792" s="121"/>
      <c r="R3792" s="121"/>
      <c r="S3792" s="121"/>
      <c r="T3792" s="14">
        <f>SUM(P3792:S3792)</f>
        <v>0</v>
      </c>
      <c r="U3792" s="51"/>
      <c r="V3792" s="51"/>
      <c r="W3792" s="51"/>
      <c r="X3792" s="51"/>
      <c r="Y3792" s="51"/>
      <c r="Z3792" s="51"/>
      <c r="AA3792" s="14">
        <f>SUM(U3792:Z3792)</f>
        <v>0</v>
      </c>
      <c r="AB3792" s="51"/>
      <c r="AC3792" s="51"/>
      <c r="AD3792" s="86">
        <f>H3792+K3792+O3792+T3792+AA3792+AB3792-AC3792</f>
        <v>70.8125</v>
      </c>
    </row>
    <row r="3793" spans="1:30" ht="21" customHeight="1" x14ac:dyDescent="0.2">
      <c r="A3793" s="10">
        <v>3789</v>
      </c>
      <c r="B3793" s="117">
        <v>174019</v>
      </c>
      <c r="C3793" s="119" t="s">
        <v>78</v>
      </c>
      <c r="D3793" s="119">
        <v>4</v>
      </c>
      <c r="E3793" s="36">
        <v>0.70769230769230773</v>
      </c>
      <c r="F3793" s="51"/>
      <c r="G3793" s="51"/>
      <c r="H3793" s="12">
        <f>SUM(E3793*100,F3793:G3793)</f>
        <v>70.769230769230774</v>
      </c>
      <c r="I3793" s="51"/>
      <c r="J3793" s="121"/>
      <c r="K3793" s="14">
        <f>SUM(I3793:J3793)</f>
        <v>0</v>
      </c>
      <c r="L3793" s="51"/>
      <c r="M3793" s="121"/>
      <c r="N3793" s="121"/>
      <c r="O3793" s="14">
        <f>SUM(L3793:N3793)</f>
        <v>0</v>
      </c>
      <c r="P3793" s="121"/>
      <c r="Q3793" s="121"/>
      <c r="R3793" s="121"/>
      <c r="S3793" s="121"/>
      <c r="T3793" s="14">
        <f>SUM(P3793:S3793)</f>
        <v>0</v>
      </c>
      <c r="U3793" s="51"/>
      <c r="V3793" s="51"/>
      <c r="W3793" s="51"/>
      <c r="X3793" s="51"/>
      <c r="Y3793" s="51"/>
      <c r="Z3793" s="51"/>
      <c r="AA3793" s="14">
        <f>SUM(U3793:Z3793)</f>
        <v>0</v>
      </c>
      <c r="AB3793" s="51"/>
      <c r="AC3793" s="51"/>
      <c r="AD3793" s="87">
        <f>H3793+K3793+O3793+T3793+AA3793+AB3793-AC3793</f>
        <v>70.769230769230774</v>
      </c>
    </row>
    <row r="3794" spans="1:30" ht="21" customHeight="1" x14ac:dyDescent="0.2">
      <c r="A3794" s="8">
        <v>3790</v>
      </c>
      <c r="B3794" s="125" t="s">
        <v>3102</v>
      </c>
      <c r="C3794" s="101" t="s">
        <v>68</v>
      </c>
      <c r="D3794" s="101">
        <v>4</v>
      </c>
      <c r="E3794" s="35">
        <v>0.70766666666666667</v>
      </c>
      <c r="F3794" s="48"/>
      <c r="G3794" s="48"/>
      <c r="H3794" s="12">
        <f>SUM(E3794*100,F3794:G3794)</f>
        <v>70.766666666666666</v>
      </c>
      <c r="I3794" s="48"/>
      <c r="J3794" s="78"/>
      <c r="K3794" s="13">
        <f>SUM(I3794:J3794)</f>
        <v>0</v>
      </c>
      <c r="L3794" s="48"/>
      <c r="M3794" s="78"/>
      <c r="N3794" s="78"/>
      <c r="O3794" s="13">
        <f>SUM(L3794:N3794)</f>
        <v>0</v>
      </c>
      <c r="P3794" s="78"/>
      <c r="Q3794" s="78"/>
      <c r="R3794" s="78"/>
      <c r="S3794" s="78"/>
      <c r="T3794" s="13">
        <f>SUM(P3794:S3794)</f>
        <v>0</v>
      </c>
      <c r="U3794" s="48"/>
      <c r="V3794" s="48"/>
      <c r="W3794" s="48"/>
      <c r="X3794" s="48"/>
      <c r="Y3794" s="48"/>
      <c r="Z3794" s="48"/>
      <c r="AA3794" s="13">
        <f>SUM(U3794:Z3794)</f>
        <v>0</v>
      </c>
      <c r="AB3794" s="48"/>
      <c r="AC3794" s="48"/>
      <c r="AD3794" s="86">
        <f>H3794+K3794+O3794+T3794+AA3794+AB3794-AC3794</f>
        <v>70.766666666666666</v>
      </c>
    </row>
    <row r="3795" spans="1:30" ht="21" customHeight="1" x14ac:dyDescent="0.2">
      <c r="A3795" s="9">
        <v>3791</v>
      </c>
      <c r="B3795" s="125">
        <v>163060</v>
      </c>
      <c r="C3795" s="101" t="s">
        <v>68</v>
      </c>
      <c r="D3795" s="101">
        <v>4</v>
      </c>
      <c r="E3795" s="35">
        <v>0.70766666666666667</v>
      </c>
      <c r="F3795" s="48"/>
      <c r="G3795" s="48"/>
      <c r="H3795" s="12">
        <f>SUM(E3795*100,F3795:G3795)</f>
        <v>70.766666666666666</v>
      </c>
      <c r="I3795" s="48"/>
      <c r="J3795" s="78"/>
      <c r="K3795" s="13">
        <f>SUM(I3795:J3795)</f>
        <v>0</v>
      </c>
      <c r="L3795" s="48"/>
      <c r="M3795" s="78"/>
      <c r="N3795" s="78"/>
      <c r="O3795" s="13">
        <f>SUM(L3795:N3795)</f>
        <v>0</v>
      </c>
      <c r="P3795" s="78"/>
      <c r="Q3795" s="78"/>
      <c r="R3795" s="78"/>
      <c r="S3795" s="78"/>
      <c r="T3795" s="13">
        <f>SUM(P3795:S3795)</f>
        <v>0</v>
      </c>
      <c r="U3795" s="48"/>
      <c r="V3795" s="48"/>
      <c r="W3795" s="48"/>
      <c r="X3795" s="48"/>
      <c r="Y3795" s="48"/>
      <c r="Z3795" s="48"/>
      <c r="AA3795" s="13">
        <f>SUM(U3795:Z3795)</f>
        <v>0</v>
      </c>
      <c r="AB3795" s="48"/>
      <c r="AC3795" s="48"/>
      <c r="AD3795" s="86">
        <f>H3795+K3795+O3795+T3795+AA3795+AB3795-AC3795</f>
        <v>70.766666666666666</v>
      </c>
    </row>
    <row r="3796" spans="1:30" ht="21" customHeight="1" x14ac:dyDescent="0.2">
      <c r="A3796" s="10">
        <v>3792</v>
      </c>
      <c r="B3796" s="134" t="s">
        <v>3103</v>
      </c>
      <c r="C3796" s="92" t="s">
        <v>64</v>
      </c>
      <c r="D3796" s="92">
        <v>1</v>
      </c>
      <c r="E3796" s="37">
        <v>0.70761333333333343</v>
      </c>
      <c r="F3796" s="46"/>
      <c r="G3796" s="46"/>
      <c r="H3796" s="12">
        <f>SUM(E3796*100,F3796:G3796)</f>
        <v>70.76133333333334</v>
      </c>
      <c r="I3796" s="94"/>
      <c r="J3796" s="95"/>
      <c r="K3796" s="12">
        <f>SUM(I3796:J3796)</f>
        <v>0</v>
      </c>
      <c r="L3796" s="95"/>
      <c r="M3796" s="95"/>
      <c r="N3796" s="95"/>
      <c r="O3796" s="12">
        <f>SUM(L3796:N3796)</f>
        <v>0</v>
      </c>
      <c r="P3796" s="95"/>
      <c r="Q3796" s="95"/>
      <c r="R3796" s="95"/>
      <c r="S3796" s="95"/>
      <c r="T3796" s="12">
        <f>SUM(P3796:S3796)</f>
        <v>0</v>
      </c>
      <c r="U3796" s="95"/>
      <c r="V3796" s="94"/>
      <c r="W3796" s="94"/>
      <c r="X3796" s="94"/>
      <c r="Y3796" s="85"/>
      <c r="Z3796" s="85"/>
      <c r="AA3796" s="14">
        <f>SUM(U3796:Z3796)</f>
        <v>0</v>
      </c>
      <c r="AB3796" s="85"/>
      <c r="AC3796" s="85"/>
      <c r="AD3796" s="86">
        <f>H3796+K3796+O3796+T3796+AA3796+AB3796-AC3796</f>
        <v>70.76133333333334</v>
      </c>
    </row>
    <row r="3797" spans="1:30" ht="21" customHeight="1" x14ac:dyDescent="0.2">
      <c r="A3797" s="8">
        <v>3793</v>
      </c>
      <c r="B3797" s="99" t="s">
        <v>3104</v>
      </c>
      <c r="C3797" s="101" t="s">
        <v>68</v>
      </c>
      <c r="D3797" s="125">
        <v>3</v>
      </c>
      <c r="E3797" s="35">
        <v>0.70758620689655172</v>
      </c>
      <c r="F3797" s="48"/>
      <c r="G3797" s="48"/>
      <c r="H3797" s="12">
        <f>SUM(E3797*100,F3797:G3797)</f>
        <v>70.758620689655174</v>
      </c>
      <c r="I3797" s="48"/>
      <c r="J3797" s="78"/>
      <c r="K3797" s="13">
        <f>SUM(I3797:J3797)</f>
        <v>0</v>
      </c>
      <c r="L3797" s="48"/>
      <c r="M3797" s="78"/>
      <c r="N3797" s="78"/>
      <c r="O3797" s="13">
        <f>SUM(L3797:N3797)</f>
        <v>0</v>
      </c>
      <c r="P3797" s="78"/>
      <c r="Q3797" s="78"/>
      <c r="R3797" s="78"/>
      <c r="S3797" s="78"/>
      <c r="T3797" s="13">
        <f>SUM(P3797:S3797)</f>
        <v>0</v>
      </c>
      <c r="U3797" s="48"/>
      <c r="V3797" s="48"/>
      <c r="W3797" s="48"/>
      <c r="X3797" s="48"/>
      <c r="Y3797" s="48"/>
      <c r="Z3797" s="48"/>
      <c r="AA3797" s="13">
        <f>SUM(U3797:Z3797)</f>
        <v>0</v>
      </c>
      <c r="AB3797" s="48"/>
      <c r="AC3797" s="48"/>
      <c r="AD3797" s="86">
        <f>H3797+K3797+O3797+T3797+AA3797+AB3797-AC3797</f>
        <v>70.758620689655174</v>
      </c>
    </row>
    <row r="3798" spans="1:30" ht="21" customHeight="1" x14ac:dyDescent="0.2">
      <c r="A3798" s="9">
        <v>3794</v>
      </c>
      <c r="B3798" s="117">
        <v>184135</v>
      </c>
      <c r="C3798" s="119" t="s">
        <v>78</v>
      </c>
      <c r="D3798" s="119">
        <v>3</v>
      </c>
      <c r="E3798" s="36">
        <v>0.70750000000000002</v>
      </c>
      <c r="F3798" s="51"/>
      <c r="G3798" s="51"/>
      <c r="H3798" s="12">
        <f>SUM(E3798*100,F3798:G3798)</f>
        <v>70.75</v>
      </c>
      <c r="I3798" s="51"/>
      <c r="J3798" s="121"/>
      <c r="K3798" s="14">
        <f>SUM(I3798:J3798)</f>
        <v>0</v>
      </c>
      <c r="L3798" s="51"/>
      <c r="M3798" s="121"/>
      <c r="N3798" s="121"/>
      <c r="O3798" s="14">
        <f>SUM(L3798:N3798)</f>
        <v>0</v>
      </c>
      <c r="P3798" s="121"/>
      <c r="Q3798" s="121"/>
      <c r="R3798" s="121"/>
      <c r="S3798" s="121"/>
      <c r="T3798" s="14">
        <f>SUM(P3798:S3798)</f>
        <v>0</v>
      </c>
      <c r="U3798" s="51"/>
      <c r="V3798" s="51"/>
      <c r="W3798" s="51"/>
      <c r="X3798" s="51"/>
      <c r="Y3798" s="51"/>
      <c r="Z3798" s="51"/>
      <c r="AA3798" s="14">
        <f>SUM(U3798:Z3798)</f>
        <v>0</v>
      </c>
      <c r="AB3798" s="51"/>
      <c r="AC3798" s="51"/>
      <c r="AD3798" s="86">
        <f>H3798+K3798+O3798+T3798+AA3798+AB3798-AC3798</f>
        <v>70.75</v>
      </c>
    </row>
    <row r="3799" spans="1:30" ht="21" customHeight="1" x14ac:dyDescent="0.2">
      <c r="A3799" s="10">
        <v>3795</v>
      </c>
      <c r="B3799" s="110" t="s">
        <v>3105</v>
      </c>
      <c r="C3799" s="110" t="s">
        <v>73</v>
      </c>
      <c r="D3799" s="110">
        <v>3</v>
      </c>
      <c r="E3799" s="36">
        <v>0.70739130434782604</v>
      </c>
      <c r="F3799" s="50"/>
      <c r="G3799" s="50"/>
      <c r="H3799" s="12">
        <f>SUM(E3799*100,F3799:G3799)</f>
        <v>70.739130434782609</v>
      </c>
      <c r="I3799" s="50"/>
      <c r="J3799" s="112"/>
      <c r="K3799" s="14">
        <f>SUM(I3799:J3799)</f>
        <v>0</v>
      </c>
      <c r="L3799" s="50"/>
      <c r="M3799" s="112"/>
      <c r="N3799" s="112"/>
      <c r="O3799" s="14">
        <f>SUM(L3799:N3799)</f>
        <v>0</v>
      </c>
      <c r="P3799" s="112"/>
      <c r="Q3799" s="112"/>
      <c r="R3799" s="112"/>
      <c r="S3799" s="112"/>
      <c r="T3799" s="14">
        <f>SUM(P3799:S3799)</f>
        <v>0</v>
      </c>
      <c r="U3799" s="50"/>
      <c r="V3799" s="50"/>
      <c r="W3799" s="50"/>
      <c r="X3799" s="50"/>
      <c r="Y3799" s="50"/>
      <c r="Z3799" s="50"/>
      <c r="AA3799" s="14">
        <f>SUM(U3799:Z3799)</f>
        <v>0</v>
      </c>
      <c r="AB3799" s="50"/>
      <c r="AC3799" s="50"/>
      <c r="AD3799" s="86">
        <f>H3799+K3799+O3799+T3799+AA3799+AB3799-AC3799</f>
        <v>70.739130434782609</v>
      </c>
    </row>
    <row r="3800" spans="1:30" ht="21" customHeight="1" x14ac:dyDescent="0.2">
      <c r="A3800" s="8">
        <v>3796</v>
      </c>
      <c r="B3800" s="136" t="s">
        <v>3106</v>
      </c>
      <c r="C3800" s="104" t="s">
        <v>70</v>
      </c>
      <c r="D3800" s="103">
        <v>1</v>
      </c>
      <c r="E3800" s="36">
        <f>H3800/100</f>
        <v>0.70727272727272739</v>
      </c>
      <c r="F3800" s="49"/>
      <c r="G3800" s="49"/>
      <c r="H3800" s="12">
        <v>70.727272727272734</v>
      </c>
      <c r="I3800" s="49"/>
      <c r="J3800" s="106"/>
      <c r="K3800" s="14">
        <f>SUM(I3800:J3800)</f>
        <v>0</v>
      </c>
      <c r="L3800" s="49"/>
      <c r="M3800" s="106"/>
      <c r="N3800" s="106"/>
      <c r="O3800" s="14">
        <f>SUM(L3800:N3800)</f>
        <v>0</v>
      </c>
      <c r="P3800" s="106"/>
      <c r="Q3800" s="106"/>
      <c r="R3800" s="106"/>
      <c r="S3800" s="106"/>
      <c r="T3800" s="14">
        <f>SUM(P3800:S3800)</f>
        <v>0</v>
      </c>
      <c r="U3800" s="49"/>
      <c r="V3800" s="49"/>
      <c r="W3800" s="49"/>
      <c r="X3800" s="49"/>
      <c r="Y3800" s="49"/>
      <c r="Z3800" s="49"/>
      <c r="AA3800" s="14">
        <f>SUM(U3800:Z3800)</f>
        <v>0</v>
      </c>
      <c r="AB3800" s="49"/>
      <c r="AC3800" s="49"/>
      <c r="AD3800" s="86">
        <f>H3800+K3800+O3800+T3800+AA3800+AB3800-AC3800</f>
        <v>70.727272727272734</v>
      </c>
    </row>
    <row r="3801" spans="1:30" ht="21" customHeight="1" x14ac:dyDescent="0.2">
      <c r="A3801" s="9">
        <v>3797</v>
      </c>
      <c r="B3801" s="136" t="s">
        <v>3107</v>
      </c>
      <c r="C3801" s="104" t="s">
        <v>70</v>
      </c>
      <c r="D3801" s="103">
        <v>1</v>
      </c>
      <c r="E3801" s="36">
        <f>H3801/100</f>
        <v>0.70727272727272739</v>
      </c>
      <c r="F3801" s="49"/>
      <c r="G3801" s="49"/>
      <c r="H3801" s="12">
        <v>70.727272727272734</v>
      </c>
      <c r="I3801" s="49"/>
      <c r="J3801" s="106"/>
      <c r="K3801" s="14">
        <f>SUM(I3801:J3801)</f>
        <v>0</v>
      </c>
      <c r="L3801" s="49"/>
      <c r="M3801" s="106"/>
      <c r="N3801" s="106"/>
      <c r="O3801" s="14">
        <f>SUM(L3801:N3801)</f>
        <v>0</v>
      </c>
      <c r="P3801" s="106"/>
      <c r="Q3801" s="106"/>
      <c r="R3801" s="106"/>
      <c r="S3801" s="106"/>
      <c r="T3801" s="14">
        <f>SUM(P3801:S3801)</f>
        <v>0</v>
      </c>
      <c r="U3801" s="49"/>
      <c r="V3801" s="49"/>
      <c r="W3801" s="49"/>
      <c r="X3801" s="49"/>
      <c r="Y3801" s="49"/>
      <c r="Z3801" s="49"/>
      <c r="AA3801" s="14">
        <f>SUM(U3801:Z3801)</f>
        <v>0</v>
      </c>
      <c r="AB3801" s="49"/>
      <c r="AC3801" s="49"/>
      <c r="AD3801" s="86">
        <f>H3801+K3801+O3801+T3801+AA3801+AB3801-AC3801</f>
        <v>70.727272727272734</v>
      </c>
    </row>
    <row r="3802" spans="1:30" ht="21" customHeight="1" x14ac:dyDescent="0.2">
      <c r="A3802" s="10">
        <v>3798</v>
      </c>
      <c r="B3802" s="136" t="s">
        <v>3108</v>
      </c>
      <c r="C3802" s="104" t="s">
        <v>70</v>
      </c>
      <c r="D3802" s="103">
        <v>1</v>
      </c>
      <c r="E3802" s="36">
        <f>H3802/100</f>
        <v>0.70727272727272739</v>
      </c>
      <c r="F3802" s="49"/>
      <c r="G3802" s="49"/>
      <c r="H3802" s="12">
        <v>70.727272727272734</v>
      </c>
      <c r="I3802" s="49"/>
      <c r="J3802" s="106"/>
      <c r="K3802" s="14">
        <f>SUM(I3802:J3802)</f>
        <v>0</v>
      </c>
      <c r="L3802" s="49"/>
      <c r="M3802" s="106"/>
      <c r="N3802" s="106"/>
      <c r="O3802" s="14">
        <f>SUM(L3802:N3802)</f>
        <v>0</v>
      </c>
      <c r="P3802" s="106"/>
      <c r="Q3802" s="106"/>
      <c r="R3802" s="106"/>
      <c r="S3802" s="106"/>
      <c r="T3802" s="14">
        <f>SUM(P3802:S3802)</f>
        <v>0</v>
      </c>
      <c r="U3802" s="49"/>
      <c r="V3802" s="49"/>
      <c r="W3802" s="49"/>
      <c r="X3802" s="49"/>
      <c r="Y3802" s="49"/>
      <c r="Z3802" s="49"/>
      <c r="AA3802" s="14">
        <f>SUM(U3802:Z3802)</f>
        <v>0</v>
      </c>
      <c r="AB3802" s="49"/>
      <c r="AC3802" s="49"/>
      <c r="AD3802" s="87">
        <f>H3802+K3802+O3802+T3802+AA3802+AB3802-AC3802</f>
        <v>70.727272727272734</v>
      </c>
    </row>
    <row r="3803" spans="1:30" ht="21" customHeight="1" x14ac:dyDescent="0.2">
      <c r="A3803" s="8">
        <v>3799</v>
      </c>
      <c r="B3803" s="122" t="s">
        <v>3109</v>
      </c>
      <c r="C3803" s="110" t="s">
        <v>73</v>
      </c>
      <c r="D3803" s="110">
        <v>2</v>
      </c>
      <c r="E3803" s="36">
        <v>0.70727272727272728</v>
      </c>
      <c r="F3803" s="50"/>
      <c r="G3803" s="50"/>
      <c r="H3803" s="12">
        <f>SUM(E3803*100,F3803:G3803)</f>
        <v>70.727272727272734</v>
      </c>
      <c r="I3803" s="50"/>
      <c r="J3803" s="112"/>
      <c r="K3803" s="14">
        <f>SUM(I3803:J3803)</f>
        <v>0</v>
      </c>
      <c r="L3803" s="50"/>
      <c r="M3803" s="112"/>
      <c r="N3803" s="112"/>
      <c r="O3803" s="14">
        <f>SUM(L3803:N3803)</f>
        <v>0</v>
      </c>
      <c r="P3803" s="112"/>
      <c r="Q3803" s="112"/>
      <c r="R3803" s="112"/>
      <c r="S3803" s="112"/>
      <c r="T3803" s="14">
        <f>SUM(P3803:S3803)</f>
        <v>0</v>
      </c>
      <c r="U3803" s="50"/>
      <c r="V3803" s="50"/>
      <c r="W3803" s="50"/>
      <c r="X3803" s="50"/>
      <c r="Y3803" s="50"/>
      <c r="Z3803" s="50"/>
      <c r="AA3803" s="14">
        <f>SUM(U3803:Z3803)</f>
        <v>0</v>
      </c>
      <c r="AB3803" s="50"/>
      <c r="AC3803" s="50"/>
      <c r="AD3803" s="86">
        <f>H3803+K3803+O3803+T3803+AA3803+AB3803-AC3803</f>
        <v>70.727272727272734</v>
      </c>
    </row>
    <row r="3804" spans="1:30" ht="21" customHeight="1" x14ac:dyDescent="0.2">
      <c r="A3804" s="9">
        <v>3800</v>
      </c>
      <c r="B3804" s="110" t="s">
        <v>3110</v>
      </c>
      <c r="C3804" s="110" t="s">
        <v>73</v>
      </c>
      <c r="D3804" s="110">
        <v>4</v>
      </c>
      <c r="E3804" s="36">
        <v>0.70718749999999997</v>
      </c>
      <c r="F3804" s="50"/>
      <c r="G3804" s="50"/>
      <c r="H3804" s="12">
        <f>SUM(E3804*100,F3804:G3804)</f>
        <v>70.71875</v>
      </c>
      <c r="I3804" s="50"/>
      <c r="J3804" s="112"/>
      <c r="K3804" s="14">
        <f>SUM(I3804:J3804)</f>
        <v>0</v>
      </c>
      <c r="L3804" s="50"/>
      <c r="M3804" s="112"/>
      <c r="N3804" s="112"/>
      <c r="O3804" s="14">
        <f>SUM(L3804:N3804)</f>
        <v>0</v>
      </c>
      <c r="P3804" s="112"/>
      <c r="Q3804" s="112"/>
      <c r="R3804" s="112"/>
      <c r="S3804" s="112"/>
      <c r="T3804" s="14">
        <f>SUM(P3804:S3804)</f>
        <v>0</v>
      </c>
      <c r="U3804" s="50"/>
      <c r="V3804" s="50"/>
      <c r="W3804" s="50"/>
      <c r="X3804" s="50"/>
      <c r="Y3804" s="50"/>
      <c r="Z3804" s="50"/>
      <c r="AA3804" s="14">
        <f>SUM(U3804:Z3804)</f>
        <v>0</v>
      </c>
      <c r="AB3804" s="50"/>
      <c r="AC3804" s="50"/>
      <c r="AD3804" s="86">
        <f>H3804+K3804+O3804+T3804+AA3804+AB3804-AC3804</f>
        <v>70.71875</v>
      </c>
    </row>
    <row r="3805" spans="1:30" ht="21" customHeight="1" x14ac:dyDescent="0.2">
      <c r="A3805" s="10">
        <v>3801</v>
      </c>
      <c r="B3805" s="117">
        <v>204247</v>
      </c>
      <c r="C3805" s="119" t="s">
        <v>78</v>
      </c>
      <c r="D3805" s="119">
        <v>1</v>
      </c>
      <c r="E3805" s="36">
        <v>0.70718749999999997</v>
      </c>
      <c r="F3805" s="51"/>
      <c r="G3805" s="51"/>
      <c r="H3805" s="12">
        <f>SUM(E3805*100,F3805:G3805)</f>
        <v>70.71875</v>
      </c>
      <c r="I3805" s="51"/>
      <c r="J3805" s="121"/>
      <c r="K3805" s="14">
        <f>SUM(I3805:J3805)</f>
        <v>0</v>
      </c>
      <c r="L3805" s="51"/>
      <c r="M3805" s="121"/>
      <c r="N3805" s="121"/>
      <c r="O3805" s="14">
        <f>SUM(L3805:N3805)</f>
        <v>0</v>
      </c>
      <c r="P3805" s="121"/>
      <c r="Q3805" s="121"/>
      <c r="R3805" s="121"/>
      <c r="S3805" s="121"/>
      <c r="T3805" s="14">
        <f>SUM(P3805:S3805)</f>
        <v>0</v>
      </c>
      <c r="U3805" s="51"/>
      <c r="V3805" s="51"/>
      <c r="W3805" s="51"/>
      <c r="X3805" s="51"/>
      <c r="Y3805" s="51"/>
      <c r="Z3805" s="51"/>
      <c r="AA3805" s="14">
        <f>SUM(U3805:Z3805)</f>
        <v>0</v>
      </c>
      <c r="AB3805" s="51"/>
      <c r="AC3805" s="51"/>
      <c r="AD3805" s="86">
        <f>H3805+K3805+O3805+T3805+AA3805+AB3805-AC3805</f>
        <v>70.71875</v>
      </c>
    </row>
    <row r="3806" spans="1:30" ht="21" customHeight="1" x14ac:dyDescent="0.2">
      <c r="A3806" s="8">
        <v>3802</v>
      </c>
      <c r="B3806" s="107" t="s">
        <v>3111</v>
      </c>
      <c r="C3806" s="104" t="s">
        <v>70</v>
      </c>
      <c r="D3806" s="104">
        <v>2</v>
      </c>
      <c r="E3806" s="36">
        <f>H3806/100</f>
        <v>0.70715833333333333</v>
      </c>
      <c r="F3806" s="49"/>
      <c r="G3806" s="49"/>
      <c r="H3806" s="12">
        <v>70.715833333333336</v>
      </c>
      <c r="I3806" s="49"/>
      <c r="J3806" s="106"/>
      <c r="K3806" s="14">
        <f>SUM(I3806:J3806)</f>
        <v>0</v>
      </c>
      <c r="L3806" s="49"/>
      <c r="M3806" s="106"/>
      <c r="N3806" s="106"/>
      <c r="O3806" s="14">
        <f>SUM(L3806:N3806)</f>
        <v>0</v>
      </c>
      <c r="P3806" s="106"/>
      <c r="Q3806" s="106"/>
      <c r="R3806" s="106"/>
      <c r="S3806" s="106"/>
      <c r="T3806" s="14">
        <f>SUM(P3806:S3806)</f>
        <v>0</v>
      </c>
      <c r="U3806" s="49"/>
      <c r="V3806" s="49"/>
      <c r="W3806" s="49"/>
      <c r="X3806" s="49"/>
      <c r="Y3806" s="49"/>
      <c r="Z3806" s="49"/>
      <c r="AA3806" s="14">
        <f>SUM(U3806:Z3806)</f>
        <v>0</v>
      </c>
      <c r="AB3806" s="49"/>
      <c r="AC3806" s="49"/>
      <c r="AD3806" s="86">
        <f>H3806+K3806+O3806+T3806+AA3806+AB3806-AC3806</f>
        <v>70.715833333333336</v>
      </c>
    </row>
    <row r="3807" spans="1:30" ht="21" customHeight="1" x14ac:dyDescent="0.2">
      <c r="A3807" s="9">
        <v>3803</v>
      </c>
      <c r="B3807" s="132" t="s">
        <v>3112</v>
      </c>
      <c r="C3807" s="101" t="s">
        <v>68</v>
      </c>
      <c r="D3807" s="101">
        <v>1</v>
      </c>
      <c r="E3807" s="35">
        <v>0.70214285714285718</v>
      </c>
      <c r="F3807" s="48"/>
      <c r="G3807" s="48"/>
      <c r="H3807" s="12">
        <f>SUM(E3807*100,F3807:G3807)</f>
        <v>70.214285714285722</v>
      </c>
      <c r="I3807" s="48"/>
      <c r="J3807" s="78"/>
      <c r="K3807" s="13">
        <f>SUM(I3807:J3807)</f>
        <v>0</v>
      </c>
      <c r="L3807" s="48"/>
      <c r="M3807" s="78"/>
      <c r="N3807" s="78"/>
      <c r="O3807" s="13">
        <f>SUM(L3807:N3807)</f>
        <v>0</v>
      </c>
      <c r="P3807" s="78"/>
      <c r="Q3807" s="78"/>
      <c r="R3807" s="78"/>
      <c r="S3807" s="78"/>
      <c r="T3807" s="13">
        <f>SUM(P3807:S3807)</f>
        <v>0</v>
      </c>
      <c r="U3807" s="48"/>
      <c r="V3807" s="48"/>
      <c r="W3807" s="48"/>
      <c r="X3807" s="48"/>
      <c r="Y3807" s="48"/>
      <c r="Z3807" s="48">
        <v>0.5</v>
      </c>
      <c r="AA3807" s="13">
        <f>SUM(U3807:Z3807)</f>
        <v>0.5</v>
      </c>
      <c r="AB3807" s="48"/>
      <c r="AC3807" s="48"/>
      <c r="AD3807" s="86">
        <f>H3807+K3807+O3807+T3807+AA3807+AB3807-AC3807</f>
        <v>70.714285714285722</v>
      </c>
    </row>
    <row r="3808" spans="1:30" ht="21" customHeight="1" x14ac:dyDescent="0.2">
      <c r="A3808" s="10">
        <v>3804</v>
      </c>
      <c r="B3808" s="122" t="s">
        <v>3113</v>
      </c>
      <c r="C3808" s="110" t="s">
        <v>73</v>
      </c>
      <c r="D3808" s="110">
        <v>2</v>
      </c>
      <c r="E3808" s="36">
        <v>0.60696969696969694</v>
      </c>
      <c r="F3808" s="50"/>
      <c r="G3808" s="50"/>
      <c r="H3808" s="12">
        <f>SUM(E3808*100,F3808:G3808)</f>
        <v>60.696969696969695</v>
      </c>
      <c r="I3808" s="50"/>
      <c r="J3808" s="112"/>
      <c r="K3808" s="14">
        <f>SUM(I3808:J3808)</f>
        <v>0</v>
      </c>
      <c r="L3808" s="50"/>
      <c r="M3808" s="112"/>
      <c r="N3808" s="112">
        <v>10</v>
      </c>
      <c r="O3808" s="14">
        <f>SUM(L3808:N3808)</f>
        <v>10</v>
      </c>
      <c r="P3808" s="112"/>
      <c r="Q3808" s="112"/>
      <c r="R3808" s="112"/>
      <c r="S3808" s="112"/>
      <c r="T3808" s="14">
        <f>SUM(P3808:S3808)</f>
        <v>0</v>
      </c>
      <c r="U3808" s="50"/>
      <c r="V3808" s="50"/>
      <c r="W3808" s="50"/>
      <c r="X3808" s="50"/>
      <c r="Y3808" s="50"/>
      <c r="Z3808" s="50"/>
      <c r="AA3808" s="14">
        <f>SUM(U3808:Z3808)</f>
        <v>0</v>
      </c>
      <c r="AB3808" s="50"/>
      <c r="AC3808" s="50"/>
      <c r="AD3808" s="86">
        <f>H3808+K3808+O3808+T3808+AA3808+AB3808-AC3808</f>
        <v>70.696969696969688</v>
      </c>
    </row>
    <row r="3809" spans="1:30" ht="21" customHeight="1" x14ac:dyDescent="0.2">
      <c r="A3809" s="8">
        <v>3805</v>
      </c>
      <c r="B3809" s="114" t="s">
        <v>3114</v>
      </c>
      <c r="C3809" s="92" t="s">
        <v>64</v>
      </c>
      <c r="D3809" s="91">
        <v>3</v>
      </c>
      <c r="E3809" s="37">
        <v>0.69674721189591082</v>
      </c>
      <c r="F3809" s="46"/>
      <c r="G3809" s="46"/>
      <c r="H3809" s="12">
        <f>SUM(E3809*100,F3809:G3809)</f>
        <v>69.674721189591082</v>
      </c>
      <c r="I3809" s="94"/>
      <c r="J3809" s="95"/>
      <c r="K3809" s="12">
        <f>SUM(I3809:J3809)</f>
        <v>0</v>
      </c>
      <c r="L3809" s="95"/>
      <c r="M3809" s="95"/>
      <c r="N3809" s="95"/>
      <c r="O3809" s="12">
        <f>SUM(L3809:N3809)</f>
        <v>0</v>
      </c>
      <c r="P3809" s="95"/>
      <c r="Q3809" s="95"/>
      <c r="R3809" s="95"/>
      <c r="S3809" s="95"/>
      <c r="T3809" s="12">
        <f>SUM(P3809:S3809)</f>
        <v>0</v>
      </c>
      <c r="U3809" s="95">
        <v>1</v>
      </c>
      <c r="V3809" s="94"/>
      <c r="W3809" s="94"/>
      <c r="X3809" s="94"/>
      <c r="Y3809" s="85"/>
      <c r="Z3809" s="85"/>
      <c r="AA3809" s="14">
        <f>SUM(U3809:Z3809)</f>
        <v>1</v>
      </c>
      <c r="AB3809" s="85"/>
      <c r="AC3809" s="85"/>
      <c r="AD3809" s="86">
        <f>H3809+K3809+O3809+T3809+AA3809+AB3809-AC3809</f>
        <v>70.674721189591082</v>
      </c>
    </row>
    <row r="3810" spans="1:30" ht="21" customHeight="1" x14ac:dyDescent="0.2">
      <c r="A3810" s="9">
        <v>3806</v>
      </c>
      <c r="B3810" s="122" t="s">
        <v>3115</v>
      </c>
      <c r="C3810" s="110" t="s">
        <v>73</v>
      </c>
      <c r="D3810" s="110">
        <v>1</v>
      </c>
      <c r="E3810" s="36">
        <v>0.6964285714285714</v>
      </c>
      <c r="F3810" s="50"/>
      <c r="G3810" s="50">
        <v>1</v>
      </c>
      <c r="H3810" s="12">
        <f>SUM(E3810*100,F3810:G3810)</f>
        <v>70.642857142857139</v>
      </c>
      <c r="I3810" s="50"/>
      <c r="J3810" s="112"/>
      <c r="K3810" s="14">
        <f>SUM(I3810:J3810)</f>
        <v>0</v>
      </c>
      <c r="L3810" s="50"/>
      <c r="M3810" s="112"/>
      <c r="N3810" s="112"/>
      <c r="O3810" s="14">
        <f>SUM(L3810:N3810)</f>
        <v>0</v>
      </c>
      <c r="P3810" s="112"/>
      <c r="Q3810" s="112"/>
      <c r="R3810" s="112"/>
      <c r="S3810" s="112"/>
      <c r="T3810" s="14">
        <f>SUM(P3810:S3810)</f>
        <v>0</v>
      </c>
      <c r="U3810" s="50"/>
      <c r="V3810" s="50"/>
      <c r="W3810" s="50"/>
      <c r="X3810" s="50"/>
      <c r="Y3810" s="50"/>
      <c r="Z3810" s="50"/>
      <c r="AA3810" s="14">
        <f>SUM(U3810:Z3810)</f>
        <v>0</v>
      </c>
      <c r="AB3810" s="50"/>
      <c r="AC3810" s="50"/>
      <c r="AD3810" s="86">
        <f>H3810+K3810+O3810+T3810+AA3810+AB3810-AC3810</f>
        <v>70.642857142857139</v>
      </c>
    </row>
    <row r="3811" spans="1:30" ht="21" customHeight="1" x14ac:dyDescent="0.2">
      <c r="A3811" s="10">
        <v>3807</v>
      </c>
      <c r="B3811" s="107" t="s">
        <v>3116</v>
      </c>
      <c r="C3811" s="104" t="s">
        <v>70</v>
      </c>
      <c r="D3811" s="104">
        <v>2</v>
      </c>
      <c r="E3811" s="36">
        <f>H3811/100</f>
        <v>0.7064083333333333</v>
      </c>
      <c r="F3811" s="49"/>
      <c r="G3811" s="49"/>
      <c r="H3811" s="9">
        <v>70.640833333333333</v>
      </c>
      <c r="I3811" s="49"/>
      <c r="J3811" s="106"/>
      <c r="K3811" s="14">
        <f>SUM(I3811:J3811)</f>
        <v>0</v>
      </c>
      <c r="L3811" s="49"/>
      <c r="M3811" s="106"/>
      <c r="N3811" s="106"/>
      <c r="O3811" s="14">
        <f>SUM(L3811:N3811)</f>
        <v>0</v>
      </c>
      <c r="P3811" s="106"/>
      <c r="Q3811" s="106"/>
      <c r="R3811" s="106"/>
      <c r="S3811" s="106"/>
      <c r="T3811" s="14">
        <f>SUM(P3811:S3811)</f>
        <v>0</v>
      </c>
      <c r="U3811" s="49"/>
      <c r="V3811" s="49"/>
      <c r="W3811" s="49"/>
      <c r="X3811" s="49"/>
      <c r="Y3811" s="49"/>
      <c r="Z3811" s="49"/>
      <c r="AA3811" s="14">
        <f>SUM(U3811:Z3811)</f>
        <v>0</v>
      </c>
      <c r="AB3811" s="49"/>
      <c r="AC3811" s="49"/>
      <c r="AD3811" s="86">
        <f>H3811+K3811+O3811+T3811+AA3811+AB3811-AC3811</f>
        <v>70.640833333333333</v>
      </c>
    </row>
    <row r="3812" spans="1:30" ht="21" customHeight="1" x14ac:dyDescent="0.2">
      <c r="A3812" s="8">
        <v>3808</v>
      </c>
      <c r="B3812" s="131" t="s">
        <v>3117</v>
      </c>
      <c r="C3812" s="92" t="s">
        <v>64</v>
      </c>
      <c r="D3812" s="92">
        <v>2</v>
      </c>
      <c r="E3812" s="37">
        <v>0.6762765957446808</v>
      </c>
      <c r="F3812" s="46"/>
      <c r="G3812" s="46"/>
      <c r="H3812" s="12">
        <f>SUM(E3812*100,F3812:G3812)</f>
        <v>67.627659574468083</v>
      </c>
      <c r="I3812" s="94"/>
      <c r="J3812" s="95"/>
      <c r="K3812" s="12">
        <f>SUM(I3812:J3812)</f>
        <v>0</v>
      </c>
      <c r="L3812" s="95"/>
      <c r="M3812" s="95"/>
      <c r="N3812" s="95"/>
      <c r="O3812" s="12">
        <f>SUM(L3812:N3812)</f>
        <v>0</v>
      </c>
      <c r="P3812" s="95"/>
      <c r="Q3812" s="95"/>
      <c r="R3812" s="95"/>
      <c r="S3812" s="95"/>
      <c r="T3812" s="12">
        <f>SUM(P3812:S3812)</f>
        <v>0</v>
      </c>
      <c r="U3812" s="95">
        <v>1</v>
      </c>
      <c r="V3812" s="94"/>
      <c r="W3812" s="94"/>
      <c r="X3812" s="94"/>
      <c r="Y3812" s="85"/>
      <c r="Z3812" s="85">
        <v>2</v>
      </c>
      <c r="AA3812" s="14">
        <f>SUM(U3812:Z3812)</f>
        <v>3</v>
      </c>
      <c r="AB3812" s="85"/>
      <c r="AC3812" s="85"/>
      <c r="AD3812" s="86">
        <f>H3812+K3812+O3812+T3812+AA3812+AB3812-AC3812</f>
        <v>70.627659574468083</v>
      </c>
    </row>
    <row r="3813" spans="1:30" ht="21" customHeight="1" x14ac:dyDescent="0.2">
      <c r="A3813" s="9">
        <v>3809</v>
      </c>
      <c r="B3813" s="122" t="s">
        <v>3118</v>
      </c>
      <c r="C3813" s="110" t="s">
        <v>73</v>
      </c>
      <c r="D3813" s="110">
        <v>3</v>
      </c>
      <c r="E3813" s="36">
        <v>0.70625000000000004</v>
      </c>
      <c r="F3813" s="50"/>
      <c r="G3813" s="50"/>
      <c r="H3813" s="12">
        <f>SUM(E3813*100,F3813:G3813)</f>
        <v>70.625</v>
      </c>
      <c r="I3813" s="50"/>
      <c r="J3813" s="112"/>
      <c r="K3813" s="14">
        <f>SUM(I3813:J3813)</f>
        <v>0</v>
      </c>
      <c r="L3813" s="50"/>
      <c r="M3813" s="112"/>
      <c r="N3813" s="112"/>
      <c r="O3813" s="14">
        <f>SUM(L3813:N3813)</f>
        <v>0</v>
      </c>
      <c r="P3813" s="112"/>
      <c r="Q3813" s="112"/>
      <c r="R3813" s="112"/>
      <c r="S3813" s="112"/>
      <c r="T3813" s="14">
        <f>SUM(P3813:S3813)</f>
        <v>0</v>
      </c>
      <c r="U3813" s="50"/>
      <c r="V3813" s="50"/>
      <c r="W3813" s="50"/>
      <c r="X3813" s="50"/>
      <c r="Y3813" s="50"/>
      <c r="Z3813" s="50"/>
      <c r="AA3813" s="14">
        <f>SUM(U3813:Z3813)</f>
        <v>0</v>
      </c>
      <c r="AB3813" s="50"/>
      <c r="AC3813" s="50"/>
      <c r="AD3813" s="86">
        <f>H3813+K3813+O3813+T3813+AA3813+AB3813-AC3813</f>
        <v>70.625</v>
      </c>
    </row>
    <row r="3814" spans="1:30" ht="21" customHeight="1" x14ac:dyDescent="0.2">
      <c r="A3814" s="10">
        <v>3810</v>
      </c>
      <c r="B3814" s="136" t="s">
        <v>3119</v>
      </c>
      <c r="C3814" s="104" t="s">
        <v>70</v>
      </c>
      <c r="D3814" s="103">
        <v>1</v>
      </c>
      <c r="E3814" s="36">
        <f>H3814/100</f>
        <v>0.69818181818181813</v>
      </c>
      <c r="F3814" s="49"/>
      <c r="G3814" s="49"/>
      <c r="H3814" s="12">
        <v>69.818181818181813</v>
      </c>
      <c r="I3814" s="49"/>
      <c r="J3814" s="106"/>
      <c r="K3814" s="14">
        <f>SUM(I3814:J3814)</f>
        <v>0</v>
      </c>
      <c r="L3814" s="49"/>
      <c r="M3814" s="106"/>
      <c r="N3814" s="106"/>
      <c r="O3814" s="14">
        <f>SUM(L3814:N3814)</f>
        <v>0</v>
      </c>
      <c r="P3814" s="106"/>
      <c r="Q3814" s="106"/>
      <c r="R3814" s="106"/>
      <c r="S3814" s="106"/>
      <c r="T3814" s="14">
        <f>SUM(P3814:S3814)</f>
        <v>0</v>
      </c>
      <c r="U3814" s="49"/>
      <c r="V3814" s="49">
        <v>0.8</v>
      </c>
      <c r="W3814" s="49"/>
      <c r="X3814" s="49"/>
      <c r="Y3814" s="49"/>
      <c r="Z3814" s="49"/>
      <c r="AA3814" s="14">
        <f>SUM(U3814:Z3814)</f>
        <v>0.8</v>
      </c>
      <c r="AB3814" s="49"/>
      <c r="AC3814" s="49"/>
      <c r="AD3814" s="87">
        <f>H3814+K3814+O3814+T3814+AA3814+AB3814-AC3814</f>
        <v>70.61818181818181</v>
      </c>
    </row>
    <row r="3815" spans="1:30" ht="21" customHeight="1" x14ac:dyDescent="0.2">
      <c r="A3815" s="8">
        <v>3811</v>
      </c>
      <c r="B3815" s="131" t="s">
        <v>3120</v>
      </c>
      <c r="C3815" s="92" t="s">
        <v>64</v>
      </c>
      <c r="D3815" s="91">
        <v>2</v>
      </c>
      <c r="E3815" s="37">
        <v>0.70617021276595748</v>
      </c>
      <c r="F3815" s="46"/>
      <c r="G3815" s="46"/>
      <c r="H3815" s="12">
        <f>SUM(E3815*100,F3815:G3815)</f>
        <v>70.61702127659575</v>
      </c>
      <c r="I3815" s="94"/>
      <c r="J3815" s="95"/>
      <c r="K3815" s="12">
        <f>SUM(I3815:J3815)</f>
        <v>0</v>
      </c>
      <c r="L3815" s="95"/>
      <c r="M3815" s="95"/>
      <c r="N3815" s="95"/>
      <c r="O3815" s="12">
        <f>SUM(L3815:N3815)</f>
        <v>0</v>
      </c>
      <c r="P3815" s="95"/>
      <c r="Q3815" s="95"/>
      <c r="R3815" s="95"/>
      <c r="S3815" s="95"/>
      <c r="T3815" s="12">
        <f>SUM(P3815:S3815)</f>
        <v>0</v>
      </c>
      <c r="U3815" s="95"/>
      <c r="V3815" s="94"/>
      <c r="W3815" s="94"/>
      <c r="X3815" s="94"/>
      <c r="Y3815" s="85"/>
      <c r="Z3815" s="85"/>
      <c r="AA3815" s="14">
        <f>SUM(U3815:Z3815)</f>
        <v>0</v>
      </c>
      <c r="AB3815" s="85"/>
      <c r="AC3815" s="85"/>
      <c r="AD3815" s="87">
        <f>H3815+K3815+O3815+T3815+AA3815+AB3815-AC3815</f>
        <v>70.61702127659575</v>
      </c>
    </row>
    <row r="3816" spans="1:30" ht="21" customHeight="1" x14ac:dyDescent="0.2">
      <c r="A3816" s="9">
        <v>3812</v>
      </c>
      <c r="B3816" s="107" t="s">
        <v>3121</v>
      </c>
      <c r="C3816" s="104" t="s">
        <v>70</v>
      </c>
      <c r="D3816" s="104">
        <v>2</v>
      </c>
      <c r="E3816" s="36">
        <f>H3816/100</f>
        <v>0.70611666666666661</v>
      </c>
      <c r="F3816" s="49"/>
      <c r="G3816" s="49">
        <v>1</v>
      </c>
      <c r="H3816" s="9">
        <v>70.611666666666665</v>
      </c>
      <c r="I3816" s="49"/>
      <c r="J3816" s="106"/>
      <c r="K3816" s="14">
        <f>SUM(I3816:J3816)</f>
        <v>0</v>
      </c>
      <c r="L3816" s="49"/>
      <c r="M3816" s="106"/>
      <c r="N3816" s="106"/>
      <c r="O3816" s="14">
        <f>SUM(L3816:N3816)</f>
        <v>0</v>
      </c>
      <c r="P3816" s="106"/>
      <c r="Q3816" s="106"/>
      <c r="R3816" s="106"/>
      <c r="S3816" s="106"/>
      <c r="T3816" s="14">
        <f>SUM(P3816:S3816)</f>
        <v>0</v>
      </c>
      <c r="U3816" s="49"/>
      <c r="V3816" s="49"/>
      <c r="W3816" s="49"/>
      <c r="X3816" s="49"/>
      <c r="Y3816" s="49"/>
      <c r="Z3816" s="49"/>
      <c r="AA3816" s="14">
        <f>SUM(U3816:Z3816)</f>
        <v>0</v>
      </c>
      <c r="AB3816" s="49"/>
      <c r="AC3816" s="49"/>
      <c r="AD3816" s="86">
        <f>H3816+K3816+O3816+T3816+AA3816+AB3816-AC3816</f>
        <v>70.611666666666665</v>
      </c>
    </row>
    <row r="3817" spans="1:30" ht="21" customHeight="1" x14ac:dyDescent="0.2">
      <c r="A3817" s="10">
        <v>3813</v>
      </c>
      <c r="B3817" s="107" t="s">
        <v>3122</v>
      </c>
      <c r="C3817" s="104" t="s">
        <v>70</v>
      </c>
      <c r="D3817" s="104">
        <v>2</v>
      </c>
      <c r="E3817" s="36">
        <f>H3817/100</f>
        <v>0.70590909090909093</v>
      </c>
      <c r="F3817" s="49"/>
      <c r="G3817" s="49"/>
      <c r="H3817" s="12">
        <v>70.590909090909093</v>
      </c>
      <c r="I3817" s="49"/>
      <c r="J3817" s="106"/>
      <c r="K3817" s="14">
        <f>SUM(I3817:J3817)</f>
        <v>0</v>
      </c>
      <c r="L3817" s="49"/>
      <c r="M3817" s="106"/>
      <c r="N3817" s="106"/>
      <c r="O3817" s="14">
        <f>SUM(L3817:N3817)</f>
        <v>0</v>
      </c>
      <c r="P3817" s="106"/>
      <c r="Q3817" s="106"/>
      <c r="R3817" s="106"/>
      <c r="S3817" s="106"/>
      <c r="T3817" s="14">
        <f>SUM(P3817:S3817)</f>
        <v>0</v>
      </c>
      <c r="U3817" s="49"/>
      <c r="V3817" s="49"/>
      <c r="W3817" s="49"/>
      <c r="X3817" s="49"/>
      <c r="Y3817" s="49"/>
      <c r="Z3817" s="49"/>
      <c r="AA3817" s="14">
        <f>SUM(U3817:Z3817)</f>
        <v>0</v>
      </c>
      <c r="AB3817" s="49"/>
      <c r="AC3817" s="49"/>
      <c r="AD3817" s="86">
        <f>H3817+K3817+O3817+T3817+AA3817+AB3817-AC3817</f>
        <v>70.590909090909093</v>
      </c>
    </row>
    <row r="3818" spans="1:30" ht="21" customHeight="1" x14ac:dyDescent="0.2">
      <c r="A3818" s="8">
        <v>3814</v>
      </c>
      <c r="B3818" s="103" t="s">
        <v>3123</v>
      </c>
      <c r="C3818" s="104" t="s">
        <v>70</v>
      </c>
      <c r="D3818" s="103">
        <v>4</v>
      </c>
      <c r="E3818" s="36">
        <f>H3818/100</f>
        <v>0.70571428571428574</v>
      </c>
      <c r="F3818" s="49"/>
      <c r="G3818" s="49"/>
      <c r="H3818" s="12">
        <v>70.571428571428569</v>
      </c>
      <c r="I3818" s="49"/>
      <c r="J3818" s="106"/>
      <c r="K3818" s="14">
        <f>SUM(I3818:J3818)</f>
        <v>0</v>
      </c>
      <c r="L3818" s="49"/>
      <c r="M3818" s="106"/>
      <c r="N3818" s="106"/>
      <c r="O3818" s="14">
        <f>SUM(L3818:N3818)</f>
        <v>0</v>
      </c>
      <c r="P3818" s="106"/>
      <c r="Q3818" s="106"/>
      <c r="R3818" s="106"/>
      <c r="S3818" s="106"/>
      <c r="T3818" s="14">
        <f>SUM(P3818:S3818)</f>
        <v>0</v>
      </c>
      <c r="U3818" s="49"/>
      <c r="V3818" s="49"/>
      <c r="W3818" s="49"/>
      <c r="X3818" s="49"/>
      <c r="Y3818" s="49"/>
      <c r="Z3818" s="49"/>
      <c r="AA3818" s="14">
        <f>SUM(U3818:Z3818)</f>
        <v>0</v>
      </c>
      <c r="AB3818" s="49"/>
      <c r="AC3818" s="49"/>
      <c r="AD3818" s="86">
        <f>H3818+K3818+O3818+T3818+AA3818+AB3818-AC3818</f>
        <v>70.571428571428569</v>
      </c>
    </row>
    <row r="3819" spans="1:30" ht="21" customHeight="1" x14ac:dyDescent="0.2">
      <c r="A3819" s="9">
        <v>3815</v>
      </c>
      <c r="B3819" s="100" t="s">
        <v>3124</v>
      </c>
      <c r="C3819" s="101" t="s">
        <v>68</v>
      </c>
      <c r="D3819" s="101">
        <v>2</v>
      </c>
      <c r="E3819" s="35">
        <v>0.70566666666666666</v>
      </c>
      <c r="F3819" s="48"/>
      <c r="G3819" s="48"/>
      <c r="H3819" s="12">
        <f>SUM(E3819*100,F3819:G3819)</f>
        <v>70.566666666666663</v>
      </c>
      <c r="I3819" s="48"/>
      <c r="J3819" s="78"/>
      <c r="K3819" s="13">
        <f>SUM(I3819:J3819)</f>
        <v>0</v>
      </c>
      <c r="L3819" s="48"/>
      <c r="M3819" s="78"/>
      <c r="N3819" s="78"/>
      <c r="O3819" s="13">
        <f>SUM(L3819:N3819)</f>
        <v>0</v>
      </c>
      <c r="P3819" s="78"/>
      <c r="Q3819" s="78"/>
      <c r="R3819" s="78"/>
      <c r="S3819" s="78"/>
      <c r="T3819" s="13">
        <f>SUM(P3819:S3819)</f>
        <v>0</v>
      </c>
      <c r="U3819" s="48"/>
      <c r="V3819" s="48"/>
      <c r="W3819" s="48"/>
      <c r="X3819" s="48"/>
      <c r="Y3819" s="48"/>
      <c r="Z3819" s="48"/>
      <c r="AA3819" s="13">
        <f>SUM(U3819:Z3819)</f>
        <v>0</v>
      </c>
      <c r="AB3819" s="48"/>
      <c r="AC3819" s="48"/>
      <c r="AD3819" s="86">
        <f>H3819+K3819+O3819+T3819+AA3819+AB3819-AC3819</f>
        <v>70.566666666666663</v>
      </c>
    </row>
    <row r="3820" spans="1:30" ht="21" customHeight="1" x14ac:dyDescent="0.2">
      <c r="A3820" s="10">
        <v>3816</v>
      </c>
      <c r="B3820" s="96" t="s">
        <v>3125</v>
      </c>
      <c r="C3820" s="96" t="s">
        <v>66</v>
      </c>
      <c r="D3820" s="96">
        <v>1</v>
      </c>
      <c r="E3820" s="35">
        <v>0.70562499999999995</v>
      </c>
      <c r="F3820" s="47"/>
      <c r="G3820" s="47"/>
      <c r="H3820" s="12">
        <f>SUM(E3820*100,F3820:G3820)</f>
        <v>70.5625</v>
      </c>
      <c r="I3820" s="47"/>
      <c r="J3820" s="77"/>
      <c r="K3820" s="13">
        <f>SUM(I3820:J3820)</f>
        <v>0</v>
      </c>
      <c r="L3820" s="47"/>
      <c r="M3820" s="77"/>
      <c r="N3820" s="77"/>
      <c r="O3820" s="13">
        <f>SUM(L3820:N3820)</f>
        <v>0</v>
      </c>
      <c r="P3820" s="77"/>
      <c r="Q3820" s="77"/>
      <c r="R3820" s="77"/>
      <c r="S3820" s="77"/>
      <c r="T3820" s="13">
        <f>SUM(P3820:S3820)</f>
        <v>0</v>
      </c>
      <c r="U3820" s="47"/>
      <c r="V3820" s="47"/>
      <c r="W3820" s="47"/>
      <c r="X3820" s="47"/>
      <c r="Y3820" s="47"/>
      <c r="Z3820" s="47"/>
      <c r="AA3820" s="13">
        <f>SUM(U3820:Z3820)</f>
        <v>0</v>
      </c>
      <c r="AB3820" s="47"/>
      <c r="AC3820" s="47"/>
      <c r="AD3820" s="86">
        <f>H3820+K3820+O3820+T3820+AA3820+AB3820-AC3820</f>
        <v>70.5625</v>
      </c>
    </row>
    <row r="3821" spans="1:30" ht="21" customHeight="1" x14ac:dyDescent="0.2">
      <c r="A3821" s="8">
        <v>3817</v>
      </c>
      <c r="B3821" s="103">
        <v>161809</v>
      </c>
      <c r="C3821" s="104" t="s">
        <v>70</v>
      </c>
      <c r="D3821" s="103">
        <v>4</v>
      </c>
      <c r="E3821" s="36">
        <f>H3821/100</f>
        <v>0.7055555555555556</v>
      </c>
      <c r="F3821" s="49"/>
      <c r="G3821" s="49"/>
      <c r="H3821" s="12">
        <v>70.555555555555557</v>
      </c>
      <c r="I3821" s="49"/>
      <c r="J3821" s="106"/>
      <c r="K3821" s="14">
        <f>SUM(I3821:J3821)</f>
        <v>0</v>
      </c>
      <c r="L3821" s="49"/>
      <c r="M3821" s="106"/>
      <c r="N3821" s="106"/>
      <c r="O3821" s="14">
        <f>SUM(L3821:N3821)</f>
        <v>0</v>
      </c>
      <c r="P3821" s="106"/>
      <c r="Q3821" s="106"/>
      <c r="R3821" s="106"/>
      <c r="S3821" s="106"/>
      <c r="T3821" s="14">
        <f>SUM(P3821:S3821)</f>
        <v>0</v>
      </c>
      <c r="U3821" s="49"/>
      <c r="V3821" s="49"/>
      <c r="W3821" s="49"/>
      <c r="X3821" s="49"/>
      <c r="Y3821" s="49"/>
      <c r="Z3821" s="49"/>
      <c r="AA3821" s="14">
        <f>SUM(U3821:Z3821)</f>
        <v>0</v>
      </c>
      <c r="AB3821" s="49"/>
      <c r="AC3821" s="49"/>
      <c r="AD3821" s="87">
        <f>H3821+K3821+O3821+T3821+AA3821+AB3821-AC3821</f>
        <v>70.555555555555557</v>
      </c>
    </row>
    <row r="3822" spans="1:30" ht="21" customHeight="1" x14ac:dyDescent="0.2">
      <c r="A3822" s="9">
        <v>3818</v>
      </c>
      <c r="B3822" s="107" t="s">
        <v>3126</v>
      </c>
      <c r="C3822" s="104" t="s">
        <v>70</v>
      </c>
      <c r="D3822" s="104">
        <v>2</v>
      </c>
      <c r="E3822" s="36">
        <f>H3822/100</f>
        <v>0.70543333333333336</v>
      </c>
      <c r="F3822" s="49"/>
      <c r="G3822" s="49"/>
      <c r="H3822" s="12">
        <v>70.543333333333337</v>
      </c>
      <c r="I3822" s="49"/>
      <c r="J3822" s="106"/>
      <c r="K3822" s="14">
        <f>SUM(I3822:J3822)</f>
        <v>0</v>
      </c>
      <c r="L3822" s="49"/>
      <c r="M3822" s="106"/>
      <c r="N3822" s="106"/>
      <c r="O3822" s="14">
        <f>SUM(L3822:N3822)</f>
        <v>0</v>
      </c>
      <c r="P3822" s="106"/>
      <c r="Q3822" s="106"/>
      <c r="R3822" s="106"/>
      <c r="S3822" s="106"/>
      <c r="T3822" s="14">
        <f>SUM(P3822:S3822)</f>
        <v>0</v>
      </c>
      <c r="U3822" s="49"/>
      <c r="V3822" s="49"/>
      <c r="W3822" s="49"/>
      <c r="X3822" s="49"/>
      <c r="Y3822" s="49"/>
      <c r="Z3822" s="49"/>
      <c r="AA3822" s="14">
        <f>SUM(U3822:Z3822)</f>
        <v>0</v>
      </c>
      <c r="AB3822" s="49"/>
      <c r="AC3822" s="49"/>
      <c r="AD3822" s="86">
        <f>H3822+K3822+O3822+T3822+AA3822+AB3822-AC3822</f>
        <v>70.543333333333337</v>
      </c>
    </row>
    <row r="3823" spans="1:30" ht="21" customHeight="1" x14ac:dyDescent="0.2">
      <c r="A3823" s="10">
        <v>3819</v>
      </c>
      <c r="B3823" s="117">
        <v>174189</v>
      </c>
      <c r="C3823" s="119" t="s">
        <v>78</v>
      </c>
      <c r="D3823" s="119">
        <v>4</v>
      </c>
      <c r="E3823" s="36">
        <v>0.70538461538461539</v>
      </c>
      <c r="F3823" s="51"/>
      <c r="G3823" s="51"/>
      <c r="H3823" s="12">
        <f>SUM(E3823*100,F3823:G3823)</f>
        <v>70.538461538461533</v>
      </c>
      <c r="I3823" s="51"/>
      <c r="J3823" s="121"/>
      <c r="K3823" s="14">
        <f>SUM(I3823:J3823)</f>
        <v>0</v>
      </c>
      <c r="L3823" s="51"/>
      <c r="M3823" s="121"/>
      <c r="N3823" s="121"/>
      <c r="O3823" s="14">
        <f>SUM(L3823:N3823)</f>
        <v>0</v>
      </c>
      <c r="P3823" s="121"/>
      <c r="Q3823" s="121"/>
      <c r="R3823" s="121"/>
      <c r="S3823" s="121"/>
      <c r="T3823" s="14">
        <f>SUM(P3823:S3823)</f>
        <v>0</v>
      </c>
      <c r="U3823" s="51"/>
      <c r="V3823" s="51"/>
      <c r="W3823" s="51"/>
      <c r="X3823" s="51"/>
      <c r="Y3823" s="51"/>
      <c r="Z3823" s="51"/>
      <c r="AA3823" s="14">
        <f>SUM(U3823:Z3823)</f>
        <v>0</v>
      </c>
      <c r="AB3823" s="51"/>
      <c r="AC3823" s="51"/>
      <c r="AD3823" s="86">
        <f>H3823+K3823+O3823+T3823+AA3823+AB3823-AC3823</f>
        <v>70.538461538461533</v>
      </c>
    </row>
    <row r="3824" spans="1:30" ht="21" customHeight="1" x14ac:dyDescent="0.2">
      <c r="A3824" s="8">
        <v>3820</v>
      </c>
      <c r="B3824" s="136" t="s">
        <v>3127</v>
      </c>
      <c r="C3824" s="104" t="s">
        <v>70</v>
      </c>
      <c r="D3824" s="103">
        <v>1</v>
      </c>
      <c r="E3824" s="36">
        <f>H3824/100</f>
        <v>0.69727272727272738</v>
      </c>
      <c r="F3824" s="49"/>
      <c r="G3824" s="49"/>
      <c r="H3824" s="12">
        <v>69.727272727272734</v>
      </c>
      <c r="I3824" s="49"/>
      <c r="J3824" s="106"/>
      <c r="K3824" s="14">
        <f>SUM(I3824:J3824)</f>
        <v>0</v>
      </c>
      <c r="L3824" s="49"/>
      <c r="M3824" s="106"/>
      <c r="N3824" s="106"/>
      <c r="O3824" s="14">
        <f>SUM(L3824:N3824)</f>
        <v>0</v>
      </c>
      <c r="P3824" s="106"/>
      <c r="Q3824" s="106"/>
      <c r="R3824" s="106"/>
      <c r="S3824" s="106"/>
      <c r="T3824" s="14">
        <f>SUM(P3824:S3824)</f>
        <v>0</v>
      </c>
      <c r="U3824" s="49"/>
      <c r="V3824" s="49">
        <v>0.8</v>
      </c>
      <c r="W3824" s="49"/>
      <c r="X3824" s="49"/>
      <c r="Y3824" s="49"/>
      <c r="Z3824" s="49"/>
      <c r="AA3824" s="14">
        <f>SUM(U3824:Z3824)</f>
        <v>0.8</v>
      </c>
      <c r="AB3824" s="49"/>
      <c r="AC3824" s="49"/>
      <c r="AD3824" s="86">
        <f>H3824+K3824+O3824+T3824+AA3824+AB3824-AC3824</f>
        <v>70.527272727272731</v>
      </c>
    </row>
    <row r="3825" spans="1:30" ht="21" customHeight="1" x14ac:dyDescent="0.2">
      <c r="A3825" s="9">
        <v>3821</v>
      </c>
      <c r="B3825" s="117">
        <v>184099</v>
      </c>
      <c r="C3825" s="119" t="s">
        <v>78</v>
      </c>
      <c r="D3825" s="119">
        <v>3</v>
      </c>
      <c r="E3825" s="36">
        <v>0.70499999999999996</v>
      </c>
      <c r="F3825" s="51"/>
      <c r="G3825" s="51"/>
      <c r="H3825" s="12">
        <f>SUM(E3825*100,F3825:G3825)</f>
        <v>70.5</v>
      </c>
      <c r="I3825" s="51"/>
      <c r="J3825" s="121"/>
      <c r="K3825" s="14">
        <f>SUM(I3825:J3825)</f>
        <v>0</v>
      </c>
      <c r="L3825" s="51"/>
      <c r="M3825" s="121"/>
      <c r="N3825" s="121"/>
      <c r="O3825" s="14">
        <f>SUM(L3825:N3825)</f>
        <v>0</v>
      </c>
      <c r="P3825" s="121"/>
      <c r="Q3825" s="121"/>
      <c r="R3825" s="121"/>
      <c r="S3825" s="121"/>
      <c r="T3825" s="14">
        <f>SUM(P3825:S3825)</f>
        <v>0</v>
      </c>
      <c r="U3825" s="51"/>
      <c r="V3825" s="51"/>
      <c r="W3825" s="51"/>
      <c r="X3825" s="51"/>
      <c r="Y3825" s="51"/>
      <c r="Z3825" s="51"/>
      <c r="AA3825" s="14">
        <f>SUM(U3825:Z3825)</f>
        <v>0</v>
      </c>
      <c r="AB3825" s="51"/>
      <c r="AC3825" s="51"/>
      <c r="AD3825" s="86">
        <f>H3825+K3825+O3825+T3825+AA3825+AB3825-AC3825</f>
        <v>70.5</v>
      </c>
    </row>
    <row r="3826" spans="1:30" ht="21" customHeight="1" x14ac:dyDescent="0.2">
      <c r="A3826" s="10">
        <v>3822</v>
      </c>
      <c r="B3826" s="100" t="s">
        <v>3128</v>
      </c>
      <c r="C3826" s="101" t="s">
        <v>68</v>
      </c>
      <c r="D3826" s="156">
        <v>1</v>
      </c>
      <c r="E3826" s="38">
        <v>0.69499999999999995</v>
      </c>
      <c r="F3826" s="48"/>
      <c r="G3826" s="48"/>
      <c r="H3826" s="12">
        <f>SUM(E3826*100,F3826:G3826)</f>
        <v>69.5</v>
      </c>
      <c r="I3826" s="48"/>
      <c r="J3826" s="78"/>
      <c r="K3826" s="13">
        <f>SUM(I3826:J3826)</f>
        <v>0</v>
      </c>
      <c r="L3826" s="48"/>
      <c r="M3826" s="78"/>
      <c r="N3826" s="78"/>
      <c r="O3826" s="13">
        <f>SUM(L3826:N3826)</f>
        <v>0</v>
      </c>
      <c r="P3826" s="78"/>
      <c r="Q3826" s="78">
        <v>1</v>
      </c>
      <c r="R3826" s="78"/>
      <c r="S3826" s="78"/>
      <c r="T3826" s="13">
        <f>SUM(P3826:S3826)</f>
        <v>1</v>
      </c>
      <c r="U3826" s="48"/>
      <c r="V3826" s="48"/>
      <c r="W3826" s="48"/>
      <c r="X3826" s="48"/>
      <c r="Y3826" s="48"/>
      <c r="Z3826" s="48"/>
      <c r="AA3826" s="13">
        <f>SUM(U3826:Z3826)</f>
        <v>0</v>
      </c>
      <c r="AB3826" s="48"/>
      <c r="AC3826" s="48"/>
      <c r="AD3826" s="86">
        <f>H3826+K3826+O3826+T3826+AA3826+AB3826-AC3826</f>
        <v>70.5</v>
      </c>
    </row>
    <row r="3827" spans="1:30" ht="21" customHeight="1" x14ac:dyDescent="0.2">
      <c r="A3827" s="8">
        <v>3823</v>
      </c>
      <c r="B3827" s="107" t="s">
        <v>3129</v>
      </c>
      <c r="C3827" s="104" t="s">
        <v>70</v>
      </c>
      <c r="D3827" s="104">
        <v>2</v>
      </c>
      <c r="E3827" s="36">
        <f>H3827/100</f>
        <v>0.70496363636363635</v>
      </c>
      <c r="F3827" s="49"/>
      <c r="G3827" s="49"/>
      <c r="H3827" s="12">
        <v>70.49636363636364</v>
      </c>
      <c r="I3827" s="49"/>
      <c r="J3827" s="106"/>
      <c r="K3827" s="14">
        <f>SUM(I3827:J3827)</f>
        <v>0</v>
      </c>
      <c r="L3827" s="49"/>
      <c r="M3827" s="106"/>
      <c r="N3827" s="106"/>
      <c r="O3827" s="14">
        <f>SUM(L3827:N3827)</f>
        <v>0</v>
      </c>
      <c r="P3827" s="106"/>
      <c r="Q3827" s="106"/>
      <c r="R3827" s="106"/>
      <c r="S3827" s="106"/>
      <c r="T3827" s="14">
        <f>SUM(P3827:S3827)</f>
        <v>0</v>
      </c>
      <c r="U3827" s="49"/>
      <c r="V3827" s="49"/>
      <c r="W3827" s="49"/>
      <c r="X3827" s="49"/>
      <c r="Y3827" s="49"/>
      <c r="Z3827" s="49"/>
      <c r="AA3827" s="14">
        <f>SUM(U3827:Z3827)</f>
        <v>0</v>
      </c>
      <c r="AB3827" s="49"/>
      <c r="AC3827" s="49"/>
      <c r="AD3827" s="86">
        <f>H3827+K3827+O3827+T3827+AA3827+AB3827-AC3827</f>
        <v>70.49636363636364</v>
      </c>
    </row>
    <row r="3828" spans="1:30" ht="21" customHeight="1" x14ac:dyDescent="0.2">
      <c r="A3828" s="9">
        <v>3824</v>
      </c>
      <c r="B3828" s="134" t="s">
        <v>3130</v>
      </c>
      <c r="C3828" s="92" t="s">
        <v>64</v>
      </c>
      <c r="D3828" s="91">
        <v>1</v>
      </c>
      <c r="E3828" s="37">
        <v>0.70482758620689656</v>
      </c>
      <c r="F3828" s="46"/>
      <c r="G3828" s="46"/>
      <c r="H3828" s="12">
        <f>SUM(E3828*100,F3828:G3828)</f>
        <v>70.482758620689651</v>
      </c>
      <c r="I3828" s="94"/>
      <c r="J3828" s="95"/>
      <c r="K3828" s="12">
        <f>SUM(I3828:J3828)</f>
        <v>0</v>
      </c>
      <c r="L3828" s="95"/>
      <c r="M3828" s="95"/>
      <c r="N3828" s="95"/>
      <c r="O3828" s="12">
        <f>SUM(L3828:N3828)</f>
        <v>0</v>
      </c>
      <c r="P3828" s="95"/>
      <c r="Q3828" s="95"/>
      <c r="R3828" s="95"/>
      <c r="S3828" s="95"/>
      <c r="T3828" s="12">
        <f>SUM(P3828:S3828)</f>
        <v>0</v>
      </c>
      <c r="U3828" s="95"/>
      <c r="V3828" s="94"/>
      <c r="W3828" s="94"/>
      <c r="X3828" s="94"/>
      <c r="Y3828" s="85"/>
      <c r="Z3828" s="85"/>
      <c r="AA3828" s="14">
        <f>SUM(U3828:Z3828)</f>
        <v>0</v>
      </c>
      <c r="AB3828" s="85"/>
      <c r="AC3828" s="85"/>
      <c r="AD3828" s="87">
        <f>H3828+K3828+O3828+T3828+AA3828+AB3828-AC3828</f>
        <v>70.482758620689651</v>
      </c>
    </row>
    <row r="3829" spans="1:30" ht="21" customHeight="1" x14ac:dyDescent="0.2">
      <c r="A3829" s="10">
        <v>3825</v>
      </c>
      <c r="B3829" s="117">
        <v>194143</v>
      </c>
      <c r="C3829" s="119" t="s">
        <v>78</v>
      </c>
      <c r="D3829" s="119">
        <v>2</v>
      </c>
      <c r="E3829" s="36">
        <v>0.70458333333333334</v>
      </c>
      <c r="F3829" s="51"/>
      <c r="G3829" s="51"/>
      <c r="H3829" s="12">
        <f>SUM(E3829*100,F3829:G3829)</f>
        <v>70.458333333333329</v>
      </c>
      <c r="I3829" s="51"/>
      <c r="J3829" s="121"/>
      <c r="K3829" s="14">
        <f>SUM(I3829:J3829)</f>
        <v>0</v>
      </c>
      <c r="L3829" s="51"/>
      <c r="M3829" s="121"/>
      <c r="N3829" s="121"/>
      <c r="O3829" s="14">
        <f>SUM(L3829:N3829)</f>
        <v>0</v>
      </c>
      <c r="P3829" s="121"/>
      <c r="Q3829" s="121"/>
      <c r="R3829" s="121"/>
      <c r="S3829" s="121"/>
      <c r="T3829" s="14">
        <f>SUM(P3829:S3829)</f>
        <v>0</v>
      </c>
      <c r="U3829" s="51"/>
      <c r="V3829" s="51"/>
      <c r="W3829" s="51"/>
      <c r="X3829" s="51"/>
      <c r="Y3829" s="51"/>
      <c r="Z3829" s="51"/>
      <c r="AA3829" s="14">
        <f>SUM(U3829:Z3829)</f>
        <v>0</v>
      </c>
      <c r="AB3829" s="51"/>
      <c r="AC3829" s="51"/>
      <c r="AD3829" s="86">
        <f>H3829+K3829+O3829+T3829+AA3829+AB3829-AC3829</f>
        <v>70.458333333333329</v>
      </c>
    </row>
    <row r="3830" spans="1:30" ht="21" customHeight="1" x14ac:dyDescent="0.2">
      <c r="A3830" s="8">
        <v>3826</v>
      </c>
      <c r="B3830" s="134" t="s">
        <v>3131</v>
      </c>
      <c r="C3830" s="92" t="s">
        <v>64</v>
      </c>
      <c r="D3830" s="92">
        <v>1</v>
      </c>
      <c r="E3830" s="37">
        <v>0.70450000000000002</v>
      </c>
      <c r="F3830" s="46"/>
      <c r="G3830" s="46"/>
      <c r="H3830" s="12">
        <f>SUM(E3830*100,F3830:G3830)</f>
        <v>70.45</v>
      </c>
      <c r="I3830" s="94"/>
      <c r="J3830" s="95"/>
      <c r="K3830" s="12">
        <f>SUM(I3830:J3830)</f>
        <v>0</v>
      </c>
      <c r="L3830" s="95"/>
      <c r="M3830" s="95"/>
      <c r="N3830" s="95"/>
      <c r="O3830" s="12">
        <f>SUM(L3830:N3830)</f>
        <v>0</v>
      </c>
      <c r="P3830" s="95"/>
      <c r="Q3830" s="95"/>
      <c r="R3830" s="95"/>
      <c r="S3830" s="95"/>
      <c r="T3830" s="12">
        <f>SUM(P3830:S3830)</f>
        <v>0</v>
      </c>
      <c r="U3830" s="95"/>
      <c r="V3830" s="94"/>
      <c r="W3830" s="94"/>
      <c r="X3830" s="94"/>
      <c r="Y3830" s="85"/>
      <c r="Z3830" s="85"/>
      <c r="AA3830" s="14">
        <f>SUM(U3830:Z3830)</f>
        <v>0</v>
      </c>
      <c r="AB3830" s="85"/>
      <c r="AC3830" s="85"/>
      <c r="AD3830" s="87">
        <f>H3830+K3830+O3830+T3830+AA3830+AB3830-AC3830</f>
        <v>70.45</v>
      </c>
    </row>
    <row r="3831" spans="1:30" ht="21" customHeight="1" x14ac:dyDescent="0.2">
      <c r="A3831" s="9">
        <v>3827</v>
      </c>
      <c r="B3831" s="107">
        <v>182833</v>
      </c>
      <c r="C3831" s="104" t="s">
        <v>70</v>
      </c>
      <c r="D3831" s="104">
        <v>3</v>
      </c>
      <c r="E3831" s="36">
        <f>'[1]3-18-04.'!AD18</f>
        <v>0.70444444444444443</v>
      </c>
      <c r="F3831" s="49"/>
      <c r="G3831" s="49"/>
      <c r="H3831" s="12">
        <f>SUM(E3831*100,F3831:G3831)</f>
        <v>70.444444444444443</v>
      </c>
      <c r="I3831" s="49"/>
      <c r="J3831" s="106"/>
      <c r="K3831" s="14">
        <f>SUM(I3831:J3831)</f>
        <v>0</v>
      </c>
      <c r="L3831" s="49"/>
      <c r="M3831" s="106"/>
      <c r="N3831" s="106"/>
      <c r="O3831" s="14">
        <f>SUM(L3831:N3831)</f>
        <v>0</v>
      </c>
      <c r="P3831" s="106"/>
      <c r="Q3831" s="106"/>
      <c r="R3831" s="106"/>
      <c r="S3831" s="106"/>
      <c r="T3831" s="14">
        <f>SUM(P3831:S3831)</f>
        <v>0</v>
      </c>
      <c r="U3831" s="49"/>
      <c r="V3831" s="49"/>
      <c r="W3831" s="49"/>
      <c r="X3831" s="49"/>
      <c r="Y3831" s="49"/>
      <c r="Z3831" s="49"/>
      <c r="AA3831" s="14">
        <f>SUM(U3831:Z3831)</f>
        <v>0</v>
      </c>
      <c r="AB3831" s="49"/>
      <c r="AC3831" s="49"/>
      <c r="AD3831" s="86">
        <f>H3831+K3831+O3831+T3831+AA3831+AB3831-AC3831</f>
        <v>70.444444444444443</v>
      </c>
    </row>
    <row r="3832" spans="1:30" ht="21" customHeight="1" x14ac:dyDescent="0.2">
      <c r="A3832" s="10">
        <v>3828</v>
      </c>
      <c r="B3832" s="134" t="s">
        <v>3132</v>
      </c>
      <c r="C3832" s="92" t="s">
        <v>64</v>
      </c>
      <c r="D3832" s="92">
        <v>1</v>
      </c>
      <c r="E3832" s="37">
        <v>0.69833333333333336</v>
      </c>
      <c r="F3832" s="46"/>
      <c r="G3832" s="46"/>
      <c r="H3832" s="12">
        <f>SUM(E3832*100,F3832:G3832)</f>
        <v>69.833333333333343</v>
      </c>
      <c r="I3832" s="94"/>
      <c r="J3832" s="95"/>
      <c r="K3832" s="12">
        <f>SUM(I3832:J3832)</f>
        <v>0</v>
      </c>
      <c r="L3832" s="95"/>
      <c r="M3832" s="95"/>
      <c r="N3832" s="95"/>
      <c r="O3832" s="12">
        <f>SUM(L3832:N3832)</f>
        <v>0</v>
      </c>
      <c r="P3832" s="95"/>
      <c r="Q3832" s="95"/>
      <c r="R3832" s="95">
        <v>0.6</v>
      </c>
      <c r="S3832" s="95"/>
      <c r="T3832" s="12">
        <f>SUM(P3832:S3832)</f>
        <v>0.6</v>
      </c>
      <c r="U3832" s="95"/>
      <c r="V3832" s="94"/>
      <c r="W3832" s="94"/>
      <c r="X3832" s="94"/>
      <c r="Y3832" s="85"/>
      <c r="Z3832" s="85"/>
      <c r="AA3832" s="14">
        <f>SUM(U3832:Z3832)</f>
        <v>0</v>
      </c>
      <c r="AB3832" s="85"/>
      <c r="AC3832" s="85"/>
      <c r="AD3832" s="86">
        <f>H3832+K3832+O3832+T3832+AA3832+AB3832-AC3832</f>
        <v>70.433333333333337</v>
      </c>
    </row>
    <row r="3833" spans="1:30" ht="21" customHeight="1" x14ac:dyDescent="0.2">
      <c r="A3833" s="8">
        <v>3829</v>
      </c>
      <c r="B3833" s="99" t="s">
        <v>3133</v>
      </c>
      <c r="C3833" s="101" t="s">
        <v>68</v>
      </c>
      <c r="D3833" s="99">
        <v>1</v>
      </c>
      <c r="E3833" s="35">
        <v>0.7041935483870968</v>
      </c>
      <c r="F3833" s="48"/>
      <c r="G3833" s="48"/>
      <c r="H3833" s="12">
        <f>SUM(E3833*100,F3833:G3833)</f>
        <v>70.41935483870968</v>
      </c>
      <c r="I3833" s="48"/>
      <c r="J3833" s="78"/>
      <c r="K3833" s="13">
        <f>SUM(I3833:J3833)</f>
        <v>0</v>
      </c>
      <c r="L3833" s="48"/>
      <c r="M3833" s="78"/>
      <c r="N3833" s="78"/>
      <c r="O3833" s="13">
        <f>SUM(L3833:N3833)</f>
        <v>0</v>
      </c>
      <c r="P3833" s="78"/>
      <c r="Q3833" s="78"/>
      <c r="R3833" s="78"/>
      <c r="S3833" s="78"/>
      <c r="T3833" s="13">
        <f>SUM(P3833:S3833)</f>
        <v>0</v>
      </c>
      <c r="U3833" s="48"/>
      <c r="V3833" s="48"/>
      <c r="W3833" s="48"/>
      <c r="X3833" s="48"/>
      <c r="Y3833" s="48"/>
      <c r="Z3833" s="48"/>
      <c r="AA3833" s="13">
        <f>SUM(U3833:Z3833)</f>
        <v>0</v>
      </c>
      <c r="AB3833" s="48"/>
      <c r="AC3833" s="48"/>
      <c r="AD3833" s="86">
        <f>H3833+K3833+O3833+T3833+AA3833+AB3833-AC3833</f>
        <v>70.41935483870968</v>
      </c>
    </row>
    <row r="3834" spans="1:30" ht="21" customHeight="1" x14ac:dyDescent="0.2">
      <c r="A3834" s="9">
        <v>3830</v>
      </c>
      <c r="B3834" s="145">
        <v>164320</v>
      </c>
      <c r="C3834" s="92" t="s">
        <v>64</v>
      </c>
      <c r="D3834" s="91">
        <v>5</v>
      </c>
      <c r="E3834" s="37">
        <v>0.70418279569892472</v>
      </c>
      <c r="F3834" s="53"/>
      <c r="G3834" s="46"/>
      <c r="H3834" s="12">
        <f>SUM(E3834*100,F3834:G3834)</f>
        <v>70.418279569892476</v>
      </c>
      <c r="I3834" s="94"/>
      <c r="J3834" s="95"/>
      <c r="K3834" s="12">
        <f>SUM(I3834:J3834)</f>
        <v>0</v>
      </c>
      <c r="L3834" s="95"/>
      <c r="M3834" s="95"/>
      <c r="N3834" s="95"/>
      <c r="O3834" s="12">
        <f>SUM(L3834:N3834)</f>
        <v>0</v>
      </c>
      <c r="P3834" s="95"/>
      <c r="Q3834" s="95"/>
      <c r="R3834" s="95"/>
      <c r="S3834" s="95"/>
      <c r="T3834" s="12">
        <f>SUM(P3834:S3834)</f>
        <v>0</v>
      </c>
      <c r="U3834" s="95"/>
      <c r="V3834" s="94"/>
      <c r="W3834" s="94"/>
      <c r="X3834" s="94"/>
      <c r="Y3834" s="85"/>
      <c r="Z3834" s="85"/>
      <c r="AA3834" s="14">
        <f>SUM(U3834:Z3834)</f>
        <v>0</v>
      </c>
      <c r="AB3834" s="85"/>
      <c r="AC3834" s="85"/>
      <c r="AD3834" s="86">
        <f>H3834+K3834+O3834+T3834+AA3834+AB3834-AC3834</f>
        <v>70.418279569892476</v>
      </c>
    </row>
    <row r="3835" spans="1:30" ht="21" customHeight="1" x14ac:dyDescent="0.2">
      <c r="A3835" s="10">
        <v>3831</v>
      </c>
      <c r="B3835" s="96" t="s">
        <v>3134</v>
      </c>
      <c r="C3835" s="96" t="s">
        <v>66</v>
      </c>
      <c r="D3835" s="96">
        <v>3</v>
      </c>
      <c r="E3835" s="35">
        <v>0.70413793103448274</v>
      </c>
      <c r="F3835" s="47"/>
      <c r="G3835" s="47"/>
      <c r="H3835" s="12">
        <f>SUM(E3835*100,F3835:G3835)</f>
        <v>70.41379310344827</v>
      </c>
      <c r="I3835" s="47"/>
      <c r="J3835" s="77"/>
      <c r="K3835" s="13">
        <f>SUM(I3835:J3835)</f>
        <v>0</v>
      </c>
      <c r="L3835" s="47"/>
      <c r="M3835" s="77"/>
      <c r="N3835" s="77"/>
      <c r="O3835" s="13">
        <f>SUM(L3835:N3835)</f>
        <v>0</v>
      </c>
      <c r="P3835" s="77"/>
      <c r="Q3835" s="77"/>
      <c r="R3835" s="77"/>
      <c r="S3835" s="77"/>
      <c r="T3835" s="13">
        <f>SUM(P3835:S3835)</f>
        <v>0</v>
      </c>
      <c r="U3835" s="47"/>
      <c r="V3835" s="47"/>
      <c r="W3835" s="47"/>
      <c r="X3835" s="47"/>
      <c r="Y3835" s="47"/>
      <c r="Z3835" s="47"/>
      <c r="AA3835" s="13">
        <f>SUM(U3835:Z3835)</f>
        <v>0</v>
      </c>
      <c r="AB3835" s="47"/>
      <c r="AC3835" s="47"/>
      <c r="AD3835" s="87">
        <f>H3835+K3835+O3835+T3835+AA3835+AB3835-AC3835</f>
        <v>70.41379310344827</v>
      </c>
    </row>
    <row r="3836" spans="1:30" ht="21" customHeight="1" x14ac:dyDescent="0.2">
      <c r="A3836" s="8">
        <v>3832</v>
      </c>
      <c r="B3836" s="218">
        <v>164407</v>
      </c>
      <c r="C3836" s="92" t="s">
        <v>64</v>
      </c>
      <c r="D3836" s="91">
        <v>5</v>
      </c>
      <c r="E3836" s="37">
        <v>0.70410322580645157</v>
      </c>
      <c r="F3836" s="46"/>
      <c r="G3836" s="46"/>
      <c r="H3836" s="12">
        <f>SUM(E3836*100,F3836:G3836)</f>
        <v>70.410322580645158</v>
      </c>
      <c r="I3836" s="94"/>
      <c r="J3836" s="95"/>
      <c r="K3836" s="12">
        <f>SUM(I3836:J3836)</f>
        <v>0</v>
      </c>
      <c r="L3836" s="95"/>
      <c r="M3836" s="95"/>
      <c r="N3836" s="95"/>
      <c r="O3836" s="12">
        <f>SUM(L3836:N3836)</f>
        <v>0</v>
      </c>
      <c r="P3836" s="95"/>
      <c r="Q3836" s="95"/>
      <c r="R3836" s="95"/>
      <c r="S3836" s="95"/>
      <c r="T3836" s="12">
        <f>SUM(P3836:S3836)</f>
        <v>0</v>
      </c>
      <c r="U3836" s="95"/>
      <c r="V3836" s="94"/>
      <c r="W3836" s="94"/>
      <c r="X3836" s="94"/>
      <c r="Y3836" s="85"/>
      <c r="Z3836" s="85"/>
      <c r="AA3836" s="14">
        <f>SUM(U3836:Z3836)</f>
        <v>0</v>
      </c>
      <c r="AB3836" s="85"/>
      <c r="AC3836" s="85"/>
      <c r="AD3836" s="87">
        <f>H3836+K3836+O3836+T3836+AA3836+AB3836-AC3836</f>
        <v>70.410322580645158</v>
      </c>
    </row>
    <row r="3837" spans="1:30" ht="21" customHeight="1" x14ac:dyDescent="0.2">
      <c r="A3837" s="9">
        <v>3833</v>
      </c>
      <c r="B3837" s="122" t="s">
        <v>3135</v>
      </c>
      <c r="C3837" s="110" t="s">
        <v>73</v>
      </c>
      <c r="D3837" s="110">
        <v>2</v>
      </c>
      <c r="E3837" s="36">
        <v>0.54878787878787882</v>
      </c>
      <c r="F3837" s="50"/>
      <c r="G3837" s="50"/>
      <c r="H3837" s="12">
        <f>SUM(E3837*100,F3837:G3837)</f>
        <v>54.878787878787882</v>
      </c>
      <c r="I3837" s="50"/>
      <c r="J3837" s="112"/>
      <c r="K3837" s="14">
        <f>SUM(I3837:J3837)</f>
        <v>0</v>
      </c>
      <c r="L3837" s="50"/>
      <c r="M3837" s="112"/>
      <c r="N3837" s="112"/>
      <c r="O3837" s="14">
        <f>SUM(L3837:N3837)</f>
        <v>0</v>
      </c>
      <c r="P3837" s="112"/>
      <c r="Q3837" s="135"/>
      <c r="R3837" s="112">
        <v>0.5</v>
      </c>
      <c r="S3837" s="112"/>
      <c r="T3837" s="14">
        <f>SUM(P3837:S3837)</f>
        <v>0.5</v>
      </c>
      <c r="U3837" s="50">
        <v>15</v>
      </c>
      <c r="V3837" s="50"/>
      <c r="W3837" s="50"/>
      <c r="X3837" s="50"/>
      <c r="Y3837" s="50"/>
      <c r="Z3837" s="50"/>
      <c r="AA3837" s="14">
        <f>SUM(U3837:Z3837)</f>
        <v>15</v>
      </c>
      <c r="AB3837" s="50"/>
      <c r="AC3837" s="50"/>
      <c r="AD3837" s="86">
        <f>H3837+K3837+O3837+T3837+AA3837+AB3837-AC3837</f>
        <v>70.378787878787875</v>
      </c>
    </row>
    <row r="3838" spans="1:30" ht="21" customHeight="1" x14ac:dyDescent="0.2">
      <c r="A3838" s="10">
        <v>3834</v>
      </c>
      <c r="B3838" s="122" t="s">
        <v>3136</v>
      </c>
      <c r="C3838" s="110" t="s">
        <v>73</v>
      </c>
      <c r="D3838" s="110">
        <v>4</v>
      </c>
      <c r="E3838" s="36">
        <v>0.70376176470588236</v>
      </c>
      <c r="F3838" s="50"/>
      <c r="G3838" s="50"/>
      <c r="H3838" s="12">
        <f>SUM(E3838*100,F3838:G3838)</f>
        <v>70.376176470588234</v>
      </c>
      <c r="I3838" s="50"/>
      <c r="J3838" s="112"/>
      <c r="K3838" s="14">
        <f>SUM(I3838:J3838)</f>
        <v>0</v>
      </c>
      <c r="L3838" s="50"/>
      <c r="M3838" s="112"/>
      <c r="N3838" s="112"/>
      <c r="O3838" s="14">
        <f>SUM(L3838:N3838)</f>
        <v>0</v>
      </c>
      <c r="P3838" s="112"/>
      <c r="Q3838" s="112"/>
      <c r="R3838" s="112"/>
      <c r="S3838" s="112"/>
      <c r="T3838" s="14">
        <f>SUM(P3838:S3838)</f>
        <v>0</v>
      </c>
      <c r="U3838" s="50"/>
      <c r="V3838" s="50"/>
      <c r="W3838" s="50"/>
      <c r="X3838" s="50"/>
      <c r="Y3838" s="50"/>
      <c r="Z3838" s="50"/>
      <c r="AA3838" s="14">
        <f>SUM(U3838:Z3838)</f>
        <v>0</v>
      </c>
      <c r="AB3838" s="50"/>
      <c r="AC3838" s="50"/>
      <c r="AD3838" s="86">
        <f>H3838+K3838+O3838+T3838+AA3838+AB3838-AC3838</f>
        <v>70.376176470588234</v>
      </c>
    </row>
    <row r="3839" spans="1:30" ht="21" customHeight="1" x14ac:dyDescent="0.2">
      <c r="A3839" s="8">
        <v>3835</v>
      </c>
      <c r="B3839" s="122" t="s">
        <v>3137</v>
      </c>
      <c r="C3839" s="110" t="s">
        <v>73</v>
      </c>
      <c r="D3839" s="110">
        <v>1</v>
      </c>
      <c r="E3839" s="36">
        <v>0.70370370370370372</v>
      </c>
      <c r="F3839" s="50"/>
      <c r="G3839" s="50"/>
      <c r="H3839" s="12">
        <f>SUM(E3839*100,F3839:G3839)</f>
        <v>70.370370370370367</v>
      </c>
      <c r="I3839" s="50"/>
      <c r="J3839" s="112"/>
      <c r="K3839" s="14">
        <f>SUM(I3839:J3839)</f>
        <v>0</v>
      </c>
      <c r="L3839" s="50"/>
      <c r="M3839" s="112"/>
      <c r="N3839" s="112"/>
      <c r="O3839" s="14">
        <f>SUM(L3839:N3839)</f>
        <v>0</v>
      </c>
      <c r="P3839" s="112"/>
      <c r="Q3839" s="112"/>
      <c r="R3839" s="112"/>
      <c r="S3839" s="112"/>
      <c r="T3839" s="14">
        <f>SUM(P3839:S3839)</f>
        <v>0</v>
      </c>
      <c r="U3839" s="50"/>
      <c r="V3839" s="50"/>
      <c r="W3839" s="50"/>
      <c r="X3839" s="50"/>
      <c r="Y3839" s="50"/>
      <c r="Z3839" s="50"/>
      <c r="AA3839" s="14">
        <f>SUM(U3839:Z3839)</f>
        <v>0</v>
      </c>
      <c r="AB3839" s="50"/>
      <c r="AC3839" s="50"/>
      <c r="AD3839" s="86">
        <f>H3839+K3839+O3839+T3839+AA3839+AB3839-AC3839</f>
        <v>70.370370370370367</v>
      </c>
    </row>
    <row r="3840" spans="1:30" ht="21" customHeight="1" x14ac:dyDescent="0.2">
      <c r="A3840" s="9">
        <v>3836</v>
      </c>
      <c r="B3840" s="96" t="s">
        <v>3138</v>
      </c>
      <c r="C3840" s="96" t="s">
        <v>66</v>
      </c>
      <c r="D3840" s="96">
        <v>3</v>
      </c>
      <c r="E3840" s="35">
        <v>0.70366666666666666</v>
      </c>
      <c r="F3840" s="47"/>
      <c r="G3840" s="47"/>
      <c r="H3840" s="12">
        <f>SUM(E3840*100,F3840:G3840)</f>
        <v>70.36666666666666</v>
      </c>
      <c r="I3840" s="47"/>
      <c r="J3840" s="77"/>
      <c r="K3840" s="13">
        <f>SUM(I3840:J3840)</f>
        <v>0</v>
      </c>
      <c r="L3840" s="47"/>
      <c r="M3840" s="77"/>
      <c r="N3840" s="77"/>
      <c r="O3840" s="13">
        <f>SUM(L3840:N3840)</f>
        <v>0</v>
      </c>
      <c r="P3840" s="77"/>
      <c r="Q3840" s="77"/>
      <c r="R3840" s="77"/>
      <c r="S3840" s="77"/>
      <c r="T3840" s="13">
        <f>SUM(P3840:S3840)</f>
        <v>0</v>
      </c>
      <c r="U3840" s="47"/>
      <c r="V3840" s="47"/>
      <c r="W3840" s="47"/>
      <c r="X3840" s="47"/>
      <c r="Y3840" s="47"/>
      <c r="Z3840" s="47"/>
      <c r="AA3840" s="13">
        <f>SUM(U3840:Z3840)</f>
        <v>0</v>
      </c>
      <c r="AB3840" s="47"/>
      <c r="AC3840" s="47"/>
      <c r="AD3840" s="86">
        <f>H3840+K3840+O3840+T3840+AA3840+AB3840-AC3840</f>
        <v>70.36666666666666</v>
      </c>
    </row>
    <row r="3841" spans="1:30" ht="21" customHeight="1" x14ac:dyDescent="0.2">
      <c r="A3841" s="10">
        <v>3837</v>
      </c>
      <c r="B3841" s="132" t="s">
        <v>3139</v>
      </c>
      <c r="C3841" s="101" t="s">
        <v>68</v>
      </c>
      <c r="D3841" s="101">
        <v>2</v>
      </c>
      <c r="E3841" s="35">
        <v>0.70366666666666666</v>
      </c>
      <c r="F3841" s="48"/>
      <c r="G3841" s="48"/>
      <c r="H3841" s="12">
        <f>SUM(E3841*100,F3841:G3841)</f>
        <v>70.36666666666666</v>
      </c>
      <c r="I3841" s="48"/>
      <c r="J3841" s="78"/>
      <c r="K3841" s="13">
        <f>SUM(I3841:J3841)</f>
        <v>0</v>
      </c>
      <c r="L3841" s="48"/>
      <c r="M3841" s="78"/>
      <c r="N3841" s="78"/>
      <c r="O3841" s="13">
        <f>SUM(L3841:N3841)</f>
        <v>0</v>
      </c>
      <c r="P3841" s="78"/>
      <c r="Q3841" s="78"/>
      <c r="R3841" s="78"/>
      <c r="S3841" s="78"/>
      <c r="T3841" s="13">
        <f>SUM(P3841:S3841)</f>
        <v>0</v>
      </c>
      <c r="U3841" s="48"/>
      <c r="V3841" s="48"/>
      <c r="W3841" s="48"/>
      <c r="X3841" s="48"/>
      <c r="Y3841" s="48"/>
      <c r="Z3841" s="48"/>
      <c r="AA3841" s="13">
        <f>SUM(U3841:Z3841)</f>
        <v>0</v>
      </c>
      <c r="AB3841" s="48"/>
      <c r="AC3841" s="48"/>
      <c r="AD3841" s="86">
        <f>H3841+K3841+O3841+T3841+AA3841+AB3841-AC3841</f>
        <v>70.36666666666666</v>
      </c>
    </row>
    <row r="3842" spans="1:30" ht="21" customHeight="1" x14ac:dyDescent="0.2">
      <c r="A3842" s="8">
        <v>3838</v>
      </c>
      <c r="B3842" s="131" t="s">
        <v>3140</v>
      </c>
      <c r="C3842" s="92" t="s">
        <v>64</v>
      </c>
      <c r="D3842" s="91">
        <v>2</v>
      </c>
      <c r="E3842" s="37">
        <v>0.70361702127659576</v>
      </c>
      <c r="F3842" s="53"/>
      <c r="G3842" s="46"/>
      <c r="H3842" s="12">
        <f>SUM(E3842*100,F3842:G3842)</f>
        <v>70.361702127659569</v>
      </c>
      <c r="I3842" s="94"/>
      <c r="J3842" s="95"/>
      <c r="K3842" s="12">
        <f>SUM(I3842:J3842)</f>
        <v>0</v>
      </c>
      <c r="L3842" s="95"/>
      <c r="M3842" s="95"/>
      <c r="N3842" s="95"/>
      <c r="O3842" s="12">
        <f>SUM(L3842:N3842)</f>
        <v>0</v>
      </c>
      <c r="P3842" s="95"/>
      <c r="Q3842" s="95"/>
      <c r="R3842" s="95"/>
      <c r="S3842" s="95"/>
      <c r="T3842" s="12">
        <f>SUM(P3842:S3842)</f>
        <v>0</v>
      </c>
      <c r="U3842" s="95"/>
      <c r="V3842" s="94"/>
      <c r="W3842" s="94"/>
      <c r="X3842" s="94"/>
      <c r="Y3842" s="85"/>
      <c r="Z3842" s="85"/>
      <c r="AA3842" s="14">
        <f>SUM(U3842:Z3842)</f>
        <v>0</v>
      </c>
      <c r="AB3842" s="85"/>
      <c r="AC3842" s="85"/>
      <c r="AD3842" s="86">
        <f>H3842+K3842+O3842+T3842+AA3842+AB3842-AC3842</f>
        <v>70.361702127659569</v>
      </c>
    </row>
    <row r="3843" spans="1:30" ht="21" customHeight="1" x14ac:dyDescent="0.2">
      <c r="A3843" s="9">
        <v>3839</v>
      </c>
      <c r="B3843" s="117">
        <v>194065</v>
      </c>
      <c r="C3843" s="119" t="s">
        <v>78</v>
      </c>
      <c r="D3843" s="119">
        <v>2</v>
      </c>
      <c r="E3843" s="36">
        <v>0.70354166666666662</v>
      </c>
      <c r="F3843" s="51"/>
      <c r="G3843" s="51"/>
      <c r="H3843" s="12">
        <f>SUM(E3843*100,F3843:G3843)</f>
        <v>70.354166666666657</v>
      </c>
      <c r="I3843" s="51"/>
      <c r="J3843" s="121"/>
      <c r="K3843" s="14">
        <f>SUM(I3843:J3843)</f>
        <v>0</v>
      </c>
      <c r="L3843" s="51"/>
      <c r="M3843" s="121"/>
      <c r="N3843" s="121"/>
      <c r="O3843" s="14">
        <f>SUM(L3843:N3843)</f>
        <v>0</v>
      </c>
      <c r="P3843" s="121"/>
      <c r="Q3843" s="121"/>
      <c r="R3843" s="121"/>
      <c r="S3843" s="121"/>
      <c r="T3843" s="14">
        <f>SUM(P3843:S3843)</f>
        <v>0</v>
      </c>
      <c r="U3843" s="51"/>
      <c r="V3843" s="51"/>
      <c r="W3843" s="51"/>
      <c r="X3843" s="51"/>
      <c r="Y3843" s="51"/>
      <c r="Z3843" s="51"/>
      <c r="AA3843" s="14">
        <f>SUM(U3843:Z3843)</f>
        <v>0</v>
      </c>
      <c r="AB3843" s="51"/>
      <c r="AC3843" s="51"/>
      <c r="AD3843" s="86">
        <f>H3843+K3843+O3843+T3843+AA3843+AB3843-AC3843</f>
        <v>70.354166666666657</v>
      </c>
    </row>
    <row r="3844" spans="1:30" ht="21" customHeight="1" x14ac:dyDescent="0.2">
      <c r="A3844" s="10">
        <v>3840</v>
      </c>
      <c r="B3844" s="122" t="s">
        <v>3141</v>
      </c>
      <c r="C3844" s="110" t="s">
        <v>73</v>
      </c>
      <c r="D3844" s="110">
        <v>1</v>
      </c>
      <c r="E3844" s="36">
        <v>0.70340000000000003</v>
      </c>
      <c r="F3844" s="50"/>
      <c r="G3844" s="50"/>
      <c r="H3844" s="12">
        <f>SUM(E3844*100,F3844:G3844)</f>
        <v>70.34</v>
      </c>
      <c r="I3844" s="50"/>
      <c r="J3844" s="112"/>
      <c r="K3844" s="14">
        <f>SUM(I3844:J3844)</f>
        <v>0</v>
      </c>
      <c r="L3844" s="50"/>
      <c r="M3844" s="112"/>
      <c r="N3844" s="112"/>
      <c r="O3844" s="14">
        <f>SUM(L3844:N3844)</f>
        <v>0</v>
      </c>
      <c r="P3844" s="112"/>
      <c r="Q3844" s="112"/>
      <c r="R3844" s="112"/>
      <c r="S3844" s="112"/>
      <c r="T3844" s="14">
        <f>SUM(P3844:S3844)</f>
        <v>0</v>
      </c>
      <c r="U3844" s="50"/>
      <c r="V3844" s="50"/>
      <c r="W3844" s="50"/>
      <c r="X3844" s="50"/>
      <c r="Y3844" s="50"/>
      <c r="Z3844" s="50"/>
      <c r="AA3844" s="14">
        <f>SUM(U3844:Z3844)</f>
        <v>0</v>
      </c>
      <c r="AB3844" s="50"/>
      <c r="AC3844" s="50"/>
      <c r="AD3844" s="86">
        <f>H3844+K3844+O3844+T3844+AA3844+AB3844-AC3844</f>
        <v>70.34</v>
      </c>
    </row>
    <row r="3845" spans="1:30" ht="21" customHeight="1" x14ac:dyDescent="0.2">
      <c r="A3845" s="8">
        <v>3841</v>
      </c>
      <c r="B3845" s="117">
        <v>204209</v>
      </c>
      <c r="C3845" s="119" t="s">
        <v>78</v>
      </c>
      <c r="D3845" s="119">
        <v>1</v>
      </c>
      <c r="E3845" s="36">
        <v>0.67531249999999998</v>
      </c>
      <c r="F3845" s="51"/>
      <c r="G3845" s="51"/>
      <c r="H3845" s="12">
        <f>SUM(E3845*100,F3845:G3845)</f>
        <v>67.53125</v>
      </c>
      <c r="I3845" s="51"/>
      <c r="J3845" s="121"/>
      <c r="K3845" s="14">
        <f>SUM(I3845:J3845)</f>
        <v>0</v>
      </c>
      <c r="L3845" s="51"/>
      <c r="M3845" s="121"/>
      <c r="N3845" s="121"/>
      <c r="O3845" s="14">
        <f>SUM(L3845:N3845)</f>
        <v>0</v>
      </c>
      <c r="P3845" s="121"/>
      <c r="Q3845" s="121"/>
      <c r="R3845" s="121"/>
      <c r="S3845" s="121"/>
      <c r="T3845" s="14">
        <f>SUM(P3845:S3845)</f>
        <v>0</v>
      </c>
      <c r="U3845" s="51"/>
      <c r="V3845" s="51">
        <v>2.8</v>
      </c>
      <c r="W3845" s="51"/>
      <c r="X3845" s="51"/>
      <c r="Y3845" s="51"/>
      <c r="Z3845" s="51"/>
      <c r="AA3845" s="14">
        <f>SUM(U3845:Z3845)</f>
        <v>2.8</v>
      </c>
      <c r="AB3845" s="51"/>
      <c r="AC3845" s="51"/>
      <c r="AD3845" s="86">
        <f>H3845+K3845+O3845+T3845+AA3845+AB3845-AC3845</f>
        <v>70.331249999999997</v>
      </c>
    </row>
    <row r="3846" spans="1:30" ht="21" customHeight="1" x14ac:dyDescent="0.2">
      <c r="A3846" s="9">
        <v>3842</v>
      </c>
      <c r="B3846" s="144" t="s">
        <v>3142</v>
      </c>
      <c r="C3846" s="92" t="s">
        <v>64</v>
      </c>
      <c r="D3846" s="91">
        <v>4</v>
      </c>
      <c r="E3846" s="37">
        <v>0.7032473514509443</v>
      </c>
      <c r="F3846" s="46"/>
      <c r="G3846" s="46"/>
      <c r="H3846" s="12">
        <f>SUM(E3846*100,F3846:G3846)</f>
        <v>70.324735145094436</v>
      </c>
      <c r="I3846" s="94"/>
      <c r="J3846" s="95"/>
      <c r="K3846" s="12">
        <f>SUM(I3846:J3846)</f>
        <v>0</v>
      </c>
      <c r="L3846" s="95"/>
      <c r="M3846" s="95"/>
      <c r="N3846" s="95"/>
      <c r="O3846" s="12">
        <f>SUM(L3846:N3846)</f>
        <v>0</v>
      </c>
      <c r="P3846" s="95"/>
      <c r="Q3846" s="95"/>
      <c r="R3846" s="95"/>
      <c r="S3846" s="95"/>
      <c r="T3846" s="12">
        <f>SUM(P3846:S3846)</f>
        <v>0</v>
      </c>
      <c r="U3846" s="95"/>
      <c r="V3846" s="94"/>
      <c r="W3846" s="94"/>
      <c r="X3846" s="94"/>
      <c r="Y3846" s="85"/>
      <c r="Z3846" s="85"/>
      <c r="AA3846" s="14">
        <f>SUM(U3846:Z3846)</f>
        <v>0</v>
      </c>
      <c r="AB3846" s="85"/>
      <c r="AC3846" s="85"/>
      <c r="AD3846" s="86">
        <f>H3846+K3846+O3846+T3846+AA3846+AB3846-AC3846</f>
        <v>70.324735145094436</v>
      </c>
    </row>
    <row r="3847" spans="1:30" ht="21" customHeight="1" x14ac:dyDescent="0.2">
      <c r="A3847" s="10">
        <v>3843</v>
      </c>
      <c r="B3847" s="145">
        <v>164688</v>
      </c>
      <c r="C3847" s="92" t="s">
        <v>64</v>
      </c>
      <c r="D3847" s="91">
        <v>5</v>
      </c>
      <c r="E3847" s="37">
        <v>0.70316666666666672</v>
      </c>
      <c r="F3847" s="46"/>
      <c r="G3847" s="46"/>
      <c r="H3847" s="12">
        <f>SUM(E3847*100,F3847:G3847)</f>
        <v>70.316666666666677</v>
      </c>
      <c r="I3847" s="94"/>
      <c r="J3847" s="95"/>
      <c r="K3847" s="12">
        <f>SUM(I3847:J3847)</f>
        <v>0</v>
      </c>
      <c r="L3847" s="95"/>
      <c r="M3847" s="95"/>
      <c r="N3847" s="95"/>
      <c r="O3847" s="12">
        <f>SUM(L3847:N3847)</f>
        <v>0</v>
      </c>
      <c r="P3847" s="95"/>
      <c r="Q3847" s="95"/>
      <c r="R3847" s="95"/>
      <c r="S3847" s="95"/>
      <c r="T3847" s="12">
        <f>SUM(P3847:S3847)</f>
        <v>0</v>
      </c>
      <c r="U3847" s="95"/>
      <c r="V3847" s="94"/>
      <c r="W3847" s="94"/>
      <c r="X3847" s="94"/>
      <c r="Y3847" s="85"/>
      <c r="Z3847" s="85"/>
      <c r="AA3847" s="14">
        <f>SUM(U3847:Z3847)</f>
        <v>0</v>
      </c>
      <c r="AB3847" s="85"/>
      <c r="AC3847" s="85"/>
      <c r="AD3847" s="86">
        <f>H3847+K3847+O3847+T3847+AA3847+AB3847-AC3847</f>
        <v>70.316666666666677</v>
      </c>
    </row>
    <row r="3848" spans="1:30" ht="21" customHeight="1" x14ac:dyDescent="0.2">
      <c r="A3848" s="8">
        <v>3844</v>
      </c>
      <c r="B3848" s="107">
        <v>182891</v>
      </c>
      <c r="C3848" s="104" t="s">
        <v>70</v>
      </c>
      <c r="D3848" s="104">
        <v>3</v>
      </c>
      <c r="E3848" s="36">
        <f>'[1]3-18-07.'!AD7</f>
        <v>0.70299999999999996</v>
      </c>
      <c r="F3848" s="49"/>
      <c r="G3848" s="49"/>
      <c r="H3848" s="12">
        <f>SUM(E3848*100,F3848:G3848)</f>
        <v>70.3</v>
      </c>
      <c r="I3848" s="49"/>
      <c r="J3848" s="106"/>
      <c r="K3848" s="14">
        <f>SUM(I3848:J3848)</f>
        <v>0</v>
      </c>
      <c r="L3848" s="49"/>
      <c r="M3848" s="106"/>
      <c r="N3848" s="106"/>
      <c r="O3848" s="14">
        <f>SUM(L3848:N3848)</f>
        <v>0</v>
      </c>
      <c r="P3848" s="106"/>
      <c r="Q3848" s="106"/>
      <c r="R3848" s="106"/>
      <c r="S3848" s="106"/>
      <c r="T3848" s="14">
        <f>SUM(P3848:S3848)</f>
        <v>0</v>
      </c>
      <c r="U3848" s="49"/>
      <c r="V3848" s="49"/>
      <c r="W3848" s="49"/>
      <c r="X3848" s="49"/>
      <c r="Y3848" s="49"/>
      <c r="Z3848" s="49"/>
      <c r="AA3848" s="14">
        <f>SUM(U3848:Z3848)</f>
        <v>0</v>
      </c>
      <c r="AB3848" s="49"/>
      <c r="AC3848" s="49"/>
      <c r="AD3848" s="86">
        <f>H3848+K3848+O3848+T3848+AA3848+AB3848-AC3848</f>
        <v>70.3</v>
      </c>
    </row>
    <row r="3849" spans="1:30" ht="21" customHeight="1" x14ac:dyDescent="0.2">
      <c r="A3849" s="9">
        <v>3845</v>
      </c>
      <c r="B3849" s="136" t="s">
        <v>3143</v>
      </c>
      <c r="C3849" s="104" t="s">
        <v>70</v>
      </c>
      <c r="D3849" s="103">
        <v>1</v>
      </c>
      <c r="E3849" s="36">
        <f>H3849/100</f>
        <v>0.70299999999999996</v>
      </c>
      <c r="F3849" s="49"/>
      <c r="G3849" s="49"/>
      <c r="H3849" s="12">
        <v>70.3</v>
      </c>
      <c r="I3849" s="49"/>
      <c r="J3849" s="106"/>
      <c r="K3849" s="14">
        <f>SUM(I3849:J3849)</f>
        <v>0</v>
      </c>
      <c r="L3849" s="49"/>
      <c r="M3849" s="106"/>
      <c r="N3849" s="106"/>
      <c r="O3849" s="14">
        <f>SUM(L3849:N3849)</f>
        <v>0</v>
      </c>
      <c r="P3849" s="106"/>
      <c r="Q3849" s="106"/>
      <c r="R3849" s="106"/>
      <c r="S3849" s="106"/>
      <c r="T3849" s="14">
        <f>SUM(P3849:S3849)</f>
        <v>0</v>
      </c>
      <c r="U3849" s="49"/>
      <c r="V3849" s="49"/>
      <c r="W3849" s="49"/>
      <c r="X3849" s="49"/>
      <c r="Y3849" s="49"/>
      <c r="Z3849" s="49"/>
      <c r="AA3849" s="14">
        <f>SUM(U3849:Z3849)</f>
        <v>0</v>
      </c>
      <c r="AB3849" s="49"/>
      <c r="AC3849" s="49"/>
      <c r="AD3849" s="86">
        <f>H3849+K3849+O3849+T3849+AA3849+AB3849-AC3849</f>
        <v>70.3</v>
      </c>
    </row>
    <row r="3850" spans="1:30" ht="21" customHeight="1" x14ac:dyDescent="0.2">
      <c r="A3850" s="10">
        <v>3846</v>
      </c>
      <c r="B3850" s="107">
        <v>182086</v>
      </c>
      <c r="C3850" s="104" t="s">
        <v>70</v>
      </c>
      <c r="D3850" s="104">
        <v>3</v>
      </c>
      <c r="E3850" s="36">
        <f>'[1]3-18-07.'!AD11</f>
        <v>0.54799999999999993</v>
      </c>
      <c r="F3850" s="49"/>
      <c r="G3850" s="49"/>
      <c r="H3850" s="12">
        <f>SUM(E3850*100,F3850:G3850)</f>
        <v>54.79999999999999</v>
      </c>
      <c r="I3850" s="49"/>
      <c r="J3850" s="106"/>
      <c r="K3850" s="14">
        <f>SUM(I3850:J3850)</f>
        <v>0</v>
      </c>
      <c r="L3850" s="49"/>
      <c r="M3850" s="106"/>
      <c r="N3850" s="106"/>
      <c r="O3850" s="14">
        <f>SUM(L3850:N3850)</f>
        <v>0</v>
      </c>
      <c r="P3850" s="106"/>
      <c r="Q3850" s="106">
        <v>0.5</v>
      </c>
      <c r="R3850" s="106"/>
      <c r="S3850" s="106"/>
      <c r="T3850" s="14">
        <f>SUM(P3850:S3850)</f>
        <v>0.5</v>
      </c>
      <c r="U3850" s="49">
        <v>15</v>
      </c>
      <c r="V3850" s="49"/>
      <c r="W3850" s="49"/>
      <c r="X3850" s="49"/>
      <c r="Y3850" s="49"/>
      <c r="Z3850" s="49"/>
      <c r="AA3850" s="14">
        <f>SUM(U3850:Z3850)</f>
        <v>15</v>
      </c>
      <c r="AB3850" s="49"/>
      <c r="AC3850" s="49"/>
      <c r="AD3850" s="86">
        <f>H3850+K3850+O3850+T3850+AA3850+AB3850-AC3850</f>
        <v>70.299999999999983</v>
      </c>
    </row>
    <row r="3851" spans="1:30" ht="21" customHeight="1" x14ac:dyDescent="0.2">
      <c r="A3851" s="8">
        <v>3847</v>
      </c>
      <c r="B3851" s="107" t="s">
        <v>3144</v>
      </c>
      <c r="C3851" s="104" t="s">
        <v>70</v>
      </c>
      <c r="D3851" s="104">
        <v>2</v>
      </c>
      <c r="E3851" s="36">
        <f>H3851/100</f>
        <v>0.70297500000000002</v>
      </c>
      <c r="F3851" s="49"/>
      <c r="G3851" s="49"/>
      <c r="H3851" s="12">
        <v>70.297499999999999</v>
      </c>
      <c r="I3851" s="49"/>
      <c r="J3851" s="106"/>
      <c r="K3851" s="14">
        <f>SUM(I3851:J3851)</f>
        <v>0</v>
      </c>
      <c r="L3851" s="49"/>
      <c r="M3851" s="106"/>
      <c r="N3851" s="106"/>
      <c r="O3851" s="14">
        <f>SUM(L3851:N3851)</f>
        <v>0</v>
      </c>
      <c r="P3851" s="106"/>
      <c r="Q3851" s="106"/>
      <c r="R3851" s="106"/>
      <c r="S3851" s="106"/>
      <c r="T3851" s="14">
        <f>SUM(P3851:S3851)</f>
        <v>0</v>
      </c>
      <c r="U3851" s="49"/>
      <c r="V3851" s="49"/>
      <c r="W3851" s="49"/>
      <c r="X3851" s="49"/>
      <c r="Y3851" s="49"/>
      <c r="Z3851" s="49"/>
      <c r="AA3851" s="14">
        <f>SUM(U3851:Z3851)</f>
        <v>0</v>
      </c>
      <c r="AB3851" s="49"/>
      <c r="AC3851" s="49"/>
      <c r="AD3851" s="86">
        <f>H3851+K3851+O3851+T3851+AA3851+AB3851-AC3851</f>
        <v>70.297499999999999</v>
      </c>
    </row>
    <row r="3852" spans="1:30" ht="21" customHeight="1" x14ac:dyDescent="0.2">
      <c r="A3852" s="9">
        <v>3848</v>
      </c>
      <c r="B3852" s="110" t="s">
        <v>3145</v>
      </c>
      <c r="C3852" s="110" t="s">
        <v>73</v>
      </c>
      <c r="D3852" s="110">
        <v>1</v>
      </c>
      <c r="E3852" s="36">
        <v>0.70277999999999996</v>
      </c>
      <c r="F3852" s="50"/>
      <c r="G3852" s="50"/>
      <c r="H3852" s="12">
        <f>SUM(E3852*100,F3852:G3852)</f>
        <v>70.277999999999992</v>
      </c>
      <c r="I3852" s="50"/>
      <c r="J3852" s="112"/>
      <c r="K3852" s="14">
        <f>SUM(I3852:J3852)</f>
        <v>0</v>
      </c>
      <c r="L3852" s="50"/>
      <c r="M3852" s="112"/>
      <c r="N3852" s="112"/>
      <c r="O3852" s="14">
        <f>SUM(L3852:N3852)</f>
        <v>0</v>
      </c>
      <c r="P3852" s="112"/>
      <c r="Q3852" s="112"/>
      <c r="R3852" s="112"/>
      <c r="S3852" s="112"/>
      <c r="T3852" s="14">
        <f>SUM(P3852:S3852)</f>
        <v>0</v>
      </c>
      <c r="U3852" s="50"/>
      <c r="V3852" s="50"/>
      <c r="W3852" s="50"/>
      <c r="X3852" s="50"/>
      <c r="Y3852" s="50"/>
      <c r="Z3852" s="50"/>
      <c r="AA3852" s="14">
        <f>SUM(U3852:Z3852)</f>
        <v>0</v>
      </c>
      <c r="AB3852" s="50"/>
      <c r="AC3852" s="50"/>
      <c r="AD3852" s="86">
        <f>H3852+K3852+O3852+T3852+AA3852+AB3852-AC3852</f>
        <v>70.277999999999992</v>
      </c>
    </row>
    <row r="3853" spans="1:30" ht="21" customHeight="1" x14ac:dyDescent="0.2">
      <c r="A3853" s="10">
        <v>3849</v>
      </c>
      <c r="B3853" s="107" t="s">
        <v>3146</v>
      </c>
      <c r="C3853" s="104" t="s">
        <v>70</v>
      </c>
      <c r="D3853" s="104">
        <v>2</v>
      </c>
      <c r="E3853" s="36">
        <f>H3853/100</f>
        <v>0.70276666666666654</v>
      </c>
      <c r="F3853" s="49"/>
      <c r="G3853" s="49"/>
      <c r="H3853" s="12">
        <v>70.276666666666657</v>
      </c>
      <c r="I3853" s="49"/>
      <c r="J3853" s="106"/>
      <c r="K3853" s="14">
        <f>SUM(I3853:J3853)</f>
        <v>0</v>
      </c>
      <c r="L3853" s="49"/>
      <c r="M3853" s="106"/>
      <c r="N3853" s="106"/>
      <c r="O3853" s="14">
        <f>SUM(L3853:N3853)</f>
        <v>0</v>
      </c>
      <c r="P3853" s="106"/>
      <c r="Q3853" s="106"/>
      <c r="R3853" s="106"/>
      <c r="S3853" s="106"/>
      <c r="T3853" s="14">
        <f>SUM(P3853:S3853)</f>
        <v>0</v>
      </c>
      <c r="U3853" s="49"/>
      <c r="V3853" s="49"/>
      <c r="W3853" s="49"/>
      <c r="X3853" s="49"/>
      <c r="Y3853" s="49"/>
      <c r="Z3853" s="49"/>
      <c r="AA3853" s="14">
        <f>SUM(U3853:Z3853)</f>
        <v>0</v>
      </c>
      <c r="AB3853" s="49"/>
      <c r="AC3853" s="49"/>
      <c r="AD3853" s="86">
        <f>H3853+K3853+O3853+T3853+AA3853+AB3853-AC3853</f>
        <v>70.276666666666657</v>
      </c>
    </row>
    <row r="3854" spans="1:30" ht="21" customHeight="1" x14ac:dyDescent="0.2">
      <c r="A3854" s="8">
        <v>3850</v>
      </c>
      <c r="B3854" s="117">
        <v>194797</v>
      </c>
      <c r="C3854" s="119" t="s">
        <v>78</v>
      </c>
      <c r="D3854" s="119">
        <v>3</v>
      </c>
      <c r="E3854" s="36">
        <v>0.70272727272727276</v>
      </c>
      <c r="F3854" s="51"/>
      <c r="G3854" s="51"/>
      <c r="H3854" s="12">
        <f>SUM(E3854*100,F3854:G3854)</f>
        <v>70.27272727272728</v>
      </c>
      <c r="I3854" s="51"/>
      <c r="J3854" s="121"/>
      <c r="K3854" s="14">
        <f>SUM(I3854:J3854)</f>
        <v>0</v>
      </c>
      <c r="L3854" s="51"/>
      <c r="M3854" s="121"/>
      <c r="N3854" s="121"/>
      <c r="O3854" s="14">
        <f>SUM(L3854:N3854)</f>
        <v>0</v>
      </c>
      <c r="P3854" s="121"/>
      <c r="Q3854" s="121"/>
      <c r="R3854" s="121"/>
      <c r="S3854" s="121"/>
      <c r="T3854" s="14">
        <f>SUM(P3854:S3854)</f>
        <v>0</v>
      </c>
      <c r="U3854" s="51"/>
      <c r="V3854" s="51"/>
      <c r="W3854" s="51"/>
      <c r="X3854" s="51"/>
      <c r="Y3854" s="51"/>
      <c r="Z3854" s="51"/>
      <c r="AA3854" s="14">
        <f>SUM(U3854:Z3854)</f>
        <v>0</v>
      </c>
      <c r="AB3854" s="51"/>
      <c r="AC3854" s="51"/>
      <c r="AD3854" s="86">
        <f>H3854+K3854+O3854+T3854+AA3854+AB3854-AC3854</f>
        <v>70.27272727272728</v>
      </c>
    </row>
    <row r="3855" spans="1:30" ht="21" customHeight="1" x14ac:dyDescent="0.2">
      <c r="A3855" s="9">
        <v>3851</v>
      </c>
      <c r="B3855" s="134" t="s">
        <v>3147</v>
      </c>
      <c r="C3855" s="92" t="s">
        <v>64</v>
      </c>
      <c r="D3855" s="92">
        <v>1</v>
      </c>
      <c r="E3855" s="37">
        <v>0.60066666666666668</v>
      </c>
      <c r="F3855" s="46"/>
      <c r="G3855" s="46"/>
      <c r="H3855" s="12">
        <f>SUM(E3855*100,F3855:G3855)</f>
        <v>60.06666666666667</v>
      </c>
      <c r="I3855" s="94"/>
      <c r="J3855" s="95"/>
      <c r="K3855" s="12">
        <f>SUM(I3855:J3855)</f>
        <v>0</v>
      </c>
      <c r="L3855" s="95"/>
      <c r="M3855" s="95"/>
      <c r="N3855" s="95"/>
      <c r="O3855" s="12">
        <f>SUM(L3855:N3855)</f>
        <v>0</v>
      </c>
      <c r="P3855" s="95"/>
      <c r="Q3855" s="95"/>
      <c r="R3855" s="95"/>
      <c r="S3855" s="95"/>
      <c r="T3855" s="12">
        <f>SUM(P3855:S3855)</f>
        <v>0</v>
      </c>
      <c r="U3855" s="95">
        <v>10</v>
      </c>
      <c r="V3855" s="94">
        <v>0.2</v>
      </c>
      <c r="W3855" s="94"/>
      <c r="X3855" s="94"/>
      <c r="Y3855" s="85"/>
      <c r="Z3855" s="85"/>
      <c r="AA3855" s="14">
        <f>SUM(U3855:Z3855)</f>
        <v>10.199999999999999</v>
      </c>
      <c r="AB3855" s="85"/>
      <c r="AC3855" s="85"/>
      <c r="AD3855" s="86">
        <f>H3855+K3855+O3855+T3855+AA3855+AB3855-AC3855</f>
        <v>70.266666666666666</v>
      </c>
    </row>
    <row r="3856" spans="1:30" ht="21" customHeight="1" x14ac:dyDescent="0.2">
      <c r="A3856" s="10">
        <v>3852</v>
      </c>
      <c r="B3856" s="131" t="s">
        <v>3148</v>
      </c>
      <c r="C3856" s="92" t="s">
        <v>64</v>
      </c>
      <c r="D3856" s="91">
        <v>2</v>
      </c>
      <c r="E3856" s="37">
        <v>0.70225806451612904</v>
      </c>
      <c r="F3856" s="46"/>
      <c r="G3856" s="46"/>
      <c r="H3856" s="12">
        <f>SUM(E3856*100,F3856:G3856)</f>
        <v>70.225806451612911</v>
      </c>
      <c r="I3856" s="94"/>
      <c r="J3856" s="95"/>
      <c r="K3856" s="12">
        <f>SUM(I3856:J3856)</f>
        <v>0</v>
      </c>
      <c r="L3856" s="95"/>
      <c r="M3856" s="95"/>
      <c r="N3856" s="95"/>
      <c r="O3856" s="12">
        <f>SUM(L3856:N3856)</f>
        <v>0</v>
      </c>
      <c r="P3856" s="95"/>
      <c r="Q3856" s="95"/>
      <c r="R3856" s="95"/>
      <c r="S3856" s="95"/>
      <c r="T3856" s="12">
        <f>SUM(P3856:S3856)</f>
        <v>0</v>
      </c>
      <c r="U3856" s="95"/>
      <c r="V3856" s="94"/>
      <c r="W3856" s="94"/>
      <c r="X3856" s="94"/>
      <c r="Y3856" s="85"/>
      <c r="Z3856" s="85"/>
      <c r="AA3856" s="14">
        <f>SUM(U3856:Z3856)</f>
        <v>0</v>
      </c>
      <c r="AB3856" s="85"/>
      <c r="AC3856" s="85"/>
      <c r="AD3856" s="86">
        <f>H3856+K3856+O3856+T3856+AA3856+AB3856-AC3856</f>
        <v>70.225806451612911</v>
      </c>
    </row>
    <row r="3857" spans="1:30" ht="21" customHeight="1" x14ac:dyDescent="0.2">
      <c r="A3857" s="8">
        <v>3853</v>
      </c>
      <c r="B3857" s="122" t="s">
        <v>3149</v>
      </c>
      <c r="C3857" s="110" t="s">
        <v>73</v>
      </c>
      <c r="D3857" s="110">
        <v>2</v>
      </c>
      <c r="E3857" s="36">
        <v>0.70212121212121215</v>
      </c>
      <c r="F3857" s="50"/>
      <c r="G3857" s="50"/>
      <c r="H3857" s="12">
        <f>SUM(E3857*100,F3857:G3857)</f>
        <v>70.212121212121218</v>
      </c>
      <c r="I3857" s="50"/>
      <c r="J3857" s="112"/>
      <c r="K3857" s="14">
        <f>SUM(I3857:J3857)</f>
        <v>0</v>
      </c>
      <c r="L3857" s="50"/>
      <c r="M3857" s="112"/>
      <c r="N3857" s="112"/>
      <c r="O3857" s="14">
        <f>SUM(L3857:N3857)</f>
        <v>0</v>
      </c>
      <c r="P3857" s="112"/>
      <c r="Q3857" s="112"/>
      <c r="R3857" s="112"/>
      <c r="S3857" s="112"/>
      <c r="T3857" s="14">
        <f>SUM(P3857:S3857)</f>
        <v>0</v>
      </c>
      <c r="U3857" s="50"/>
      <c r="V3857" s="50"/>
      <c r="W3857" s="50"/>
      <c r="X3857" s="50"/>
      <c r="Y3857" s="50"/>
      <c r="Z3857" s="50"/>
      <c r="AA3857" s="14">
        <f>SUM(U3857:Z3857)</f>
        <v>0</v>
      </c>
      <c r="AB3857" s="50"/>
      <c r="AC3857" s="50"/>
      <c r="AD3857" s="86">
        <f>H3857+K3857+O3857+T3857+AA3857+AB3857-AC3857</f>
        <v>70.212121212121218</v>
      </c>
    </row>
    <row r="3858" spans="1:30" ht="21" customHeight="1" x14ac:dyDescent="0.2">
      <c r="A3858" s="9">
        <v>3854</v>
      </c>
      <c r="B3858" s="117">
        <v>174087</v>
      </c>
      <c r="C3858" s="119" t="s">
        <v>78</v>
      </c>
      <c r="D3858" s="119">
        <v>4</v>
      </c>
      <c r="E3858" s="36">
        <v>0.70205128205128209</v>
      </c>
      <c r="F3858" s="51"/>
      <c r="G3858" s="51"/>
      <c r="H3858" s="12">
        <f>SUM(E3858*100,F3858:G3858)</f>
        <v>70.205128205128204</v>
      </c>
      <c r="I3858" s="51"/>
      <c r="J3858" s="121"/>
      <c r="K3858" s="14">
        <f>SUM(I3858:J3858)</f>
        <v>0</v>
      </c>
      <c r="L3858" s="51"/>
      <c r="M3858" s="121"/>
      <c r="N3858" s="121"/>
      <c r="O3858" s="14">
        <f>SUM(L3858:N3858)</f>
        <v>0</v>
      </c>
      <c r="P3858" s="121"/>
      <c r="Q3858" s="121"/>
      <c r="R3858" s="121"/>
      <c r="S3858" s="121"/>
      <c r="T3858" s="14">
        <f>SUM(P3858:S3858)</f>
        <v>0</v>
      </c>
      <c r="U3858" s="51"/>
      <c r="V3858" s="51"/>
      <c r="W3858" s="51"/>
      <c r="X3858" s="51"/>
      <c r="Y3858" s="51"/>
      <c r="Z3858" s="51"/>
      <c r="AA3858" s="14">
        <f>SUM(U3858:Z3858)</f>
        <v>0</v>
      </c>
      <c r="AB3858" s="51"/>
      <c r="AC3858" s="51"/>
      <c r="AD3858" s="87">
        <f>H3858+K3858+O3858+T3858+AA3858+AB3858-AC3858</f>
        <v>70.205128205128204</v>
      </c>
    </row>
    <row r="3859" spans="1:30" ht="21" customHeight="1" x14ac:dyDescent="0.2">
      <c r="A3859" s="10">
        <v>3855</v>
      </c>
      <c r="B3859" s="110" t="s">
        <v>3150</v>
      </c>
      <c r="C3859" s="110" t="s">
        <v>73</v>
      </c>
      <c r="D3859" s="110">
        <v>2</v>
      </c>
      <c r="E3859" s="36">
        <v>0.70202797202797207</v>
      </c>
      <c r="F3859" s="50"/>
      <c r="G3859" s="50"/>
      <c r="H3859" s="12">
        <f>SUM(E3859*100,F3859:G3859)</f>
        <v>70.2027972027972</v>
      </c>
      <c r="I3859" s="50"/>
      <c r="J3859" s="112"/>
      <c r="K3859" s="14">
        <f>SUM(I3859:J3859)</f>
        <v>0</v>
      </c>
      <c r="L3859" s="50"/>
      <c r="M3859" s="112"/>
      <c r="N3859" s="112"/>
      <c r="O3859" s="14">
        <f>SUM(L3859:N3859)</f>
        <v>0</v>
      </c>
      <c r="P3859" s="112"/>
      <c r="Q3859" s="112"/>
      <c r="R3859" s="112"/>
      <c r="S3859" s="112"/>
      <c r="T3859" s="14">
        <f>SUM(P3859:S3859)</f>
        <v>0</v>
      </c>
      <c r="U3859" s="50"/>
      <c r="V3859" s="50"/>
      <c r="W3859" s="50"/>
      <c r="X3859" s="50"/>
      <c r="Y3859" s="50"/>
      <c r="Z3859" s="50"/>
      <c r="AA3859" s="14">
        <f>SUM(U3859:Z3859)</f>
        <v>0</v>
      </c>
      <c r="AB3859" s="50"/>
      <c r="AC3859" s="50"/>
      <c r="AD3859" s="87">
        <f>H3859+K3859+O3859+T3859+AA3859+AB3859-AC3859</f>
        <v>70.2027972027972</v>
      </c>
    </row>
    <row r="3860" spans="1:30" ht="21" customHeight="1" x14ac:dyDescent="0.2">
      <c r="A3860" s="8">
        <v>3856</v>
      </c>
      <c r="B3860" s="110" t="s">
        <v>3151</v>
      </c>
      <c r="C3860" s="110" t="s">
        <v>73</v>
      </c>
      <c r="D3860" s="110">
        <v>3</v>
      </c>
      <c r="E3860" s="36">
        <v>0.7018840579710145</v>
      </c>
      <c r="F3860" s="50"/>
      <c r="G3860" s="50"/>
      <c r="H3860" s="12">
        <f>SUM(E3860*100,F3860:G3860)</f>
        <v>70.188405797101453</v>
      </c>
      <c r="I3860" s="50"/>
      <c r="J3860" s="112"/>
      <c r="K3860" s="14">
        <f>SUM(I3860:J3860)</f>
        <v>0</v>
      </c>
      <c r="L3860" s="50"/>
      <c r="M3860" s="112"/>
      <c r="N3860" s="112"/>
      <c r="O3860" s="14">
        <f>SUM(L3860:N3860)</f>
        <v>0</v>
      </c>
      <c r="P3860" s="112"/>
      <c r="Q3860" s="112"/>
      <c r="R3860" s="112"/>
      <c r="S3860" s="112"/>
      <c r="T3860" s="14">
        <f>SUM(P3860:S3860)</f>
        <v>0</v>
      </c>
      <c r="U3860" s="50"/>
      <c r="V3860" s="50"/>
      <c r="W3860" s="50"/>
      <c r="X3860" s="50"/>
      <c r="Y3860" s="50"/>
      <c r="Z3860" s="50"/>
      <c r="AA3860" s="14">
        <f>SUM(U3860:Z3860)</f>
        <v>0</v>
      </c>
      <c r="AB3860" s="50"/>
      <c r="AC3860" s="50"/>
      <c r="AD3860" s="86">
        <f>H3860+K3860+O3860+T3860+AA3860+AB3860-AC3860</f>
        <v>70.188405797101453</v>
      </c>
    </row>
    <row r="3861" spans="1:30" ht="21" customHeight="1" x14ac:dyDescent="0.2">
      <c r="A3861" s="9">
        <v>3857</v>
      </c>
      <c r="B3861" s="117">
        <v>184045</v>
      </c>
      <c r="C3861" s="119" t="s">
        <v>78</v>
      </c>
      <c r="D3861" s="119">
        <v>3</v>
      </c>
      <c r="E3861" s="36">
        <v>0.70181818181818179</v>
      </c>
      <c r="F3861" s="51"/>
      <c r="G3861" s="51"/>
      <c r="H3861" s="12">
        <f>SUM(E3861*100,F3861:G3861)</f>
        <v>70.181818181818173</v>
      </c>
      <c r="I3861" s="51"/>
      <c r="J3861" s="121"/>
      <c r="K3861" s="14">
        <f>SUM(I3861:J3861)</f>
        <v>0</v>
      </c>
      <c r="L3861" s="51"/>
      <c r="M3861" s="121"/>
      <c r="N3861" s="121"/>
      <c r="O3861" s="14">
        <f>SUM(L3861:N3861)</f>
        <v>0</v>
      </c>
      <c r="P3861" s="121"/>
      <c r="Q3861" s="121"/>
      <c r="R3861" s="121"/>
      <c r="S3861" s="121"/>
      <c r="T3861" s="14">
        <f>SUM(P3861:S3861)</f>
        <v>0</v>
      </c>
      <c r="U3861" s="51"/>
      <c r="V3861" s="51"/>
      <c r="W3861" s="51"/>
      <c r="X3861" s="51"/>
      <c r="Y3861" s="51"/>
      <c r="Z3861" s="51"/>
      <c r="AA3861" s="14">
        <f>SUM(U3861:Z3861)</f>
        <v>0</v>
      </c>
      <c r="AB3861" s="51"/>
      <c r="AC3861" s="51"/>
      <c r="AD3861" s="87">
        <f>H3861+K3861+O3861+T3861+AA3861+AB3861-AC3861</f>
        <v>70.181818181818173</v>
      </c>
    </row>
    <row r="3862" spans="1:30" ht="21" customHeight="1" x14ac:dyDescent="0.2">
      <c r="A3862" s="10">
        <v>3858</v>
      </c>
      <c r="B3862" s="144" t="s">
        <v>3152</v>
      </c>
      <c r="C3862" s="92" t="s">
        <v>64</v>
      </c>
      <c r="D3862" s="91">
        <v>4</v>
      </c>
      <c r="E3862" s="37">
        <v>0.7017733763242745</v>
      </c>
      <c r="F3862" s="46"/>
      <c r="G3862" s="46"/>
      <c r="H3862" s="12">
        <f>SUM(E3862*100,F3862:G3862)</f>
        <v>70.177337632427452</v>
      </c>
      <c r="I3862" s="94"/>
      <c r="J3862" s="95"/>
      <c r="K3862" s="12">
        <f>SUM(I3862:J3862)</f>
        <v>0</v>
      </c>
      <c r="L3862" s="95"/>
      <c r="M3862" s="95"/>
      <c r="N3862" s="95"/>
      <c r="O3862" s="12">
        <f>SUM(L3862:N3862)</f>
        <v>0</v>
      </c>
      <c r="P3862" s="95"/>
      <c r="Q3862" s="95"/>
      <c r="R3862" s="95"/>
      <c r="S3862" s="95"/>
      <c r="T3862" s="12">
        <f>SUM(P3862:S3862)</f>
        <v>0</v>
      </c>
      <c r="U3862" s="95"/>
      <c r="V3862" s="94"/>
      <c r="W3862" s="94"/>
      <c r="X3862" s="94"/>
      <c r="Y3862" s="85"/>
      <c r="Z3862" s="85"/>
      <c r="AA3862" s="14">
        <f>SUM(U3862:Z3862)</f>
        <v>0</v>
      </c>
      <c r="AB3862" s="85"/>
      <c r="AC3862" s="85"/>
      <c r="AD3862" s="86">
        <f>H3862+K3862+O3862+T3862+AA3862+AB3862-AC3862</f>
        <v>70.177337632427452</v>
      </c>
    </row>
    <row r="3863" spans="1:30" ht="21" customHeight="1" x14ac:dyDescent="0.2">
      <c r="A3863" s="8">
        <v>3859</v>
      </c>
      <c r="B3863" s="129" t="s">
        <v>3153</v>
      </c>
      <c r="C3863" s="101" t="s">
        <v>68</v>
      </c>
      <c r="D3863" s="101">
        <v>3</v>
      </c>
      <c r="E3863" s="35">
        <v>0.70161290322580649</v>
      </c>
      <c r="F3863" s="48"/>
      <c r="G3863" s="48"/>
      <c r="H3863" s="12">
        <f>SUM(E3863*100,F3863:G3863)</f>
        <v>70.161290322580655</v>
      </c>
      <c r="I3863" s="48"/>
      <c r="J3863" s="78"/>
      <c r="K3863" s="13">
        <f>SUM(I3863:J3863)</f>
        <v>0</v>
      </c>
      <c r="L3863" s="48"/>
      <c r="M3863" s="78"/>
      <c r="N3863" s="78"/>
      <c r="O3863" s="13">
        <f>SUM(L3863:N3863)</f>
        <v>0</v>
      </c>
      <c r="P3863" s="78"/>
      <c r="Q3863" s="78"/>
      <c r="R3863" s="78"/>
      <c r="S3863" s="78"/>
      <c r="T3863" s="13">
        <f>SUM(P3863:S3863)</f>
        <v>0</v>
      </c>
      <c r="U3863" s="48"/>
      <c r="V3863" s="48"/>
      <c r="W3863" s="48"/>
      <c r="X3863" s="48"/>
      <c r="Y3863" s="48"/>
      <c r="Z3863" s="48"/>
      <c r="AA3863" s="13">
        <f>SUM(U3863:Z3863)</f>
        <v>0</v>
      </c>
      <c r="AB3863" s="48"/>
      <c r="AC3863" s="48"/>
      <c r="AD3863" s="86">
        <f>H3863+K3863+O3863+T3863+AA3863+AB3863-AC3863</f>
        <v>70.161290322580655</v>
      </c>
    </row>
    <row r="3864" spans="1:30" ht="21" customHeight="1" x14ac:dyDescent="0.2">
      <c r="A3864" s="9">
        <v>3860</v>
      </c>
      <c r="B3864" s="96" t="s">
        <v>3154</v>
      </c>
      <c r="C3864" s="96" t="s">
        <v>66</v>
      </c>
      <c r="D3864" s="96">
        <v>2</v>
      </c>
      <c r="E3864" s="35">
        <v>0.70133333333333336</v>
      </c>
      <c r="F3864" s="47"/>
      <c r="G3864" s="47"/>
      <c r="H3864" s="12">
        <f>SUM(E3864*100,F3864:G3864)</f>
        <v>70.13333333333334</v>
      </c>
      <c r="I3864" s="47"/>
      <c r="J3864" s="77"/>
      <c r="K3864" s="13">
        <f>SUM(I3864:J3864)</f>
        <v>0</v>
      </c>
      <c r="L3864" s="47"/>
      <c r="M3864" s="77"/>
      <c r="N3864" s="77"/>
      <c r="O3864" s="13">
        <f>SUM(L3864:N3864)</f>
        <v>0</v>
      </c>
      <c r="P3864" s="77"/>
      <c r="Q3864" s="77"/>
      <c r="R3864" s="77"/>
      <c r="S3864" s="77"/>
      <c r="T3864" s="13">
        <f>SUM(P3864:S3864)</f>
        <v>0</v>
      </c>
      <c r="U3864" s="47"/>
      <c r="V3864" s="47"/>
      <c r="W3864" s="47"/>
      <c r="X3864" s="47"/>
      <c r="Y3864" s="47"/>
      <c r="Z3864" s="47"/>
      <c r="AA3864" s="13">
        <f>SUM(U3864:Z3864)</f>
        <v>0</v>
      </c>
      <c r="AB3864" s="47"/>
      <c r="AC3864" s="47"/>
      <c r="AD3864" s="86">
        <f>H3864+K3864+O3864+T3864+AA3864+AB3864-AC3864</f>
        <v>70.13333333333334</v>
      </c>
    </row>
    <row r="3865" spans="1:30" ht="21" customHeight="1" x14ac:dyDescent="0.2">
      <c r="A3865" s="10">
        <v>3861</v>
      </c>
      <c r="B3865" s="145">
        <v>164417</v>
      </c>
      <c r="C3865" s="92" t="s">
        <v>64</v>
      </c>
      <c r="D3865" s="91">
        <v>5</v>
      </c>
      <c r="E3865" s="37">
        <v>0.70130824372759859</v>
      </c>
      <c r="F3865" s="53"/>
      <c r="G3865" s="46"/>
      <c r="H3865" s="12">
        <f>SUM(E3865*100,F3865:G3865)</f>
        <v>70.130824372759861</v>
      </c>
      <c r="I3865" s="193"/>
      <c r="J3865" s="115"/>
      <c r="K3865" s="12">
        <f>SUM(I3865:J3865)</f>
        <v>0</v>
      </c>
      <c r="L3865" s="115"/>
      <c r="M3865" s="115"/>
      <c r="N3865" s="115"/>
      <c r="O3865" s="12">
        <f>SUM(L3865:N3865)</f>
        <v>0</v>
      </c>
      <c r="P3865" s="115"/>
      <c r="Q3865" s="115"/>
      <c r="R3865" s="115"/>
      <c r="S3865" s="115"/>
      <c r="T3865" s="12">
        <f>SUM(P3865:S3865)</f>
        <v>0</v>
      </c>
      <c r="U3865" s="115"/>
      <c r="V3865" s="193"/>
      <c r="W3865" s="193"/>
      <c r="X3865" s="193"/>
      <c r="Y3865" s="88"/>
      <c r="Z3865" s="88"/>
      <c r="AA3865" s="14">
        <f>SUM(U3865:Z3865)</f>
        <v>0</v>
      </c>
      <c r="AB3865" s="88"/>
      <c r="AC3865" s="88"/>
      <c r="AD3865" s="86">
        <f>H3865+K3865+O3865+T3865+AA3865+AB3865-AC3865</f>
        <v>70.130824372759861</v>
      </c>
    </row>
    <row r="3866" spans="1:30" ht="21" customHeight="1" x14ac:dyDescent="0.2">
      <c r="A3866" s="8">
        <v>3862</v>
      </c>
      <c r="B3866" s="100" t="s">
        <v>3155</v>
      </c>
      <c r="C3866" s="101" t="s">
        <v>68</v>
      </c>
      <c r="D3866" s="99">
        <v>1</v>
      </c>
      <c r="E3866" s="35">
        <v>0.69129032258064516</v>
      </c>
      <c r="F3866" s="48"/>
      <c r="G3866" s="48"/>
      <c r="H3866" s="12">
        <f>SUM(E3866*100,F3866:G3866)</f>
        <v>69.129032258064512</v>
      </c>
      <c r="I3866" s="48"/>
      <c r="J3866" s="78"/>
      <c r="K3866" s="13">
        <f>SUM(I3866:J3866)</f>
        <v>0</v>
      </c>
      <c r="L3866" s="48"/>
      <c r="M3866" s="78"/>
      <c r="N3866" s="78"/>
      <c r="O3866" s="13">
        <f>SUM(L3866:N3866)</f>
        <v>0</v>
      </c>
      <c r="P3866" s="78"/>
      <c r="Q3866" s="78"/>
      <c r="R3866" s="78"/>
      <c r="S3866" s="78"/>
      <c r="T3866" s="13">
        <f>SUM(P3866:S3866)</f>
        <v>0</v>
      </c>
      <c r="U3866" s="48"/>
      <c r="V3866" s="48"/>
      <c r="W3866" s="48"/>
      <c r="X3866" s="48"/>
      <c r="Y3866" s="48"/>
      <c r="Z3866" s="48"/>
      <c r="AA3866" s="13">
        <f>SUM(U3866:Z3866)</f>
        <v>0</v>
      </c>
      <c r="AB3866" s="48">
        <v>1</v>
      </c>
      <c r="AC3866" s="48"/>
      <c r="AD3866" s="87">
        <f>H3866+K3866+O3866+T3866+AA3866+AB3866-AC3866</f>
        <v>70.129032258064512</v>
      </c>
    </row>
    <row r="3867" spans="1:30" ht="21" customHeight="1" x14ac:dyDescent="0.2">
      <c r="A3867" s="9">
        <v>3863</v>
      </c>
      <c r="B3867" s="131" t="s">
        <v>3156</v>
      </c>
      <c r="C3867" s="92" t="s">
        <v>64</v>
      </c>
      <c r="D3867" s="91">
        <v>2</v>
      </c>
      <c r="E3867" s="37">
        <v>0.70127659574468082</v>
      </c>
      <c r="F3867" s="46"/>
      <c r="G3867" s="46"/>
      <c r="H3867" s="12">
        <f>SUM(E3867*100,F3867:G3867)</f>
        <v>70.127659574468083</v>
      </c>
      <c r="I3867" s="94"/>
      <c r="J3867" s="95"/>
      <c r="K3867" s="12">
        <f>SUM(I3867:J3867)</f>
        <v>0</v>
      </c>
      <c r="L3867" s="95"/>
      <c r="M3867" s="95"/>
      <c r="N3867" s="95"/>
      <c r="O3867" s="12">
        <f>SUM(L3867:N3867)</f>
        <v>0</v>
      </c>
      <c r="P3867" s="95"/>
      <c r="Q3867" s="95"/>
      <c r="R3867" s="95"/>
      <c r="S3867" s="95"/>
      <c r="T3867" s="12">
        <f>SUM(P3867:S3867)</f>
        <v>0</v>
      </c>
      <c r="U3867" s="95"/>
      <c r="V3867" s="94"/>
      <c r="W3867" s="94"/>
      <c r="X3867" s="94"/>
      <c r="Y3867" s="85"/>
      <c r="Z3867" s="85"/>
      <c r="AA3867" s="14">
        <f>SUM(U3867:Z3867)</f>
        <v>0</v>
      </c>
      <c r="AB3867" s="85"/>
      <c r="AC3867" s="85"/>
      <c r="AD3867" s="86">
        <f>H3867+K3867+O3867+T3867+AA3867+AB3867-AC3867</f>
        <v>70.127659574468083</v>
      </c>
    </row>
    <row r="3868" spans="1:30" ht="21" customHeight="1" x14ac:dyDescent="0.2">
      <c r="A3868" s="10">
        <v>3864</v>
      </c>
      <c r="B3868" s="110" t="s">
        <v>3157</v>
      </c>
      <c r="C3868" s="110" t="s">
        <v>73</v>
      </c>
      <c r="D3868" s="110">
        <v>1</v>
      </c>
      <c r="E3868" s="36">
        <v>0.65127333333333337</v>
      </c>
      <c r="F3868" s="50"/>
      <c r="G3868" s="50"/>
      <c r="H3868" s="12">
        <f>SUM(E3868*100,F3868:G3868)</f>
        <v>65.12733333333334</v>
      </c>
      <c r="I3868" s="50"/>
      <c r="J3868" s="112"/>
      <c r="K3868" s="14">
        <f>SUM(I3868:J3868)</f>
        <v>0</v>
      </c>
      <c r="L3868" s="50"/>
      <c r="M3868" s="112"/>
      <c r="N3868" s="112"/>
      <c r="O3868" s="14">
        <f>SUM(L3868:N3868)</f>
        <v>0</v>
      </c>
      <c r="P3868" s="112"/>
      <c r="Q3868" s="135"/>
      <c r="R3868" s="112">
        <v>5</v>
      </c>
      <c r="S3868" s="112"/>
      <c r="T3868" s="14">
        <f>SUM(P3868:S3868)</f>
        <v>5</v>
      </c>
      <c r="U3868" s="50"/>
      <c r="V3868" s="50"/>
      <c r="W3868" s="50"/>
      <c r="X3868" s="50"/>
      <c r="Y3868" s="50"/>
      <c r="Z3868" s="50"/>
      <c r="AA3868" s="14">
        <f>SUM(U3868:Z3868)</f>
        <v>0</v>
      </c>
      <c r="AB3868" s="50"/>
      <c r="AC3868" s="50"/>
      <c r="AD3868" s="86">
        <f>H3868+K3868+O3868+T3868+AA3868+AB3868-AC3868</f>
        <v>70.12733333333334</v>
      </c>
    </row>
    <row r="3869" spans="1:30" ht="21" customHeight="1" x14ac:dyDescent="0.2">
      <c r="A3869" s="8">
        <v>3865</v>
      </c>
      <c r="B3869" s="117">
        <v>194089</v>
      </c>
      <c r="C3869" s="119" t="s">
        <v>78</v>
      </c>
      <c r="D3869" s="119">
        <v>2</v>
      </c>
      <c r="E3869" s="36">
        <v>0.70125000000000004</v>
      </c>
      <c r="F3869" s="51"/>
      <c r="G3869" s="51"/>
      <c r="H3869" s="12">
        <f>SUM(E3869*100,F3869:G3869)</f>
        <v>70.125</v>
      </c>
      <c r="I3869" s="51"/>
      <c r="J3869" s="121"/>
      <c r="K3869" s="14">
        <f>SUM(I3869:J3869)</f>
        <v>0</v>
      </c>
      <c r="L3869" s="51"/>
      <c r="M3869" s="121"/>
      <c r="N3869" s="121"/>
      <c r="O3869" s="14">
        <f>SUM(L3869:N3869)</f>
        <v>0</v>
      </c>
      <c r="P3869" s="121"/>
      <c r="Q3869" s="121"/>
      <c r="R3869" s="121"/>
      <c r="S3869" s="121"/>
      <c r="T3869" s="14">
        <f>SUM(P3869:S3869)</f>
        <v>0</v>
      </c>
      <c r="U3869" s="51"/>
      <c r="V3869" s="51"/>
      <c r="W3869" s="51"/>
      <c r="X3869" s="51"/>
      <c r="Y3869" s="51"/>
      <c r="Z3869" s="51"/>
      <c r="AA3869" s="14">
        <f>SUM(U3869:Z3869)</f>
        <v>0</v>
      </c>
      <c r="AB3869" s="51"/>
      <c r="AC3869" s="51"/>
      <c r="AD3869" s="86">
        <f>H3869+K3869+O3869+T3869+AA3869+AB3869-AC3869</f>
        <v>70.125</v>
      </c>
    </row>
    <row r="3870" spans="1:30" ht="21" customHeight="1" x14ac:dyDescent="0.2">
      <c r="A3870" s="9">
        <v>3866</v>
      </c>
      <c r="B3870" s="131" t="s">
        <v>3158</v>
      </c>
      <c r="C3870" s="92" t="s">
        <v>64</v>
      </c>
      <c r="D3870" s="92">
        <v>2</v>
      </c>
      <c r="E3870" s="37">
        <v>0.70106382978723403</v>
      </c>
      <c r="F3870" s="46"/>
      <c r="G3870" s="46"/>
      <c r="H3870" s="12">
        <f>SUM(E3870*100,F3870:G3870)</f>
        <v>70.106382978723403</v>
      </c>
      <c r="I3870" s="94"/>
      <c r="J3870" s="95"/>
      <c r="K3870" s="12">
        <f>SUM(I3870:J3870)</f>
        <v>0</v>
      </c>
      <c r="L3870" s="95"/>
      <c r="M3870" s="95"/>
      <c r="N3870" s="95"/>
      <c r="O3870" s="12">
        <f>SUM(L3870:N3870)</f>
        <v>0</v>
      </c>
      <c r="P3870" s="95"/>
      <c r="Q3870" s="95"/>
      <c r="R3870" s="95"/>
      <c r="S3870" s="95"/>
      <c r="T3870" s="12">
        <f>SUM(P3870:S3870)</f>
        <v>0</v>
      </c>
      <c r="U3870" s="95"/>
      <c r="V3870" s="94"/>
      <c r="W3870" s="94"/>
      <c r="X3870" s="94"/>
      <c r="Y3870" s="85"/>
      <c r="Z3870" s="85"/>
      <c r="AA3870" s="14">
        <f>SUM(U3870:Z3870)</f>
        <v>0</v>
      </c>
      <c r="AB3870" s="85"/>
      <c r="AC3870" s="85"/>
      <c r="AD3870" s="86">
        <f>H3870+K3870+O3870+T3870+AA3870+AB3870-AC3870</f>
        <v>70.106382978723403</v>
      </c>
    </row>
    <row r="3871" spans="1:30" ht="21" customHeight="1" x14ac:dyDescent="0.2">
      <c r="A3871" s="10">
        <v>3867</v>
      </c>
      <c r="B3871" s="96" t="s">
        <v>3159</v>
      </c>
      <c r="C3871" s="96" t="s">
        <v>66</v>
      </c>
      <c r="D3871" s="96">
        <v>3</v>
      </c>
      <c r="E3871" s="35">
        <v>0.70099999999999996</v>
      </c>
      <c r="F3871" s="47"/>
      <c r="G3871" s="47"/>
      <c r="H3871" s="12">
        <f>SUM(E3871*100,F3871:G3871)</f>
        <v>70.099999999999994</v>
      </c>
      <c r="I3871" s="47"/>
      <c r="J3871" s="77"/>
      <c r="K3871" s="13">
        <f>SUM(I3871:J3871)</f>
        <v>0</v>
      </c>
      <c r="L3871" s="47"/>
      <c r="M3871" s="77"/>
      <c r="N3871" s="77"/>
      <c r="O3871" s="13">
        <f>SUM(L3871:N3871)</f>
        <v>0</v>
      </c>
      <c r="P3871" s="77"/>
      <c r="Q3871" s="77"/>
      <c r="R3871" s="77"/>
      <c r="S3871" s="77"/>
      <c r="T3871" s="13">
        <f>SUM(P3871:S3871)</f>
        <v>0</v>
      </c>
      <c r="U3871" s="47"/>
      <c r="V3871" s="47"/>
      <c r="W3871" s="47"/>
      <c r="X3871" s="47"/>
      <c r="Y3871" s="47"/>
      <c r="Z3871" s="47"/>
      <c r="AA3871" s="13">
        <f>SUM(U3871:Z3871)</f>
        <v>0</v>
      </c>
      <c r="AB3871" s="47"/>
      <c r="AC3871" s="47"/>
      <c r="AD3871" s="86">
        <f>H3871+K3871+O3871+T3871+AA3871+AB3871-AC3871</f>
        <v>70.099999999999994</v>
      </c>
    </row>
    <row r="3872" spans="1:30" ht="21" customHeight="1" x14ac:dyDescent="0.2">
      <c r="A3872" s="8">
        <v>3868</v>
      </c>
      <c r="B3872" s="122" t="s">
        <v>3160</v>
      </c>
      <c r="C3872" s="110" t="s">
        <v>73</v>
      </c>
      <c r="D3872" s="110">
        <v>4</v>
      </c>
      <c r="E3872" s="36">
        <v>0.70099999999999996</v>
      </c>
      <c r="F3872" s="50"/>
      <c r="G3872" s="50"/>
      <c r="H3872" s="12">
        <f>SUM(E3872*100,F3872:G3872)</f>
        <v>70.099999999999994</v>
      </c>
      <c r="I3872" s="50"/>
      <c r="J3872" s="112"/>
      <c r="K3872" s="14">
        <f>SUM(I3872:J3872)</f>
        <v>0</v>
      </c>
      <c r="L3872" s="50"/>
      <c r="M3872" s="112"/>
      <c r="N3872" s="112"/>
      <c r="O3872" s="14">
        <f>SUM(L3872:N3872)</f>
        <v>0</v>
      </c>
      <c r="P3872" s="112"/>
      <c r="Q3872" s="112"/>
      <c r="R3872" s="112"/>
      <c r="S3872" s="112"/>
      <c r="T3872" s="14">
        <f>SUM(P3872:S3872)</f>
        <v>0</v>
      </c>
      <c r="U3872" s="50"/>
      <c r="V3872" s="50"/>
      <c r="W3872" s="50"/>
      <c r="X3872" s="50"/>
      <c r="Y3872" s="50"/>
      <c r="Z3872" s="50"/>
      <c r="AA3872" s="14">
        <f>SUM(U3872:Z3872)</f>
        <v>0</v>
      </c>
      <c r="AB3872" s="50"/>
      <c r="AC3872" s="50"/>
      <c r="AD3872" s="87">
        <f>H3872+K3872+O3872+T3872+AA3872+AB3872-AC3872</f>
        <v>70.099999999999994</v>
      </c>
    </row>
    <row r="3873" spans="1:30" ht="21" customHeight="1" x14ac:dyDescent="0.2">
      <c r="A3873" s="9">
        <v>3869</v>
      </c>
      <c r="B3873" s="134" t="s">
        <v>3161</v>
      </c>
      <c r="C3873" s="92" t="s">
        <v>64</v>
      </c>
      <c r="D3873" s="92">
        <v>1</v>
      </c>
      <c r="E3873" s="37">
        <v>0.70099999999999996</v>
      </c>
      <c r="F3873" s="46"/>
      <c r="G3873" s="46"/>
      <c r="H3873" s="12">
        <f>SUM(E3873*100,F3873:G3873)</f>
        <v>70.099999999999994</v>
      </c>
      <c r="I3873" s="94"/>
      <c r="J3873" s="95"/>
      <c r="K3873" s="12">
        <f>SUM(I3873:J3873)</f>
        <v>0</v>
      </c>
      <c r="L3873" s="95"/>
      <c r="M3873" s="95"/>
      <c r="N3873" s="95"/>
      <c r="O3873" s="12">
        <f>SUM(L3873:N3873)</f>
        <v>0</v>
      </c>
      <c r="P3873" s="95"/>
      <c r="Q3873" s="95"/>
      <c r="R3873" s="95"/>
      <c r="S3873" s="95"/>
      <c r="T3873" s="12">
        <f>SUM(P3873:S3873)</f>
        <v>0</v>
      </c>
      <c r="U3873" s="95"/>
      <c r="V3873" s="94"/>
      <c r="W3873" s="94"/>
      <c r="X3873" s="94"/>
      <c r="Y3873" s="85"/>
      <c r="Z3873" s="85"/>
      <c r="AA3873" s="14">
        <f>SUM(U3873:Z3873)</f>
        <v>0</v>
      </c>
      <c r="AB3873" s="85"/>
      <c r="AC3873" s="85"/>
      <c r="AD3873" s="87">
        <f>H3873+K3873+O3873+T3873+AA3873+AB3873-AC3873</f>
        <v>70.099999999999994</v>
      </c>
    </row>
    <row r="3874" spans="1:30" ht="21" customHeight="1" x14ac:dyDescent="0.2">
      <c r="A3874" s="10">
        <v>3870</v>
      </c>
      <c r="B3874" s="117">
        <v>184044</v>
      </c>
      <c r="C3874" s="119" t="s">
        <v>78</v>
      </c>
      <c r="D3874" s="119">
        <v>3</v>
      </c>
      <c r="E3874" s="36">
        <v>0.70090909090909093</v>
      </c>
      <c r="F3874" s="51"/>
      <c r="G3874" s="51"/>
      <c r="H3874" s="12">
        <f>SUM(E3874*100,F3874:G3874)</f>
        <v>70.090909090909093</v>
      </c>
      <c r="I3874" s="51"/>
      <c r="J3874" s="121"/>
      <c r="K3874" s="14">
        <f>SUM(I3874:J3874)</f>
        <v>0</v>
      </c>
      <c r="L3874" s="51"/>
      <c r="M3874" s="121"/>
      <c r="N3874" s="121"/>
      <c r="O3874" s="14">
        <f>SUM(L3874:N3874)</f>
        <v>0</v>
      </c>
      <c r="P3874" s="121"/>
      <c r="Q3874" s="121"/>
      <c r="R3874" s="121"/>
      <c r="S3874" s="121"/>
      <c r="T3874" s="14">
        <f>SUM(P3874:S3874)</f>
        <v>0</v>
      </c>
      <c r="U3874" s="51"/>
      <c r="V3874" s="51"/>
      <c r="W3874" s="51"/>
      <c r="X3874" s="51"/>
      <c r="Y3874" s="51"/>
      <c r="Z3874" s="51"/>
      <c r="AA3874" s="14">
        <f>SUM(U3874:Z3874)</f>
        <v>0</v>
      </c>
      <c r="AB3874" s="51"/>
      <c r="AC3874" s="51"/>
      <c r="AD3874" s="86">
        <f>H3874+K3874+O3874+T3874+AA3874+AB3874-AC3874</f>
        <v>70.090909090909093</v>
      </c>
    </row>
    <row r="3875" spans="1:30" ht="21" customHeight="1" x14ac:dyDescent="0.2">
      <c r="A3875" s="8">
        <v>3871</v>
      </c>
      <c r="B3875" s="122" t="s">
        <v>3162</v>
      </c>
      <c r="C3875" s="110" t="s">
        <v>73</v>
      </c>
      <c r="D3875" s="110">
        <v>1</v>
      </c>
      <c r="E3875" s="36">
        <v>0.70083703703703704</v>
      </c>
      <c r="F3875" s="50"/>
      <c r="G3875" s="50"/>
      <c r="H3875" s="12">
        <f>SUM(E3875*100,F3875:G3875)</f>
        <v>70.083703703703705</v>
      </c>
      <c r="I3875" s="50"/>
      <c r="J3875" s="112"/>
      <c r="K3875" s="14">
        <f>SUM(I3875:J3875)</f>
        <v>0</v>
      </c>
      <c r="L3875" s="50"/>
      <c r="M3875" s="112"/>
      <c r="N3875" s="112"/>
      <c r="O3875" s="14">
        <f>SUM(L3875:N3875)</f>
        <v>0</v>
      </c>
      <c r="P3875" s="112"/>
      <c r="Q3875" s="112"/>
      <c r="R3875" s="112"/>
      <c r="S3875" s="112"/>
      <c r="T3875" s="14">
        <f>SUM(P3875:S3875)</f>
        <v>0</v>
      </c>
      <c r="U3875" s="50"/>
      <c r="V3875" s="50"/>
      <c r="W3875" s="50"/>
      <c r="X3875" s="50"/>
      <c r="Y3875" s="50"/>
      <c r="Z3875" s="50"/>
      <c r="AA3875" s="14">
        <f>SUM(U3875:Z3875)</f>
        <v>0</v>
      </c>
      <c r="AB3875" s="50"/>
      <c r="AC3875" s="50"/>
      <c r="AD3875" s="87">
        <f>H3875+K3875+O3875+T3875+AA3875+AB3875-AC3875</f>
        <v>70.083703703703705</v>
      </c>
    </row>
    <row r="3876" spans="1:30" ht="21" customHeight="1" x14ac:dyDescent="0.2">
      <c r="A3876" s="9">
        <v>3872</v>
      </c>
      <c r="B3876" s="131" t="s">
        <v>3163</v>
      </c>
      <c r="C3876" s="92" t="s">
        <v>64</v>
      </c>
      <c r="D3876" s="91">
        <v>2</v>
      </c>
      <c r="E3876" s="37">
        <v>0.70074468085106378</v>
      </c>
      <c r="F3876" s="46"/>
      <c r="G3876" s="46"/>
      <c r="H3876" s="12">
        <f>SUM(E3876*100,F3876:G3876)</f>
        <v>70.074468085106375</v>
      </c>
      <c r="I3876" s="94"/>
      <c r="J3876" s="95"/>
      <c r="K3876" s="12">
        <f>SUM(I3876:J3876)</f>
        <v>0</v>
      </c>
      <c r="L3876" s="95"/>
      <c r="M3876" s="95"/>
      <c r="N3876" s="95"/>
      <c r="O3876" s="12">
        <f>SUM(L3876:N3876)</f>
        <v>0</v>
      </c>
      <c r="P3876" s="95"/>
      <c r="Q3876" s="95"/>
      <c r="R3876" s="95"/>
      <c r="S3876" s="95"/>
      <c r="T3876" s="12">
        <f>SUM(P3876:S3876)</f>
        <v>0</v>
      </c>
      <c r="U3876" s="95"/>
      <c r="V3876" s="94"/>
      <c r="W3876" s="94"/>
      <c r="X3876" s="94"/>
      <c r="Y3876" s="85"/>
      <c r="Z3876" s="85"/>
      <c r="AA3876" s="14">
        <f>SUM(U3876:Z3876)</f>
        <v>0</v>
      </c>
      <c r="AB3876" s="85"/>
      <c r="AC3876" s="85"/>
      <c r="AD3876" s="86">
        <f>H3876+K3876+O3876+T3876+AA3876+AB3876-AC3876</f>
        <v>70.074468085106375</v>
      </c>
    </row>
    <row r="3877" spans="1:30" ht="21" customHeight="1" x14ac:dyDescent="0.2">
      <c r="A3877" s="10">
        <v>3873</v>
      </c>
      <c r="B3877" s="132" t="s">
        <v>3164</v>
      </c>
      <c r="C3877" s="101" t="s">
        <v>68</v>
      </c>
      <c r="D3877" s="101">
        <v>1</v>
      </c>
      <c r="E3877" s="35">
        <v>0.70071428571428573</v>
      </c>
      <c r="F3877" s="48"/>
      <c r="G3877" s="48"/>
      <c r="H3877" s="12">
        <f>SUM(E3877*100,F3877:G3877)</f>
        <v>70.071428571428569</v>
      </c>
      <c r="I3877" s="48"/>
      <c r="J3877" s="78"/>
      <c r="K3877" s="13">
        <f>SUM(I3877:J3877)</f>
        <v>0</v>
      </c>
      <c r="L3877" s="48"/>
      <c r="M3877" s="78"/>
      <c r="N3877" s="78"/>
      <c r="O3877" s="13">
        <f>SUM(L3877:N3877)</f>
        <v>0</v>
      </c>
      <c r="P3877" s="78"/>
      <c r="Q3877" s="78"/>
      <c r="R3877" s="78"/>
      <c r="S3877" s="78"/>
      <c r="T3877" s="13">
        <f>SUM(P3877:S3877)</f>
        <v>0</v>
      </c>
      <c r="U3877" s="48"/>
      <c r="V3877" s="48"/>
      <c r="W3877" s="48"/>
      <c r="X3877" s="48"/>
      <c r="Y3877" s="48"/>
      <c r="Z3877" s="48"/>
      <c r="AA3877" s="13">
        <f>SUM(U3877:Z3877)</f>
        <v>0</v>
      </c>
      <c r="AB3877" s="48"/>
      <c r="AC3877" s="48"/>
      <c r="AD3877" s="86">
        <f>H3877+K3877+O3877+T3877+AA3877+AB3877-AC3877</f>
        <v>70.071428571428569</v>
      </c>
    </row>
    <row r="3878" spans="1:30" ht="21" customHeight="1" x14ac:dyDescent="0.2">
      <c r="A3878" s="8">
        <v>3874</v>
      </c>
      <c r="B3878" s="96" t="s">
        <v>3165</v>
      </c>
      <c r="C3878" s="96" t="s">
        <v>66</v>
      </c>
      <c r="D3878" s="96">
        <v>4</v>
      </c>
      <c r="E3878" s="35">
        <v>0.70068965517241377</v>
      </c>
      <c r="F3878" s="47"/>
      <c r="G3878" s="47"/>
      <c r="H3878" s="12">
        <f>SUM(E3878*100,F3878:G3878)</f>
        <v>70.068965517241381</v>
      </c>
      <c r="I3878" s="47"/>
      <c r="J3878" s="77"/>
      <c r="K3878" s="13">
        <f>SUM(I3878:J3878)</f>
        <v>0</v>
      </c>
      <c r="L3878" s="47"/>
      <c r="M3878" s="77"/>
      <c r="N3878" s="77"/>
      <c r="O3878" s="13">
        <f>SUM(L3878:N3878)</f>
        <v>0</v>
      </c>
      <c r="P3878" s="77"/>
      <c r="Q3878" s="77"/>
      <c r="R3878" s="77"/>
      <c r="S3878" s="77"/>
      <c r="T3878" s="13">
        <f>SUM(P3878:S3878)</f>
        <v>0</v>
      </c>
      <c r="U3878" s="47"/>
      <c r="V3878" s="47"/>
      <c r="W3878" s="47"/>
      <c r="X3878" s="47"/>
      <c r="Y3878" s="47"/>
      <c r="Z3878" s="47"/>
      <c r="AA3878" s="13">
        <f>SUM(U3878:Z3878)</f>
        <v>0</v>
      </c>
      <c r="AB3878" s="47"/>
      <c r="AC3878" s="47"/>
      <c r="AD3878" s="86">
        <f>H3878+K3878+O3878+T3878+AA3878+AB3878-AC3878</f>
        <v>70.068965517241381</v>
      </c>
    </row>
    <row r="3879" spans="1:30" ht="21" customHeight="1" x14ac:dyDescent="0.2">
      <c r="A3879" s="9">
        <v>3875</v>
      </c>
      <c r="B3879" s="107" t="s">
        <v>3166</v>
      </c>
      <c r="C3879" s="104" t="s">
        <v>70</v>
      </c>
      <c r="D3879" s="104">
        <v>2</v>
      </c>
      <c r="E3879" s="36">
        <f>H3879/100</f>
        <v>0.70068333333333332</v>
      </c>
      <c r="F3879" s="49"/>
      <c r="G3879" s="49"/>
      <c r="H3879" s="12">
        <v>70.068333333333328</v>
      </c>
      <c r="I3879" s="49"/>
      <c r="J3879" s="106"/>
      <c r="K3879" s="14">
        <f>SUM(I3879:J3879)</f>
        <v>0</v>
      </c>
      <c r="L3879" s="49"/>
      <c r="M3879" s="106"/>
      <c r="N3879" s="106"/>
      <c r="O3879" s="14">
        <f>SUM(L3879:N3879)</f>
        <v>0</v>
      </c>
      <c r="P3879" s="106"/>
      <c r="Q3879" s="106"/>
      <c r="R3879" s="106"/>
      <c r="S3879" s="106"/>
      <c r="T3879" s="14">
        <f>SUM(P3879:S3879)</f>
        <v>0</v>
      </c>
      <c r="U3879" s="49"/>
      <c r="V3879" s="49"/>
      <c r="W3879" s="49"/>
      <c r="X3879" s="49"/>
      <c r="Y3879" s="49"/>
      <c r="Z3879" s="49"/>
      <c r="AA3879" s="14">
        <f>SUM(U3879:Z3879)</f>
        <v>0</v>
      </c>
      <c r="AB3879" s="49"/>
      <c r="AC3879" s="49"/>
      <c r="AD3879" s="86">
        <f>H3879+K3879+O3879+T3879+AA3879+AB3879-AC3879</f>
        <v>70.068333333333328</v>
      </c>
    </row>
    <row r="3880" spans="1:30" ht="21" customHeight="1" x14ac:dyDescent="0.2">
      <c r="A3880" s="10">
        <v>3876</v>
      </c>
      <c r="B3880" s="99" t="s">
        <v>3167</v>
      </c>
      <c r="C3880" s="101" t="s">
        <v>68</v>
      </c>
      <c r="D3880" s="101">
        <v>2</v>
      </c>
      <c r="E3880" s="35">
        <v>0.70066666666666666</v>
      </c>
      <c r="F3880" s="48"/>
      <c r="G3880" s="48"/>
      <c r="H3880" s="12">
        <f>SUM(E3880*100,F3880:G3880)</f>
        <v>70.066666666666663</v>
      </c>
      <c r="I3880" s="48"/>
      <c r="J3880" s="78"/>
      <c r="K3880" s="13">
        <f>SUM(I3880:J3880)</f>
        <v>0</v>
      </c>
      <c r="L3880" s="48"/>
      <c r="M3880" s="78"/>
      <c r="N3880" s="78"/>
      <c r="O3880" s="13">
        <f>SUM(L3880:N3880)</f>
        <v>0</v>
      </c>
      <c r="P3880" s="78"/>
      <c r="Q3880" s="78"/>
      <c r="R3880" s="78"/>
      <c r="S3880" s="78"/>
      <c r="T3880" s="13">
        <f>SUM(P3880:S3880)</f>
        <v>0</v>
      </c>
      <c r="U3880" s="48"/>
      <c r="V3880" s="48"/>
      <c r="W3880" s="48"/>
      <c r="X3880" s="48"/>
      <c r="Y3880" s="48"/>
      <c r="Z3880" s="48"/>
      <c r="AA3880" s="13">
        <f>SUM(U3880:Z3880)</f>
        <v>0</v>
      </c>
      <c r="AB3880" s="48"/>
      <c r="AC3880" s="48"/>
      <c r="AD3880" s="87">
        <f>H3880+K3880+O3880+T3880+AA3880+AB3880-AC3880</f>
        <v>70.066666666666663</v>
      </c>
    </row>
    <row r="3881" spans="1:30" ht="21" customHeight="1" x14ac:dyDescent="0.2">
      <c r="A3881" s="8">
        <v>3877</v>
      </c>
      <c r="B3881" s="134" t="s">
        <v>3168</v>
      </c>
      <c r="C3881" s="92" t="s">
        <v>64</v>
      </c>
      <c r="D3881" s="92">
        <v>1</v>
      </c>
      <c r="E3881" s="37">
        <v>0.6916000000000001</v>
      </c>
      <c r="F3881" s="53"/>
      <c r="G3881" s="46"/>
      <c r="H3881" s="12">
        <f>SUM(E3881*100,F3881:G3881)</f>
        <v>69.160000000000011</v>
      </c>
      <c r="I3881" s="94"/>
      <c r="J3881" s="95"/>
      <c r="K3881" s="12">
        <f>SUM(I3881:J3881)</f>
        <v>0</v>
      </c>
      <c r="L3881" s="95"/>
      <c r="M3881" s="95"/>
      <c r="N3881" s="95"/>
      <c r="O3881" s="12">
        <f>SUM(L3881:N3881)</f>
        <v>0</v>
      </c>
      <c r="P3881" s="95"/>
      <c r="Q3881" s="95"/>
      <c r="R3881" s="95"/>
      <c r="S3881" s="95"/>
      <c r="T3881" s="12">
        <f>SUM(P3881:S3881)</f>
        <v>0</v>
      </c>
      <c r="U3881" s="95"/>
      <c r="V3881" s="94">
        <v>0.9</v>
      </c>
      <c r="W3881" s="94"/>
      <c r="X3881" s="94"/>
      <c r="Y3881" s="85"/>
      <c r="Z3881" s="85"/>
      <c r="AA3881" s="14">
        <f>SUM(U3881:Z3881)</f>
        <v>0.9</v>
      </c>
      <c r="AB3881" s="85"/>
      <c r="AC3881" s="85"/>
      <c r="AD3881" s="86">
        <f>H3881+K3881+O3881+T3881+AA3881+AB3881-AC3881</f>
        <v>70.060000000000016</v>
      </c>
    </row>
    <row r="3882" spans="1:30" ht="21" customHeight="1" x14ac:dyDescent="0.2">
      <c r="A3882" s="9">
        <v>3878</v>
      </c>
      <c r="B3882" s="117">
        <v>174190</v>
      </c>
      <c r="C3882" s="119" t="s">
        <v>78</v>
      </c>
      <c r="D3882" s="119">
        <v>4</v>
      </c>
      <c r="E3882" s="36">
        <v>0.70051282051282049</v>
      </c>
      <c r="F3882" s="51"/>
      <c r="G3882" s="51"/>
      <c r="H3882" s="12">
        <f>SUM(E3882*100,F3882:G3882)</f>
        <v>70.051282051282044</v>
      </c>
      <c r="I3882" s="51"/>
      <c r="J3882" s="121"/>
      <c r="K3882" s="14">
        <f>SUM(I3882:J3882)</f>
        <v>0</v>
      </c>
      <c r="L3882" s="51"/>
      <c r="M3882" s="121"/>
      <c r="N3882" s="121"/>
      <c r="O3882" s="14">
        <f>SUM(L3882:N3882)</f>
        <v>0</v>
      </c>
      <c r="P3882" s="121"/>
      <c r="Q3882" s="121"/>
      <c r="R3882" s="121"/>
      <c r="S3882" s="121"/>
      <c r="T3882" s="14">
        <f>SUM(P3882:S3882)</f>
        <v>0</v>
      </c>
      <c r="U3882" s="51"/>
      <c r="V3882" s="51"/>
      <c r="W3882" s="51"/>
      <c r="X3882" s="51"/>
      <c r="Y3882" s="51"/>
      <c r="Z3882" s="51"/>
      <c r="AA3882" s="14">
        <f>SUM(U3882:Z3882)</f>
        <v>0</v>
      </c>
      <c r="AB3882" s="51"/>
      <c r="AC3882" s="51"/>
      <c r="AD3882" s="86">
        <f>H3882+K3882+O3882+T3882+AA3882+AB3882-AC3882</f>
        <v>70.051282051282044</v>
      </c>
    </row>
    <row r="3883" spans="1:30" ht="21" customHeight="1" x14ac:dyDescent="0.2">
      <c r="A3883" s="10">
        <v>3879</v>
      </c>
      <c r="B3883" s="136" t="s">
        <v>3169</v>
      </c>
      <c r="C3883" s="104" t="s">
        <v>70</v>
      </c>
      <c r="D3883" s="103">
        <v>1</v>
      </c>
      <c r="E3883" s="36">
        <f>H3883/100</f>
        <v>0.69545454545454544</v>
      </c>
      <c r="F3883" s="49"/>
      <c r="G3883" s="49"/>
      <c r="H3883" s="12">
        <v>69.545454545454547</v>
      </c>
      <c r="I3883" s="49"/>
      <c r="J3883" s="106"/>
      <c r="K3883" s="14">
        <f>SUM(I3883:J3883)</f>
        <v>0</v>
      </c>
      <c r="L3883" s="49"/>
      <c r="M3883" s="106"/>
      <c r="N3883" s="106"/>
      <c r="O3883" s="14">
        <f>SUM(L3883:N3883)</f>
        <v>0</v>
      </c>
      <c r="P3883" s="106"/>
      <c r="Q3883" s="106">
        <v>0.5</v>
      </c>
      <c r="R3883" s="106"/>
      <c r="S3883" s="106"/>
      <c r="T3883" s="14">
        <f>SUM(P3883:S3883)</f>
        <v>0.5</v>
      </c>
      <c r="U3883" s="49"/>
      <c r="V3883" s="49"/>
      <c r="W3883" s="49"/>
      <c r="X3883" s="49"/>
      <c r="Y3883" s="49"/>
      <c r="Z3883" s="49"/>
      <c r="AA3883" s="14">
        <f>SUM(U3883:Z3883)</f>
        <v>0</v>
      </c>
      <c r="AB3883" s="49"/>
      <c r="AC3883" s="49"/>
      <c r="AD3883" s="86">
        <f>H3883+K3883+O3883+T3883+AA3883+AB3883-AC3883</f>
        <v>70.045454545454547</v>
      </c>
    </row>
    <row r="3884" spans="1:30" ht="21" customHeight="1" x14ac:dyDescent="0.2">
      <c r="A3884" s="8">
        <v>3880</v>
      </c>
      <c r="B3884" s="122" t="s">
        <v>3170</v>
      </c>
      <c r="C3884" s="110" t="s">
        <v>73</v>
      </c>
      <c r="D3884" s="110">
        <v>1</v>
      </c>
      <c r="E3884" s="36">
        <v>0.69035714285714289</v>
      </c>
      <c r="F3884" s="50"/>
      <c r="G3884" s="50">
        <v>1</v>
      </c>
      <c r="H3884" s="12">
        <f>SUM(E3884*100,F3884:G3884)</f>
        <v>70.035714285714292</v>
      </c>
      <c r="I3884" s="50"/>
      <c r="J3884" s="112"/>
      <c r="K3884" s="14">
        <f>SUM(I3884:J3884)</f>
        <v>0</v>
      </c>
      <c r="L3884" s="50"/>
      <c r="M3884" s="112"/>
      <c r="N3884" s="112"/>
      <c r="O3884" s="14">
        <f>SUM(L3884:N3884)</f>
        <v>0</v>
      </c>
      <c r="P3884" s="112"/>
      <c r="Q3884" s="112"/>
      <c r="R3884" s="112"/>
      <c r="S3884" s="112"/>
      <c r="T3884" s="14">
        <f>SUM(P3884:S3884)</f>
        <v>0</v>
      </c>
      <c r="U3884" s="50"/>
      <c r="V3884" s="50"/>
      <c r="W3884" s="50"/>
      <c r="X3884" s="50"/>
      <c r="Y3884" s="50"/>
      <c r="Z3884" s="50"/>
      <c r="AA3884" s="14">
        <f>SUM(U3884:Z3884)</f>
        <v>0</v>
      </c>
      <c r="AB3884" s="50"/>
      <c r="AC3884" s="50"/>
      <c r="AD3884" s="86">
        <f>H3884+K3884+O3884+T3884+AA3884+AB3884-AC3884</f>
        <v>70.035714285714292</v>
      </c>
    </row>
    <row r="3885" spans="1:30" ht="21" customHeight="1" x14ac:dyDescent="0.2">
      <c r="A3885" s="9">
        <v>3881</v>
      </c>
      <c r="B3885" s="132" t="s">
        <v>3171</v>
      </c>
      <c r="C3885" s="101" t="s">
        <v>68</v>
      </c>
      <c r="D3885" s="101">
        <v>1</v>
      </c>
      <c r="E3885" s="35">
        <v>0.7003571428571429</v>
      </c>
      <c r="F3885" s="48"/>
      <c r="G3885" s="48"/>
      <c r="H3885" s="12">
        <f>SUM(E3885*100,F3885:G3885)</f>
        <v>70.035714285714292</v>
      </c>
      <c r="I3885" s="48"/>
      <c r="J3885" s="78"/>
      <c r="K3885" s="13">
        <f>SUM(I3885:J3885)</f>
        <v>0</v>
      </c>
      <c r="L3885" s="48"/>
      <c r="M3885" s="78"/>
      <c r="N3885" s="78"/>
      <c r="O3885" s="13">
        <f>SUM(L3885:N3885)</f>
        <v>0</v>
      </c>
      <c r="P3885" s="78"/>
      <c r="Q3885" s="78"/>
      <c r="R3885" s="78"/>
      <c r="S3885" s="78"/>
      <c r="T3885" s="13">
        <f>SUM(P3885:S3885)</f>
        <v>0</v>
      </c>
      <c r="U3885" s="48"/>
      <c r="V3885" s="48"/>
      <c r="W3885" s="48"/>
      <c r="X3885" s="48"/>
      <c r="Y3885" s="48"/>
      <c r="Z3885" s="48"/>
      <c r="AA3885" s="13">
        <f>SUM(U3885:Z3885)</f>
        <v>0</v>
      </c>
      <c r="AB3885" s="48"/>
      <c r="AC3885" s="48"/>
      <c r="AD3885" s="86">
        <f>H3885+K3885+O3885+T3885+AA3885+AB3885-AC3885</f>
        <v>70.035714285714292</v>
      </c>
    </row>
    <row r="3886" spans="1:30" ht="21" customHeight="1" x14ac:dyDescent="0.2">
      <c r="A3886" s="10">
        <v>3882</v>
      </c>
      <c r="B3886" s="122" t="s">
        <v>3172</v>
      </c>
      <c r="C3886" s="110" t="s">
        <v>73</v>
      </c>
      <c r="D3886" s="110">
        <v>2</v>
      </c>
      <c r="E3886" s="36">
        <v>0.70030303030303032</v>
      </c>
      <c r="F3886" s="50"/>
      <c r="G3886" s="50"/>
      <c r="H3886" s="12">
        <f>SUM(E3886*100,F3886:G3886)</f>
        <v>70.030303030303031</v>
      </c>
      <c r="I3886" s="50"/>
      <c r="J3886" s="112"/>
      <c r="K3886" s="14">
        <f>SUM(I3886:J3886)</f>
        <v>0</v>
      </c>
      <c r="L3886" s="50"/>
      <c r="M3886" s="112"/>
      <c r="N3886" s="112"/>
      <c r="O3886" s="14">
        <f>SUM(L3886:N3886)</f>
        <v>0</v>
      </c>
      <c r="P3886" s="112"/>
      <c r="Q3886" s="112"/>
      <c r="R3886" s="112"/>
      <c r="S3886" s="112"/>
      <c r="T3886" s="14">
        <f>SUM(P3886:S3886)</f>
        <v>0</v>
      </c>
      <c r="U3886" s="50"/>
      <c r="V3886" s="50"/>
      <c r="W3886" s="50"/>
      <c r="X3886" s="50"/>
      <c r="Y3886" s="50"/>
      <c r="Z3886" s="50"/>
      <c r="AA3886" s="14">
        <f>SUM(U3886:Z3886)</f>
        <v>0</v>
      </c>
      <c r="AB3886" s="50"/>
      <c r="AC3886" s="50"/>
      <c r="AD3886" s="86">
        <f>H3886+K3886+O3886+T3886+AA3886+AB3886-AC3886</f>
        <v>70.030303030303031</v>
      </c>
    </row>
    <row r="3887" spans="1:30" ht="21" customHeight="1" x14ac:dyDescent="0.2">
      <c r="A3887" s="8">
        <v>3883</v>
      </c>
      <c r="B3887" s="107" t="s">
        <v>3173</v>
      </c>
      <c r="C3887" s="104" t="s">
        <v>70</v>
      </c>
      <c r="D3887" s="104">
        <v>2</v>
      </c>
      <c r="E3887" s="36">
        <f>H3887/100</f>
        <v>0.70020909090909089</v>
      </c>
      <c r="F3887" s="49"/>
      <c r="G3887" s="49"/>
      <c r="H3887" s="12">
        <v>70.020909090909086</v>
      </c>
      <c r="I3887" s="49"/>
      <c r="J3887" s="106"/>
      <c r="K3887" s="14">
        <f>SUM(I3887:J3887)</f>
        <v>0</v>
      </c>
      <c r="L3887" s="49"/>
      <c r="M3887" s="106"/>
      <c r="N3887" s="106"/>
      <c r="O3887" s="14">
        <f>SUM(L3887:N3887)</f>
        <v>0</v>
      </c>
      <c r="P3887" s="106"/>
      <c r="Q3887" s="106"/>
      <c r="R3887" s="106"/>
      <c r="S3887" s="106"/>
      <c r="T3887" s="14">
        <f>SUM(P3887:S3887)</f>
        <v>0</v>
      </c>
      <c r="U3887" s="49"/>
      <c r="V3887" s="49"/>
      <c r="W3887" s="49"/>
      <c r="X3887" s="49"/>
      <c r="Y3887" s="49"/>
      <c r="Z3887" s="49"/>
      <c r="AA3887" s="14">
        <f>SUM(U3887:Z3887)</f>
        <v>0</v>
      </c>
      <c r="AB3887" s="49"/>
      <c r="AC3887" s="49"/>
      <c r="AD3887" s="87">
        <f>H3887+K3887+O3887+T3887+AA3887+AB3887-AC3887</f>
        <v>70.020909090909086</v>
      </c>
    </row>
    <row r="3888" spans="1:30" ht="21" customHeight="1" x14ac:dyDescent="0.2">
      <c r="A3888" s="9">
        <v>3884</v>
      </c>
      <c r="B3888" s="218">
        <v>164396</v>
      </c>
      <c r="C3888" s="92" t="s">
        <v>64</v>
      </c>
      <c r="D3888" s="91">
        <v>5</v>
      </c>
      <c r="E3888" s="37">
        <v>0.70012616487455204</v>
      </c>
      <c r="F3888" s="46"/>
      <c r="G3888" s="46"/>
      <c r="H3888" s="12">
        <f>SUM(E3888*100,F3888:G3888)</f>
        <v>70.012616487455205</v>
      </c>
      <c r="I3888" s="94"/>
      <c r="J3888" s="95"/>
      <c r="K3888" s="12">
        <f>SUM(I3888:J3888)</f>
        <v>0</v>
      </c>
      <c r="L3888" s="95"/>
      <c r="M3888" s="95"/>
      <c r="N3888" s="95"/>
      <c r="O3888" s="12">
        <f>SUM(L3888:N3888)</f>
        <v>0</v>
      </c>
      <c r="P3888" s="95"/>
      <c r="Q3888" s="95"/>
      <c r="R3888" s="95"/>
      <c r="S3888" s="95"/>
      <c r="T3888" s="12">
        <f>SUM(P3888:S3888)</f>
        <v>0</v>
      </c>
      <c r="U3888" s="95"/>
      <c r="V3888" s="94"/>
      <c r="W3888" s="94"/>
      <c r="X3888" s="94"/>
      <c r="Y3888" s="85"/>
      <c r="Z3888" s="85"/>
      <c r="AA3888" s="14">
        <f>SUM(U3888:Z3888)</f>
        <v>0</v>
      </c>
      <c r="AB3888" s="85"/>
      <c r="AC3888" s="85"/>
      <c r="AD3888" s="87">
        <f>H3888+K3888+O3888+T3888+AA3888+AB3888-AC3888</f>
        <v>70.012616487455205</v>
      </c>
    </row>
    <row r="3889" spans="1:30" ht="21" customHeight="1" x14ac:dyDescent="0.2">
      <c r="A3889" s="10">
        <v>3885</v>
      </c>
      <c r="B3889" s="117">
        <v>204486</v>
      </c>
      <c r="C3889" s="119" t="s">
        <v>78</v>
      </c>
      <c r="D3889" s="119">
        <v>2</v>
      </c>
      <c r="E3889" s="36">
        <v>0.7</v>
      </c>
      <c r="F3889" s="51"/>
      <c r="G3889" s="51"/>
      <c r="H3889" s="12">
        <f>SUM(E3889*100,F3889:G3889)</f>
        <v>70</v>
      </c>
      <c r="I3889" s="51"/>
      <c r="J3889" s="121"/>
      <c r="K3889" s="14">
        <f>SUM(I3889:J3889)</f>
        <v>0</v>
      </c>
      <c r="L3889" s="51"/>
      <c r="M3889" s="121"/>
      <c r="N3889" s="121"/>
      <c r="O3889" s="14">
        <f>SUM(L3889:N3889)</f>
        <v>0</v>
      </c>
      <c r="P3889" s="121"/>
      <c r="Q3889" s="121"/>
      <c r="R3889" s="121"/>
      <c r="S3889" s="121"/>
      <c r="T3889" s="14">
        <f>SUM(P3889:S3889)</f>
        <v>0</v>
      </c>
      <c r="U3889" s="51"/>
      <c r="V3889" s="51"/>
      <c r="W3889" s="51"/>
      <c r="X3889" s="51"/>
      <c r="Y3889" s="51"/>
      <c r="Z3889" s="51"/>
      <c r="AA3889" s="14">
        <f>SUM(U3889:Z3889)</f>
        <v>0</v>
      </c>
      <c r="AB3889" s="51"/>
      <c r="AC3889" s="51"/>
      <c r="AD3889" s="86">
        <f>H3889+K3889+O3889+T3889+AA3889+AB3889-AC3889</f>
        <v>70</v>
      </c>
    </row>
    <row r="3890" spans="1:30" ht="21" customHeight="1" x14ac:dyDescent="0.2">
      <c r="A3890" s="8">
        <v>3886</v>
      </c>
      <c r="B3890" s="114" t="s">
        <v>3174</v>
      </c>
      <c r="C3890" s="92" t="s">
        <v>64</v>
      </c>
      <c r="D3890" s="91">
        <v>3</v>
      </c>
      <c r="E3890" s="39">
        <v>0.69990353697749197</v>
      </c>
      <c r="F3890" s="52"/>
      <c r="G3890" s="46"/>
      <c r="H3890" s="12">
        <f>SUM(E3890*100,F3890:G3890)</f>
        <v>69.9903536977492</v>
      </c>
      <c r="I3890" s="94"/>
      <c r="J3890" s="95"/>
      <c r="K3890" s="12">
        <f>SUM(I3890:J3890)</f>
        <v>0</v>
      </c>
      <c r="L3890" s="95"/>
      <c r="M3890" s="95"/>
      <c r="N3890" s="95"/>
      <c r="O3890" s="12">
        <f>SUM(L3890:N3890)</f>
        <v>0</v>
      </c>
      <c r="P3890" s="95"/>
      <c r="Q3890" s="95"/>
      <c r="R3890" s="95"/>
      <c r="S3890" s="95"/>
      <c r="T3890" s="12">
        <f>SUM(P3890:S3890)</f>
        <v>0</v>
      </c>
      <c r="U3890" s="95"/>
      <c r="V3890" s="94"/>
      <c r="W3890" s="94"/>
      <c r="X3890" s="94"/>
      <c r="Y3890" s="85"/>
      <c r="Z3890" s="85"/>
      <c r="AA3890" s="14">
        <f>SUM(U3890:Z3890)</f>
        <v>0</v>
      </c>
      <c r="AB3890" s="85"/>
      <c r="AC3890" s="85"/>
      <c r="AD3890" s="87">
        <f>H3890+K3890+O3890+T3890+AA3890+AB3890-AC3890</f>
        <v>69.9903536977492</v>
      </c>
    </row>
    <row r="3891" spans="1:30" ht="21" customHeight="1" x14ac:dyDescent="0.2">
      <c r="A3891" s="9">
        <v>3887</v>
      </c>
      <c r="B3891" s="153" t="s">
        <v>3175</v>
      </c>
      <c r="C3891" s="92" t="s">
        <v>64</v>
      </c>
      <c r="D3891" s="91">
        <v>4</v>
      </c>
      <c r="E3891" s="37">
        <v>0.69978971962616821</v>
      </c>
      <c r="F3891" s="52"/>
      <c r="G3891" s="46"/>
      <c r="H3891" s="12">
        <f>SUM(E3891*100,F3891:G3891)</f>
        <v>69.978971962616825</v>
      </c>
      <c r="I3891" s="94"/>
      <c r="J3891" s="95"/>
      <c r="K3891" s="12">
        <f>SUM(I3891:J3891)</f>
        <v>0</v>
      </c>
      <c r="L3891" s="95"/>
      <c r="M3891" s="95"/>
      <c r="N3891" s="95"/>
      <c r="O3891" s="12">
        <f>SUM(L3891:N3891)</f>
        <v>0</v>
      </c>
      <c r="P3891" s="95"/>
      <c r="Q3891" s="95"/>
      <c r="R3891" s="95"/>
      <c r="S3891" s="95"/>
      <c r="T3891" s="12">
        <f>SUM(P3891:S3891)</f>
        <v>0</v>
      </c>
      <c r="U3891" s="95"/>
      <c r="V3891" s="94"/>
      <c r="W3891" s="94"/>
      <c r="X3891" s="94"/>
      <c r="Y3891" s="85"/>
      <c r="Z3891" s="85"/>
      <c r="AA3891" s="14">
        <f>SUM(U3891:Z3891)</f>
        <v>0</v>
      </c>
      <c r="AB3891" s="85"/>
      <c r="AC3891" s="85"/>
      <c r="AD3891" s="86">
        <f>H3891+K3891+O3891+T3891+AA3891+AB3891-AC3891</f>
        <v>69.978971962616825</v>
      </c>
    </row>
    <row r="3892" spans="1:30" ht="21" customHeight="1" x14ac:dyDescent="0.2">
      <c r="A3892" s="10">
        <v>3888</v>
      </c>
      <c r="B3892" s="137" t="s">
        <v>3176</v>
      </c>
      <c r="C3892" s="101" t="s">
        <v>68</v>
      </c>
      <c r="D3892" s="137">
        <v>4</v>
      </c>
      <c r="E3892" s="35">
        <v>0.43074074074074076</v>
      </c>
      <c r="F3892" s="48"/>
      <c r="G3892" s="48"/>
      <c r="H3892" s="12">
        <f>SUM(E3892*100,F3892:G3892)</f>
        <v>43.074074074074076</v>
      </c>
      <c r="I3892" s="48"/>
      <c r="J3892" s="78"/>
      <c r="K3892" s="13">
        <f>SUM(I3892:J3892)</f>
        <v>0</v>
      </c>
      <c r="L3892" s="48"/>
      <c r="M3892" s="78"/>
      <c r="N3892" s="78"/>
      <c r="O3892" s="13">
        <f>SUM(L3892:N3892)</f>
        <v>0</v>
      </c>
      <c r="P3892" s="78"/>
      <c r="Q3892" s="78"/>
      <c r="R3892" s="78"/>
      <c r="S3892" s="78"/>
      <c r="T3892" s="13">
        <f>SUM(P3892:S3892)</f>
        <v>0</v>
      </c>
      <c r="U3892" s="48">
        <v>16.5</v>
      </c>
      <c r="V3892" s="48">
        <v>10.4</v>
      </c>
      <c r="W3892" s="48"/>
      <c r="X3892" s="48"/>
      <c r="Y3892" s="48"/>
      <c r="Z3892" s="48"/>
      <c r="AA3892" s="13">
        <f>SUM(U3892:Z3892)</f>
        <v>26.9</v>
      </c>
      <c r="AB3892" s="48"/>
      <c r="AC3892" s="48"/>
      <c r="AD3892" s="86">
        <f>H3892+K3892+O3892+T3892+AA3892+AB3892-AC3892</f>
        <v>69.974074074074082</v>
      </c>
    </row>
    <row r="3893" spans="1:30" ht="21" customHeight="1" x14ac:dyDescent="0.2">
      <c r="A3893" s="8">
        <v>3889</v>
      </c>
      <c r="B3893" s="96" t="s">
        <v>3177</v>
      </c>
      <c r="C3893" s="96" t="s">
        <v>66</v>
      </c>
      <c r="D3893" s="96">
        <v>2</v>
      </c>
      <c r="E3893" s="35">
        <v>0.69966666666666666</v>
      </c>
      <c r="F3893" s="47"/>
      <c r="G3893" s="47"/>
      <c r="H3893" s="12">
        <f>SUM(E3893*100,F3893:G3893)</f>
        <v>69.966666666666669</v>
      </c>
      <c r="I3893" s="47"/>
      <c r="J3893" s="77"/>
      <c r="K3893" s="13">
        <f>SUM(I3893:J3893)</f>
        <v>0</v>
      </c>
      <c r="L3893" s="47"/>
      <c r="M3893" s="77"/>
      <c r="N3893" s="77"/>
      <c r="O3893" s="13">
        <f>SUM(L3893:N3893)</f>
        <v>0</v>
      </c>
      <c r="P3893" s="77"/>
      <c r="Q3893" s="77"/>
      <c r="R3893" s="77"/>
      <c r="S3893" s="77"/>
      <c r="T3893" s="13">
        <f>SUM(P3893:S3893)</f>
        <v>0</v>
      </c>
      <c r="U3893" s="47"/>
      <c r="V3893" s="47"/>
      <c r="W3893" s="47"/>
      <c r="X3893" s="47"/>
      <c r="Y3893" s="47"/>
      <c r="Z3893" s="47"/>
      <c r="AA3893" s="13">
        <f>SUM(U3893:Z3893)</f>
        <v>0</v>
      </c>
      <c r="AB3893" s="47"/>
      <c r="AC3893" s="47"/>
      <c r="AD3893" s="86">
        <f>H3893+K3893+O3893+T3893+AA3893+AB3893-AC3893</f>
        <v>69.966666666666669</v>
      </c>
    </row>
    <row r="3894" spans="1:30" ht="21" customHeight="1" x14ac:dyDescent="0.2">
      <c r="A3894" s="9">
        <v>3890</v>
      </c>
      <c r="B3894" s="117">
        <v>184111</v>
      </c>
      <c r="C3894" s="119" t="s">
        <v>78</v>
      </c>
      <c r="D3894" s="119">
        <v>3</v>
      </c>
      <c r="E3894" s="36">
        <v>0.69954545454545458</v>
      </c>
      <c r="F3894" s="51"/>
      <c r="G3894" s="51"/>
      <c r="H3894" s="12">
        <f>SUM(E3894*100,F3894:G3894)</f>
        <v>69.954545454545453</v>
      </c>
      <c r="I3894" s="51"/>
      <c r="J3894" s="121"/>
      <c r="K3894" s="14">
        <f>SUM(I3894:J3894)</f>
        <v>0</v>
      </c>
      <c r="L3894" s="51"/>
      <c r="M3894" s="121"/>
      <c r="N3894" s="121"/>
      <c r="O3894" s="14">
        <f>SUM(L3894:N3894)</f>
        <v>0</v>
      </c>
      <c r="P3894" s="121"/>
      <c r="Q3894" s="121"/>
      <c r="R3894" s="121"/>
      <c r="S3894" s="121"/>
      <c r="T3894" s="14">
        <f>SUM(P3894:S3894)</f>
        <v>0</v>
      </c>
      <c r="U3894" s="51"/>
      <c r="V3894" s="51"/>
      <c r="W3894" s="51"/>
      <c r="X3894" s="51"/>
      <c r="Y3894" s="51"/>
      <c r="Z3894" s="51"/>
      <c r="AA3894" s="14">
        <f>SUM(U3894:Z3894)</f>
        <v>0</v>
      </c>
      <c r="AB3894" s="51"/>
      <c r="AC3894" s="51"/>
      <c r="AD3894" s="86">
        <f>H3894+K3894+O3894+T3894+AA3894+AB3894-AC3894</f>
        <v>69.954545454545453</v>
      </c>
    </row>
    <row r="3895" spans="1:30" ht="21" customHeight="1" x14ac:dyDescent="0.2">
      <c r="A3895" s="10">
        <v>3891</v>
      </c>
      <c r="B3895" s="99" t="s">
        <v>3178</v>
      </c>
      <c r="C3895" s="101" t="s">
        <v>68</v>
      </c>
      <c r="D3895" s="101">
        <v>4</v>
      </c>
      <c r="E3895" s="35">
        <v>0.69939393939393935</v>
      </c>
      <c r="F3895" s="48"/>
      <c r="G3895" s="48"/>
      <c r="H3895" s="12">
        <f>SUM(E3895*100,F3895:G3895)</f>
        <v>69.939393939393938</v>
      </c>
      <c r="I3895" s="48"/>
      <c r="J3895" s="78"/>
      <c r="K3895" s="13">
        <f>SUM(I3895:J3895)</f>
        <v>0</v>
      </c>
      <c r="L3895" s="48"/>
      <c r="M3895" s="78"/>
      <c r="N3895" s="78"/>
      <c r="O3895" s="13">
        <f>SUM(L3895:N3895)</f>
        <v>0</v>
      </c>
      <c r="P3895" s="78"/>
      <c r="Q3895" s="78"/>
      <c r="R3895" s="78"/>
      <c r="S3895" s="78"/>
      <c r="T3895" s="13">
        <f>SUM(P3895:S3895)</f>
        <v>0</v>
      </c>
      <c r="U3895" s="48"/>
      <c r="V3895" s="48"/>
      <c r="W3895" s="48"/>
      <c r="X3895" s="48"/>
      <c r="Y3895" s="48"/>
      <c r="Z3895" s="48"/>
      <c r="AA3895" s="13">
        <f>SUM(U3895:Z3895)</f>
        <v>0</v>
      </c>
      <c r="AB3895" s="48"/>
      <c r="AC3895" s="48"/>
      <c r="AD3895" s="86">
        <f>H3895+K3895+O3895+T3895+AA3895+AB3895-AC3895</f>
        <v>69.939393939393938</v>
      </c>
    </row>
    <row r="3896" spans="1:30" ht="21" customHeight="1" x14ac:dyDescent="0.2">
      <c r="A3896" s="8">
        <v>3892</v>
      </c>
      <c r="B3896" s="221" t="s">
        <v>3179</v>
      </c>
      <c r="C3896" s="92" t="s">
        <v>64</v>
      </c>
      <c r="D3896" s="91">
        <v>4</v>
      </c>
      <c r="E3896" s="37">
        <v>0.69925233644859808</v>
      </c>
      <c r="F3896" s="53"/>
      <c r="G3896" s="46"/>
      <c r="H3896" s="12">
        <f>SUM(E3896*100,F3896:G3896)</f>
        <v>69.925233644859802</v>
      </c>
      <c r="I3896" s="94"/>
      <c r="J3896" s="95"/>
      <c r="K3896" s="12">
        <f>SUM(I3896:J3896)</f>
        <v>0</v>
      </c>
      <c r="L3896" s="95"/>
      <c r="M3896" s="95"/>
      <c r="N3896" s="95"/>
      <c r="O3896" s="12">
        <f>SUM(L3896:N3896)</f>
        <v>0</v>
      </c>
      <c r="P3896" s="95"/>
      <c r="Q3896" s="95"/>
      <c r="R3896" s="95"/>
      <c r="S3896" s="95"/>
      <c r="T3896" s="12">
        <f>SUM(P3896:S3896)</f>
        <v>0</v>
      </c>
      <c r="U3896" s="95"/>
      <c r="V3896" s="94"/>
      <c r="W3896" s="94"/>
      <c r="X3896" s="94"/>
      <c r="Y3896" s="85"/>
      <c r="Z3896" s="85"/>
      <c r="AA3896" s="14">
        <f>SUM(U3896:Z3896)</f>
        <v>0</v>
      </c>
      <c r="AB3896" s="85"/>
      <c r="AC3896" s="85"/>
      <c r="AD3896" s="86">
        <f>H3896+K3896+O3896+T3896+AA3896+AB3896-AC3896</f>
        <v>69.925233644859802</v>
      </c>
    </row>
    <row r="3897" spans="1:30" ht="21" customHeight="1" x14ac:dyDescent="0.2">
      <c r="A3897" s="9">
        <v>3893</v>
      </c>
      <c r="B3897" s="107">
        <v>182830</v>
      </c>
      <c r="C3897" s="104" t="s">
        <v>70</v>
      </c>
      <c r="D3897" s="104">
        <v>3</v>
      </c>
      <c r="E3897" s="36">
        <f>'[1]3-18-04.'!AD15</f>
        <v>0.69888888888888889</v>
      </c>
      <c r="F3897" s="49"/>
      <c r="G3897" s="49"/>
      <c r="H3897" s="12">
        <f>SUM(E3897*100,F3897:G3897)</f>
        <v>69.888888888888886</v>
      </c>
      <c r="I3897" s="49"/>
      <c r="J3897" s="106"/>
      <c r="K3897" s="14">
        <f>SUM(I3897:J3897)</f>
        <v>0</v>
      </c>
      <c r="L3897" s="49"/>
      <c r="M3897" s="106"/>
      <c r="N3897" s="106"/>
      <c r="O3897" s="14">
        <f>SUM(L3897:N3897)</f>
        <v>0</v>
      </c>
      <c r="P3897" s="106"/>
      <c r="Q3897" s="106"/>
      <c r="R3897" s="106"/>
      <c r="S3897" s="106"/>
      <c r="T3897" s="14">
        <f>SUM(P3897:S3897)</f>
        <v>0</v>
      </c>
      <c r="U3897" s="49"/>
      <c r="V3897" s="49"/>
      <c r="W3897" s="49"/>
      <c r="X3897" s="49"/>
      <c r="Y3897" s="49"/>
      <c r="Z3897" s="49"/>
      <c r="AA3897" s="14">
        <f>SUM(U3897:Z3897)</f>
        <v>0</v>
      </c>
      <c r="AB3897" s="49"/>
      <c r="AC3897" s="49"/>
      <c r="AD3897" s="87">
        <f>H3897+K3897+O3897+T3897+AA3897+AB3897-AC3897</f>
        <v>69.888888888888886</v>
      </c>
    </row>
    <row r="3898" spans="1:30" ht="21" customHeight="1" x14ac:dyDescent="0.2">
      <c r="A3898" s="10">
        <v>3894</v>
      </c>
      <c r="B3898" s="90" t="s">
        <v>3180</v>
      </c>
      <c r="C3898" s="92" t="s">
        <v>64</v>
      </c>
      <c r="D3898" s="91">
        <v>2</v>
      </c>
      <c r="E3898" s="37">
        <v>0.69879120879120882</v>
      </c>
      <c r="F3898" s="54"/>
      <c r="G3898" s="54"/>
      <c r="H3898" s="12">
        <f>SUM(E3898*100,F3898:G3898)</f>
        <v>69.879120879120876</v>
      </c>
      <c r="I3898" s="85"/>
      <c r="J3898" s="126"/>
      <c r="K3898" s="12">
        <f>SUM(I3898:J3898)</f>
        <v>0</v>
      </c>
      <c r="L3898" s="95"/>
      <c r="M3898" s="95"/>
      <c r="N3898" s="95"/>
      <c r="O3898" s="12">
        <f>SUM(L3898:N3898)</f>
        <v>0</v>
      </c>
      <c r="P3898" s="95"/>
      <c r="Q3898" s="95"/>
      <c r="R3898" s="95"/>
      <c r="S3898" s="95"/>
      <c r="T3898" s="12">
        <f>SUM(P3898:S3898)</f>
        <v>0</v>
      </c>
      <c r="U3898" s="95"/>
      <c r="V3898" s="94"/>
      <c r="W3898" s="94"/>
      <c r="X3898" s="94"/>
      <c r="Y3898" s="85"/>
      <c r="Z3898" s="85"/>
      <c r="AA3898" s="14">
        <f>SUM(U3898:Z3898)</f>
        <v>0</v>
      </c>
      <c r="AB3898" s="85"/>
      <c r="AC3898" s="85"/>
      <c r="AD3898" s="86">
        <f>H3898+K3898+O3898+T3898+AA3898+AB3898-AC3898</f>
        <v>69.879120879120876</v>
      </c>
    </row>
    <row r="3899" spans="1:30" ht="21" customHeight="1" x14ac:dyDescent="0.2">
      <c r="A3899" s="8">
        <v>3895</v>
      </c>
      <c r="B3899" s="117">
        <v>184086</v>
      </c>
      <c r="C3899" s="119" t="s">
        <v>78</v>
      </c>
      <c r="D3899" s="119">
        <v>3</v>
      </c>
      <c r="E3899" s="36">
        <v>0.69868181818181818</v>
      </c>
      <c r="F3899" s="51"/>
      <c r="G3899" s="51"/>
      <c r="H3899" s="12">
        <f>SUM(E3899*100,F3899:G3899)</f>
        <v>69.868181818181824</v>
      </c>
      <c r="I3899" s="51"/>
      <c r="J3899" s="121"/>
      <c r="K3899" s="14">
        <f>SUM(I3899:J3899)</f>
        <v>0</v>
      </c>
      <c r="L3899" s="51"/>
      <c r="M3899" s="121"/>
      <c r="N3899" s="121"/>
      <c r="O3899" s="14">
        <f>SUM(L3899:N3899)</f>
        <v>0</v>
      </c>
      <c r="P3899" s="121"/>
      <c r="Q3899" s="121"/>
      <c r="R3899" s="121"/>
      <c r="S3899" s="121"/>
      <c r="T3899" s="14">
        <f>SUM(P3899:S3899)</f>
        <v>0</v>
      </c>
      <c r="U3899" s="51"/>
      <c r="V3899" s="51"/>
      <c r="W3899" s="51"/>
      <c r="X3899" s="51"/>
      <c r="Y3899" s="51"/>
      <c r="Z3899" s="51"/>
      <c r="AA3899" s="14">
        <f>SUM(U3899:Z3899)</f>
        <v>0</v>
      </c>
      <c r="AB3899" s="51"/>
      <c r="AC3899" s="51"/>
      <c r="AD3899" s="86">
        <f>H3899+K3899+O3899+T3899+AA3899+AB3899-AC3899</f>
        <v>69.868181818181824</v>
      </c>
    </row>
    <row r="3900" spans="1:30" ht="21" customHeight="1" x14ac:dyDescent="0.2">
      <c r="A3900" s="9">
        <v>3896</v>
      </c>
      <c r="B3900" s="134" t="s">
        <v>3181</v>
      </c>
      <c r="C3900" s="92" t="s">
        <v>64</v>
      </c>
      <c r="D3900" s="92">
        <v>1</v>
      </c>
      <c r="E3900" s="37">
        <v>0.69866666666666666</v>
      </c>
      <c r="F3900" s="46"/>
      <c r="G3900" s="46"/>
      <c r="H3900" s="12">
        <f>SUM(E3900*100,F3900:G3900)</f>
        <v>69.86666666666666</v>
      </c>
      <c r="I3900" s="94"/>
      <c r="J3900" s="95"/>
      <c r="K3900" s="12">
        <f>SUM(I3900:J3900)</f>
        <v>0</v>
      </c>
      <c r="L3900" s="95"/>
      <c r="M3900" s="95"/>
      <c r="N3900" s="95"/>
      <c r="O3900" s="12">
        <f>SUM(L3900:N3900)</f>
        <v>0</v>
      </c>
      <c r="P3900" s="95"/>
      <c r="Q3900" s="95"/>
      <c r="R3900" s="95"/>
      <c r="S3900" s="95"/>
      <c r="T3900" s="12">
        <f>SUM(P3900:S3900)</f>
        <v>0</v>
      </c>
      <c r="U3900" s="95"/>
      <c r="V3900" s="94"/>
      <c r="W3900" s="94"/>
      <c r="X3900" s="94"/>
      <c r="Y3900" s="85"/>
      <c r="Z3900" s="85"/>
      <c r="AA3900" s="14">
        <f>SUM(U3900:Z3900)</f>
        <v>0</v>
      </c>
      <c r="AB3900" s="85"/>
      <c r="AC3900" s="85"/>
      <c r="AD3900" s="86">
        <f>H3900+K3900+O3900+T3900+AA3900+AB3900-AC3900</f>
        <v>69.86666666666666</v>
      </c>
    </row>
    <row r="3901" spans="1:30" ht="21" customHeight="1" x14ac:dyDescent="0.2">
      <c r="A3901" s="10">
        <v>3897</v>
      </c>
      <c r="B3901" s="134" t="s">
        <v>3182</v>
      </c>
      <c r="C3901" s="92" t="s">
        <v>64</v>
      </c>
      <c r="D3901" s="92">
        <v>1</v>
      </c>
      <c r="E3901" s="37">
        <v>0.67859999999999998</v>
      </c>
      <c r="F3901" s="46"/>
      <c r="G3901" s="46"/>
      <c r="H3901" s="12">
        <f>SUM(E3901*100,F3901:G3901)</f>
        <v>67.86</v>
      </c>
      <c r="I3901" s="94"/>
      <c r="J3901" s="95"/>
      <c r="K3901" s="12">
        <f>SUM(I3901:J3901)</f>
        <v>0</v>
      </c>
      <c r="L3901" s="95"/>
      <c r="M3901" s="95"/>
      <c r="N3901" s="95"/>
      <c r="O3901" s="12">
        <f>SUM(L3901:N3901)</f>
        <v>0</v>
      </c>
      <c r="P3901" s="95"/>
      <c r="Q3901" s="95"/>
      <c r="R3901" s="95"/>
      <c r="S3901" s="95"/>
      <c r="T3901" s="12">
        <f>SUM(P3901:S3901)</f>
        <v>0</v>
      </c>
      <c r="U3901" s="95"/>
      <c r="V3901" s="94">
        <v>2</v>
      </c>
      <c r="W3901" s="94"/>
      <c r="X3901" s="94"/>
      <c r="Y3901" s="85"/>
      <c r="Z3901" s="85"/>
      <c r="AA3901" s="14">
        <f>SUM(U3901:Z3901)</f>
        <v>2</v>
      </c>
      <c r="AB3901" s="85"/>
      <c r="AC3901" s="85"/>
      <c r="AD3901" s="86">
        <f>H3901+K3901+O3901+T3901+AA3901+AB3901-AC3901</f>
        <v>69.86</v>
      </c>
    </row>
    <row r="3902" spans="1:30" ht="21" customHeight="1" x14ac:dyDescent="0.2">
      <c r="A3902" s="8">
        <v>3898</v>
      </c>
      <c r="B3902" s="96" t="s">
        <v>3183</v>
      </c>
      <c r="C3902" s="96" t="s">
        <v>66</v>
      </c>
      <c r="D3902" s="96">
        <v>1</v>
      </c>
      <c r="E3902" s="35">
        <v>0.69843750000000004</v>
      </c>
      <c r="F3902" s="47"/>
      <c r="G3902" s="47"/>
      <c r="H3902" s="12">
        <f>SUM(E3902*100,F3902:G3902)</f>
        <v>69.84375</v>
      </c>
      <c r="I3902" s="47"/>
      <c r="J3902" s="77"/>
      <c r="K3902" s="13">
        <f>SUM(I3902:J3902)</f>
        <v>0</v>
      </c>
      <c r="L3902" s="47"/>
      <c r="M3902" s="77"/>
      <c r="N3902" s="77"/>
      <c r="O3902" s="13">
        <f>SUM(L3902:N3902)</f>
        <v>0</v>
      </c>
      <c r="P3902" s="77"/>
      <c r="Q3902" s="77"/>
      <c r="R3902" s="77"/>
      <c r="S3902" s="77"/>
      <c r="T3902" s="13">
        <f>SUM(P3902:S3902)</f>
        <v>0</v>
      </c>
      <c r="U3902" s="47"/>
      <c r="V3902" s="47"/>
      <c r="W3902" s="47"/>
      <c r="X3902" s="47"/>
      <c r="Y3902" s="47"/>
      <c r="Z3902" s="47"/>
      <c r="AA3902" s="13">
        <f>SUM(U3902:Z3902)</f>
        <v>0</v>
      </c>
      <c r="AB3902" s="47"/>
      <c r="AC3902" s="47"/>
      <c r="AD3902" s="86">
        <f>H3902+K3902+O3902+T3902+AA3902+AB3902-AC3902</f>
        <v>69.84375</v>
      </c>
    </row>
    <row r="3903" spans="1:30" ht="21" customHeight="1" x14ac:dyDescent="0.2">
      <c r="A3903" s="9">
        <v>3899</v>
      </c>
      <c r="B3903" s="122" t="s">
        <v>3184</v>
      </c>
      <c r="C3903" s="110" t="s">
        <v>73</v>
      </c>
      <c r="D3903" s="110">
        <v>1</v>
      </c>
      <c r="E3903" s="36">
        <v>0.69331851851851856</v>
      </c>
      <c r="F3903" s="50"/>
      <c r="G3903" s="50"/>
      <c r="H3903" s="12">
        <f>SUM(E3903*100,F3903:G3903)</f>
        <v>69.331851851851852</v>
      </c>
      <c r="I3903" s="50"/>
      <c r="J3903" s="112"/>
      <c r="K3903" s="14">
        <f>SUM(I3903:J3903)</f>
        <v>0</v>
      </c>
      <c r="L3903" s="50"/>
      <c r="M3903" s="112"/>
      <c r="N3903" s="112"/>
      <c r="O3903" s="14">
        <f>SUM(L3903:N3903)</f>
        <v>0</v>
      </c>
      <c r="P3903" s="112"/>
      <c r="Q3903" s="112"/>
      <c r="R3903" s="112"/>
      <c r="S3903" s="112"/>
      <c r="T3903" s="14">
        <f>SUM(P3903:S3903)</f>
        <v>0</v>
      </c>
      <c r="U3903" s="50"/>
      <c r="V3903" s="50">
        <v>0.5</v>
      </c>
      <c r="W3903" s="50"/>
      <c r="X3903" s="50"/>
      <c r="Y3903" s="50"/>
      <c r="Z3903" s="50"/>
      <c r="AA3903" s="14">
        <f>SUM(U3903:Z3903)</f>
        <v>0.5</v>
      </c>
      <c r="AB3903" s="50"/>
      <c r="AC3903" s="50"/>
      <c r="AD3903" s="86">
        <f>H3903+K3903+O3903+T3903+AA3903+AB3903-AC3903</f>
        <v>69.831851851851852</v>
      </c>
    </row>
    <row r="3904" spans="1:30" ht="21" customHeight="1" x14ac:dyDescent="0.2">
      <c r="A3904" s="10">
        <v>3900</v>
      </c>
      <c r="B3904" s="117">
        <v>184366</v>
      </c>
      <c r="C3904" s="119" t="s">
        <v>78</v>
      </c>
      <c r="D3904" s="119">
        <v>3</v>
      </c>
      <c r="E3904" s="36">
        <v>0.69818181818181824</v>
      </c>
      <c r="F3904" s="51"/>
      <c r="G3904" s="51"/>
      <c r="H3904" s="12">
        <f>SUM(E3904*100,F3904:G3904)</f>
        <v>69.818181818181827</v>
      </c>
      <c r="I3904" s="51"/>
      <c r="J3904" s="121"/>
      <c r="K3904" s="14">
        <f>SUM(I3904:J3904)</f>
        <v>0</v>
      </c>
      <c r="L3904" s="51"/>
      <c r="M3904" s="121"/>
      <c r="N3904" s="121"/>
      <c r="O3904" s="14">
        <f>SUM(L3904:N3904)</f>
        <v>0</v>
      </c>
      <c r="P3904" s="121"/>
      <c r="Q3904" s="121"/>
      <c r="R3904" s="121"/>
      <c r="S3904" s="121"/>
      <c r="T3904" s="14">
        <f>SUM(P3904:S3904)</f>
        <v>0</v>
      </c>
      <c r="U3904" s="51"/>
      <c r="V3904" s="51"/>
      <c r="W3904" s="51"/>
      <c r="X3904" s="51"/>
      <c r="Y3904" s="51"/>
      <c r="Z3904" s="51"/>
      <c r="AA3904" s="14">
        <f>SUM(U3904:Z3904)</f>
        <v>0</v>
      </c>
      <c r="AB3904" s="51"/>
      <c r="AC3904" s="51"/>
      <c r="AD3904" s="86">
        <f>H3904+K3904+O3904+T3904+AA3904+AB3904-AC3904</f>
        <v>69.818181818181827</v>
      </c>
    </row>
    <row r="3905" spans="1:30" ht="21" customHeight="1" x14ac:dyDescent="0.2">
      <c r="A3905" s="8">
        <v>3901</v>
      </c>
      <c r="B3905" s="107">
        <v>182914</v>
      </c>
      <c r="C3905" s="104" t="s">
        <v>70</v>
      </c>
      <c r="D3905" s="104">
        <v>3</v>
      </c>
      <c r="E3905" s="36">
        <f>E3920</f>
        <v>0.69666666666666666</v>
      </c>
      <c r="F3905" s="49"/>
      <c r="G3905" s="49"/>
      <c r="H3905" s="12">
        <f>SUM(E3905*100,F3905:G3905)</f>
        <v>69.666666666666671</v>
      </c>
      <c r="I3905" s="49"/>
      <c r="J3905" s="106"/>
      <c r="K3905" s="14">
        <f>SUM(I3905:J3905)</f>
        <v>0</v>
      </c>
      <c r="L3905" s="49"/>
      <c r="M3905" s="106"/>
      <c r="N3905" s="106"/>
      <c r="O3905" s="14">
        <f>SUM(L3905:N3905)</f>
        <v>0</v>
      </c>
      <c r="P3905" s="106"/>
      <c r="Q3905" s="106"/>
      <c r="R3905" s="106"/>
      <c r="S3905" s="106"/>
      <c r="T3905" s="14">
        <f>SUM(P3905:S3905)</f>
        <v>0</v>
      </c>
      <c r="U3905" s="49"/>
      <c r="V3905" s="49"/>
      <c r="W3905" s="49"/>
      <c r="X3905" s="49"/>
      <c r="Y3905" s="49"/>
      <c r="Z3905" s="49"/>
      <c r="AA3905" s="14">
        <f>SUM(U3905:Z3905)</f>
        <v>0</v>
      </c>
      <c r="AB3905" s="49"/>
      <c r="AC3905" s="49"/>
      <c r="AD3905" s="86">
        <f>H3905+K3905+O3905+T3905+AA3905+AB3905-AC3905</f>
        <v>69.666666666666671</v>
      </c>
    </row>
    <row r="3906" spans="1:30" ht="21" customHeight="1" x14ac:dyDescent="0.2">
      <c r="A3906" s="9">
        <v>3902</v>
      </c>
      <c r="B3906" s="136" t="s">
        <v>3185</v>
      </c>
      <c r="C3906" s="104" t="s">
        <v>70</v>
      </c>
      <c r="D3906" s="103">
        <v>1</v>
      </c>
      <c r="E3906" s="36">
        <f>H3906/100</f>
        <v>0.69818181818181813</v>
      </c>
      <c r="F3906" s="49"/>
      <c r="G3906" s="49"/>
      <c r="H3906" s="12">
        <v>69.818181818181813</v>
      </c>
      <c r="I3906" s="49"/>
      <c r="J3906" s="106"/>
      <c r="K3906" s="14">
        <f>SUM(I3906:J3906)</f>
        <v>0</v>
      </c>
      <c r="L3906" s="49"/>
      <c r="M3906" s="106"/>
      <c r="N3906" s="106"/>
      <c r="O3906" s="14">
        <f>SUM(L3906:N3906)</f>
        <v>0</v>
      </c>
      <c r="P3906" s="106"/>
      <c r="Q3906" s="106"/>
      <c r="R3906" s="106"/>
      <c r="S3906" s="106"/>
      <c r="T3906" s="14">
        <f>SUM(P3906:S3906)</f>
        <v>0</v>
      </c>
      <c r="U3906" s="49"/>
      <c r="V3906" s="49"/>
      <c r="W3906" s="49"/>
      <c r="X3906" s="49"/>
      <c r="Y3906" s="49"/>
      <c r="Z3906" s="49"/>
      <c r="AA3906" s="14">
        <f>SUM(U3906:Z3906)</f>
        <v>0</v>
      </c>
      <c r="AB3906" s="49"/>
      <c r="AC3906" s="49"/>
      <c r="AD3906" s="87">
        <f>H3906+K3906+O3906+T3906+AA3906+AB3906-AC3906</f>
        <v>69.818181818181813</v>
      </c>
    </row>
    <row r="3907" spans="1:30" ht="21" customHeight="1" x14ac:dyDescent="0.2">
      <c r="A3907" s="10">
        <v>3903</v>
      </c>
      <c r="B3907" s="103" t="s">
        <v>3186</v>
      </c>
      <c r="C3907" s="104" t="s">
        <v>70</v>
      </c>
      <c r="D3907" s="103">
        <v>4</v>
      </c>
      <c r="E3907" s="36">
        <f>H3907/100</f>
        <v>0.69818181818181813</v>
      </c>
      <c r="F3907" s="49"/>
      <c r="G3907" s="49"/>
      <c r="H3907" s="12">
        <v>69.818181818181813</v>
      </c>
      <c r="I3907" s="49"/>
      <c r="J3907" s="106"/>
      <c r="K3907" s="14">
        <f>SUM(I3907:J3907)</f>
        <v>0</v>
      </c>
      <c r="L3907" s="49"/>
      <c r="M3907" s="106"/>
      <c r="N3907" s="106"/>
      <c r="O3907" s="14">
        <f>SUM(L3907:N3907)</f>
        <v>0</v>
      </c>
      <c r="P3907" s="106"/>
      <c r="Q3907" s="197"/>
      <c r="R3907" s="106"/>
      <c r="S3907" s="106"/>
      <c r="T3907" s="14">
        <f>SUM(P3907:S3907)</f>
        <v>0</v>
      </c>
      <c r="U3907" s="49"/>
      <c r="V3907" s="49"/>
      <c r="W3907" s="49"/>
      <c r="X3907" s="49"/>
      <c r="Y3907" s="49"/>
      <c r="Z3907" s="49"/>
      <c r="AA3907" s="14">
        <f>SUM(U3907:Z3907)</f>
        <v>0</v>
      </c>
      <c r="AB3907" s="49"/>
      <c r="AC3907" s="49"/>
      <c r="AD3907" s="86">
        <f>H3907+K3907+O3907+T3907+AA3907+AB3907-AC3907</f>
        <v>69.818181818181813</v>
      </c>
    </row>
    <row r="3908" spans="1:30" ht="21" customHeight="1" x14ac:dyDescent="0.2">
      <c r="A3908" s="8">
        <v>3904</v>
      </c>
      <c r="B3908" s="131" t="s">
        <v>3187</v>
      </c>
      <c r="C3908" s="92" t="s">
        <v>64</v>
      </c>
      <c r="D3908" s="91">
        <v>2</v>
      </c>
      <c r="E3908" s="37">
        <v>0.69787234042553192</v>
      </c>
      <c r="F3908" s="52"/>
      <c r="G3908" s="46"/>
      <c r="H3908" s="12">
        <f>SUM(E3908*100,F3908:G3908)</f>
        <v>69.787234042553195</v>
      </c>
      <c r="I3908" s="94"/>
      <c r="J3908" s="95"/>
      <c r="K3908" s="12">
        <f>SUM(I3908:J3908)</f>
        <v>0</v>
      </c>
      <c r="L3908" s="95"/>
      <c r="M3908" s="95"/>
      <c r="N3908" s="95"/>
      <c r="O3908" s="12">
        <f>SUM(L3908:N3908)</f>
        <v>0</v>
      </c>
      <c r="P3908" s="95"/>
      <c r="Q3908" s="95"/>
      <c r="R3908" s="95"/>
      <c r="S3908" s="95"/>
      <c r="T3908" s="12">
        <f>SUM(P3908:S3908)</f>
        <v>0</v>
      </c>
      <c r="U3908" s="95"/>
      <c r="V3908" s="94"/>
      <c r="W3908" s="94"/>
      <c r="X3908" s="94"/>
      <c r="Y3908" s="85"/>
      <c r="Z3908" s="85"/>
      <c r="AA3908" s="14">
        <f>SUM(U3908:Z3908)</f>
        <v>0</v>
      </c>
      <c r="AB3908" s="85"/>
      <c r="AC3908" s="85"/>
      <c r="AD3908" s="86">
        <f>H3908+K3908+O3908+T3908+AA3908+AB3908-AC3908</f>
        <v>69.787234042553195</v>
      </c>
    </row>
    <row r="3909" spans="1:30" ht="21" customHeight="1" x14ac:dyDescent="0.2">
      <c r="A3909" s="9">
        <v>3905</v>
      </c>
      <c r="B3909" s="122" t="s">
        <v>3188</v>
      </c>
      <c r="C3909" s="110" t="s">
        <v>73</v>
      </c>
      <c r="D3909" s="110">
        <v>1</v>
      </c>
      <c r="E3909" s="36">
        <v>0.69785185185185183</v>
      </c>
      <c r="F3909" s="50"/>
      <c r="G3909" s="50"/>
      <c r="H3909" s="12">
        <f>SUM(E3909*100,F3909:G3909)</f>
        <v>69.785185185185185</v>
      </c>
      <c r="I3909" s="50"/>
      <c r="J3909" s="112"/>
      <c r="K3909" s="14">
        <f>SUM(I3909:J3909)</f>
        <v>0</v>
      </c>
      <c r="L3909" s="50"/>
      <c r="M3909" s="112"/>
      <c r="N3909" s="112"/>
      <c r="O3909" s="14">
        <f>SUM(L3909:N3909)</f>
        <v>0</v>
      </c>
      <c r="P3909" s="112"/>
      <c r="Q3909" s="112"/>
      <c r="R3909" s="112"/>
      <c r="S3909" s="112"/>
      <c r="T3909" s="14">
        <f>SUM(P3909:S3909)</f>
        <v>0</v>
      </c>
      <c r="U3909" s="50"/>
      <c r="V3909" s="50"/>
      <c r="W3909" s="50"/>
      <c r="X3909" s="50"/>
      <c r="Y3909" s="50"/>
      <c r="Z3909" s="50"/>
      <c r="AA3909" s="14">
        <f>SUM(U3909:Z3909)</f>
        <v>0</v>
      </c>
      <c r="AB3909" s="50"/>
      <c r="AC3909" s="50"/>
      <c r="AD3909" s="86">
        <f>H3909+K3909+O3909+T3909+AA3909+AB3909-AC3909</f>
        <v>69.785185185185185</v>
      </c>
    </row>
    <row r="3910" spans="1:30" ht="21" customHeight="1" x14ac:dyDescent="0.2">
      <c r="A3910" s="10">
        <v>3906</v>
      </c>
      <c r="B3910" s="96" t="s">
        <v>3189</v>
      </c>
      <c r="C3910" s="96" t="s">
        <v>66</v>
      </c>
      <c r="D3910" s="96">
        <v>1</v>
      </c>
      <c r="E3910" s="35">
        <v>0.69766666666666666</v>
      </c>
      <c r="F3910" s="47"/>
      <c r="G3910" s="47"/>
      <c r="H3910" s="12">
        <f>SUM(E3910*100,F3910:G3910)</f>
        <v>69.766666666666666</v>
      </c>
      <c r="I3910" s="47"/>
      <c r="J3910" s="77"/>
      <c r="K3910" s="13">
        <f>SUM(I3910:J3910)</f>
        <v>0</v>
      </c>
      <c r="L3910" s="47"/>
      <c r="M3910" s="77"/>
      <c r="N3910" s="77"/>
      <c r="O3910" s="13">
        <f>SUM(L3910:N3910)</f>
        <v>0</v>
      </c>
      <c r="P3910" s="77"/>
      <c r="Q3910" s="77"/>
      <c r="R3910" s="77"/>
      <c r="S3910" s="77"/>
      <c r="T3910" s="13">
        <f>SUM(P3910:S3910)</f>
        <v>0</v>
      </c>
      <c r="U3910" s="47"/>
      <c r="V3910" s="47"/>
      <c r="W3910" s="47"/>
      <c r="X3910" s="47"/>
      <c r="Y3910" s="47"/>
      <c r="Z3910" s="47"/>
      <c r="AA3910" s="13">
        <f>SUM(U3910:Z3910)</f>
        <v>0</v>
      </c>
      <c r="AB3910" s="47"/>
      <c r="AC3910" s="47"/>
      <c r="AD3910" s="87">
        <f>H3910+K3910+O3910+T3910+AA3910+AB3910-AC3910</f>
        <v>69.766666666666666</v>
      </c>
    </row>
    <row r="3911" spans="1:30" ht="21" customHeight="1" x14ac:dyDescent="0.2">
      <c r="A3911" s="8">
        <v>3907</v>
      </c>
      <c r="B3911" s="145">
        <v>164270</v>
      </c>
      <c r="C3911" s="92" t="s">
        <v>64</v>
      </c>
      <c r="D3911" s="91">
        <v>5</v>
      </c>
      <c r="E3911" s="37">
        <v>0.69765890862674185</v>
      </c>
      <c r="F3911" s="54"/>
      <c r="G3911" s="54"/>
      <c r="H3911" s="12">
        <f>SUM(E3911*100,F3911:G3911)</f>
        <v>69.765890862674183</v>
      </c>
      <c r="I3911" s="85"/>
      <c r="J3911" s="126"/>
      <c r="K3911" s="12">
        <f>SUM(I3911:J3911)</f>
        <v>0</v>
      </c>
      <c r="L3911" s="95"/>
      <c r="M3911" s="95"/>
      <c r="N3911" s="95"/>
      <c r="O3911" s="12">
        <f>SUM(L3911:N3911)</f>
        <v>0</v>
      </c>
      <c r="P3911" s="95"/>
      <c r="Q3911" s="95"/>
      <c r="R3911" s="95"/>
      <c r="S3911" s="95"/>
      <c r="T3911" s="12">
        <f>SUM(P3911:S3911)</f>
        <v>0</v>
      </c>
      <c r="U3911" s="95"/>
      <c r="V3911" s="94"/>
      <c r="W3911" s="94"/>
      <c r="X3911" s="94"/>
      <c r="Y3911" s="85"/>
      <c r="Z3911" s="85"/>
      <c r="AA3911" s="14">
        <f>SUM(U3911:Z3911)</f>
        <v>0</v>
      </c>
      <c r="AB3911" s="85"/>
      <c r="AC3911" s="85"/>
      <c r="AD3911" s="86">
        <f>H3911+K3911+O3911+T3911+AA3911+AB3911-AC3911</f>
        <v>69.765890862674183</v>
      </c>
    </row>
    <row r="3912" spans="1:30" ht="21" customHeight="1" x14ac:dyDescent="0.2">
      <c r="A3912" s="9">
        <v>3908</v>
      </c>
      <c r="B3912" s="122" t="s">
        <v>3190</v>
      </c>
      <c r="C3912" s="110" t="s">
        <v>73</v>
      </c>
      <c r="D3912" s="110">
        <v>4</v>
      </c>
      <c r="E3912" s="36">
        <v>0.69735882352941181</v>
      </c>
      <c r="F3912" s="50"/>
      <c r="G3912" s="50"/>
      <c r="H3912" s="12">
        <f>SUM(E3912*100,F3912:G3912)</f>
        <v>69.735882352941175</v>
      </c>
      <c r="I3912" s="50"/>
      <c r="J3912" s="112"/>
      <c r="K3912" s="14">
        <f>SUM(I3912:J3912)</f>
        <v>0</v>
      </c>
      <c r="L3912" s="50"/>
      <c r="M3912" s="112"/>
      <c r="N3912" s="112"/>
      <c r="O3912" s="14">
        <f>SUM(L3912:N3912)</f>
        <v>0</v>
      </c>
      <c r="P3912" s="112"/>
      <c r="Q3912" s="112"/>
      <c r="R3912" s="112"/>
      <c r="S3912" s="112"/>
      <c r="T3912" s="14">
        <f>SUM(P3912:S3912)</f>
        <v>0</v>
      </c>
      <c r="U3912" s="50"/>
      <c r="V3912" s="50"/>
      <c r="W3912" s="50"/>
      <c r="X3912" s="50"/>
      <c r="Y3912" s="50"/>
      <c r="Z3912" s="50"/>
      <c r="AA3912" s="14">
        <f>SUM(U3912:Z3912)</f>
        <v>0</v>
      </c>
      <c r="AB3912" s="50"/>
      <c r="AC3912" s="50"/>
      <c r="AD3912" s="86">
        <f>H3912+K3912+O3912+T3912+AA3912+AB3912-AC3912</f>
        <v>69.735882352941175</v>
      </c>
    </row>
    <row r="3913" spans="1:30" ht="21" customHeight="1" x14ac:dyDescent="0.2">
      <c r="A3913" s="10">
        <v>3909</v>
      </c>
      <c r="B3913" s="117">
        <v>204162</v>
      </c>
      <c r="C3913" s="119" t="s">
        <v>78</v>
      </c>
      <c r="D3913" s="119">
        <v>1</v>
      </c>
      <c r="E3913" s="36">
        <v>0.66125</v>
      </c>
      <c r="F3913" s="51"/>
      <c r="G3913" s="51"/>
      <c r="H3913" s="12">
        <f>SUM(E3913*100,F3913:G3913)</f>
        <v>66.125</v>
      </c>
      <c r="I3913" s="51"/>
      <c r="J3913" s="121"/>
      <c r="K3913" s="14">
        <f>SUM(I3913:J3913)</f>
        <v>0</v>
      </c>
      <c r="L3913" s="51"/>
      <c r="M3913" s="121"/>
      <c r="N3913" s="121"/>
      <c r="O3913" s="14">
        <f>SUM(L3913:N3913)</f>
        <v>0</v>
      </c>
      <c r="P3913" s="121"/>
      <c r="Q3913" s="121"/>
      <c r="R3913" s="121"/>
      <c r="S3913" s="121"/>
      <c r="T3913" s="14">
        <f>SUM(P3913:S3913)</f>
        <v>0</v>
      </c>
      <c r="U3913" s="51"/>
      <c r="V3913" s="51">
        <v>3.6</v>
      </c>
      <c r="W3913" s="51"/>
      <c r="X3913" s="51"/>
      <c r="Y3913" s="51"/>
      <c r="Z3913" s="51"/>
      <c r="AA3913" s="14">
        <f>SUM(U3913:Z3913)</f>
        <v>3.6</v>
      </c>
      <c r="AB3913" s="51"/>
      <c r="AC3913" s="51"/>
      <c r="AD3913" s="86">
        <f>H3913+K3913+O3913+T3913+AA3913+AB3913-AC3913</f>
        <v>69.724999999999994</v>
      </c>
    </row>
    <row r="3914" spans="1:30" ht="21" customHeight="1" x14ac:dyDescent="0.2">
      <c r="A3914" s="8">
        <v>3910</v>
      </c>
      <c r="B3914" s="123" t="s">
        <v>3191</v>
      </c>
      <c r="C3914" s="101" t="s">
        <v>68</v>
      </c>
      <c r="D3914" s="125">
        <v>3</v>
      </c>
      <c r="E3914" s="35">
        <v>0.6972413793103448</v>
      </c>
      <c r="F3914" s="48"/>
      <c r="G3914" s="48"/>
      <c r="H3914" s="12">
        <f>SUM(E3914*100,F3914:G3914)</f>
        <v>69.724137931034477</v>
      </c>
      <c r="I3914" s="48"/>
      <c r="J3914" s="78"/>
      <c r="K3914" s="13">
        <f>SUM(I3914:J3914)</f>
        <v>0</v>
      </c>
      <c r="L3914" s="48"/>
      <c r="M3914" s="78"/>
      <c r="N3914" s="78"/>
      <c r="O3914" s="13">
        <f>SUM(L3914:N3914)</f>
        <v>0</v>
      </c>
      <c r="P3914" s="78"/>
      <c r="Q3914" s="78"/>
      <c r="R3914" s="78"/>
      <c r="S3914" s="78"/>
      <c r="T3914" s="13">
        <f>SUM(P3914:S3914)</f>
        <v>0</v>
      </c>
      <c r="U3914" s="48"/>
      <c r="V3914" s="48"/>
      <c r="W3914" s="48"/>
      <c r="X3914" s="48"/>
      <c r="Y3914" s="48"/>
      <c r="Z3914" s="48"/>
      <c r="AA3914" s="13">
        <f>SUM(U3914:Z3914)</f>
        <v>0</v>
      </c>
      <c r="AB3914" s="48"/>
      <c r="AC3914" s="48"/>
      <c r="AD3914" s="86">
        <f>H3914+K3914+O3914+T3914+AA3914+AB3914-AC3914</f>
        <v>69.724137931034477</v>
      </c>
    </row>
    <row r="3915" spans="1:30" ht="21" customHeight="1" x14ac:dyDescent="0.2">
      <c r="A3915" s="9">
        <v>3911</v>
      </c>
      <c r="B3915" s="110" t="s">
        <v>3192</v>
      </c>
      <c r="C3915" s="110" t="s">
        <v>73</v>
      </c>
      <c r="D3915" s="110">
        <v>2</v>
      </c>
      <c r="E3915" s="36">
        <v>0.69716783216783218</v>
      </c>
      <c r="F3915" s="50"/>
      <c r="G3915" s="50"/>
      <c r="H3915" s="12">
        <f>SUM(E3915*100,F3915:G3915)</f>
        <v>69.716783216783213</v>
      </c>
      <c r="I3915" s="50"/>
      <c r="J3915" s="112"/>
      <c r="K3915" s="14">
        <f>SUM(I3915:J3915)</f>
        <v>0</v>
      </c>
      <c r="L3915" s="50"/>
      <c r="M3915" s="112"/>
      <c r="N3915" s="112"/>
      <c r="O3915" s="14">
        <f>SUM(L3915:N3915)</f>
        <v>0</v>
      </c>
      <c r="P3915" s="112"/>
      <c r="Q3915" s="112"/>
      <c r="R3915" s="112"/>
      <c r="S3915" s="112"/>
      <c r="T3915" s="14">
        <f>SUM(P3915:S3915)</f>
        <v>0</v>
      </c>
      <c r="U3915" s="50"/>
      <c r="V3915" s="50"/>
      <c r="W3915" s="50"/>
      <c r="X3915" s="50"/>
      <c r="Y3915" s="50"/>
      <c r="Z3915" s="50"/>
      <c r="AA3915" s="14">
        <f>SUM(U3915:Z3915)</f>
        <v>0</v>
      </c>
      <c r="AB3915" s="50"/>
      <c r="AC3915" s="50"/>
      <c r="AD3915" s="86">
        <f>H3915+K3915+O3915+T3915+AA3915+AB3915-AC3915</f>
        <v>69.716783216783213</v>
      </c>
    </row>
    <row r="3916" spans="1:30" ht="21" customHeight="1" x14ac:dyDescent="0.2">
      <c r="A3916" s="10">
        <v>3912</v>
      </c>
      <c r="B3916" s="117">
        <v>194145</v>
      </c>
      <c r="C3916" s="119" t="s">
        <v>78</v>
      </c>
      <c r="D3916" s="119">
        <v>2</v>
      </c>
      <c r="E3916" s="36">
        <v>0.65708333333333335</v>
      </c>
      <c r="F3916" s="51"/>
      <c r="G3916" s="51"/>
      <c r="H3916" s="12">
        <f>SUM(E3916*100,F3916:G3916)</f>
        <v>65.708333333333329</v>
      </c>
      <c r="I3916" s="51"/>
      <c r="J3916" s="121"/>
      <c r="K3916" s="14">
        <f>SUM(I3916:J3916)</f>
        <v>0</v>
      </c>
      <c r="L3916" s="51"/>
      <c r="M3916" s="121"/>
      <c r="N3916" s="121"/>
      <c r="O3916" s="14">
        <f>SUM(L3916:N3916)</f>
        <v>0</v>
      </c>
      <c r="P3916" s="121"/>
      <c r="Q3916" s="139"/>
      <c r="R3916" s="121">
        <v>4</v>
      </c>
      <c r="S3916" s="121"/>
      <c r="T3916" s="14">
        <f>SUM(P3916:S3916)</f>
        <v>4</v>
      </c>
      <c r="U3916" s="51"/>
      <c r="V3916" s="51"/>
      <c r="W3916" s="51"/>
      <c r="X3916" s="51"/>
      <c r="Y3916" s="51"/>
      <c r="Z3916" s="51"/>
      <c r="AA3916" s="14">
        <f>SUM(U3916:Z3916)</f>
        <v>0</v>
      </c>
      <c r="AB3916" s="51"/>
      <c r="AC3916" s="51"/>
      <c r="AD3916" s="86">
        <f>H3916+K3916+O3916+T3916+AA3916+AB3916-AC3916</f>
        <v>69.708333333333329</v>
      </c>
    </row>
    <row r="3917" spans="1:30" ht="21" customHeight="1" x14ac:dyDescent="0.2">
      <c r="A3917" s="8">
        <v>3913</v>
      </c>
      <c r="B3917" s="107">
        <v>182847</v>
      </c>
      <c r="C3917" s="104" t="s">
        <v>70</v>
      </c>
      <c r="D3917" s="104">
        <v>3</v>
      </c>
      <c r="E3917" s="36">
        <f>'[1]3-18-05.'!AD8</f>
        <v>0.69700000000000006</v>
      </c>
      <c r="F3917" s="49"/>
      <c r="G3917" s="49"/>
      <c r="H3917" s="12">
        <f>SUM(E3917*100,F3917:G3917)</f>
        <v>69.7</v>
      </c>
      <c r="I3917" s="49"/>
      <c r="J3917" s="106"/>
      <c r="K3917" s="14">
        <f>SUM(I3917:J3917)</f>
        <v>0</v>
      </c>
      <c r="L3917" s="49"/>
      <c r="M3917" s="106"/>
      <c r="N3917" s="106"/>
      <c r="O3917" s="14">
        <f>SUM(L3917:N3917)</f>
        <v>0</v>
      </c>
      <c r="P3917" s="106"/>
      <c r="Q3917" s="106"/>
      <c r="R3917" s="106"/>
      <c r="S3917" s="106"/>
      <c r="T3917" s="14">
        <f>SUM(P3917:S3917)</f>
        <v>0</v>
      </c>
      <c r="U3917" s="49"/>
      <c r="V3917" s="49"/>
      <c r="W3917" s="49"/>
      <c r="X3917" s="49"/>
      <c r="Y3917" s="49"/>
      <c r="Z3917" s="49"/>
      <c r="AA3917" s="14">
        <f>SUM(U3917:Z3917)</f>
        <v>0</v>
      </c>
      <c r="AB3917" s="49"/>
      <c r="AC3917" s="49"/>
      <c r="AD3917" s="86">
        <f>H3917+K3917+O3917+T3917+AA3917+AB3917-AC3917</f>
        <v>69.7</v>
      </c>
    </row>
    <row r="3918" spans="1:30" ht="21" customHeight="1" x14ac:dyDescent="0.2">
      <c r="A3918" s="9">
        <v>3914</v>
      </c>
      <c r="B3918" s="140" t="s">
        <v>3193</v>
      </c>
      <c r="C3918" s="92" t="s">
        <v>64</v>
      </c>
      <c r="D3918" s="91">
        <v>4</v>
      </c>
      <c r="E3918" s="37">
        <v>0.6969392523364486</v>
      </c>
      <c r="F3918" s="53"/>
      <c r="G3918" s="46"/>
      <c r="H3918" s="12">
        <f>SUM(E3918*100,F3918:G3918)</f>
        <v>69.693925233644862</v>
      </c>
      <c r="I3918" s="94"/>
      <c r="J3918" s="95"/>
      <c r="K3918" s="12">
        <f>SUM(I3918:J3918)</f>
        <v>0</v>
      </c>
      <c r="L3918" s="95"/>
      <c r="M3918" s="95"/>
      <c r="N3918" s="95"/>
      <c r="O3918" s="12">
        <f>SUM(L3918:N3918)</f>
        <v>0</v>
      </c>
      <c r="P3918" s="95"/>
      <c r="Q3918" s="95"/>
      <c r="R3918" s="95"/>
      <c r="S3918" s="95"/>
      <c r="T3918" s="12">
        <f>SUM(P3918:S3918)</f>
        <v>0</v>
      </c>
      <c r="U3918" s="95"/>
      <c r="V3918" s="94"/>
      <c r="W3918" s="94"/>
      <c r="X3918" s="94"/>
      <c r="Y3918" s="85"/>
      <c r="Z3918" s="85"/>
      <c r="AA3918" s="14">
        <f>SUM(U3918:Z3918)</f>
        <v>0</v>
      </c>
      <c r="AB3918" s="85"/>
      <c r="AC3918" s="85"/>
      <c r="AD3918" s="86">
        <f>H3918+K3918+O3918+T3918+AA3918+AB3918-AC3918</f>
        <v>69.693925233644862</v>
      </c>
    </row>
    <row r="3919" spans="1:30" ht="21" customHeight="1" x14ac:dyDescent="0.2">
      <c r="A3919" s="10">
        <v>3915</v>
      </c>
      <c r="B3919" s="107">
        <v>182806</v>
      </c>
      <c r="C3919" s="104" t="s">
        <v>70</v>
      </c>
      <c r="D3919" s="104">
        <v>3</v>
      </c>
      <c r="E3919" s="36">
        <f>'[1]3-18-03.'!AD10</f>
        <v>0.69666666666666677</v>
      </c>
      <c r="F3919" s="49"/>
      <c r="G3919" s="49"/>
      <c r="H3919" s="12">
        <f>SUM(E3919*100,F3919:G3919)</f>
        <v>69.666666666666671</v>
      </c>
      <c r="I3919" s="49"/>
      <c r="J3919" s="106"/>
      <c r="K3919" s="14">
        <f>SUM(I3919:J3919)</f>
        <v>0</v>
      </c>
      <c r="L3919" s="49"/>
      <c r="M3919" s="106"/>
      <c r="N3919" s="106"/>
      <c r="O3919" s="14">
        <f>SUM(L3919:N3919)</f>
        <v>0</v>
      </c>
      <c r="P3919" s="106"/>
      <c r="Q3919" s="106"/>
      <c r="R3919" s="106"/>
      <c r="S3919" s="106"/>
      <c r="T3919" s="14">
        <f>SUM(P3919:S3919)</f>
        <v>0</v>
      </c>
      <c r="U3919" s="49"/>
      <c r="V3919" s="49"/>
      <c r="W3919" s="49"/>
      <c r="X3919" s="49"/>
      <c r="Y3919" s="49"/>
      <c r="Z3919" s="49"/>
      <c r="AA3919" s="14">
        <f>SUM(U3919:Z3919)</f>
        <v>0</v>
      </c>
      <c r="AB3919" s="49"/>
      <c r="AC3919" s="49"/>
      <c r="AD3919" s="86">
        <f>H3919+K3919+O3919+T3919+AA3919+AB3919-AC3919</f>
        <v>69.666666666666671</v>
      </c>
    </row>
    <row r="3920" spans="1:30" ht="21" customHeight="1" x14ac:dyDescent="0.2">
      <c r="A3920" s="8">
        <v>3916</v>
      </c>
      <c r="B3920" s="110" t="s">
        <v>3194</v>
      </c>
      <c r="C3920" s="110" t="s">
        <v>73</v>
      </c>
      <c r="D3920" s="110">
        <v>3</v>
      </c>
      <c r="E3920" s="36">
        <v>0.69666666666666666</v>
      </c>
      <c r="F3920" s="50"/>
      <c r="G3920" s="50"/>
      <c r="H3920" s="12">
        <f>SUM(E3920*100,F3920:G3920)</f>
        <v>69.666666666666671</v>
      </c>
      <c r="I3920" s="50"/>
      <c r="J3920" s="112"/>
      <c r="K3920" s="14">
        <f>SUM(I3920:J3920)</f>
        <v>0</v>
      </c>
      <c r="L3920" s="50"/>
      <c r="M3920" s="112"/>
      <c r="N3920" s="112"/>
      <c r="O3920" s="14">
        <f>SUM(L3920:N3920)</f>
        <v>0</v>
      </c>
      <c r="P3920" s="112"/>
      <c r="Q3920" s="112"/>
      <c r="R3920" s="112"/>
      <c r="S3920" s="112"/>
      <c r="T3920" s="14">
        <f>SUM(P3920:S3920)</f>
        <v>0</v>
      </c>
      <c r="U3920" s="50"/>
      <c r="V3920" s="50"/>
      <c r="W3920" s="50"/>
      <c r="X3920" s="50"/>
      <c r="Y3920" s="50"/>
      <c r="Z3920" s="50"/>
      <c r="AA3920" s="14">
        <f>SUM(U3920:Z3920)</f>
        <v>0</v>
      </c>
      <c r="AB3920" s="50"/>
      <c r="AC3920" s="50"/>
      <c r="AD3920" s="86">
        <f>H3920+K3920+O3920+T3920+AA3920+AB3920-AC3920</f>
        <v>69.666666666666671</v>
      </c>
    </row>
    <row r="3921" spans="1:30" ht="21" customHeight="1" x14ac:dyDescent="0.2">
      <c r="A3921" s="9">
        <v>3917</v>
      </c>
      <c r="B3921" s="117">
        <v>184176</v>
      </c>
      <c r="C3921" s="119" t="s">
        <v>78</v>
      </c>
      <c r="D3921" s="119">
        <v>3</v>
      </c>
      <c r="E3921" s="36">
        <v>0.69659090909090904</v>
      </c>
      <c r="F3921" s="51"/>
      <c r="G3921" s="51"/>
      <c r="H3921" s="12">
        <f>SUM(E3921*100,F3921:G3921)</f>
        <v>69.659090909090907</v>
      </c>
      <c r="I3921" s="51"/>
      <c r="J3921" s="121"/>
      <c r="K3921" s="14">
        <f>SUM(I3921:J3921)</f>
        <v>0</v>
      </c>
      <c r="L3921" s="51"/>
      <c r="M3921" s="121"/>
      <c r="N3921" s="121"/>
      <c r="O3921" s="14">
        <f>SUM(L3921:N3921)</f>
        <v>0</v>
      </c>
      <c r="P3921" s="121"/>
      <c r="Q3921" s="121"/>
      <c r="R3921" s="121"/>
      <c r="S3921" s="121"/>
      <c r="T3921" s="14">
        <f>SUM(P3921:S3921)</f>
        <v>0</v>
      </c>
      <c r="U3921" s="51"/>
      <c r="V3921" s="51"/>
      <c r="W3921" s="51"/>
      <c r="X3921" s="51"/>
      <c r="Y3921" s="51"/>
      <c r="Z3921" s="51"/>
      <c r="AA3921" s="14">
        <f>SUM(U3921:Z3921)</f>
        <v>0</v>
      </c>
      <c r="AB3921" s="51"/>
      <c r="AC3921" s="51"/>
      <c r="AD3921" s="87">
        <f>H3921+K3921+O3921+T3921+AA3921+AB3921-AC3921</f>
        <v>69.659090909090907</v>
      </c>
    </row>
    <row r="3922" spans="1:30" ht="21" customHeight="1" x14ac:dyDescent="0.2">
      <c r="A3922" s="10">
        <v>3918</v>
      </c>
      <c r="B3922" s="218">
        <v>164474</v>
      </c>
      <c r="C3922" s="92" t="s">
        <v>64</v>
      </c>
      <c r="D3922" s="91">
        <v>5</v>
      </c>
      <c r="E3922" s="37">
        <v>0.69655412186379928</v>
      </c>
      <c r="F3922" s="46"/>
      <c r="G3922" s="46"/>
      <c r="H3922" s="12">
        <f>SUM(E3922*100,F3922:G3922)</f>
        <v>69.655412186379934</v>
      </c>
      <c r="I3922" s="94"/>
      <c r="J3922" s="95"/>
      <c r="K3922" s="12">
        <f>SUM(I3922:J3922)</f>
        <v>0</v>
      </c>
      <c r="L3922" s="95"/>
      <c r="M3922" s="95"/>
      <c r="N3922" s="95"/>
      <c r="O3922" s="12">
        <f>SUM(L3922:N3922)</f>
        <v>0</v>
      </c>
      <c r="P3922" s="95"/>
      <c r="Q3922" s="95"/>
      <c r="R3922" s="95"/>
      <c r="S3922" s="95"/>
      <c r="T3922" s="12">
        <f>SUM(P3922:S3922)</f>
        <v>0</v>
      </c>
      <c r="U3922" s="95"/>
      <c r="V3922" s="94"/>
      <c r="W3922" s="94"/>
      <c r="X3922" s="94"/>
      <c r="Y3922" s="85"/>
      <c r="Z3922" s="85"/>
      <c r="AA3922" s="14">
        <f>SUM(U3922:Z3922)</f>
        <v>0</v>
      </c>
      <c r="AB3922" s="85"/>
      <c r="AC3922" s="85"/>
      <c r="AD3922" s="86">
        <f>H3922+K3922+O3922+T3922+AA3922+AB3922-AC3922</f>
        <v>69.655412186379934</v>
      </c>
    </row>
    <row r="3923" spans="1:30" ht="21" customHeight="1" x14ac:dyDescent="0.2">
      <c r="A3923" s="8">
        <v>3919</v>
      </c>
      <c r="B3923" s="117">
        <v>194078</v>
      </c>
      <c r="C3923" s="119" t="s">
        <v>78</v>
      </c>
      <c r="D3923" s="119">
        <v>2</v>
      </c>
      <c r="E3923" s="36">
        <v>0.69645833333333329</v>
      </c>
      <c r="F3923" s="51"/>
      <c r="G3923" s="51"/>
      <c r="H3923" s="12">
        <f>SUM(E3923*100,F3923:G3923)</f>
        <v>69.645833333333329</v>
      </c>
      <c r="I3923" s="51"/>
      <c r="J3923" s="121"/>
      <c r="K3923" s="14">
        <f>SUM(I3923:J3923)</f>
        <v>0</v>
      </c>
      <c r="L3923" s="51"/>
      <c r="M3923" s="121"/>
      <c r="N3923" s="121"/>
      <c r="O3923" s="14">
        <f>SUM(L3923:N3923)</f>
        <v>0</v>
      </c>
      <c r="P3923" s="121"/>
      <c r="Q3923" s="121"/>
      <c r="R3923" s="121"/>
      <c r="S3923" s="121"/>
      <c r="T3923" s="14">
        <f>SUM(P3923:S3923)</f>
        <v>0</v>
      </c>
      <c r="U3923" s="51"/>
      <c r="V3923" s="51"/>
      <c r="W3923" s="51"/>
      <c r="X3923" s="51"/>
      <c r="Y3923" s="51"/>
      <c r="Z3923" s="51"/>
      <c r="AA3923" s="14">
        <f>SUM(U3923:Z3923)</f>
        <v>0</v>
      </c>
      <c r="AB3923" s="51"/>
      <c r="AC3923" s="51"/>
      <c r="AD3923" s="87">
        <f>H3923+K3923+O3923+T3923+AA3923+AB3923-AC3923</f>
        <v>69.645833333333329</v>
      </c>
    </row>
    <row r="3924" spans="1:30" ht="21" customHeight="1" x14ac:dyDescent="0.2">
      <c r="A3924" s="9">
        <v>3920</v>
      </c>
      <c r="B3924" s="122" t="s">
        <v>3195</v>
      </c>
      <c r="C3924" s="110" t="s">
        <v>73</v>
      </c>
      <c r="D3924" s="110">
        <v>3</v>
      </c>
      <c r="E3924" s="36">
        <v>0.69611111111111112</v>
      </c>
      <c r="F3924" s="50"/>
      <c r="G3924" s="50"/>
      <c r="H3924" s="12">
        <f>SUM(E3924*100,F3924:G3924)</f>
        <v>69.611111111111114</v>
      </c>
      <c r="I3924" s="50"/>
      <c r="J3924" s="112"/>
      <c r="K3924" s="14">
        <f>SUM(I3924:J3924)</f>
        <v>0</v>
      </c>
      <c r="L3924" s="50"/>
      <c r="M3924" s="112"/>
      <c r="N3924" s="112"/>
      <c r="O3924" s="14">
        <f>SUM(L3924:N3924)</f>
        <v>0</v>
      </c>
      <c r="P3924" s="112"/>
      <c r="Q3924" s="112"/>
      <c r="R3924" s="112"/>
      <c r="S3924" s="112"/>
      <c r="T3924" s="14">
        <f>SUM(P3924:S3924)</f>
        <v>0</v>
      </c>
      <c r="U3924" s="50"/>
      <c r="V3924" s="50"/>
      <c r="W3924" s="50"/>
      <c r="X3924" s="50"/>
      <c r="Y3924" s="50"/>
      <c r="Z3924" s="50"/>
      <c r="AA3924" s="14">
        <f>SUM(U3924:Z3924)</f>
        <v>0</v>
      </c>
      <c r="AB3924" s="50"/>
      <c r="AC3924" s="50"/>
      <c r="AD3924" s="86">
        <f>H3924+K3924+O3924+T3924+AA3924+AB3924-AC3924</f>
        <v>69.611111111111114</v>
      </c>
    </row>
    <row r="3925" spans="1:30" ht="21" customHeight="1" x14ac:dyDescent="0.2">
      <c r="A3925" s="10">
        <v>3921</v>
      </c>
      <c r="B3925" s="96" t="s">
        <v>3196</v>
      </c>
      <c r="C3925" s="96" t="s">
        <v>66</v>
      </c>
      <c r="D3925" s="96">
        <v>3</v>
      </c>
      <c r="E3925" s="35">
        <v>0.69593220338983053</v>
      </c>
      <c r="F3925" s="47"/>
      <c r="G3925" s="47"/>
      <c r="H3925" s="12">
        <f>SUM(E3925*100,F3925:G3925)</f>
        <v>69.593220338983059</v>
      </c>
      <c r="I3925" s="47"/>
      <c r="J3925" s="77"/>
      <c r="K3925" s="13">
        <f>SUM(I3925:J3925)</f>
        <v>0</v>
      </c>
      <c r="L3925" s="47"/>
      <c r="M3925" s="77"/>
      <c r="N3925" s="77"/>
      <c r="O3925" s="13">
        <f>SUM(L3925:N3925)</f>
        <v>0</v>
      </c>
      <c r="P3925" s="77"/>
      <c r="Q3925" s="77"/>
      <c r="R3925" s="77"/>
      <c r="S3925" s="77"/>
      <c r="T3925" s="13">
        <f>SUM(P3925:S3925)</f>
        <v>0</v>
      </c>
      <c r="U3925" s="47"/>
      <c r="V3925" s="47"/>
      <c r="W3925" s="47"/>
      <c r="X3925" s="47"/>
      <c r="Y3925" s="47"/>
      <c r="Z3925" s="47"/>
      <c r="AA3925" s="13">
        <f>SUM(U3925:Z3925)</f>
        <v>0</v>
      </c>
      <c r="AB3925" s="47"/>
      <c r="AC3925" s="47"/>
      <c r="AD3925" s="86">
        <f>H3925+K3925+O3925+T3925+AA3925+AB3925-AC3925</f>
        <v>69.593220338983059</v>
      </c>
    </row>
    <row r="3926" spans="1:30" ht="21" customHeight="1" x14ac:dyDescent="0.2">
      <c r="A3926" s="8">
        <v>3922</v>
      </c>
      <c r="B3926" s="122" t="s">
        <v>3197</v>
      </c>
      <c r="C3926" s="110" t="s">
        <v>73</v>
      </c>
      <c r="D3926" s="110">
        <v>4</v>
      </c>
      <c r="E3926" s="36">
        <v>0.69573529411764701</v>
      </c>
      <c r="F3926" s="50"/>
      <c r="G3926" s="50"/>
      <c r="H3926" s="12">
        <f>SUM(E3926*100,F3926:G3926)</f>
        <v>69.573529411764696</v>
      </c>
      <c r="I3926" s="50"/>
      <c r="J3926" s="112"/>
      <c r="K3926" s="14">
        <f>SUM(I3926:J3926)</f>
        <v>0</v>
      </c>
      <c r="L3926" s="50"/>
      <c r="M3926" s="112"/>
      <c r="N3926" s="112"/>
      <c r="O3926" s="14">
        <f>SUM(L3926:N3926)</f>
        <v>0</v>
      </c>
      <c r="P3926" s="112"/>
      <c r="Q3926" s="112"/>
      <c r="R3926" s="112"/>
      <c r="S3926" s="112"/>
      <c r="T3926" s="14">
        <f>SUM(P3926:S3926)</f>
        <v>0</v>
      </c>
      <c r="U3926" s="50"/>
      <c r="V3926" s="50"/>
      <c r="W3926" s="50"/>
      <c r="X3926" s="50"/>
      <c r="Y3926" s="50"/>
      <c r="Z3926" s="50"/>
      <c r="AA3926" s="14">
        <f>SUM(U3926:Z3926)</f>
        <v>0</v>
      </c>
      <c r="AB3926" s="50"/>
      <c r="AC3926" s="50"/>
      <c r="AD3926" s="86">
        <f>H3926+K3926+O3926+T3926+AA3926+AB3926-AC3926</f>
        <v>69.573529411764696</v>
      </c>
    </row>
    <row r="3927" spans="1:30" ht="21" customHeight="1" x14ac:dyDescent="0.2">
      <c r="A3927" s="9">
        <v>3923</v>
      </c>
      <c r="B3927" s="96" t="s">
        <v>3198</v>
      </c>
      <c r="C3927" s="96" t="s">
        <v>66</v>
      </c>
      <c r="D3927" s="96">
        <v>2</v>
      </c>
      <c r="E3927" s="35">
        <v>0.69566666666666666</v>
      </c>
      <c r="F3927" s="47"/>
      <c r="G3927" s="47"/>
      <c r="H3927" s="12">
        <f>SUM(E3927*100,F3927:G3927)</f>
        <v>69.566666666666663</v>
      </c>
      <c r="I3927" s="47"/>
      <c r="J3927" s="77"/>
      <c r="K3927" s="13">
        <f>SUM(I3927:J3927)</f>
        <v>0</v>
      </c>
      <c r="L3927" s="47"/>
      <c r="M3927" s="77"/>
      <c r="N3927" s="77"/>
      <c r="O3927" s="13">
        <f>SUM(L3927:N3927)</f>
        <v>0</v>
      </c>
      <c r="P3927" s="77"/>
      <c r="Q3927" s="77"/>
      <c r="R3927" s="77"/>
      <c r="S3927" s="77"/>
      <c r="T3927" s="13">
        <f>SUM(P3927:S3927)</f>
        <v>0</v>
      </c>
      <c r="U3927" s="47"/>
      <c r="V3927" s="47"/>
      <c r="W3927" s="47"/>
      <c r="X3927" s="47"/>
      <c r="Y3927" s="47"/>
      <c r="Z3927" s="47"/>
      <c r="AA3927" s="13">
        <f>SUM(U3927:Z3927)</f>
        <v>0</v>
      </c>
      <c r="AB3927" s="47"/>
      <c r="AC3927" s="47"/>
      <c r="AD3927" s="86">
        <f>H3927+K3927+O3927+T3927+AA3927+AB3927-AC3927</f>
        <v>69.566666666666663</v>
      </c>
    </row>
    <row r="3928" spans="1:30" ht="21" customHeight="1" x14ac:dyDescent="0.2">
      <c r="A3928" s="10">
        <v>3924</v>
      </c>
      <c r="B3928" s="90" t="s">
        <v>3199</v>
      </c>
      <c r="C3928" s="92" t="s">
        <v>64</v>
      </c>
      <c r="D3928" s="91">
        <v>2</v>
      </c>
      <c r="E3928" s="37">
        <v>0.69560439560439558</v>
      </c>
      <c r="F3928" s="46"/>
      <c r="G3928" s="46"/>
      <c r="H3928" s="12">
        <f>SUM(E3928*100,F3928:G3928)</f>
        <v>69.560439560439562</v>
      </c>
      <c r="I3928" s="53"/>
      <c r="J3928" s="113"/>
      <c r="K3928" s="12">
        <f>SUM(I3928:J3928)</f>
        <v>0</v>
      </c>
      <c r="L3928" s="95"/>
      <c r="M3928" s="95"/>
      <c r="N3928" s="95"/>
      <c r="O3928" s="12">
        <f>SUM(L3928:N3928)</f>
        <v>0</v>
      </c>
      <c r="P3928" s="95"/>
      <c r="Q3928" s="95"/>
      <c r="R3928" s="95"/>
      <c r="S3928" s="95"/>
      <c r="T3928" s="12">
        <f>SUM(P3928:S3928)</f>
        <v>0</v>
      </c>
      <c r="U3928" s="95"/>
      <c r="V3928" s="94"/>
      <c r="W3928" s="94"/>
      <c r="X3928" s="94"/>
      <c r="Y3928" s="85"/>
      <c r="Z3928" s="85"/>
      <c r="AA3928" s="14">
        <f>SUM(U3928:Z3928)</f>
        <v>0</v>
      </c>
      <c r="AB3928" s="58"/>
      <c r="AC3928" s="58"/>
      <c r="AD3928" s="86">
        <f>H3928+K3928+O3928+T3928+AA3928+AB3928-AC3928</f>
        <v>69.560439560439562</v>
      </c>
    </row>
    <row r="3929" spans="1:30" ht="21" customHeight="1" x14ac:dyDescent="0.2">
      <c r="A3929" s="8">
        <v>3925</v>
      </c>
      <c r="B3929" s="136" t="s">
        <v>3200</v>
      </c>
      <c r="C3929" s="104" t="s">
        <v>70</v>
      </c>
      <c r="D3929" s="103">
        <v>1</v>
      </c>
      <c r="E3929" s="36">
        <f>H3929/100</f>
        <v>0.69545454545454544</v>
      </c>
      <c r="F3929" s="49"/>
      <c r="G3929" s="49"/>
      <c r="H3929" s="12">
        <v>69.545454545454547</v>
      </c>
      <c r="I3929" s="49"/>
      <c r="J3929" s="106"/>
      <c r="K3929" s="14">
        <f>SUM(I3929:J3929)</f>
        <v>0</v>
      </c>
      <c r="L3929" s="49"/>
      <c r="M3929" s="106"/>
      <c r="N3929" s="106"/>
      <c r="O3929" s="14">
        <f>SUM(L3929:N3929)</f>
        <v>0</v>
      </c>
      <c r="P3929" s="106"/>
      <c r="Q3929" s="106"/>
      <c r="R3929" s="106"/>
      <c r="S3929" s="106"/>
      <c r="T3929" s="14">
        <f>SUM(P3929:S3929)</f>
        <v>0</v>
      </c>
      <c r="U3929" s="49"/>
      <c r="V3929" s="49"/>
      <c r="W3929" s="49"/>
      <c r="X3929" s="49"/>
      <c r="Y3929" s="49"/>
      <c r="Z3929" s="49"/>
      <c r="AA3929" s="14">
        <f>SUM(U3929:Z3929)</f>
        <v>0</v>
      </c>
      <c r="AB3929" s="49"/>
      <c r="AC3929" s="49"/>
      <c r="AD3929" s="86">
        <f>H3929+K3929+O3929+T3929+AA3929+AB3929-AC3929</f>
        <v>69.545454545454547</v>
      </c>
    </row>
    <row r="3930" spans="1:30" ht="21" customHeight="1" x14ac:dyDescent="0.2">
      <c r="A3930" s="9">
        <v>3926</v>
      </c>
      <c r="B3930" s="117">
        <v>194106</v>
      </c>
      <c r="C3930" s="119" t="s">
        <v>78</v>
      </c>
      <c r="D3930" s="119">
        <v>2</v>
      </c>
      <c r="E3930" s="36">
        <v>0.69541666666666668</v>
      </c>
      <c r="F3930" s="51"/>
      <c r="G3930" s="51"/>
      <c r="H3930" s="12">
        <f>SUM(E3930*100,F3930:G3930)</f>
        <v>69.541666666666671</v>
      </c>
      <c r="I3930" s="51"/>
      <c r="J3930" s="121"/>
      <c r="K3930" s="14">
        <f>SUM(I3930:J3930)</f>
        <v>0</v>
      </c>
      <c r="L3930" s="51"/>
      <c r="M3930" s="121"/>
      <c r="N3930" s="121"/>
      <c r="O3930" s="14">
        <f>SUM(L3930:N3930)</f>
        <v>0</v>
      </c>
      <c r="P3930" s="121"/>
      <c r="Q3930" s="121"/>
      <c r="R3930" s="121"/>
      <c r="S3930" s="121"/>
      <c r="T3930" s="14">
        <f>SUM(P3930:S3930)</f>
        <v>0</v>
      </c>
      <c r="U3930" s="51"/>
      <c r="V3930" s="51"/>
      <c r="W3930" s="51"/>
      <c r="X3930" s="51"/>
      <c r="Y3930" s="51"/>
      <c r="Z3930" s="51"/>
      <c r="AA3930" s="14">
        <f>SUM(U3930:Z3930)</f>
        <v>0</v>
      </c>
      <c r="AB3930" s="51"/>
      <c r="AC3930" s="51"/>
      <c r="AD3930" s="86">
        <f>H3930+K3930+O3930+T3930+AA3930+AB3930-AC3930</f>
        <v>69.541666666666671</v>
      </c>
    </row>
    <row r="3931" spans="1:30" ht="21" customHeight="1" x14ac:dyDescent="0.2">
      <c r="A3931" s="10">
        <v>3927</v>
      </c>
      <c r="B3931" s="117">
        <v>174141</v>
      </c>
      <c r="C3931" s="119" t="s">
        <v>78</v>
      </c>
      <c r="D3931" s="119">
        <v>4</v>
      </c>
      <c r="E3931" s="36">
        <v>0.69538461538461538</v>
      </c>
      <c r="F3931" s="51"/>
      <c r="G3931" s="51"/>
      <c r="H3931" s="12">
        <f>SUM(E3931*100,F3931:G3931)</f>
        <v>69.538461538461533</v>
      </c>
      <c r="I3931" s="51"/>
      <c r="J3931" s="121"/>
      <c r="K3931" s="14">
        <f>SUM(I3931:J3931)</f>
        <v>0</v>
      </c>
      <c r="L3931" s="51"/>
      <c r="M3931" s="121"/>
      <c r="N3931" s="121"/>
      <c r="O3931" s="14">
        <f>SUM(L3931:N3931)</f>
        <v>0</v>
      </c>
      <c r="P3931" s="121"/>
      <c r="Q3931" s="121"/>
      <c r="R3931" s="121"/>
      <c r="S3931" s="121"/>
      <c r="T3931" s="14">
        <f>SUM(P3931:S3931)</f>
        <v>0</v>
      </c>
      <c r="U3931" s="51"/>
      <c r="V3931" s="51"/>
      <c r="W3931" s="51"/>
      <c r="X3931" s="51"/>
      <c r="Y3931" s="51"/>
      <c r="Z3931" s="51"/>
      <c r="AA3931" s="14">
        <f>SUM(U3931:Z3931)</f>
        <v>0</v>
      </c>
      <c r="AB3931" s="51"/>
      <c r="AC3931" s="51"/>
      <c r="AD3931" s="86">
        <f>H3931+K3931+O3931+T3931+AA3931+AB3931-AC3931</f>
        <v>69.538461538461533</v>
      </c>
    </row>
    <row r="3932" spans="1:30" ht="21" customHeight="1" x14ac:dyDescent="0.2">
      <c r="A3932" s="8">
        <v>3928</v>
      </c>
      <c r="B3932" s="117">
        <v>204188</v>
      </c>
      <c r="C3932" s="119" t="s">
        <v>78</v>
      </c>
      <c r="D3932" s="119">
        <v>1</v>
      </c>
      <c r="E3932" s="36">
        <v>0.6953125</v>
      </c>
      <c r="F3932" s="51"/>
      <c r="G3932" s="51"/>
      <c r="H3932" s="12">
        <f>SUM(E3932*100,F3932:G3932)</f>
        <v>69.53125</v>
      </c>
      <c r="I3932" s="51"/>
      <c r="J3932" s="121"/>
      <c r="K3932" s="14">
        <f>SUM(I3932:J3932)</f>
        <v>0</v>
      </c>
      <c r="L3932" s="51"/>
      <c r="M3932" s="121"/>
      <c r="N3932" s="121"/>
      <c r="O3932" s="14">
        <f>SUM(L3932:N3932)</f>
        <v>0</v>
      </c>
      <c r="P3932" s="121"/>
      <c r="Q3932" s="121"/>
      <c r="R3932" s="121"/>
      <c r="S3932" s="121"/>
      <c r="T3932" s="14">
        <f>SUM(P3932:S3932)</f>
        <v>0</v>
      </c>
      <c r="U3932" s="51"/>
      <c r="V3932" s="51"/>
      <c r="W3932" s="51"/>
      <c r="X3932" s="51"/>
      <c r="Y3932" s="51"/>
      <c r="Z3932" s="51"/>
      <c r="AA3932" s="14">
        <f>SUM(U3932:Z3932)</f>
        <v>0</v>
      </c>
      <c r="AB3932" s="51"/>
      <c r="AC3932" s="51"/>
      <c r="AD3932" s="87">
        <f>H3932+K3932+O3932+T3932+AA3932+AB3932-AC3932</f>
        <v>69.53125</v>
      </c>
    </row>
    <row r="3933" spans="1:30" ht="21" customHeight="1" x14ac:dyDescent="0.2">
      <c r="A3933" s="9">
        <v>3929</v>
      </c>
      <c r="B3933" s="131" t="s">
        <v>3201</v>
      </c>
      <c r="C3933" s="92" t="s">
        <v>64</v>
      </c>
      <c r="D3933" s="92">
        <v>2</v>
      </c>
      <c r="E3933" s="37">
        <v>0.69521276595744685</v>
      </c>
      <c r="F3933" s="46"/>
      <c r="G3933" s="46"/>
      <c r="H3933" s="12">
        <f>SUM(E3933*100,F3933:G3933)</f>
        <v>69.521276595744681</v>
      </c>
      <c r="I3933" s="94"/>
      <c r="J3933" s="95"/>
      <c r="K3933" s="12">
        <f>SUM(I3933:J3933)</f>
        <v>0</v>
      </c>
      <c r="L3933" s="95"/>
      <c r="M3933" s="95"/>
      <c r="N3933" s="95"/>
      <c r="O3933" s="12">
        <f>SUM(L3933:N3933)</f>
        <v>0</v>
      </c>
      <c r="P3933" s="95"/>
      <c r="Q3933" s="95"/>
      <c r="R3933" s="95"/>
      <c r="S3933" s="95"/>
      <c r="T3933" s="12">
        <f>SUM(P3933:S3933)</f>
        <v>0</v>
      </c>
      <c r="U3933" s="95"/>
      <c r="V3933" s="94"/>
      <c r="W3933" s="94"/>
      <c r="X3933" s="94"/>
      <c r="Y3933" s="85"/>
      <c r="Z3933" s="85"/>
      <c r="AA3933" s="14">
        <f>SUM(U3933:Z3933)</f>
        <v>0</v>
      </c>
      <c r="AB3933" s="85"/>
      <c r="AC3933" s="85"/>
      <c r="AD3933" s="86">
        <f>H3933+K3933+O3933+T3933+AA3933+AB3933-AC3933</f>
        <v>69.521276595744681</v>
      </c>
    </row>
    <row r="3934" spans="1:30" ht="21" customHeight="1" x14ac:dyDescent="0.2">
      <c r="A3934" s="10">
        <v>3930</v>
      </c>
      <c r="B3934" s="134" t="s">
        <v>3202</v>
      </c>
      <c r="C3934" s="92" t="s">
        <v>64</v>
      </c>
      <c r="D3934" s="91">
        <v>1</v>
      </c>
      <c r="E3934" s="37">
        <v>0.69517241379310346</v>
      </c>
      <c r="F3934" s="46"/>
      <c r="G3934" s="46"/>
      <c r="H3934" s="12">
        <f>SUM(E3934*100,F3934:G3934)</f>
        <v>69.517241379310349</v>
      </c>
      <c r="I3934" s="94"/>
      <c r="J3934" s="95"/>
      <c r="K3934" s="12">
        <f>SUM(I3934:J3934)</f>
        <v>0</v>
      </c>
      <c r="L3934" s="95"/>
      <c r="M3934" s="95"/>
      <c r="N3934" s="95"/>
      <c r="O3934" s="12">
        <f>SUM(L3934:N3934)</f>
        <v>0</v>
      </c>
      <c r="P3934" s="95"/>
      <c r="Q3934" s="95"/>
      <c r="R3934" s="95"/>
      <c r="S3934" s="95"/>
      <c r="T3934" s="12">
        <f>SUM(P3934:S3934)</f>
        <v>0</v>
      </c>
      <c r="U3934" s="95"/>
      <c r="V3934" s="94"/>
      <c r="W3934" s="94"/>
      <c r="X3934" s="94"/>
      <c r="Y3934" s="85"/>
      <c r="Z3934" s="85"/>
      <c r="AA3934" s="14">
        <f>SUM(U3934:Z3934)</f>
        <v>0</v>
      </c>
      <c r="AB3934" s="85"/>
      <c r="AC3934" s="85"/>
      <c r="AD3934" s="87">
        <f>H3934+K3934+O3934+T3934+AA3934+AB3934-AC3934</f>
        <v>69.517241379310349</v>
      </c>
    </row>
    <row r="3935" spans="1:30" ht="21" customHeight="1" x14ac:dyDescent="0.2">
      <c r="A3935" s="8">
        <v>3931</v>
      </c>
      <c r="B3935" s="107" t="s">
        <v>3203</v>
      </c>
      <c r="C3935" s="104" t="s">
        <v>70</v>
      </c>
      <c r="D3935" s="104">
        <v>2</v>
      </c>
      <c r="E3935" s="36">
        <f>H3935/100</f>
        <v>0.69513333333333338</v>
      </c>
      <c r="F3935" s="49"/>
      <c r="G3935" s="49"/>
      <c r="H3935" s="12">
        <v>69.513333333333335</v>
      </c>
      <c r="I3935" s="49"/>
      <c r="J3935" s="106"/>
      <c r="K3935" s="14">
        <f>SUM(I3935:J3935)</f>
        <v>0</v>
      </c>
      <c r="L3935" s="49"/>
      <c r="M3935" s="106"/>
      <c r="N3935" s="106"/>
      <c r="O3935" s="14">
        <f>SUM(L3935:N3935)</f>
        <v>0</v>
      </c>
      <c r="P3935" s="106"/>
      <c r="Q3935" s="106"/>
      <c r="R3935" s="106"/>
      <c r="S3935" s="106"/>
      <c r="T3935" s="14">
        <f>SUM(P3935:S3935)</f>
        <v>0</v>
      </c>
      <c r="U3935" s="49"/>
      <c r="V3935" s="49"/>
      <c r="W3935" s="49"/>
      <c r="X3935" s="49"/>
      <c r="Y3935" s="49"/>
      <c r="Z3935" s="49"/>
      <c r="AA3935" s="14">
        <f>SUM(U3935:Z3935)</f>
        <v>0</v>
      </c>
      <c r="AB3935" s="49"/>
      <c r="AC3935" s="49"/>
      <c r="AD3935" s="86">
        <f>H3935+K3935+O3935+T3935+AA3935+AB3935-AC3935</f>
        <v>69.513333333333335</v>
      </c>
    </row>
    <row r="3936" spans="1:30" ht="21" customHeight="1" x14ac:dyDescent="0.2">
      <c r="A3936" s="9">
        <v>3932</v>
      </c>
      <c r="B3936" s="123" t="s">
        <v>3204</v>
      </c>
      <c r="C3936" s="101" t="s">
        <v>68</v>
      </c>
      <c r="D3936" s="125">
        <v>3</v>
      </c>
      <c r="E3936" s="35">
        <v>0.69448275862068964</v>
      </c>
      <c r="F3936" s="48"/>
      <c r="G3936" s="48"/>
      <c r="H3936" s="12">
        <f>SUM(E3936*100,F3936:G3936)</f>
        <v>69.448275862068968</v>
      </c>
      <c r="I3936" s="48"/>
      <c r="J3936" s="78"/>
      <c r="K3936" s="13">
        <f>SUM(I3936:J3936)</f>
        <v>0</v>
      </c>
      <c r="L3936" s="48"/>
      <c r="M3936" s="78"/>
      <c r="N3936" s="78"/>
      <c r="O3936" s="13">
        <f>SUM(L3936:N3936)</f>
        <v>0</v>
      </c>
      <c r="P3936" s="78"/>
      <c r="Q3936" s="78"/>
      <c r="R3936" s="78"/>
      <c r="S3936" s="78"/>
      <c r="T3936" s="13">
        <f>SUM(P3936:S3936)</f>
        <v>0</v>
      </c>
      <c r="U3936" s="48"/>
      <c r="V3936" s="48"/>
      <c r="W3936" s="48"/>
      <c r="X3936" s="48"/>
      <c r="Y3936" s="48"/>
      <c r="Z3936" s="48"/>
      <c r="AA3936" s="13">
        <f>SUM(U3936:Z3936)</f>
        <v>0</v>
      </c>
      <c r="AB3936" s="48"/>
      <c r="AC3936" s="48"/>
      <c r="AD3936" s="86">
        <f>H3936+K3936+O3936+T3936+AA3936+AB3936-AC3936</f>
        <v>69.448275862068968</v>
      </c>
    </row>
    <row r="3937" spans="1:30" ht="21" customHeight="1" x14ac:dyDescent="0.2">
      <c r="A3937" s="10">
        <v>3933</v>
      </c>
      <c r="B3937" s="107" t="s">
        <v>3205</v>
      </c>
      <c r="C3937" s="104" t="s">
        <v>70</v>
      </c>
      <c r="D3937" s="104">
        <v>2</v>
      </c>
      <c r="E3937" s="36">
        <f>H3937/100</f>
        <v>0.69436999999999993</v>
      </c>
      <c r="F3937" s="49"/>
      <c r="G3937" s="49"/>
      <c r="H3937" s="12">
        <v>69.436999999999998</v>
      </c>
      <c r="I3937" s="49"/>
      <c r="J3937" s="106"/>
      <c r="K3937" s="14">
        <f>SUM(I3937:J3937)</f>
        <v>0</v>
      </c>
      <c r="L3937" s="49"/>
      <c r="M3937" s="106"/>
      <c r="N3937" s="106"/>
      <c r="O3937" s="14">
        <f>SUM(L3937:N3937)</f>
        <v>0</v>
      </c>
      <c r="P3937" s="106"/>
      <c r="Q3937" s="106"/>
      <c r="R3937" s="106"/>
      <c r="S3937" s="106"/>
      <c r="T3937" s="14">
        <f>SUM(P3937:S3937)</f>
        <v>0</v>
      </c>
      <c r="U3937" s="49"/>
      <c r="V3937" s="49"/>
      <c r="W3937" s="49"/>
      <c r="X3937" s="49"/>
      <c r="Y3937" s="49"/>
      <c r="Z3937" s="49"/>
      <c r="AA3937" s="14">
        <f>SUM(U3937:Z3937)</f>
        <v>0</v>
      </c>
      <c r="AB3937" s="49"/>
      <c r="AC3937" s="49"/>
      <c r="AD3937" s="87">
        <f>H3937+K3937+O3937+T3937+AA3937+AB3937-AC3937</f>
        <v>69.436999999999998</v>
      </c>
    </row>
    <row r="3938" spans="1:30" ht="21" customHeight="1" x14ac:dyDescent="0.2">
      <c r="A3938" s="8">
        <v>3934</v>
      </c>
      <c r="B3938" s="96" t="s">
        <v>3206</v>
      </c>
      <c r="C3938" s="96" t="s">
        <v>66</v>
      </c>
      <c r="D3938" s="96">
        <v>1</v>
      </c>
      <c r="E3938" s="35">
        <v>0.69406250000000003</v>
      </c>
      <c r="F3938" s="47"/>
      <c r="G3938" s="47"/>
      <c r="H3938" s="12">
        <f>SUM(E3938*100,F3938:G3938)</f>
        <v>69.40625</v>
      </c>
      <c r="I3938" s="47"/>
      <c r="J3938" s="77"/>
      <c r="K3938" s="13">
        <f>SUM(I3938:J3938)</f>
        <v>0</v>
      </c>
      <c r="L3938" s="47"/>
      <c r="M3938" s="77"/>
      <c r="N3938" s="77"/>
      <c r="O3938" s="13">
        <f>SUM(L3938:N3938)</f>
        <v>0</v>
      </c>
      <c r="P3938" s="77"/>
      <c r="Q3938" s="77"/>
      <c r="R3938" s="77"/>
      <c r="S3938" s="77"/>
      <c r="T3938" s="13">
        <f>SUM(P3938:S3938)</f>
        <v>0</v>
      </c>
      <c r="U3938" s="47"/>
      <c r="V3938" s="47"/>
      <c r="W3938" s="47"/>
      <c r="X3938" s="47"/>
      <c r="Y3938" s="47"/>
      <c r="Z3938" s="47"/>
      <c r="AA3938" s="13">
        <f>SUM(U3938:Z3938)</f>
        <v>0</v>
      </c>
      <c r="AB3938" s="47"/>
      <c r="AC3938" s="47"/>
      <c r="AD3938" s="86">
        <f>H3938+K3938+O3938+T3938+AA3938+AB3938-AC3938</f>
        <v>69.40625</v>
      </c>
    </row>
    <row r="3939" spans="1:30" ht="21" customHeight="1" x14ac:dyDescent="0.2">
      <c r="A3939" s="9">
        <v>3935</v>
      </c>
      <c r="B3939" s="110" t="s">
        <v>3207</v>
      </c>
      <c r="C3939" s="110" t="s">
        <v>73</v>
      </c>
      <c r="D3939" s="110">
        <v>3</v>
      </c>
      <c r="E3939" s="36">
        <v>0.69405797101449274</v>
      </c>
      <c r="F3939" s="50"/>
      <c r="G3939" s="50"/>
      <c r="H3939" s="12">
        <f>SUM(E3939*100,F3939:G3939)</f>
        <v>69.405797101449281</v>
      </c>
      <c r="I3939" s="50"/>
      <c r="J3939" s="112"/>
      <c r="K3939" s="14">
        <f>SUM(I3939:J3939)</f>
        <v>0</v>
      </c>
      <c r="L3939" s="50"/>
      <c r="M3939" s="112"/>
      <c r="N3939" s="112"/>
      <c r="O3939" s="14">
        <f>SUM(L3939:N3939)</f>
        <v>0</v>
      </c>
      <c r="P3939" s="112"/>
      <c r="Q3939" s="112"/>
      <c r="R3939" s="112"/>
      <c r="S3939" s="112"/>
      <c r="T3939" s="14">
        <f>SUM(P3939:S3939)</f>
        <v>0</v>
      </c>
      <c r="U3939" s="50"/>
      <c r="V3939" s="50"/>
      <c r="W3939" s="50"/>
      <c r="X3939" s="50"/>
      <c r="Y3939" s="50"/>
      <c r="Z3939" s="50"/>
      <c r="AA3939" s="14">
        <f>SUM(U3939:Z3939)</f>
        <v>0</v>
      </c>
      <c r="AB3939" s="50"/>
      <c r="AC3939" s="50"/>
      <c r="AD3939" s="86">
        <f>H3939+K3939+O3939+T3939+AA3939+AB3939-AC3939</f>
        <v>69.405797101449281</v>
      </c>
    </row>
    <row r="3940" spans="1:30" ht="21" customHeight="1" x14ac:dyDescent="0.2">
      <c r="A3940" s="10">
        <v>3936</v>
      </c>
      <c r="B3940" s="107">
        <v>182915</v>
      </c>
      <c r="C3940" s="104" t="s">
        <v>70</v>
      </c>
      <c r="D3940" s="104">
        <v>3</v>
      </c>
      <c r="E3940" s="36">
        <f>'[1]3-18-08.'!AD10</f>
        <v>0.69400000000000006</v>
      </c>
      <c r="F3940" s="49"/>
      <c r="G3940" s="49"/>
      <c r="H3940" s="12">
        <f>SUM(E3940*100,F3940:G3940)</f>
        <v>69.400000000000006</v>
      </c>
      <c r="I3940" s="49"/>
      <c r="J3940" s="106"/>
      <c r="K3940" s="14">
        <f>SUM(I3940:J3940)</f>
        <v>0</v>
      </c>
      <c r="L3940" s="49"/>
      <c r="M3940" s="106"/>
      <c r="N3940" s="106"/>
      <c r="O3940" s="14">
        <f>SUM(L3940:N3940)</f>
        <v>0</v>
      </c>
      <c r="P3940" s="106"/>
      <c r="Q3940" s="106"/>
      <c r="R3940" s="106"/>
      <c r="S3940" s="106"/>
      <c r="T3940" s="14">
        <f>SUM(P3940:S3940)</f>
        <v>0</v>
      </c>
      <c r="U3940" s="49"/>
      <c r="V3940" s="49"/>
      <c r="W3940" s="49"/>
      <c r="X3940" s="49"/>
      <c r="Y3940" s="49"/>
      <c r="Z3940" s="49"/>
      <c r="AA3940" s="14">
        <f>SUM(U3940:Z3940)</f>
        <v>0</v>
      </c>
      <c r="AB3940" s="49"/>
      <c r="AC3940" s="49"/>
      <c r="AD3940" s="86">
        <f>H3940+K3940+O3940+T3940+AA3940+AB3940-AC3940</f>
        <v>69.400000000000006</v>
      </c>
    </row>
    <row r="3941" spans="1:30" ht="21" customHeight="1" x14ac:dyDescent="0.2">
      <c r="A3941" s="8">
        <v>3937</v>
      </c>
      <c r="B3941" s="132" t="s">
        <v>3208</v>
      </c>
      <c r="C3941" s="101" t="s">
        <v>68</v>
      </c>
      <c r="D3941" s="101">
        <v>1</v>
      </c>
      <c r="E3941" s="35">
        <v>0.69392857142857145</v>
      </c>
      <c r="F3941" s="48"/>
      <c r="G3941" s="48"/>
      <c r="H3941" s="12">
        <f>SUM(E3941*100,F3941:G3941)</f>
        <v>69.392857142857139</v>
      </c>
      <c r="I3941" s="48"/>
      <c r="J3941" s="78"/>
      <c r="K3941" s="13">
        <f>SUM(I3941:J3941)</f>
        <v>0</v>
      </c>
      <c r="L3941" s="48"/>
      <c r="M3941" s="78"/>
      <c r="N3941" s="78"/>
      <c r="O3941" s="13">
        <f>SUM(L3941:N3941)</f>
        <v>0</v>
      </c>
      <c r="P3941" s="78"/>
      <c r="Q3941" s="78"/>
      <c r="R3941" s="78"/>
      <c r="S3941" s="78"/>
      <c r="T3941" s="13">
        <f>SUM(P3941:S3941)</f>
        <v>0</v>
      </c>
      <c r="U3941" s="48"/>
      <c r="V3941" s="48"/>
      <c r="W3941" s="48"/>
      <c r="X3941" s="48"/>
      <c r="Y3941" s="48"/>
      <c r="Z3941" s="48"/>
      <c r="AA3941" s="13">
        <f>SUM(U3941:Z3941)</f>
        <v>0</v>
      </c>
      <c r="AB3941" s="48"/>
      <c r="AC3941" s="48"/>
      <c r="AD3941" s="86">
        <f>H3941+K3941+O3941+T3941+AA3941+AB3941-AC3941</f>
        <v>69.392857142857139</v>
      </c>
    </row>
    <row r="3942" spans="1:30" ht="21" customHeight="1" x14ac:dyDescent="0.2">
      <c r="A3942" s="9">
        <v>3938</v>
      </c>
      <c r="B3942" s="117">
        <v>204123</v>
      </c>
      <c r="C3942" s="119" t="s">
        <v>78</v>
      </c>
      <c r="D3942" s="119">
        <v>1</v>
      </c>
      <c r="E3942" s="36">
        <v>0.66781250000000003</v>
      </c>
      <c r="F3942" s="51"/>
      <c r="G3942" s="51"/>
      <c r="H3942" s="12">
        <f>SUM(E3942*100,F3942:G3942)</f>
        <v>66.78125</v>
      </c>
      <c r="I3942" s="51"/>
      <c r="J3942" s="121"/>
      <c r="K3942" s="14">
        <f>SUM(I3942:J3942)</f>
        <v>0</v>
      </c>
      <c r="L3942" s="51"/>
      <c r="M3942" s="121"/>
      <c r="N3942" s="121"/>
      <c r="O3942" s="14">
        <f>SUM(L3942:N3942)</f>
        <v>0</v>
      </c>
      <c r="P3942" s="121"/>
      <c r="Q3942" s="121"/>
      <c r="R3942" s="121"/>
      <c r="S3942" s="121"/>
      <c r="T3942" s="14">
        <f>SUM(P3942:S3942)</f>
        <v>0</v>
      </c>
      <c r="U3942" s="51"/>
      <c r="V3942" s="51">
        <v>2.6</v>
      </c>
      <c r="W3942" s="51"/>
      <c r="X3942" s="51"/>
      <c r="Y3942" s="51"/>
      <c r="Z3942" s="51"/>
      <c r="AA3942" s="14">
        <f>SUM(U3942:Z3942)</f>
        <v>2.6</v>
      </c>
      <c r="AB3942" s="51"/>
      <c r="AC3942" s="51"/>
      <c r="AD3942" s="86">
        <f>H3942+K3942+O3942+T3942+AA3942+AB3942-AC3942</f>
        <v>69.381249999999994</v>
      </c>
    </row>
    <row r="3943" spans="1:30" ht="21" customHeight="1" x14ac:dyDescent="0.2">
      <c r="A3943" s="10">
        <v>3939</v>
      </c>
      <c r="B3943" s="117">
        <v>174200</v>
      </c>
      <c r="C3943" s="119" t="s">
        <v>78</v>
      </c>
      <c r="D3943" s="119">
        <v>4</v>
      </c>
      <c r="E3943" s="36">
        <v>0.69358974358974357</v>
      </c>
      <c r="F3943" s="51"/>
      <c r="G3943" s="51"/>
      <c r="H3943" s="12">
        <f>SUM(E3943*100,F3943:G3943)</f>
        <v>69.358974358974351</v>
      </c>
      <c r="I3943" s="51"/>
      <c r="J3943" s="121"/>
      <c r="K3943" s="14">
        <f>SUM(I3943:J3943)</f>
        <v>0</v>
      </c>
      <c r="L3943" s="51"/>
      <c r="M3943" s="121"/>
      <c r="N3943" s="121"/>
      <c r="O3943" s="14">
        <f>SUM(L3943:N3943)</f>
        <v>0</v>
      </c>
      <c r="P3943" s="121"/>
      <c r="Q3943" s="121"/>
      <c r="R3943" s="121"/>
      <c r="S3943" s="121"/>
      <c r="T3943" s="14">
        <f>SUM(P3943:S3943)</f>
        <v>0</v>
      </c>
      <c r="U3943" s="51"/>
      <c r="V3943" s="51"/>
      <c r="W3943" s="51"/>
      <c r="X3943" s="51"/>
      <c r="Y3943" s="51"/>
      <c r="Z3943" s="51"/>
      <c r="AA3943" s="14">
        <f>SUM(U3943:Z3943)</f>
        <v>0</v>
      </c>
      <c r="AB3943" s="51"/>
      <c r="AC3943" s="51"/>
      <c r="AD3943" s="86">
        <f>H3943+K3943+O3943+T3943+AA3943+AB3943-AC3943</f>
        <v>69.358974358974351</v>
      </c>
    </row>
    <row r="3944" spans="1:30" ht="21" customHeight="1" x14ac:dyDescent="0.2">
      <c r="A3944" s="8">
        <v>3940</v>
      </c>
      <c r="B3944" s="110" t="s">
        <v>3209</v>
      </c>
      <c r="C3944" s="110" t="s">
        <v>73</v>
      </c>
      <c r="D3944" s="110">
        <v>1</v>
      </c>
      <c r="E3944" s="36">
        <v>0.69354838709677424</v>
      </c>
      <c r="F3944" s="50"/>
      <c r="G3944" s="50"/>
      <c r="H3944" s="12">
        <f>SUM(E3944*100,F3944:G3944)</f>
        <v>69.354838709677423</v>
      </c>
      <c r="I3944" s="50"/>
      <c r="J3944" s="112"/>
      <c r="K3944" s="14">
        <f>SUM(I3944:J3944)</f>
        <v>0</v>
      </c>
      <c r="L3944" s="50"/>
      <c r="M3944" s="112"/>
      <c r="N3944" s="112"/>
      <c r="O3944" s="14">
        <f>SUM(L3944:N3944)</f>
        <v>0</v>
      </c>
      <c r="P3944" s="112"/>
      <c r="Q3944" s="112"/>
      <c r="R3944" s="112"/>
      <c r="S3944" s="112"/>
      <c r="T3944" s="14">
        <f>SUM(P3944:S3944)</f>
        <v>0</v>
      </c>
      <c r="U3944" s="50"/>
      <c r="V3944" s="50"/>
      <c r="W3944" s="50"/>
      <c r="X3944" s="50"/>
      <c r="Y3944" s="50"/>
      <c r="Z3944" s="50"/>
      <c r="AA3944" s="14">
        <f>SUM(U3944:Z3944)</f>
        <v>0</v>
      </c>
      <c r="AB3944" s="50"/>
      <c r="AC3944" s="50"/>
      <c r="AD3944" s="87">
        <f>H3944+K3944+O3944+T3944+AA3944+AB3944-AC3944</f>
        <v>69.354838709677423</v>
      </c>
    </row>
    <row r="3945" spans="1:30" ht="21" customHeight="1" x14ac:dyDescent="0.2">
      <c r="A3945" s="9">
        <v>3941</v>
      </c>
      <c r="B3945" s="145">
        <v>164409</v>
      </c>
      <c r="C3945" s="92" t="s">
        <v>64</v>
      </c>
      <c r="D3945" s="91">
        <v>5</v>
      </c>
      <c r="E3945" s="37">
        <v>0.69349462365591397</v>
      </c>
      <c r="F3945" s="53"/>
      <c r="G3945" s="46"/>
      <c r="H3945" s="12">
        <f>SUM(E3945*100,F3945:G3945)</f>
        <v>69.349462365591393</v>
      </c>
      <c r="I3945" s="94"/>
      <c r="J3945" s="95"/>
      <c r="K3945" s="12">
        <f>SUM(I3945:J3945)</f>
        <v>0</v>
      </c>
      <c r="L3945" s="95"/>
      <c r="M3945" s="95"/>
      <c r="N3945" s="95"/>
      <c r="O3945" s="12">
        <f>SUM(L3945:N3945)</f>
        <v>0</v>
      </c>
      <c r="P3945" s="95"/>
      <c r="Q3945" s="95"/>
      <c r="R3945" s="95"/>
      <c r="S3945" s="95"/>
      <c r="T3945" s="12">
        <f>SUM(P3945:S3945)</f>
        <v>0</v>
      </c>
      <c r="U3945" s="95"/>
      <c r="V3945" s="94"/>
      <c r="W3945" s="94"/>
      <c r="X3945" s="94"/>
      <c r="Y3945" s="85"/>
      <c r="Z3945" s="85"/>
      <c r="AA3945" s="14">
        <f>SUM(U3945:Z3945)</f>
        <v>0</v>
      </c>
      <c r="AB3945" s="85"/>
      <c r="AC3945" s="85"/>
      <c r="AD3945" s="86">
        <f>H3945+K3945+O3945+T3945+AA3945+AB3945-AC3945</f>
        <v>69.349462365591393</v>
      </c>
    </row>
    <row r="3946" spans="1:30" ht="21" customHeight="1" x14ac:dyDescent="0.2">
      <c r="A3946" s="10">
        <v>3942</v>
      </c>
      <c r="B3946" s="136" t="s">
        <v>3210</v>
      </c>
      <c r="C3946" s="104" t="s">
        <v>70</v>
      </c>
      <c r="D3946" s="103">
        <v>1</v>
      </c>
      <c r="E3946" s="36">
        <f>H3946/100</f>
        <v>0.68545454545454543</v>
      </c>
      <c r="F3946" s="49"/>
      <c r="G3946" s="49">
        <v>1</v>
      </c>
      <c r="H3946" s="12">
        <v>68.545454545454547</v>
      </c>
      <c r="I3946" s="49"/>
      <c r="J3946" s="106"/>
      <c r="K3946" s="14">
        <f>SUM(I3946:J3946)</f>
        <v>0</v>
      </c>
      <c r="L3946" s="49"/>
      <c r="M3946" s="106"/>
      <c r="N3946" s="106"/>
      <c r="O3946" s="14">
        <f>SUM(L3946:N3946)</f>
        <v>0</v>
      </c>
      <c r="P3946" s="106"/>
      <c r="Q3946" s="106"/>
      <c r="R3946" s="106"/>
      <c r="S3946" s="106"/>
      <c r="T3946" s="14">
        <f>SUM(P3946:S3946)</f>
        <v>0</v>
      </c>
      <c r="U3946" s="49"/>
      <c r="V3946" s="49">
        <v>0.8</v>
      </c>
      <c r="W3946" s="49"/>
      <c r="X3946" s="49"/>
      <c r="Y3946" s="49"/>
      <c r="Z3946" s="49"/>
      <c r="AA3946" s="14">
        <f>SUM(U3946:Z3946)</f>
        <v>0.8</v>
      </c>
      <c r="AB3946" s="49"/>
      <c r="AC3946" s="49"/>
      <c r="AD3946" s="86">
        <f>H3946+K3946+O3946+T3946+AA3946+AB3946-AC3946</f>
        <v>69.345454545454544</v>
      </c>
    </row>
    <row r="3947" spans="1:30" ht="21" customHeight="1" x14ac:dyDescent="0.2">
      <c r="A3947" s="8">
        <v>3943</v>
      </c>
      <c r="B3947" s="122" t="s">
        <v>3211</v>
      </c>
      <c r="C3947" s="110" t="s">
        <v>73</v>
      </c>
      <c r="D3947" s="110">
        <v>2</v>
      </c>
      <c r="E3947" s="36">
        <v>0.69333333333333336</v>
      </c>
      <c r="F3947" s="50"/>
      <c r="G3947" s="50"/>
      <c r="H3947" s="12">
        <f>SUM(E3947*100,F3947:G3947)</f>
        <v>69.333333333333343</v>
      </c>
      <c r="I3947" s="50"/>
      <c r="J3947" s="112"/>
      <c r="K3947" s="14">
        <f>SUM(I3947:J3947)</f>
        <v>0</v>
      </c>
      <c r="L3947" s="50"/>
      <c r="M3947" s="112"/>
      <c r="N3947" s="112"/>
      <c r="O3947" s="14">
        <f>SUM(L3947:N3947)</f>
        <v>0</v>
      </c>
      <c r="P3947" s="112"/>
      <c r="Q3947" s="112"/>
      <c r="R3947" s="112"/>
      <c r="S3947" s="112"/>
      <c r="T3947" s="14">
        <f>SUM(P3947:S3947)</f>
        <v>0</v>
      </c>
      <c r="U3947" s="50"/>
      <c r="V3947" s="50"/>
      <c r="W3947" s="50"/>
      <c r="X3947" s="50"/>
      <c r="Y3947" s="50"/>
      <c r="Z3947" s="50"/>
      <c r="AA3947" s="14">
        <f>SUM(U3947:Z3947)</f>
        <v>0</v>
      </c>
      <c r="AB3947" s="50"/>
      <c r="AC3947" s="50"/>
      <c r="AD3947" s="86">
        <f>H3947+K3947+O3947+T3947+AA3947+AB3947-AC3947</f>
        <v>69.333333333333343</v>
      </c>
    </row>
    <row r="3948" spans="1:30" ht="21" customHeight="1" x14ac:dyDescent="0.2">
      <c r="A3948" s="9">
        <v>3944</v>
      </c>
      <c r="B3948" s="99" t="s">
        <v>3212</v>
      </c>
      <c r="C3948" s="101" t="s">
        <v>68</v>
      </c>
      <c r="D3948" s="156">
        <v>1</v>
      </c>
      <c r="E3948" s="38">
        <v>0.68833333333333335</v>
      </c>
      <c r="F3948" s="48"/>
      <c r="G3948" s="48"/>
      <c r="H3948" s="12">
        <f>SUM(E3948*100,F3948:G3948)</f>
        <v>68.833333333333329</v>
      </c>
      <c r="I3948" s="48"/>
      <c r="J3948" s="78"/>
      <c r="K3948" s="13">
        <f>SUM(I3948:J3948)</f>
        <v>0</v>
      </c>
      <c r="L3948" s="48"/>
      <c r="M3948" s="78"/>
      <c r="N3948" s="78"/>
      <c r="O3948" s="13">
        <f>SUM(L3948:N3948)</f>
        <v>0</v>
      </c>
      <c r="P3948" s="78"/>
      <c r="Q3948" s="78"/>
      <c r="R3948" s="78">
        <v>0.5</v>
      </c>
      <c r="S3948" s="78"/>
      <c r="T3948" s="13">
        <f>SUM(P3948:S3948)</f>
        <v>0.5</v>
      </c>
      <c r="U3948" s="48"/>
      <c r="V3948" s="48"/>
      <c r="W3948" s="48"/>
      <c r="X3948" s="48"/>
      <c r="Y3948" s="48"/>
      <c r="Z3948" s="48"/>
      <c r="AA3948" s="13">
        <f>SUM(U3948:Z3948)</f>
        <v>0</v>
      </c>
      <c r="AB3948" s="48"/>
      <c r="AC3948" s="48"/>
      <c r="AD3948" s="86">
        <f>H3948+K3948+O3948+T3948+AA3948+AB3948-AC3948</f>
        <v>69.333333333333329</v>
      </c>
    </row>
    <row r="3949" spans="1:30" ht="21" customHeight="1" x14ac:dyDescent="0.2">
      <c r="A3949" s="10">
        <v>3945</v>
      </c>
      <c r="B3949" s="134" t="s">
        <v>3213</v>
      </c>
      <c r="C3949" s="92" t="s">
        <v>64</v>
      </c>
      <c r="D3949" s="92">
        <v>1</v>
      </c>
      <c r="E3949" s="37">
        <v>0.69332000000000005</v>
      </c>
      <c r="F3949" s="58"/>
      <c r="G3949" s="54"/>
      <c r="H3949" s="12">
        <f>SUM(E3949*100,F3949:G3949)</f>
        <v>69.332000000000008</v>
      </c>
      <c r="I3949" s="85"/>
      <c r="J3949" s="126"/>
      <c r="K3949" s="12">
        <f>SUM(I3949:J3949)</f>
        <v>0</v>
      </c>
      <c r="L3949" s="126"/>
      <c r="M3949" s="126"/>
      <c r="N3949" s="126"/>
      <c r="O3949" s="12">
        <f>SUM(L3949:N3949)</f>
        <v>0</v>
      </c>
      <c r="P3949" s="126"/>
      <c r="Q3949" s="126"/>
      <c r="R3949" s="126"/>
      <c r="S3949" s="126"/>
      <c r="T3949" s="12">
        <f>SUM(P3949:S3949)</f>
        <v>0</v>
      </c>
      <c r="U3949" s="126"/>
      <c r="V3949" s="85"/>
      <c r="W3949" s="85"/>
      <c r="X3949" s="85"/>
      <c r="Y3949" s="85"/>
      <c r="Z3949" s="85"/>
      <c r="AA3949" s="14">
        <f>SUM(U3949:Z3949)</f>
        <v>0</v>
      </c>
      <c r="AB3949" s="85"/>
      <c r="AC3949" s="85"/>
      <c r="AD3949" s="86">
        <f>H3949+K3949+O3949+T3949+AA3949+AB3949-AC3949</f>
        <v>69.332000000000008</v>
      </c>
    </row>
    <row r="3950" spans="1:30" ht="21" customHeight="1" x14ac:dyDescent="0.2">
      <c r="A3950" s="8">
        <v>3946</v>
      </c>
      <c r="B3950" s="90" t="s">
        <v>3214</v>
      </c>
      <c r="C3950" s="92" t="s">
        <v>64</v>
      </c>
      <c r="D3950" s="91">
        <v>2</v>
      </c>
      <c r="E3950" s="37">
        <v>0.69329670329670334</v>
      </c>
      <c r="F3950" s="46"/>
      <c r="G3950" s="46"/>
      <c r="H3950" s="12">
        <f>SUM(E3950*100,F3950:G3950)</f>
        <v>69.329670329670336</v>
      </c>
      <c r="I3950" s="94"/>
      <c r="J3950" s="95"/>
      <c r="K3950" s="12">
        <f>SUM(I3950:J3950)</f>
        <v>0</v>
      </c>
      <c r="L3950" s="95"/>
      <c r="M3950" s="95"/>
      <c r="N3950" s="95"/>
      <c r="O3950" s="12">
        <f>SUM(L3950:N3950)</f>
        <v>0</v>
      </c>
      <c r="P3950" s="95"/>
      <c r="Q3950" s="95"/>
      <c r="R3950" s="95"/>
      <c r="S3950" s="95"/>
      <c r="T3950" s="12">
        <f>SUM(P3950:S3950)</f>
        <v>0</v>
      </c>
      <c r="U3950" s="95"/>
      <c r="V3950" s="94"/>
      <c r="W3950" s="94"/>
      <c r="X3950" s="94"/>
      <c r="Y3950" s="85"/>
      <c r="Z3950" s="85"/>
      <c r="AA3950" s="14">
        <f>SUM(U3950:Z3950)</f>
        <v>0</v>
      </c>
      <c r="AB3950" s="85"/>
      <c r="AC3950" s="85"/>
      <c r="AD3950" s="86">
        <f>H3950+K3950+O3950+T3950+AA3950+AB3950-AC3950</f>
        <v>69.329670329670336</v>
      </c>
    </row>
    <row r="3951" spans="1:30" ht="21" customHeight="1" x14ac:dyDescent="0.2">
      <c r="A3951" s="9">
        <v>3947</v>
      </c>
      <c r="B3951" s="117">
        <v>184123</v>
      </c>
      <c r="C3951" s="119" t="s">
        <v>78</v>
      </c>
      <c r="D3951" s="119">
        <v>3</v>
      </c>
      <c r="E3951" s="36">
        <v>0.69318181818181823</v>
      </c>
      <c r="F3951" s="51"/>
      <c r="G3951" s="51"/>
      <c r="H3951" s="12">
        <f>SUM(E3951*100,F3951:G3951)</f>
        <v>69.318181818181827</v>
      </c>
      <c r="I3951" s="51"/>
      <c r="J3951" s="121"/>
      <c r="K3951" s="14">
        <f>SUM(I3951:J3951)</f>
        <v>0</v>
      </c>
      <c r="L3951" s="51"/>
      <c r="M3951" s="121"/>
      <c r="N3951" s="121"/>
      <c r="O3951" s="14">
        <f>SUM(L3951:N3951)</f>
        <v>0</v>
      </c>
      <c r="P3951" s="121"/>
      <c r="Q3951" s="121"/>
      <c r="R3951" s="121"/>
      <c r="S3951" s="121"/>
      <c r="T3951" s="14">
        <f>SUM(P3951:S3951)</f>
        <v>0</v>
      </c>
      <c r="U3951" s="51"/>
      <c r="V3951" s="51"/>
      <c r="W3951" s="51"/>
      <c r="X3951" s="51"/>
      <c r="Y3951" s="51"/>
      <c r="Z3951" s="51"/>
      <c r="AA3951" s="14">
        <f>SUM(U3951:Z3951)</f>
        <v>0</v>
      </c>
      <c r="AB3951" s="51"/>
      <c r="AC3951" s="51"/>
      <c r="AD3951" s="86">
        <f>H3951+K3951+O3951+T3951+AA3951+AB3951-AC3951</f>
        <v>69.318181818181827</v>
      </c>
    </row>
    <row r="3952" spans="1:30" ht="21" customHeight="1" x14ac:dyDescent="0.2">
      <c r="A3952" s="10">
        <v>3948</v>
      </c>
      <c r="B3952" s="117">
        <v>194170</v>
      </c>
      <c r="C3952" s="119" t="s">
        <v>78</v>
      </c>
      <c r="D3952" s="119">
        <v>2</v>
      </c>
      <c r="E3952" s="36">
        <v>0.69312499999999999</v>
      </c>
      <c r="F3952" s="51"/>
      <c r="G3952" s="51"/>
      <c r="H3952" s="12">
        <f>SUM(E3952*100,F3952:G3952)</f>
        <v>69.3125</v>
      </c>
      <c r="I3952" s="51"/>
      <c r="J3952" s="121"/>
      <c r="K3952" s="14">
        <f>SUM(I3952:J3952)</f>
        <v>0</v>
      </c>
      <c r="L3952" s="51"/>
      <c r="M3952" s="121"/>
      <c r="N3952" s="121"/>
      <c r="O3952" s="14">
        <f>SUM(L3952:N3952)</f>
        <v>0</v>
      </c>
      <c r="P3952" s="121"/>
      <c r="Q3952" s="121"/>
      <c r="R3952" s="121"/>
      <c r="S3952" s="121"/>
      <c r="T3952" s="14">
        <f>SUM(P3952:S3952)</f>
        <v>0</v>
      </c>
      <c r="U3952" s="51"/>
      <c r="V3952" s="51"/>
      <c r="W3952" s="51"/>
      <c r="X3952" s="51"/>
      <c r="Y3952" s="51"/>
      <c r="Z3952" s="51"/>
      <c r="AA3952" s="14">
        <f>SUM(U3952:Z3952)</f>
        <v>0</v>
      </c>
      <c r="AB3952" s="51"/>
      <c r="AC3952" s="51"/>
      <c r="AD3952" s="86">
        <f>H3952+K3952+O3952+T3952+AA3952+AB3952-AC3952</f>
        <v>69.3125</v>
      </c>
    </row>
    <row r="3953" spans="1:30" ht="21" customHeight="1" x14ac:dyDescent="0.2">
      <c r="A3953" s="8">
        <v>3949</v>
      </c>
      <c r="B3953" s="103" t="s">
        <v>3215</v>
      </c>
      <c r="C3953" s="104" t="s">
        <v>70</v>
      </c>
      <c r="D3953" s="103">
        <v>4</v>
      </c>
      <c r="E3953" s="36">
        <f>H3953/100</f>
        <v>0.69307692307692303</v>
      </c>
      <c r="F3953" s="49"/>
      <c r="G3953" s="49"/>
      <c r="H3953" s="12">
        <v>69.307692307692307</v>
      </c>
      <c r="I3953" s="49"/>
      <c r="J3953" s="106"/>
      <c r="K3953" s="14">
        <f>SUM(I3953:J3953)</f>
        <v>0</v>
      </c>
      <c r="L3953" s="49"/>
      <c r="M3953" s="106"/>
      <c r="N3953" s="106"/>
      <c r="O3953" s="14">
        <f>SUM(L3953:N3953)</f>
        <v>0</v>
      </c>
      <c r="P3953" s="106"/>
      <c r="Q3953" s="106"/>
      <c r="R3953" s="106"/>
      <c r="S3953" s="106"/>
      <c r="T3953" s="14">
        <f>SUM(P3953:S3953)</f>
        <v>0</v>
      </c>
      <c r="U3953" s="49"/>
      <c r="V3953" s="49"/>
      <c r="W3953" s="49"/>
      <c r="X3953" s="49"/>
      <c r="Y3953" s="49"/>
      <c r="Z3953" s="49"/>
      <c r="AA3953" s="14">
        <f>SUM(U3953:Z3953)</f>
        <v>0</v>
      </c>
      <c r="AB3953" s="49"/>
      <c r="AC3953" s="49"/>
      <c r="AD3953" s="86">
        <f>H3953+K3953+O3953+T3953+AA3953+AB3953-AC3953</f>
        <v>69.307692307692307</v>
      </c>
    </row>
    <row r="3954" spans="1:30" ht="21" customHeight="1" x14ac:dyDescent="0.2">
      <c r="A3954" s="9">
        <v>3950</v>
      </c>
      <c r="B3954" s="136" t="s">
        <v>3216</v>
      </c>
      <c r="C3954" s="104" t="s">
        <v>70</v>
      </c>
      <c r="D3954" s="103">
        <v>1</v>
      </c>
      <c r="E3954" s="36">
        <f>H3954/100</f>
        <v>0.69299999999999995</v>
      </c>
      <c r="F3954" s="49"/>
      <c r="G3954" s="49"/>
      <c r="H3954" s="12">
        <v>69.3</v>
      </c>
      <c r="I3954" s="49"/>
      <c r="J3954" s="106"/>
      <c r="K3954" s="14">
        <f>SUM(I3954:J3954)</f>
        <v>0</v>
      </c>
      <c r="L3954" s="49"/>
      <c r="M3954" s="106"/>
      <c r="N3954" s="106"/>
      <c r="O3954" s="14">
        <f>SUM(L3954:N3954)</f>
        <v>0</v>
      </c>
      <c r="P3954" s="106"/>
      <c r="Q3954" s="106"/>
      <c r="R3954" s="106"/>
      <c r="S3954" s="106"/>
      <c r="T3954" s="14">
        <f>SUM(P3954:S3954)</f>
        <v>0</v>
      </c>
      <c r="U3954" s="49"/>
      <c r="V3954" s="49"/>
      <c r="W3954" s="49"/>
      <c r="X3954" s="49"/>
      <c r="Y3954" s="49"/>
      <c r="Z3954" s="49"/>
      <c r="AA3954" s="14">
        <f>SUM(U3954:Z3954)</f>
        <v>0</v>
      </c>
      <c r="AB3954" s="49"/>
      <c r="AC3954" s="49"/>
      <c r="AD3954" s="86">
        <f>H3954+K3954+O3954+T3954+AA3954+AB3954-AC3954</f>
        <v>69.3</v>
      </c>
    </row>
    <row r="3955" spans="1:30" ht="21" customHeight="1" x14ac:dyDescent="0.2">
      <c r="A3955" s="10">
        <v>3951</v>
      </c>
      <c r="B3955" s="140" t="s">
        <v>3217</v>
      </c>
      <c r="C3955" s="92" t="s">
        <v>64</v>
      </c>
      <c r="D3955" s="91">
        <v>4</v>
      </c>
      <c r="E3955" s="37">
        <v>0.69289719626168222</v>
      </c>
      <c r="F3955" s="46"/>
      <c r="G3955" s="46"/>
      <c r="H3955" s="12">
        <f>SUM(E3955*100,F3955:G3955)</f>
        <v>69.289719626168221</v>
      </c>
      <c r="I3955" s="94"/>
      <c r="J3955" s="95"/>
      <c r="K3955" s="12">
        <f>SUM(I3955:J3955)</f>
        <v>0</v>
      </c>
      <c r="L3955" s="95"/>
      <c r="M3955" s="95"/>
      <c r="N3955" s="95"/>
      <c r="O3955" s="12">
        <f>SUM(L3955:N3955)</f>
        <v>0</v>
      </c>
      <c r="P3955" s="95"/>
      <c r="Q3955" s="95"/>
      <c r="R3955" s="95"/>
      <c r="S3955" s="95"/>
      <c r="T3955" s="12">
        <f>SUM(P3955:S3955)</f>
        <v>0</v>
      </c>
      <c r="U3955" s="95"/>
      <c r="V3955" s="94"/>
      <c r="W3955" s="94"/>
      <c r="X3955" s="94"/>
      <c r="Y3955" s="85"/>
      <c r="Z3955" s="85"/>
      <c r="AA3955" s="14">
        <f>SUM(U3955:Z3955)</f>
        <v>0</v>
      </c>
      <c r="AB3955" s="85"/>
      <c r="AC3955" s="85"/>
      <c r="AD3955" s="86">
        <f>H3955+K3955+O3955+T3955+AA3955+AB3955-AC3955</f>
        <v>69.289719626168221</v>
      </c>
    </row>
    <row r="3956" spans="1:30" ht="21" customHeight="1" x14ac:dyDescent="0.2">
      <c r="A3956" s="8">
        <v>3952</v>
      </c>
      <c r="B3956" s="110" t="s">
        <v>3218</v>
      </c>
      <c r="C3956" s="110" t="s">
        <v>73</v>
      </c>
      <c r="D3956" s="110">
        <v>1</v>
      </c>
      <c r="E3956" s="36">
        <v>0.69285333333333332</v>
      </c>
      <c r="F3956" s="50"/>
      <c r="G3956" s="50"/>
      <c r="H3956" s="12">
        <f>SUM(E3956*100,F3956:G3956)</f>
        <v>69.285333333333327</v>
      </c>
      <c r="I3956" s="50"/>
      <c r="J3956" s="112"/>
      <c r="K3956" s="14">
        <f>SUM(I3956:J3956)</f>
        <v>0</v>
      </c>
      <c r="L3956" s="50"/>
      <c r="M3956" s="112"/>
      <c r="N3956" s="112"/>
      <c r="O3956" s="14">
        <f>SUM(L3956:N3956)</f>
        <v>0</v>
      </c>
      <c r="P3956" s="112"/>
      <c r="Q3956" s="112"/>
      <c r="R3956" s="112"/>
      <c r="S3956" s="112"/>
      <c r="T3956" s="14">
        <f>SUM(P3956:S3956)</f>
        <v>0</v>
      </c>
      <c r="U3956" s="50"/>
      <c r="V3956" s="50"/>
      <c r="W3956" s="50"/>
      <c r="X3956" s="50"/>
      <c r="Y3956" s="50"/>
      <c r="Z3956" s="50"/>
      <c r="AA3956" s="14">
        <f>SUM(U3956:Z3956)</f>
        <v>0</v>
      </c>
      <c r="AB3956" s="50"/>
      <c r="AC3956" s="50"/>
      <c r="AD3956" s="86">
        <f>H3956+K3956+O3956+T3956+AA3956+AB3956-AC3956</f>
        <v>69.285333333333327</v>
      </c>
    </row>
    <row r="3957" spans="1:30" ht="21" customHeight="1" x14ac:dyDescent="0.2">
      <c r="A3957" s="9">
        <v>3953</v>
      </c>
      <c r="B3957" s="122" t="s">
        <v>3219</v>
      </c>
      <c r="C3957" s="110" t="s">
        <v>73</v>
      </c>
      <c r="D3957" s="110">
        <v>1</v>
      </c>
      <c r="E3957" s="36">
        <v>0.68761481481481479</v>
      </c>
      <c r="F3957" s="50"/>
      <c r="G3957" s="50"/>
      <c r="H3957" s="12">
        <f>SUM(E3957*100,F3957:G3957)</f>
        <v>68.761481481481482</v>
      </c>
      <c r="I3957" s="50"/>
      <c r="J3957" s="112"/>
      <c r="K3957" s="14">
        <f>SUM(I3957:J3957)</f>
        <v>0</v>
      </c>
      <c r="L3957" s="50"/>
      <c r="M3957" s="112"/>
      <c r="N3957" s="112"/>
      <c r="O3957" s="14">
        <f>SUM(L3957:N3957)</f>
        <v>0</v>
      </c>
      <c r="P3957" s="112"/>
      <c r="Q3957" s="112"/>
      <c r="R3957" s="112"/>
      <c r="S3957" s="112"/>
      <c r="T3957" s="14">
        <f>SUM(P3957:S3957)</f>
        <v>0</v>
      </c>
      <c r="U3957" s="50"/>
      <c r="V3957" s="50">
        <v>0.5</v>
      </c>
      <c r="W3957" s="50"/>
      <c r="X3957" s="50"/>
      <c r="Y3957" s="50"/>
      <c r="Z3957" s="50"/>
      <c r="AA3957" s="14">
        <f>SUM(U3957:Z3957)</f>
        <v>0.5</v>
      </c>
      <c r="AB3957" s="50"/>
      <c r="AC3957" s="50"/>
      <c r="AD3957" s="86">
        <f>H3957+K3957+O3957+T3957+AA3957+AB3957-AC3957</f>
        <v>69.261481481481482</v>
      </c>
    </row>
    <row r="3958" spans="1:30" ht="21" customHeight="1" x14ac:dyDescent="0.2">
      <c r="A3958" s="10">
        <v>3954</v>
      </c>
      <c r="B3958" s="136" t="s">
        <v>3220</v>
      </c>
      <c r="C3958" s="104" t="s">
        <v>70</v>
      </c>
      <c r="D3958" s="103">
        <v>1</v>
      </c>
      <c r="E3958" s="36">
        <f>H3958/100</f>
        <v>0.68454545454545457</v>
      </c>
      <c r="F3958" s="49"/>
      <c r="G3958" s="49"/>
      <c r="H3958" s="12">
        <v>68.454545454545453</v>
      </c>
      <c r="I3958" s="49"/>
      <c r="J3958" s="106"/>
      <c r="K3958" s="14">
        <f>SUM(I3958:J3958)</f>
        <v>0</v>
      </c>
      <c r="L3958" s="49"/>
      <c r="M3958" s="106"/>
      <c r="N3958" s="106"/>
      <c r="O3958" s="14">
        <f>SUM(L3958:N3958)</f>
        <v>0</v>
      </c>
      <c r="P3958" s="106"/>
      <c r="Q3958" s="106"/>
      <c r="R3958" s="106"/>
      <c r="S3958" s="106"/>
      <c r="T3958" s="14">
        <f>SUM(P3958:S3958)</f>
        <v>0</v>
      </c>
      <c r="U3958" s="49"/>
      <c r="V3958" s="49">
        <v>0.8</v>
      </c>
      <c r="W3958" s="49"/>
      <c r="X3958" s="49"/>
      <c r="Y3958" s="49"/>
      <c r="Z3958" s="49"/>
      <c r="AA3958" s="14">
        <f>SUM(U3958:Z3958)</f>
        <v>0.8</v>
      </c>
      <c r="AB3958" s="49"/>
      <c r="AC3958" s="49"/>
      <c r="AD3958" s="86">
        <f>H3958+K3958+O3958+T3958+AA3958+AB3958-AC3958</f>
        <v>69.25454545454545</v>
      </c>
    </row>
    <row r="3959" spans="1:30" ht="21" customHeight="1" x14ac:dyDescent="0.2">
      <c r="A3959" s="8">
        <v>3955</v>
      </c>
      <c r="B3959" s="117">
        <v>194064</v>
      </c>
      <c r="C3959" s="119" t="s">
        <v>78</v>
      </c>
      <c r="D3959" s="119">
        <v>2</v>
      </c>
      <c r="E3959" s="36">
        <v>0.6925</v>
      </c>
      <c r="F3959" s="51"/>
      <c r="G3959" s="51"/>
      <c r="H3959" s="12">
        <f>SUM(E3959*100,F3959:G3959)</f>
        <v>69.25</v>
      </c>
      <c r="I3959" s="51"/>
      <c r="J3959" s="121"/>
      <c r="K3959" s="14">
        <f>SUM(I3959:J3959)</f>
        <v>0</v>
      </c>
      <c r="L3959" s="51"/>
      <c r="M3959" s="121"/>
      <c r="N3959" s="121"/>
      <c r="O3959" s="14">
        <f>SUM(L3959:N3959)</f>
        <v>0</v>
      </c>
      <c r="P3959" s="121"/>
      <c r="Q3959" s="121"/>
      <c r="R3959" s="121"/>
      <c r="S3959" s="121"/>
      <c r="T3959" s="14">
        <f>SUM(P3959:S3959)</f>
        <v>0</v>
      </c>
      <c r="U3959" s="51"/>
      <c r="V3959" s="51"/>
      <c r="W3959" s="51"/>
      <c r="X3959" s="51"/>
      <c r="Y3959" s="51"/>
      <c r="Z3959" s="51"/>
      <c r="AA3959" s="14">
        <f>SUM(U3959:Z3959)</f>
        <v>0</v>
      </c>
      <c r="AB3959" s="51"/>
      <c r="AC3959" s="51"/>
      <c r="AD3959" s="87">
        <f>H3959+K3959+O3959+T3959+AA3959+AB3959-AC3959</f>
        <v>69.25</v>
      </c>
    </row>
    <row r="3960" spans="1:30" ht="21" customHeight="1" x14ac:dyDescent="0.2">
      <c r="A3960" s="9">
        <v>3956</v>
      </c>
      <c r="B3960" s="122" t="s">
        <v>3221</v>
      </c>
      <c r="C3960" s="110" t="s">
        <v>73</v>
      </c>
      <c r="D3960" s="110">
        <v>1</v>
      </c>
      <c r="E3960" s="36">
        <v>0.68743703703703696</v>
      </c>
      <c r="F3960" s="50"/>
      <c r="G3960" s="50"/>
      <c r="H3960" s="12">
        <f>SUM(E3960*100,F3960:G3960)</f>
        <v>68.743703703703702</v>
      </c>
      <c r="I3960" s="50"/>
      <c r="J3960" s="112"/>
      <c r="K3960" s="14">
        <f>SUM(I3960:J3960)</f>
        <v>0</v>
      </c>
      <c r="L3960" s="50"/>
      <c r="M3960" s="112"/>
      <c r="N3960" s="112"/>
      <c r="O3960" s="14">
        <f>SUM(L3960:N3960)</f>
        <v>0</v>
      </c>
      <c r="P3960" s="112"/>
      <c r="Q3960" s="194"/>
      <c r="R3960" s="112"/>
      <c r="S3960" s="112"/>
      <c r="T3960" s="14">
        <f>SUM(P3960:S3960)</f>
        <v>0</v>
      </c>
      <c r="U3960" s="50"/>
      <c r="V3960" s="50">
        <v>0.5</v>
      </c>
      <c r="W3960" s="50"/>
      <c r="X3960" s="50"/>
      <c r="Y3960" s="50"/>
      <c r="Z3960" s="50"/>
      <c r="AA3960" s="14">
        <f>SUM(U3960:Z3960)</f>
        <v>0.5</v>
      </c>
      <c r="AB3960" s="50"/>
      <c r="AC3960" s="50"/>
      <c r="AD3960" s="86">
        <f>H3960+K3960+O3960+T3960+AA3960+AB3960-AC3960</f>
        <v>69.243703703703702</v>
      </c>
    </row>
    <row r="3961" spans="1:30" ht="21" customHeight="1" x14ac:dyDescent="0.2">
      <c r="A3961" s="10">
        <v>3957</v>
      </c>
      <c r="B3961" s="122" t="s">
        <v>3222</v>
      </c>
      <c r="C3961" s="110" t="s">
        <v>73</v>
      </c>
      <c r="D3961" s="110">
        <v>2</v>
      </c>
      <c r="E3961" s="36">
        <v>0.69218749999999996</v>
      </c>
      <c r="F3961" s="50"/>
      <c r="G3961" s="50"/>
      <c r="H3961" s="12">
        <f>SUM(E3961*100,F3961:G3961)</f>
        <v>69.21875</v>
      </c>
      <c r="I3961" s="50"/>
      <c r="J3961" s="112"/>
      <c r="K3961" s="14">
        <f>SUM(I3961:J3961)</f>
        <v>0</v>
      </c>
      <c r="L3961" s="50"/>
      <c r="M3961" s="112"/>
      <c r="N3961" s="112"/>
      <c r="O3961" s="14">
        <f>SUM(L3961:N3961)</f>
        <v>0</v>
      </c>
      <c r="P3961" s="112"/>
      <c r="Q3961" s="112"/>
      <c r="R3961" s="112"/>
      <c r="S3961" s="112"/>
      <c r="T3961" s="14">
        <f>SUM(P3961:S3961)</f>
        <v>0</v>
      </c>
      <c r="U3961" s="50"/>
      <c r="V3961" s="50"/>
      <c r="W3961" s="50"/>
      <c r="X3961" s="50"/>
      <c r="Y3961" s="50"/>
      <c r="Z3961" s="50"/>
      <c r="AA3961" s="14">
        <f>SUM(U3961:Z3961)</f>
        <v>0</v>
      </c>
      <c r="AB3961" s="50"/>
      <c r="AC3961" s="50"/>
      <c r="AD3961" s="86">
        <f>H3961+K3961+O3961+T3961+AA3961+AB3961-AC3961</f>
        <v>69.21875</v>
      </c>
    </row>
    <row r="3962" spans="1:30" ht="21" customHeight="1" x14ac:dyDescent="0.2">
      <c r="A3962" s="8">
        <v>3958</v>
      </c>
      <c r="B3962" s="117">
        <v>204217</v>
      </c>
      <c r="C3962" s="119" t="s">
        <v>78</v>
      </c>
      <c r="D3962" s="119">
        <v>1</v>
      </c>
      <c r="E3962" s="36">
        <v>0.64218750000000002</v>
      </c>
      <c r="F3962" s="51"/>
      <c r="G3962" s="51"/>
      <c r="H3962" s="12">
        <f>SUM(E3962*100,F3962:G3962)</f>
        <v>64.21875</v>
      </c>
      <c r="I3962" s="51"/>
      <c r="J3962" s="121"/>
      <c r="K3962" s="14">
        <f>SUM(I3962:J3962)</f>
        <v>0</v>
      </c>
      <c r="L3962" s="51"/>
      <c r="M3962" s="121"/>
      <c r="N3962" s="121"/>
      <c r="O3962" s="14">
        <f>SUM(L3962:N3962)</f>
        <v>0</v>
      </c>
      <c r="P3962" s="121"/>
      <c r="Q3962" s="121"/>
      <c r="R3962" s="121"/>
      <c r="S3962" s="121"/>
      <c r="T3962" s="14">
        <f>SUM(P3962:S3962)</f>
        <v>0</v>
      </c>
      <c r="U3962" s="51"/>
      <c r="V3962" s="51">
        <v>5</v>
      </c>
      <c r="W3962" s="51"/>
      <c r="X3962" s="51"/>
      <c r="Y3962" s="51"/>
      <c r="Z3962" s="51"/>
      <c r="AA3962" s="14">
        <f>SUM(U3962:Z3962)</f>
        <v>5</v>
      </c>
      <c r="AB3962" s="51"/>
      <c r="AC3962" s="51"/>
      <c r="AD3962" s="87">
        <f>H3962+K3962+O3962+T3962+AA3962+AB3962-AC3962</f>
        <v>69.21875</v>
      </c>
    </row>
    <row r="3963" spans="1:30" ht="21" customHeight="1" x14ac:dyDescent="0.2">
      <c r="A3963" s="9">
        <v>3959</v>
      </c>
      <c r="B3963" s="132" t="s">
        <v>3223</v>
      </c>
      <c r="C3963" s="101" t="s">
        <v>68</v>
      </c>
      <c r="D3963" s="101">
        <v>1</v>
      </c>
      <c r="E3963" s="35">
        <v>0.69199999999999995</v>
      </c>
      <c r="F3963" s="48"/>
      <c r="G3963" s="48"/>
      <c r="H3963" s="12">
        <f>SUM(E3963*100,F3963:G3963)</f>
        <v>69.199999999999989</v>
      </c>
      <c r="I3963" s="48"/>
      <c r="J3963" s="78"/>
      <c r="K3963" s="13">
        <f>SUM(I3963:J3963)</f>
        <v>0</v>
      </c>
      <c r="L3963" s="48"/>
      <c r="M3963" s="78"/>
      <c r="N3963" s="78"/>
      <c r="O3963" s="13">
        <f>SUM(L3963:N3963)</f>
        <v>0</v>
      </c>
      <c r="P3963" s="78"/>
      <c r="Q3963" s="78"/>
      <c r="R3963" s="78"/>
      <c r="S3963" s="78"/>
      <c r="T3963" s="13">
        <f>SUM(P3963:S3963)</f>
        <v>0</v>
      </c>
      <c r="U3963" s="48"/>
      <c r="V3963" s="48"/>
      <c r="W3963" s="48"/>
      <c r="X3963" s="48"/>
      <c r="Y3963" s="48"/>
      <c r="Z3963" s="48"/>
      <c r="AA3963" s="13">
        <f>SUM(U3963:Z3963)</f>
        <v>0</v>
      </c>
      <c r="AB3963" s="48"/>
      <c r="AC3963" s="48"/>
      <c r="AD3963" s="86">
        <f>H3963+K3963+O3963+T3963+AA3963+AB3963-AC3963</f>
        <v>69.199999999999989</v>
      </c>
    </row>
    <row r="3964" spans="1:30" ht="21" customHeight="1" x14ac:dyDescent="0.2">
      <c r="A3964" s="10">
        <v>3960</v>
      </c>
      <c r="B3964" s="107" t="s">
        <v>3224</v>
      </c>
      <c r="C3964" s="104" t="s">
        <v>70</v>
      </c>
      <c r="D3964" s="104">
        <v>2</v>
      </c>
      <c r="E3964" s="36">
        <f>H3964/100</f>
        <v>0.6919333333333334</v>
      </c>
      <c r="F3964" s="49"/>
      <c r="G3964" s="49"/>
      <c r="H3964" s="12">
        <v>69.193333333333342</v>
      </c>
      <c r="I3964" s="49"/>
      <c r="J3964" s="106"/>
      <c r="K3964" s="14">
        <f>SUM(I3964:J3964)</f>
        <v>0</v>
      </c>
      <c r="L3964" s="49"/>
      <c r="M3964" s="106"/>
      <c r="N3964" s="106"/>
      <c r="O3964" s="14">
        <f>SUM(L3964:N3964)</f>
        <v>0</v>
      </c>
      <c r="P3964" s="106"/>
      <c r="Q3964" s="106"/>
      <c r="R3964" s="106"/>
      <c r="S3964" s="106"/>
      <c r="T3964" s="14">
        <f>SUM(P3964:S3964)</f>
        <v>0</v>
      </c>
      <c r="U3964" s="49"/>
      <c r="V3964" s="49"/>
      <c r="W3964" s="49"/>
      <c r="X3964" s="49"/>
      <c r="Y3964" s="49"/>
      <c r="Z3964" s="49"/>
      <c r="AA3964" s="14">
        <f>SUM(U3964:Z3964)</f>
        <v>0</v>
      </c>
      <c r="AB3964" s="49"/>
      <c r="AC3964" s="49"/>
      <c r="AD3964" s="86">
        <f>H3964+K3964+O3964+T3964+AA3964+AB3964-AC3964</f>
        <v>69.193333333333342</v>
      </c>
    </row>
    <row r="3965" spans="1:30" ht="21" customHeight="1" x14ac:dyDescent="0.2">
      <c r="A3965" s="8">
        <v>3961</v>
      </c>
      <c r="B3965" s="117">
        <v>204092</v>
      </c>
      <c r="C3965" s="119" t="s">
        <v>78</v>
      </c>
      <c r="D3965" s="119">
        <v>1</v>
      </c>
      <c r="E3965" s="36">
        <v>0.69187500000000002</v>
      </c>
      <c r="F3965" s="51"/>
      <c r="G3965" s="51"/>
      <c r="H3965" s="12">
        <f>SUM(E3965*100,F3965:G3965)</f>
        <v>69.1875</v>
      </c>
      <c r="I3965" s="51"/>
      <c r="J3965" s="121"/>
      <c r="K3965" s="14">
        <f>SUM(I3965:J3965)</f>
        <v>0</v>
      </c>
      <c r="L3965" s="51"/>
      <c r="M3965" s="121"/>
      <c r="N3965" s="121"/>
      <c r="O3965" s="14">
        <f>SUM(L3965:N3965)</f>
        <v>0</v>
      </c>
      <c r="P3965" s="121"/>
      <c r="Q3965" s="121"/>
      <c r="R3965" s="121"/>
      <c r="S3965" s="121"/>
      <c r="T3965" s="14">
        <f>SUM(P3965:S3965)</f>
        <v>0</v>
      </c>
      <c r="U3965" s="51"/>
      <c r="V3965" s="51"/>
      <c r="W3965" s="51"/>
      <c r="X3965" s="51"/>
      <c r="Y3965" s="51"/>
      <c r="Z3965" s="51"/>
      <c r="AA3965" s="14">
        <f>SUM(U3965:Z3965)</f>
        <v>0</v>
      </c>
      <c r="AB3965" s="51"/>
      <c r="AC3965" s="51"/>
      <c r="AD3965" s="86">
        <f>H3965+K3965+O3965+T3965+AA3965+AB3965-AC3965</f>
        <v>69.1875</v>
      </c>
    </row>
    <row r="3966" spans="1:30" ht="21" customHeight="1" x14ac:dyDescent="0.2">
      <c r="A3966" s="9">
        <v>3962</v>
      </c>
      <c r="B3966" s="132" t="s">
        <v>3225</v>
      </c>
      <c r="C3966" s="101" t="s">
        <v>68</v>
      </c>
      <c r="D3966" s="101">
        <v>1</v>
      </c>
      <c r="E3966" s="35">
        <v>0.69178571428571434</v>
      </c>
      <c r="F3966" s="48"/>
      <c r="G3966" s="48"/>
      <c r="H3966" s="12">
        <f>SUM(E3966*100,F3966:G3966)</f>
        <v>69.178571428571431</v>
      </c>
      <c r="I3966" s="48"/>
      <c r="J3966" s="78"/>
      <c r="K3966" s="13">
        <f>SUM(I3966:J3966)</f>
        <v>0</v>
      </c>
      <c r="L3966" s="48"/>
      <c r="M3966" s="78"/>
      <c r="N3966" s="78"/>
      <c r="O3966" s="13">
        <f>SUM(L3966:N3966)</f>
        <v>0</v>
      </c>
      <c r="P3966" s="78"/>
      <c r="Q3966" s="78"/>
      <c r="R3966" s="78"/>
      <c r="S3966" s="78"/>
      <c r="T3966" s="13">
        <f>SUM(P3966:S3966)</f>
        <v>0</v>
      </c>
      <c r="U3966" s="48"/>
      <c r="V3966" s="48"/>
      <c r="W3966" s="48"/>
      <c r="X3966" s="48"/>
      <c r="Y3966" s="48"/>
      <c r="Z3966" s="48"/>
      <c r="AA3966" s="13">
        <f>SUM(U3966:Z3966)</f>
        <v>0</v>
      </c>
      <c r="AB3966" s="48"/>
      <c r="AC3966" s="48"/>
      <c r="AD3966" s="87">
        <f>H3966+K3966+O3966+T3966+AA3966+AB3966-AC3966</f>
        <v>69.178571428571431</v>
      </c>
    </row>
    <row r="3967" spans="1:30" ht="21" customHeight="1" x14ac:dyDescent="0.2">
      <c r="A3967" s="10">
        <v>3963</v>
      </c>
      <c r="B3967" s="131">
        <v>164281</v>
      </c>
      <c r="C3967" s="92" t="s">
        <v>64</v>
      </c>
      <c r="D3967" s="91">
        <v>5</v>
      </c>
      <c r="E3967" s="37">
        <v>0.69144201194137866</v>
      </c>
      <c r="F3967" s="54"/>
      <c r="G3967" s="54"/>
      <c r="H3967" s="12">
        <f>SUM(E3967*100,F3967:G3967)</f>
        <v>69.144201194137864</v>
      </c>
      <c r="I3967" s="85"/>
      <c r="J3967" s="126"/>
      <c r="K3967" s="12">
        <f>SUM(I3967:J3967)</f>
        <v>0</v>
      </c>
      <c r="L3967" s="95"/>
      <c r="M3967" s="95"/>
      <c r="N3967" s="95"/>
      <c r="O3967" s="12">
        <f>SUM(L3967:N3967)</f>
        <v>0</v>
      </c>
      <c r="P3967" s="95"/>
      <c r="Q3967" s="95"/>
      <c r="R3967" s="95"/>
      <c r="S3967" s="95"/>
      <c r="T3967" s="12">
        <f>SUM(P3967:S3967)</f>
        <v>0</v>
      </c>
      <c r="U3967" s="95"/>
      <c r="V3967" s="94"/>
      <c r="W3967" s="94"/>
      <c r="X3967" s="94"/>
      <c r="Y3967" s="85"/>
      <c r="Z3967" s="85"/>
      <c r="AA3967" s="14">
        <f>SUM(U3967:Z3967)</f>
        <v>0</v>
      </c>
      <c r="AB3967" s="85"/>
      <c r="AC3967" s="85"/>
      <c r="AD3967" s="87">
        <f>H3967+K3967+O3967+T3967+AA3967+AB3967-AC3967</f>
        <v>69.144201194137864</v>
      </c>
    </row>
    <row r="3968" spans="1:30" ht="21" customHeight="1" x14ac:dyDescent="0.2">
      <c r="A3968" s="8">
        <v>3964</v>
      </c>
      <c r="B3968" s="117">
        <v>174069</v>
      </c>
      <c r="C3968" s="119" t="s">
        <v>78</v>
      </c>
      <c r="D3968" s="119">
        <v>4</v>
      </c>
      <c r="E3968" s="36">
        <v>0.69102564102564101</v>
      </c>
      <c r="F3968" s="51"/>
      <c r="G3968" s="51"/>
      <c r="H3968" s="12">
        <f>SUM(E3968*100,F3968:G3968)</f>
        <v>69.102564102564102</v>
      </c>
      <c r="I3968" s="51"/>
      <c r="J3968" s="121"/>
      <c r="K3968" s="14">
        <f>SUM(I3968:J3968)</f>
        <v>0</v>
      </c>
      <c r="L3968" s="51"/>
      <c r="M3968" s="121"/>
      <c r="N3968" s="121"/>
      <c r="O3968" s="14">
        <f>SUM(L3968:N3968)</f>
        <v>0</v>
      </c>
      <c r="P3968" s="121"/>
      <c r="Q3968" s="121"/>
      <c r="R3968" s="121"/>
      <c r="S3968" s="121"/>
      <c r="T3968" s="14">
        <f>SUM(P3968:S3968)</f>
        <v>0</v>
      </c>
      <c r="U3968" s="51"/>
      <c r="V3968" s="51"/>
      <c r="W3968" s="51"/>
      <c r="X3968" s="51"/>
      <c r="Y3968" s="51"/>
      <c r="Z3968" s="51"/>
      <c r="AA3968" s="14">
        <f>SUM(U3968:Z3968)</f>
        <v>0</v>
      </c>
      <c r="AB3968" s="51"/>
      <c r="AC3968" s="51"/>
      <c r="AD3968" s="86">
        <f>H3968+K3968+O3968+T3968+AA3968+AB3968-AC3968</f>
        <v>69.102564102564102</v>
      </c>
    </row>
    <row r="3969" spans="1:30" ht="21" customHeight="1" x14ac:dyDescent="0.2">
      <c r="A3969" s="9">
        <v>3965</v>
      </c>
      <c r="B3969" s="107">
        <v>192862</v>
      </c>
      <c r="C3969" s="104" t="s">
        <v>70</v>
      </c>
      <c r="D3969" s="104">
        <v>3</v>
      </c>
      <c r="E3969" s="36">
        <f>'[1]3-18-01.'!AD26</f>
        <v>0.69099999999999995</v>
      </c>
      <c r="F3969" s="49"/>
      <c r="G3969" s="49"/>
      <c r="H3969" s="12">
        <f>SUM(E3969*100,F3969:G3969)</f>
        <v>69.099999999999994</v>
      </c>
      <c r="I3969" s="49"/>
      <c r="J3969" s="106"/>
      <c r="K3969" s="14">
        <f>SUM(I3969:J3969)</f>
        <v>0</v>
      </c>
      <c r="L3969" s="49"/>
      <c r="M3969" s="106"/>
      <c r="N3969" s="106"/>
      <c r="O3969" s="14">
        <f>SUM(L3969:N3969)</f>
        <v>0</v>
      </c>
      <c r="P3969" s="106"/>
      <c r="Q3969" s="106"/>
      <c r="R3969" s="106"/>
      <c r="S3969" s="106"/>
      <c r="T3969" s="14">
        <f>SUM(P3969:S3969)</f>
        <v>0</v>
      </c>
      <c r="U3969" s="49"/>
      <c r="V3969" s="49"/>
      <c r="W3969" s="49"/>
      <c r="X3969" s="49"/>
      <c r="Y3969" s="49"/>
      <c r="Z3969" s="49"/>
      <c r="AA3969" s="14">
        <f>SUM(U3969:Z3969)</f>
        <v>0</v>
      </c>
      <c r="AB3969" s="49"/>
      <c r="AC3969" s="49"/>
      <c r="AD3969" s="86">
        <f>H3969+K3969+O3969+T3969+AA3969+AB3969-AC3969</f>
        <v>69.099999999999994</v>
      </c>
    </row>
    <row r="3970" spans="1:30" ht="21" customHeight="1" x14ac:dyDescent="0.2">
      <c r="A3970" s="10">
        <v>3966</v>
      </c>
      <c r="B3970" s="96" t="s">
        <v>3226</v>
      </c>
      <c r="C3970" s="96" t="s">
        <v>66</v>
      </c>
      <c r="D3970" s="96">
        <v>1</v>
      </c>
      <c r="E3970" s="35">
        <v>0.69099999999999995</v>
      </c>
      <c r="F3970" s="47"/>
      <c r="G3970" s="47"/>
      <c r="H3970" s="12">
        <f>SUM(E3970*100,F3970:G3970)</f>
        <v>69.099999999999994</v>
      </c>
      <c r="I3970" s="47"/>
      <c r="J3970" s="77"/>
      <c r="K3970" s="13">
        <f>SUM(I3970:J3970)</f>
        <v>0</v>
      </c>
      <c r="L3970" s="47"/>
      <c r="M3970" s="77"/>
      <c r="N3970" s="77"/>
      <c r="O3970" s="13">
        <f>SUM(L3970:N3970)</f>
        <v>0</v>
      </c>
      <c r="P3970" s="77"/>
      <c r="Q3970" s="77"/>
      <c r="R3970" s="77"/>
      <c r="S3970" s="77"/>
      <c r="T3970" s="13">
        <f>SUM(P3970:S3970)</f>
        <v>0</v>
      </c>
      <c r="U3970" s="47"/>
      <c r="V3970" s="47"/>
      <c r="W3970" s="47"/>
      <c r="X3970" s="47"/>
      <c r="Y3970" s="47"/>
      <c r="Z3970" s="47"/>
      <c r="AA3970" s="13">
        <f>SUM(U3970:Z3970)</f>
        <v>0</v>
      </c>
      <c r="AB3970" s="47"/>
      <c r="AC3970" s="47"/>
      <c r="AD3970" s="86">
        <f>H3970+K3970+O3970+T3970+AA3970+AB3970-AC3970</f>
        <v>69.099999999999994</v>
      </c>
    </row>
    <row r="3971" spans="1:30" ht="21" customHeight="1" x14ac:dyDescent="0.2">
      <c r="A3971" s="8">
        <v>3967</v>
      </c>
      <c r="B3971" s="96" t="s">
        <v>3227</v>
      </c>
      <c r="C3971" s="96" t="s">
        <v>66</v>
      </c>
      <c r="D3971" s="96">
        <v>1</v>
      </c>
      <c r="E3971" s="35">
        <v>0.69099999999999995</v>
      </c>
      <c r="F3971" s="47"/>
      <c r="G3971" s="47"/>
      <c r="H3971" s="12">
        <f>SUM(E3971*100,F3971:G3971)</f>
        <v>69.099999999999994</v>
      </c>
      <c r="I3971" s="47"/>
      <c r="J3971" s="77"/>
      <c r="K3971" s="13">
        <f>SUM(I3971:J3971)</f>
        <v>0</v>
      </c>
      <c r="L3971" s="47"/>
      <c r="M3971" s="77"/>
      <c r="N3971" s="77"/>
      <c r="O3971" s="13">
        <f>SUM(L3971:N3971)</f>
        <v>0</v>
      </c>
      <c r="P3971" s="77"/>
      <c r="Q3971" s="77"/>
      <c r="R3971" s="77"/>
      <c r="S3971" s="77"/>
      <c r="T3971" s="13">
        <f>SUM(P3971:S3971)</f>
        <v>0</v>
      </c>
      <c r="U3971" s="47"/>
      <c r="V3971" s="47"/>
      <c r="W3971" s="47"/>
      <c r="X3971" s="47"/>
      <c r="Y3971" s="47"/>
      <c r="Z3971" s="47"/>
      <c r="AA3971" s="13">
        <f>SUM(U3971:Z3971)</f>
        <v>0</v>
      </c>
      <c r="AB3971" s="47"/>
      <c r="AC3971" s="47"/>
      <c r="AD3971" s="87">
        <f>H3971+K3971+O3971+T3971+AA3971+AB3971-AC3971</f>
        <v>69.099999999999994</v>
      </c>
    </row>
    <row r="3972" spans="1:30" ht="21" customHeight="1" x14ac:dyDescent="0.2">
      <c r="A3972" s="9">
        <v>3968</v>
      </c>
      <c r="B3972" s="136" t="s">
        <v>3228</v>
      </c>
      <c r="C3972" s="104" t="s">
        <v>70</v>
      </c>
      <c r="D3972" s="103">
        <v>1</v>
      </c>
      <c r="E3972" s="36">
        <f>H3972/100</f>
        <v>0.69090909090909092</v>
      </c>
      <c r="F3972" s="49"/>
      <c r="G3972" s="49"/>
      <c r="H3972" s="12">
        <v>69.090909090909093</v>
      </c>
      <c r="I3972" s="49"/>
      <c r="J3972" s="106"/>
      <c r="K3972" s="14">
        <f>SUM(I3972:J3972)</f>
        <v>0</v>
      </c>
      <c r="L3972" s="49"/>
      <c r="M3972" s="106"/>
      <c r="N3972" s="106"/>
      <c r="O3972" s="14">
        <f>SUM(L3972:N3972)</f>
        <v>0</v>
      </c>
      <c r="P3972" s="106"/>
      <c r="Q3972" s="106"/>
      <c r="R3972" s="106"/>
      <c r="S3972" s="106"/>
      <c r="T3972" s="14">
        <f>SUM(P3972:S3972)</f>
        <v>0</v>
      </c>
      <c r="U3972" s="49"/>
      <c r="V3972" s="49"/>
      <c r="W3972" s="49"/>
      <c r="X3972" s="49"/>
      <c r="Y3972" s="49"/>
      <c r="Z3972" s="49"/>
      <c r="AA3972" s="14">
        <f>SUM(U3972:Z3972)</f>
        <v>0</v>
      </c>
      <c r="AB3972" s="49"/>
      <c r="AC3972" s="49"/>
      <c r="AD3972" s="86">
        <f>H3972+K3972+O3972+T3972+AA3972+AB3972-AC3972</f>
        <v>69.090909090909093</v>
      </c>
    </row>
    <row r="3973" spans="1:30" ht="21" customHeight="1" x14ac:dyDescent="0.2">
      <c r="A3973" s="10">
        <v>3969</v>
      </c>
      <c r="B3973" s="131" t="s">
        <v>3229</v>
      </c>
      <c r="C3973" s="92" t="s">
        <v>64</v>
      </c>
      <c r="D3973" s="92">
        <v>2</v>
      </c>
      <c r="E3973" s="37">
        <v>0.69042553191489364</v>
      </c>
      <c r="F3973" s="46"/>
      <c r="G3973" s="46"/>
      <c r="H3973" s="12">
        <f>SUM(E3973*100,F3973:G3973)</f>
        <v>69.042553191489361</v>
      </c>
      <c r="I3973" s="94"/>
      <c r="J3973" s="95"/>
      <c r="K3973" s="12">
        <f>SUM(I3973:J3973)</f>
        <v>0</v>
      </c>
      <c r="L3973" s="95"/>
      <c r="M3973" s="95"/>
      <c r="N3973" s="95"/>
      <c r="O3973" s="12">
        <f>SUM(L3973:N3973)</f>
        <v>0</v>
      </c>
      <c r="P3973" s="95"/>
      <c r="Q3973" s="95"/>
      <c r="R3973" s="95"/>
      <c r="S3973" s="95"/>
      <c r="T3973" s="12">
        <f>SUM(P3973:S3973)</f>
        <v>0</v>
      </c>
      <c r="U3973" s="95"/>
      <c r="V3973" s="94"/>
      <c r="W3973" s="94"/>
      <c r="X3973" s="94"/>
      <c r="Y3973" s="85"/>
      <c r="Z3973" s="85"/>
      <c r="AA3973" s="14">
        <f>SUM(U3973:Z3973)</f>
        <v>0</v>
      </c>
      <c r="AB3973" s="85"/>
      <c r="AC3973" s="85"/>
      <c r="AD3973" s="86">
        <f>H3973+K3973+O3973+T3973+AA3973+AB3973-AC3973</f>
        <v>69.042553191489361</v>
      </c>
    </row>
    <row r="3974" spans="1:30" ht="21" customHeight="1" x14ac:dyDescent="0.2">
      <c r="A3974" s="8">
        <v>3970</v>
      </c>
      <c r="B3974" s="122" t="s">
        <v>3230</v>
      </c>
      <c r="C3974" s="110" t="s">
        <v>73</v>
      </c>
      <c r="D3974" s="110">
        <v>1</v>
      </c>
      <c r="E3974" s="36">
        <v>0.68039259259259255</v>
      </c>
      <c r="F3974" s="50"/>
      <c r="G3974" s="50">
        <v>1</v>
      </c>
      <c r="H3974" s="12">
        <f>SUM(E3974*100,F3974:G3974)</f>
        <v>69.039259259259254</v>
      </c>
      <c r="I3974" s="50"/>
      <c r="J3974" s="112"/>
      <c r="K3974" s="14">
        <f>SUM(I3974:J3974)</f>
        <v>0</v>
      </c>
      <c r="L3974" s="50"/>
      <c r="M3974" s="112"/>
      <c r="N3974" s="112"/>
      <c r="O3974" s="14">
        <f>SUM(L3974:N3974)</f>
        <v>0</v>
      </c>
      <c r="P3974" s="112"/>
      <c r="Q3974" s="112"/>
      <c r="R3974" s="112"/>
      <c r="S3974" s="112"/>
      <c r="T3974" s="14">
        <f>SUM(P3974:S3974)</f>
        <v>0</v>
      </c>
      <c r="U3974" s="50"/>
      <c r="V3974" s="50"/>
      <c r="W3974" s="50"/>
      <c r="X3974" s="50"/>
      <c r="Y3974" s="50"/>
      <c r="Z3974" s="50"/>
      <c r="AA3974" s="14">
        <f>SUM(U3974:Z3974)</f>
        <v>0</v>
      </c>
      <c r="AB3974" s="50"/>
      <c r="AC3974" s="50"/>
      <c r="AD3974" s="87">
        <f>H3974+K3974+O3974+T3974+AA3974+AB3974-AC3974</f>
        <v>69.039259259259254</v>
      </c>
    </row>
    <row r="3975" spans="1:30" ht="21" customHeight="1" x14ac:dyDescent="0.2">
      <c r="A3975" s="9">
        <v>3971</v>
      </c>
      <c r="B3975" s="96" t="s">
        <v>3231</v>
      </c>
      <c r="C3975" s="96" t="s">
        <v>66</v>
      </c>
      <c r="D3975" s="96">
        <v>3</v>
      </c>
      <c r="E3975" s="35">
        <v>0.69033898305084751</v>
      </c>
      <c r="F3975" s="47"/>
      <c r="G3975" s="47"/>
      <c r="H3975" s="12">
        <f>SUM(E3975*100,F3975:G3975)</f>
        <v>69.033898305084747</v>
      </c>
      <c r="I3975" s="47"/>
      <c r="J3975" s="77"/>
      <c r="K3975" s="13">
        <f>SUM(I3975:J3975)</f>
        <v>0</v>
      </c>
      <c r="L3975" s="47"/>
      <c r="M3975" s="77"/>
      <c r="N3975" s="77"/>
      <c r="O3975" s="13">
        <f>SUM(L3975:N3975)</f>
        <v>0</v>
      </c>
      <c r="P3975" s="77"/>
      <c r="Q3975" s="77"/>
      <c r="R3975" s="77"/>
      <c r="S3975" s="77"/>
      <c r="T3975" s="13">
        <f>SUM(P3975:S3975)</f>
        <v>0</v>
      </c>
      <c r="U3975" s="47"/>
      <c r="V3975" s="47"/>
      <c r="W3975" s="47"/>
      <c r="X3975" s="47"/>
      <c r="Y3975" s="47"/>
      <c r="Z3975" s="47"/>
      <c r="AA3975" s="13">
        <f>SUM(U3975:Z3975)</f>
        <v>0</v>
      </c>
      <c r="AB3975" s="47"/>
      <c r="AC3975" s="47"/>
      <c r="AD3975" s="87">
        <f>H3975+K3975+O3975+T3975+AA3975+AB3975-AC3975</f>
        <v>69.033898305084747</v>
      </c>
    </row>
    <row r="3976" spans="1:30" ht="21" customHeight="1" x14ac:dyDescent="0.2">
      <c r="A3976" s="10">
        <v>3972</v>
      </c>
      <c r="B3976" s="107">
        <v>182076</v>
      </c>
      <c r="C3976" s="104" t="s">
        <v>70</v>
      </c>
      <c r="D3976" s="104">
        <v>3</v>
      </c>
      <c r="E3976" s="36">
        <f>'[1]3-18-07.'!AD5</f>
        <v>0.69</v>
      </c>
      <c r="F3976" s="49"/>
      <c r="G3976" s="49"/>
      <c r="H3976" s="12">
        <f>SUM(E3976*100,F3976:G3976)</f>
        <v>69</v>
      </c>
      <c r="I3976" s="49"/>
      <c r="J3976" s="106"/>
      <c r="K3976" s="14">
        <f>SUM(I3976:J3976)</f>
        <v>0</v>
      </c>
      <c r="L3976" s="49"/>
      <c r="M3976" s="106"/>
      <c r="N3976" s="106"/>
      <c r="O3976" s="14">
        <f>SUM(L3976:N3976)</f>
        <v>0</v>
      </c>
      <c r="P3976" s="106"/>
      <c r="Q3976" s="106"/>
      <c r="R3976" s="106"/>
      <c r="S3976" s="106"/>
      <c r="T3976" s="14">
        <f>SUM(P3976:S3976)</f>
        <v>0</v>
      </c>
      <c r="U3976" s="49"/>
      <c r="V3976" s="49"/>
      <c r="W3976" s="49"/>
      <c r="X3976" s="49"/>
      <c r="Y3976" s="49"/>
      <c r="Z3976" s="49"/>
      <c r="AA3976" s="14">
        <f>SUM(U3976:Z3976)</f>
        <v>0</v>
      </c>
      <c r="AB3976" s="49"/>
      <c r="AC3976" s="49"/>
      <c r="AD3976" s="86">
        <f>H3976+K3976+O3976+T3976+AA3976+AB3976-AC3976</f>
        <v>69</v>
      </c>
    </row>
    <row r="3977" spans="1:30" ht="21" customHeight="1" x14ac:dyDescent="0.2">
      <c r="A3977" s="8">
        <v>3973</v>
      </c>
      <c r="B3977" s="107">
        <v>182906</v>
      </c>
      <c r="C3977" s="104" t="s">
        <v>70</v>
      </c>
      <c r="D3977" s="104">
        <v>3</v>
      </c>
      <c r="E3977" s="36">
        <f>'[1]3-18-07.'!AD27</f>
        <v>0.69</v>
      </c>
      <c r="F3977" s="49"/>
      <c r="G3977" s="49"/>
      <c r="H3977" s="12">
        <f>SUM(E3977*100,F3977:G3977)</f>
        <v>69</v>
      </c>
      <c r="I3977" s="49"/>
      <c r="J3977" s="106"/>
      <c r="K3977" s="14">
        <f>SUM(I3977:J3977)</f>
        <v>0</v>
      </c>
      <c r="L3977" s="49"/>
      <c r="M3977" s="106"/>
      <c r="N3977" s="106"/>
      <c r="O3977" s="14">
        <f>SUM(L3977:N3977)</f>
        <v>0</v>
      </c>
      <c r="P3977" s="106"/>
      <c r="Q3977" s="106"/>
      <c r="R3977" s="106"/>
      <c r="S3977" s="106"/>
      <c r="T3977" s="14">
        <f>SUM(P3977:S3977)</f>
        <v>0</v>
      </c>
      <c r="U3977" s="49"/>
      <c r="V3977" s="49"/>
      <c r="W3977" s="49"/>
      <c r="X3977" s="49"/>
      <c r="Y3977" s="49"/>
      <c r="Z3977" s="49"/>
      <c r="AA3977" s="14">
        <f>SUM(U3977:Z3977)</f>
        <v>0</v>
      </c>
      <c r="AB3977" s="49"/>
      <c r="AC3977" s="49"/>
      <c r="AD3977" s="86">
        <f>H3977+K3977+O3977+T3977+AA3977+AB3977-AC3977</f>
        <v>69</v>
      </c>
    </row>
    <row r="3978" spans="1:30" ht="21" customHeight="1" x14ac:dyDescent="0.2">
      <c r="A3978" s="9">
        <v>3974</v>
      </c>
      <c r="B3978" s="96" t="s">
        <v>3232</v>
      </c>
      <c r="C3978" s="96" t="s">
        <v>66</v>
      </c>
      <c r="D3978" s="96">
        <v>2</v>
      </c>
      <c r="E3978" s="35">
        <v>0.69</v>
      </c>
      <c r="F3978" s="47"/>
      <c r="G3978" s="47"/>
      <c r="H3978" s="12">
        <f>SUM(E3978*100,F3978:G3978)</f>
        <v>69</v>
      </c>
      <c r="I3978" s="47"/>
      <c r="J3978" s="77"/>
      <c r="K3978" s="13">
        <f>SUM(I3978:J3978)</f>
        <v>0</v>
      </c>
      <c r="L3978" s="47"/>
      <c r="M3978" s="77"/>
      <c r="N3978" s="77"/>
      <c r="O3978" s="13">
        <f>SUM(L3978:N3978)</f>
        <v>0</v>
      </c>
      <c r="P3978" s="77"/>
      <c r="Q3978" s="77"/>
      <c r="R3978" s="77"/>
      <c r="S3978" s="77"/>
      <c r="T3978" s="13">
        <f>SUM(P3978:S3978)</f>
        <v>0</v>
      </c>
      <c r="U3978" s="47"/>
      <c r="V3978" s="47"/>
      <c r="W3978" s="47"/>
      <c r="X3978" s="47"/>
      <c r="Y3978" s="47"/>
      <c r="Z3978" s="47"/>
      <c r="AA3978" s="13">
        <f>SUM(U3978:Z3978)</f>
        <v>0</v>
      </c>
      <c r="AB3978" s="47"/>
      <c r="AC3978" s="47"/>
      <c r="AD3978" s="86">
        <f>H3978+K3978+O3978+T3978+AA3978+AB3978-AC3978</f>
        <v>69</v>
      </c>
    </row>
    <row r="3979" spans="1:30" ht="21" customHeight="1" x14ac:dyDescent="0.2">
      <c r="A3979" s="10">
        <v>3975</v>
      </c>
      <c r="B3979" s="99" t="s">
        <v>3233</v>
      </c>
      <c r="C3979" s="101" t="s">
        <v>68</v>
      </c>
      <c r="D3979" s="99">
        <v>1</v>
      </c>
      <c r="E3979" s="35">
        <v>0.69</v>
      </c>
      <c r="F3979" s="48"/>
      <c r="G3979" s="48"/>
      <c r="H3979" s="12">
        <f>SUM(E3979*100,F3979:G3979)</f>
        <v>69</v>
      </c>
      <c r="I3979" s="48"/>
      <c r="J3979" s="78"/>
      <c r="K3979" s="13">
        <f>SUM(I3979:J3979)</f>
        <v>0</v>
      </c>
      <c r="L3979" s="48"/>
      <c r="M3979" s="78"/>
      <c r="N3979" s="78"/>
      <c r="O3979" s="13">
        <f>SUM(L3979:N3979)</f>
        <v>0</v>
      </c>
      <c r="P3979" s="78"/>
      <c r="Q3979" s="78"/>
      <c r="R3979" s="78"/>
      <c r="S3979" s="78"/>
      <c r="T3979" s="13">
        <f>SUM(P3979:S3979)</f>
        <v>0</v>
      </c>
      <c r="U3979" s="48"/>
      <c r="V3979" s="48"/>
      <c r="W3979" s="48"/>
      <c r="X3979" s="48"/>
      <c r="Y3979" s="48"/>
      <c r="Z3979" s="48"/>
      <c r="AA3979" s="13">
        <f>SUM(U3979:Z3979)</f>
        <v>0</v>
      </c>
      <c r="AB3979" s="48"/>
      <c r="AC3979" s="48"/>
      <c r="AD3979" s="87">
        <f>H3979+K3979+O3979+T3979+AA3979+AB3979-AC3979</f>
        <v>69</v>
      </c>
    </row>
    <row r="3980" spans="1:30" ht="21" customHeight="1" x14ac:dyDescent="0.2">
      <c r="A3980" s="8">
        <v>3976</v>
      </c>
      <c r="B3980" s="154">
        <v>164274</v>
      </c>
      <c r="C3980" s="92" t="s">
        <v>64</v>
      </c>
      <c r="D3980" s="91">
        <v>5</v>
      </c>
      <c r="E3980" s="37">
        <v>0.68971826401446656</v>
      </c>
      <c r="F3980" s="54"/>
      <c r="G3980" s="54"/>
      <c r="H3980" s="12">
        <f>SUM(E3980*100,F3980:G3980)</f>
        <v>68.971826401446663</v>
      </c>
      <c r="I3980" s="85"/>
      <c r="J3980" s="126"/>
      <c r="K3980" s="12">
        <f>SUM(I3980:J3980)</f>
        <v>0</v>
      </c>
      <c r="L3980" s="95"/>
      <c r="M3980" s="95"/>
      <c r="N3980" s="95"/>
      <c r="O3980" s="12">
        <f>SUM(L3980:N3980)</f>
        <v>0</v>
      </c>
      <c r="P3980" s="95"/>
      <c r="Q3980" s="95"/>
      <c r="R3980" s="95"/>
      <c r="S3980" s="95"/>
      <c r="T3980" s="12">
        <f>SUM(P3980:S3980)</f>
        <v>0</v>
      </c>
      <c r="U3980" s="95"/>
      <c r="V3980" s="94"/>
      <c r="W3980" s="94"/>
      <c r="X3980" s="94"/>
      <c r="Y3980" s="85"/>
      <c r="Z3980" s="85"/>
      <c r="AA3980" s="14">
        <f>SUM(U3980:Z3980)</f>
        <v>0</v>
      </c>
      <c r="AB3980" s="85"/>
      <c r="AC3980" s="85"/>
      <c r="AD3980" s="86">
        <f>H3980+K3980+O3980+T3980+AA3980+AB3980-AC3980</f>
        <v>68.971826401446663</v>
      </c>
    </row>
    <row r="3981" spans="1:30" ht="21" customHeight="1" x14ac:dyDescent="0.2">
      <c r="A3981" s="9">
        <v>3977</v>
      </c>
      <c r="B3981" s="109" t="s">
        <v>3234</v>
      </c>
      <c r="C3981" s="110" t="s">
        <v>73</v>
      </c>
      <c r="D3981" s="110">
        <v>4</v>
      </c>
      <c r="E3981" s="36">
        <v>0.68968750000000001</v>
      </c>
      <c r="F3981" s="50"/>
      <c r="G3981" s="50"/>
      <c r="H3981" s="12">
        <f>SUM(E3981*100,F3981:G3981)</f>
        <v>68.96875</v>
      </c>
      <c r="I3981" s="50"/>
      <c r="J3981" s="112"/>
      <c r="K3981" s="14">
        <f>SUM(I3981:J3981)</f>
        <v>0</v>
      </c>
      <c r="L3981" s="50"/>
      <c r="M3981" s="112"/>
      <c r="N3981" s="112"/>
      <c r="O3981" s="14">
        <f>SUM(L3981:N3981)</f>
        <v>0</v>
      </c>
      <c r="P3981" s="112"/>
      <c r="Q3981" s="112"/>
      <c r="R3981" s="112"/>
      <c r="S3981" s="112"/>
      <c r="T3981" s="14">
        <f>SUM(P3981:S3981)</f>
        <v>0</v>
      </c>
      <c r="U3981" s="50"/>
      <c r="V3981" s="50"/>
      <c r="W3981" s="50"/>
      <c r="X3981" s="50"/>
      <c r="Y3981" s="50"/>
      <c r="Z3981" s="50"/>
      <c r="AA3981" s="14">
        <f>SUM(U3981:Z3981)</f>
        <v>0</v>
      </c>
      <c r="AB3981" s="50"/>
      <c r="AC3981" s="50"/>
      <c r="AD3981" s="86">
        <f>H3981+K3981+O3981+T3981+AA3981+AB3981-AC3981</f>
        <v>68.96875</v>
      </c>
    </row>
    <row r="3982" spans="1:30" ht="21" customHeight="1" x14ac:dyDescent="0.2">
      <c r="A3982" s="10">
        <v>3978</v>
      </c>
      <c r="B3982" s="117">
        <v>204260</v>
      </c>
      <c r="C3982" s="119" t="s">
        <v>78</v>
      </c>
      <c r="D3982" s="119">
        <v>1</v>
      </c>
      <c r="E3982" s="36">
        <v>0.68968750000000001</v>
      </c>
      <c r="F3982" s="51"/>
      <c r="G3982" s="51"/>
      <c r="H3982" s="12">
        <f>SUM(E3982*100,F3982:G3982)</f>
        <v>68.96875</v>
      </c>
      <c r="I3982" s="51"/>
      <c r="J3982" s="121"/>
      <c r="K3982" s="14">
        <f>SUM(I3982:J3982)</f>
        <v>0</v>
      </c>
      <c r="L3982" s="51"/>
      <c r="M3982" s="121"/>
      <c r="N3982" s="121"/>
      <c r="O3982" s="14">
        <f>SUM(L3982:N3982)</f>
        <v>0</v>
      </c>
      <c r="P3982" s="121"/>
      <c r="Q3982" s="121"/>
      <c r="R3982" s="121"/>
      <c r="S3982" s="121"/>
      <c r="T3982" s="14">
        <f>SUM(P3982:S3982)</f>
        <v>0</v>
      </c>
      <c r="U3982" s="51"/>
      <c r="V3982" s="51"/>
      <c r="W3982" s="51"/>
      <c r="X3982" s="51"/>
      <c r="Y3982" s="51"/>
      <c r="Z3982" s="51"/>
      <c r="AA3982" s="14">
        <f>SUM(U3982:Z3982)</f>
        <v>0</v>
      </c>
      <c r="AB3982" s="51"/>
      <c r="AC3982" s="51"/>
      <c r="AD3982" s="86">
        <f>H3982+K3982+O3982+T3982+AA3982+AB3982-AC3982</f>
        <v>68.96875</v>
      </c>
    </row>
    <row r="3983" spans="1:30" ht="21" customHeight="1" x14ac:dyDescent="0.2">
      <c r="A3983" s="8">
        <v>3979</v>
      </c>
      <c r="B3983" s="100" t="s">
        <v>3235</v>
      </c>
      <c r="C3983" s="101" t="s">
        <v>68</v>
      </c>
      <c r="D3983" s="156">
        <v>1</v>
      </c>
      <c r="E3983" s="38">
        <v>0.68966666666666665</v>
      </c>
      <c r="F3983" s="48"/>
      <c r="G3983" s="48"/>
      <c r="H3983" s="12">
        <f>SUM(E3983*100,F3983:G3983)</f>
        <v>68.966666666666669</v>
      </c>
      <c r="I3983" s="48"/>
      <c r="J3983" s="78"/>
      <c r="K3983" s="13">
        <f>SUM(I3983:J3983)</f>
        <v>0</v>
      </c>
      <c r="L3983" s="48"/>
      <c r="M3983" s="78"/>
      <c r="N3983" s="78"/>
      <c r="O3983" s="13">
        <f>SUM(L3983:N3983)</f>
        <v>0</v>
      </c>
      <c r="P3983" s="78"/>
      <c r="Q3983" s="78"/>
      <c r="R3983" s="78"/>
      <c r="S3983" s="78"/>
      <c r="T3983" s="13">
        <f>SUM(P3983:S3983)</f>
        <v>0</v>
      </c>
      <c r="U3983" s="48"/>
      <c r="V3983" s="48"/>
      <c r="W3983" s="48"/>
      <c r="X3983" s="48"/>
      <c r="Y3983" s="48"/>
      <c r="Z3983" s="48"/>
      <c r="AA3983" s="13">
        <f>SUM(U3983:Z3983)</f>
        <v>0</v>
      </c>
      <c r="AB3983" s="48"/>
      <c r="AC3983" s="48"/>
      <c r="AD3983" s="86">
        <f>H3983+K3983+O3983+T3983+AA3983+AB3983-AC3983</f>
        <v>68.966666666666669</v>
      </c>
    </row>
    <row r="3984" spans="1:30" ht="21" customHeight="1" x14ac:dyDescent="0.2">
      <c r="A3984" s="9">
        <v>3980</v>
      </c>
      <c r="B3984" s="145">
        <v>164450</v>
      </c>
      <c r="C3984" s="92" t="s">
        <v>64</v>
      </c>
      <c r="D3984" s="91">
        <v>5</v>
      </c>
      <c r="E3984" s="37">
        <v>0.68955197132616486</v>
      </c>
      <c r="F3984" s="46"/>
      <c r="G3984" s="46"/>
      <c r="H3984" s="12">
        <f>SUM(E3984*100,F3984:G3984)</f>
        <v>68.95519713261649</v>
      </c>
      <c r="I3984" s="53"/>
      <c r="J3984" s="113"/>
      <c r="K3984" s="12">
        <f>SUM(I3984:J3984)</f>
        <v>0</v>
      </c>
      <c r="L3984" s="53"/>
      <c r="M3984" s="113"/>
      <c r="N3984" s="113"/>
      <c r="O3984" s="12">
        <f>SUM(L3984:N3984)</f>
        <v>0</v>
      </c>
      <c r="P3984" s="113"/>
      <c r="Q3984" s="113"/>
      <c r="R3984" s="113"/>
      <c r="S3984" s="113"/>
      <c r="T3984" s="12">
        <f>SUM(P3984:S3984)</f>
        <v>0</v>
      </c>
      <c r="U3984" s="53"/>
      <c r="V3984" s="53"/>
      <c r="W3984" s="53"/>
      <c r="X3984" s="53"/>
      <c r="Y3984" s="58"/>
      <c r="Z3984" s="58"/>
      <c r="AA3984" s="14">
        <f>SUM(U3984:Z3984)</f>
        <v>0</v>
      </c>
      <c r="AB3984" s="58"/>
      <c r="AC3984" s="58"/>
      <c r="AD3984" s="86">
        <f>H3984+K3984+O3984+T3984+AA3984+AB3984-AC3984</f>
        <v>68.95519713261649</v>
      </c>
    </row>
    <row r="3985" spans="1:30" ht="21" customHeight="1" x14ac:dyDescent="0.2">
      <c r="A3985" s="10">
        <v>3981</v>
      </c>
      <c r="B3985" s="117">
        <v>184109</v>
      </c>
      <c r="C3985" s="119" t="s">
        <v>78</v>
      </c>
      <c r="D3985" s="119">
        <v>3</v>
      </c>
      <c r="E3985" s="36">
        <v>0.68954545454545457</v>
      </c>
      <c r="F3985" s="51"/>
      <c r="G3985" s="51"/>
      <c r="H3985" s="12">
        <f>SUM(E3985*100,F3985:G3985)</f>
        <v>68.954545454545453</v>
      </c>
      <c r="I3985" s="51"/>
      <c r="J3985" s="121"/>
      <c r="K3985" s="14">
        <f>SUM(I3985:J3985)</f>
        <v>0</v>
      </c>
      <c r="L3985" s="51"/>
      <c r="M3985" s="121"/>
      <c r="N3985" s="121"/>
      <c r="O3985" s="14">
        <f>SUM(L3985:N3985)</f>
        <v>0</v>
      </c>
      <c r="P3985" s="121"/>
      <c r="Q3985" s="121"/>
      <c r="R3985" s="121"/>
      <c r="S3985" s="121"/>
      <c r="T3985" s="14">
        <f>SUM(P3985:S3985)</f>
        <v>0</v>
      </c>
      <c r="U3985" s="51"/>
      <c r="V3985" s="51"/>
      <c r="W3985" s="51"/>
      <c r="X3985" s="51"/>
      <c r="Y3985" s="51"/>
      <c r="Z3985" s="51"/>
      <c r="AA3985" s="14">
        <f>SUM(U3985:Z3985)</f>
        <v>0</v>
      </c>
      <c r="AB3985" s="51"/>
      <c r="AC3985" s="51"/>
      <c r="AD3985" s="86">
        <f>H3985+K3985+O3985+T3985+AA3985+AB3985-AC3985</f>
        <v>68.954545454545453</v>
      </c>
    </row>
    <row r="3986" spans="1:30" ht="21" customHeight="1" x14ac:dyDescent="0.2">
      <c r="A3986" s="8">
        <v>3982</v>
      </c>
      <c r="B3986" s="110" t="s">
        <v>3236</v>
      </c>
      <c r="C3986" s="110" t="s">
        <v>73</v>
      </c>
      <c r="D3986" s="110">
        <v>1</v>
      </c>
      <c r="E3986" s="36">
        <v>0.68940000000000001</v>
      </c>
      <c r="F3986" s="50"/>
      <c r="G3986" s="50"/>
      <c r="H3986" s="12">
        <f>SUM(E3986*100,F3986:G3986)</f>
        <v>68.94</v>
      </c>
      <c r="I3986" s="50"/>
      <c r="J3986" s="112"/>
      <c r="K3986" s="14">
        <f>SUM(I3986:J3986)</f>
        <v>0</v>
      </c>
      <c r="L3986" s="50"/>
      <c r="M3986" s="112"/>
      <c r="N3986" s="112"/>
      <c r="O3986" s="14">
        <f>SUM(L3986:N3986)</f>
        <v>0</v>
      </c>
      <c r="P3986" s="112"/>
      <c r="Q3986" s="112"/>
      <c r="R3986" s="112"/>
      <c r="S3986" s="112"/>
      <c r="T3986" s="14">
        <f>SUM(P3986:S3986)</f>
        <v>0</v>
      </c>
      <c r="U3986" s="50"/>
      <c r="V3986" s="50"/>
      <c r="W3986" s="50"/>
      <c r="X3986" s="50"/>
      <c r="Y3986" s="50"/>
      <c r="Z3986" s="50"/>
      <c r="AA3986" s="14">
        <f>SUM(U3986:Z3986)</f>
        <v>0</v>
      </c>
      <c r="AB3986" s="50"/>
      <c r="AC3986" s="50"/>
      <c r="AD3986" s="86">
        <f>H3986+K3986+O3986+T3986+AA3986+AB3986-AC3986</f>
        <v>68.94</v>
      </c>
    </row>
    <row r="3987" spans="1:30" ht="21" customHeight="1" x14ac:dyDescent="0.2">
      <c r="A3987" s="9">
        <v>3983</v>
      </c>
      <c r="B3987" s="122" t="s">
        <v>3237</v>
      </c>
      <c r="C3987" s="110" t="s">
        <v>73</v>
      </c>
      <c r="D3987" s="110">
        <v>2</v>
      </c>
      <c r="E3987" s="36">
        <v>0.68939393939393945</v>
      </c>
      <c r="F3987" s="50"/>
      <c r="G3987" s="50"/>
      <c r="H3987" s="12">
        <f>SUM(E3987*100,F3987:G3987)</f>
        <v>68.939393939393938</v>
      </c>
      <c r="I3987" s="50"/>
      <c r="J3987" s="112"/>
      <c r="K3987" s="14">
        <f>SUM(I3987:J3987)</f>
        <v>0</v>
      </c>
      <c r="L3987" s="50"/>
      <c r="M3987" s="112"/>
      <c r="N3987" s="112"/>
      <c r="O3987" s="14">
        <f>SUM(L3987:N3987)</f>
        <v>0</v>
      </c>
      <c r="P3987" s="112"/>
      <c r="Q3987" s="112"/>
      <c r="R3987" s="112"/>
      <c r="S3987" s="112"/>
      <c r="T3987" s="14">
        <f>SUM(P3987:S3987)</f>
        <v>0</v>
      </c>
      <c r="U3987" s="50"/>
      <c r="V3987" s="50"/>
      <c r="W3987" s="50"/>
      <c r="X3987" s="50"/>
      <c r="Y3987" s="50"/>
      <c r="Z3987" s="50"/>
      <c r="AA3987" s="14">
        <f>SUM(U3987:Z3987)</f>
        <v>0</v>
      </c>
      <c r="AB3987" s="50"/>
      <c r="AC3987" s="50"/>
      <c r="AD3987" s="86">
        <f>H3987+K3987+O3987+T3987+AA3987+AB3987-AC3987</f>
        <v>68.939393939393938</v>
      </c>
    </row>
    <row r="3988" spans="1:30" ht="21" customHeight="1" x14ac:dyDescent="0.2">
      <c r="A3988" s="10">
        <v>3984</v>
      </c>
      <c r="B3988" s="117">
        <v>174166</v>
      </c>
      <c r="C3988" s="119" t="s">
        <v>78</v>
      </c>
      <c r="D3988" s="119">
        <v>4</v>
      </c>
      <c r="E3988" s="36">
        <v>0.6892307692307692</v>
      </c>
      <c r="F3988" s="51"/>
      <c r="G3988" s="51"/>
      <c r="H3988" s="12">
        <f>SUM(E3988*100,F3988:G3988)</f>
        <v>68.92307692307692</v>
      </c>
      <c r="I3988" s="51"/>
      <c r="J3988" s="121"/>
      <c r="K3988" s="14">
        <f>SUM(I3988:J3988)</f>
        <v>0</v>
      </c>
      <c r="L3988" s="51"/>
      <c r="M3988" s="121"/>
      <c r="N3988" s="121"/>
      <c r="O3988" s="14">
        <f>SUM(L3988:N3988)</f>
        <v>0</v>
      </c>
      <c r="P3988" s="121"/>
      <c r="Q3988" s="121"/>
      <c r="R3988" s="121"/>
      <c r="S3988" s="121"/>
      <c r="T3988" s="14">
        <f>SUM(P3988:S3988)</f>
        <v>0</v>
      </c>
      <c r="U3988" s="51"/>
      <c r="V3988" s="51"/>
      <c r="W3988" s="51"/>
      <c r="X3988" s="51"/>
      <c r="Y3988" s="51"/>
      <c r="Z3988" s="51"/>
      <c r="AA3988" s="14">
        <f>SUM(U3988:Z3988)</f>
        <v>0</v>
      </c>
      <c r="AB3988" s="51"/>
      <c r="AC3988" s="51"/>
      <c r="AD3988" s="86">
        <f>H3988+K3988+O3988+T3988+AA3988+AB3988-AC3988</f>
        <v>68.92307692307692</v>
      </c>
    </row>
    <row r="3989" spans="1:30" ht="21" customHeight="1" x14ac:dyDescent="0.2">
      <c r="A3989" s="8">
        <v>3985</v>
      </c>
      <c r="B3989" s="145">
        <v>164390</v>
      </c>
      <c r="C3989" s="92" t="s">
        <v>64</v>
      </c>
      <c r="D3989" s="91">
        <v>5</v>
      </c>
      <c r="E3989" s="37">
        <v>0.68873835125448024</v>
      </c>
      <c r="F3989" s="46"/>
      <c r="G3989" s="46"/>
      <c r="H3989" s="12">
        <f>SUM(E3989*100,F3989:G3989)</f>
        <v>68.873835125448025</v>
      </c>
      <c r="I3989" s="94"/>
      <c r="J3989" s="95"/>
      <c r="K3989" s="12">
        <f>SUM(I3989:J3989)</f>
        <v>0</v>
      </c>
      <c r="L3989" s="95"/>
      <c r="M3989" s="95"/>
      <c r="N3989" s="95"/>
      <c r="O3989" s="12">
        <f>SUM(L3989:N3989)</f>
        <v>0</v>
      </c>
      <c r="P3989" s="95"/>
      <c r="Q3989" s="95"/>
      <c r="R3989" s="95"/>
      <c r="S3989" s="95"/>
      <c r="T3989" s="12">
        <f>SUM(P3989:S3989)</f>
        <v>0</v>
      </c>
      <c r="U3989" s="95"/>
      <c r="V3989" s="94"/>
      <c r="W3989" s="94"/>
      <c r="X3989" s="94"/>
      <c r="Y3989" s="85"/>
      <c r="Z3989" s="85"/>
      <c r="AA3989" s="14">
        <f>SUM(U3989:Z3989)</f>
        <v>0</v>
      </c>
      <c r="AB3989" s="85"/>
      <c r="AC3989" s="85"/>
      <c r="AD3989" s="86">
        <f>H3989+K3989+O3989+T3989+AA3989+AB3989-AC3989</f>
        <v>68.873835125448025</v>
      </c>
    </row>
    <row r="3990" spans="1:30" ht="21" customHeight="1" x14ac:dyDescent="0.2">
      <c r="A3990" s="9">
        <v>3986</v>
      </c>
      <c r="B3990" s="107" t="s">
        <v>3238</v>
      </c>
      <c r="C3990" s="104" t="s">
        <v>70</v>
      </c>
      <c r="D3990" s="104">
        <v>2</v>
      </c>
      <c r="E3990" s="36">
        <f>H3990/100</f>
        <v>0.68860833333333327</v>
      </c>
      <c r="F3990" s="49"/>
      <c r="G3990" s="49"/>
      <c r="H3990" s="12">
        <v>68.860833333333332</v>
      </c>
      <c r="I3990" s="49"/>
      <c r="J3990" s="106"/>
      <c r="K3990" s="14">
        <f>SUM(I3990:J3990)</f>
        <v>0</v>
      </c>
      <c r="L3990" s="49"/>
      <c r="M3990" s="106"/>
      <c r="N3990" s="106"/>
      <c r="O3990" s="14">
        <f>SUM(L3990:N3990)</f>
        <v>0</v>
      </c>
      <c r="P3990" s="106"/>
      <c r="Q3990" s="106"/>
      <c r="R3990" s="106"/>
      <c r="S3990" s="106"/>
      <c r="T3990" s="14">
        <f>SUM(P3990:S3990)</f>
        <v>0</v>
      </c>
      <c r="U3990" s="49"/>
      <c r="V3990" s="49"/>
      <c r="W3990" s="49"/>
      <c r="X3990" s="49"/>
      <c r="Y3990" s="49"/>
      <c r="Z3990" s="49"/>
      <c r="AA3990" s="14">
        <f>SUM(U3990:Z3990)</f>
        <v>0</v>
      </c>
      <c r="AB3990" s="49"/>
      <c r="AC3990" s="49"/>
      <c r="AD3990" s="86">
        <f>H3990+K3990+O3990+T3990+AA3990+AB3990-AC3990</f>
        <v>68.860833333333332</v>
      </c>
    </row>
    <row r="3991" spans="1:30" ht="21" customHeight="1" x14ac:dyDescent="0.2">
      <c r="A3991" s="10">
        <v>3987</v>
      </c>
      <c r="B3991" s="114" t="s">
        <v>3239</v>
      </c>
      <c r="C3991" s="92" t="s">
        <v>64</v>
      </c>
      <c r="D3991" s="91">
        <v>3</v>
      </c>
      <c r="E3991" s="37">
        <v>0.68845659163987138</v>
      </c>
      <c r="F3991" s="46"/>
      <c r="G3991" s="46"/>
      <c r="H3991" s="12">
        <f>SUM(E3991*100,F3991:G3991)</f>
        <v>68.845659163987136</v>
      </c>
      <c r="I3991" s="94"/>
      <c r="J3991" s="95"/>
      <c r="K3991" s="12">
        <f>SUM(I3991:J3991)</f>
        <v>0</v>
      </c>
      <c r="L3991" s="95"/>
      <c r="M3991" s="95"/>
      <c r="N3991" s="95"/>
      <c r="O3991" s="12">
        <f>SUM(L3991:N3991)</f>
        <v>0</v>
      </c>
      <c r="P3991" s="95"/>
      <c r="Q3991" s="95"/>
      <c r="R3991" s="95"/>
      <c r="S3991" s="95"/>
      <c r="T3991" s="12">
        <f>SUM(P3991:S3991)</f>
        <v>0</v>
      </c>
      <c r="U3991" s="95"/>
      <c r="V3991" s="94"/>
      <c r="W3991" s="94"/>
      <c r="X3991" s="94"/>
      <c r="Y3991" s="85"/>
      <c r="Z3991" s="85"/>
      <c r="AA3991" s="14">
        <f>SUM(U3991:Z3991)</f>
        <v>0</v>
      </c>
      <c r="AB3991" s="85"/>
      <c r="AC3991" s="85"/>
      <c r="AD3991" s="87">
        <f>H3991+K3991+O3991+T3991+AA3991+AB3991-AC3991</f>
        <v>68.845659163987136</v>
      </c>
    </row>
    <row r="3992" spans="1:30" ht="21" customHeight="1" x14ac:dyDescent="0.2">
      <c r="A3992" s="8">
        <v>3988</v>
      </c>
      <c r="B3992" s="117">
        <v>194108</v>
      </c>
      <c r="C3992" s="119" t="s">
        <v>78</v>
      </c>
      <c r="D3992" s="119">
        <v>2</v>
      </c>
      <c r="E3992" s="36">
        <v>0.68833333333333335</v>
      </c>
      <c r="F3992" s="51"/>
      <c r="G3992" s="51"/>
      <c r="H3992" s="12">
        <f>SUM(E3992*100,F3992:G3992)</f>
        <v>68.833333333333329</v>
      </c>
      <c r="I3992" s="51"/>
      <c r="J3992" s="121"/>
      <c r="K3992" s="14">
        <f>SUM(I3992:J3992)</f>
        <v>0</v>
      </c>
      <c r="L3992" s="51"/>
      <c r="M3992" s="121"/>
      <c r="N3992" s="121"/>
      <c r="O3992" s="14">
        <f>SUM(L3992:N3992)</f>
        <v>0</v>
      </c>
      <c r="P3992" s="121"/>
      <c r="Q3992" s="121"/>
      <c r="R3992" s="121"/>
      <c r="S3992" s="121"/>
      <c r="T3992" s="14">
        <f>SUM(P3992:S3992)</f>
        <v>0</v>
      </c>
      <c r="U3992" s="51"/>
      <c r="V3992" s="51"/>
      <c r="W3992" s="51"/>
      <c r="X3992" s="51"/>
      <c r="Y3992" s="51"/>
      <c r="Z3992" s="51"/>
      <c r="AA3992" s="14">
        <f>SUM(U3992:Z3992)</f>
        <v>0</v>
      </c>
      <c r="AB3992" s="51"/>
      <c r="AC3992" s="51"/>
      <c r="AD3992" s="87">
        <f>H3992+K3992+O3992+T3992+AA3992+AB3992-AC3992</f>
        <v>68.833333333333329</v>
      </c>
    </row>
    <row r="3993" spans="1:30" ht="21" customHeight="1" x14ac:dyDescent="0.2">
      <c r="A3993" s="9">
        <v>3989</v>
      </c>
      <c r="B3993" s="117">
        <v>204198</v>
      </c>
      <c r="C3993" s="119" t="s">
        <v>78</v>
      </c>
      <c r="D3993" s="119">
        <v>1</v>
      </c>
      <c r="E3993" s="36">
        <v>0.68828437500000006</v>
      </c>
      <c r="F3993" s="51"/>
      <c r="G3993" s="51"/>
      <c r="H3993" s="12">
        <f>SUM(E3993*100,F3993:G3993)</f>
        <v>68.828437500000007</v>
      </c>
      <c r="I3993" s="51"/>
      <c r="J3993" s="121"/>
      <c r="K3993" s="14">
        <f>SUM(I3993:J3993)</f>
        <v>0</v>
      </c>
      <c r="L3993" s="51"/>
      <c r="M3993" s="121"/>
      <c r="N3993" s="121"/>
      <c r="O3993" s="14">
        <f>SUM(L3993:N3993)</f>
        <v>0</v>
      </c>
      <c r="P3993" s="121"/>
      <c r="Q3993" s="121"/>
      <c r="R3993" s="121"/>
      <c r="S3993" s="121"/>
      <c r="T3993" s="14">
        <f>SUM(P3993:S3993)</f>
        <v>0</v>
      </c>
      <c r="U3993" s="51"/>
      <c r="V3993" s="51"/>
      <c r="W3993" s="51"/>
      <c r="X3993" s="51"/>
      <c r="Y3993" s="51"/>
      <c r="Z3993" s="51"/>
      <c r="AA3993" s="14">
        <f>SUM(U3993:Z3993)</f>
        <v>0</v>
      </c>
      <c r="AB3993" s="51"/>
      <c r="AC3993" s="51"/>
      <c r="AD3993" s="86">
        <f>H3993+K3993+O3993+T3993+AA3993+AB3993-AC3993</f>
        <v>68.828437500000007</v>
      </c>
    </row>
    <row r="3994" spans="1:30" ht="21" customHeight="1" x14ac:dyDescent="0.2">
      <c r="A3994" s="10">
        <v>3990</v>
      </c>
      <c r="B3994" s="117">
        <v>174108</v>
      </c>
      <c r="C3994" s="119" t="s">
        <v>78</v>
      </c>
      <c r="D3994" s="119">
        <v>4</v>
      </c>
      <c r="E3994" s="36">
        <v>0.68820512820512825</v>
      </c>
      <c r="F3994" s="51"/>
      <c r="G3994" s="51"/>
      <c r="H3994" s="12">
        <f>SUM(E3994*100,F3994:G3994)</f>
        <v>68.820512820512818</v>
      </c>
      <c r="I3994" s="51"/>
      <c r="J3994" s="121"/>
      <c r="K3994" s="14">
        <f>SUM(I3994:J3994)</f>
        <v>0</v>
      </c>
      <c r="L3994" s="51"/>
      <c r="M3994" s="121"/>
      <c r="N3994" s="121"/>
      <c r="O3994" s="14">
        <f>SUM(L3994:N3994)</f>
        <v>0</v>
      </c>
      <c r="P3994" s="121"/>
      <c r="Q3994" s="121"/>
      <c r="R3994" s="121"/>
      <c r="S3994" s="121"/>
      <c r="T3994" s="14">
        <f>SUM(P3994:S3994)</f>
        <v>0</v>
      </c>
      <c r="U3994" s="51"/>
      <c r="V3994" s="51"/>
      <c r="W3994" s="51"/>
      <c r="X3994" s="51"/>
      <c r="Y3994" s="51"/>
      <c r="Z3994" s="51"/>
      <c r="AA3994" s="14">
        <f>SUM(U3994:Z3994)</f>
        <v>0</v>
      </c>
      <c r="AB3994" s="51"/>
      <c r="AC3994" s="51"/>
      <c r="AD3994" s="86">
        <f>H3994+K3994+O3994+T3994+AA3994+AB3994-AC3994</f>
        <v>68.820512820512818</v>
      </c>
    </row>
    <row r="3995" spans="1:30" ht="21" customHeight="1" x14ac:dyDescent="0.2">
      <c r="A3995" s="8">
        <v>3991</v>
      </c>
      <c r="B3995" s="96" t="s">
        <v>3240</v>
      </c>
      <c r="C3995" s="96" t="s">
        <v>66</v>
      </c>
      <c r="D3995" s="96">
        <v>1</v>
      </c>
      <c r="E3995" s="35">
        <v>0.58799999999999997</v>
      </c>
      <c r="F3995" s="47"/>
      <c r="G3995" s="47"/>
      <c r="H3995" s="12">
        <f>SUM(E3995*100,F3995:G3995)</f>
        <v>58.8</v>
      </c>
      <c r="I3995" s="47"/>
      <c r="J3995" s="77"/>
      <c r="K3995" s="13">
        <f>SUM(I3995:J3995)</f>
        <v>0</v>
      </c>
      <c r="L3995" s="47"/>
      <c r="M3995" s="77"/>
      <c r="N3995" s="77"/>
      <c r="O3995" s="13">
        <f>SUM(L3995:N3995)</f>
        <v>0</v>
      </c>
      <c r="P3995" s="77"/>
      <c r="Q3995" s="77"/>
      <c r="R3995" s="77"/>
      <c r="S3995" s="77"/>
      <c r="T3995" s="13">
        <f>SUM(P3995:S3995)</f>
        <v>0</v>
      </c>
      <c r="U3995" s="47">
        <v>10</v>
      </c>
      <c r="V3995" s="47"/>
      <c r="W3995" s="47"/>
      <c r="X3995" s="47"/>
      <c r="Y3995" s="47"/>
      <c r="Z3995" s="47"/>
      <c r="AA3995" s="13">
        <f>SUM(U3995:Z3995)</f>
        <v>10</v>
      </c>
      <c r="AB3995" s="47"/>
      <c r="AC3995" s="47"/>
      <c r="AD3995" s="86">
        <f>H3995+K3995+O3995+T3995+AA3995+AB3995-AC3995</f>
        <v>68.8</v>
      </c>
    </row>
    <row r="3996" spans="1:30" ht="21" customHeight="1" x14ac:dyDescent="0.2">
      <c r="A3996" s="9">
        <v>3992</v>
      </c>
      <c r="B3996" s="96" t="s">
        <v>3241</v>
      </c>
      <c r="C3996" s="96" t="s">
        <v>66</v>
      </c>
      <c r="D3996" s="96">
        <v>2</v>
      </c>
      <c r="E3996" s="35">
        <v>0.68766666666666665</v>
      </c>
      <c r="F3996" s="47"/>
      <c r="G3996" s="47"/>
      <c r="H3996" s="12">
        <f>SUM(E3996*100,F3996:G3996)</f>
        <v>68.766666666666666</v>
      </c>
      <c r="I3996" s="47"/>
      <c r="J3996" s="77"/>
      <c r="K3996" s="13">
        <f>SUM(I3996:J3996)</f>
        <v>0</v>
      </c>
      <c r="L3996" s="47"/>
      <c r="M3996" s="77"/>
      <c r="N3996" s="77"/>
      <c r="O3996" s="13">
        <f>SUM(L3996:N3996)</f>
        <v>0</v>
      </c>
      <c r="P3996" s="77"/>
      <c r="Q3996" s="77"/>
      <c r="R3996" s="77"/>
      <c r="S3996" s="77"/>
      <c r="T3996" s="13">
        <f>SUM(P3996:S3996)</f>
        <v>0</v>
      </c>
      <c r="U3996" s="47"/>
      <c r="V3996" s="47"/>
      <c r="W3996" s="47"/>
      <c r="X3996" s="47"/>
      <c r="Y3996" s="47"/>
      <c r="Z3996" s="47"/>
      <c r="AA3996" s="13">
        <f>SUM(U3996:Z3996)</f>
        <v>0</v>
      </c>
      <c r="AB3996" s="47"/>
      <c r="AC3996" s="47"/>
      <c r="AD3996" s="86">
        <f>H3996+K3996+O3996+T3996+AA3996+AB3996-AC3996</f>
        <v>68.766666666666666</v>
      </c>
    </row>
    <row r="3997" spans="1:30" ht="21" customHeight="1" x14ac:dyDescent="0.2">
      <c r="A3997" s="10">
        <v>3993</v>
      </c>
      <c r="B3997" s="143" t="s">
        <v>3242</v>
      </c>
      <c r="C3997" s="92" t="s">
        <v>64</v>
      </c>
      <c r="D3997" s="91">
        <v>4</v>
      </c>
      <c r="E3997" s="37">
        <v>0.68724299065420558</v>
      </c>
      <c r="F3997" s="46"/>
      <c r="G3997" s="46"/>
      <c r="H3997" s="12">
        <f>SUM(E3997*100,F3997:G3997)</f>
        <v>68.724299065420553</v>
      </c>
      <c r="I3997" s="53"/>
      <c r="J3997" s="113"/>
      <c r="K3997" s="12">
        <f>SUM(I3997:J3997)</f>
        <v>0</v>
      </c>
      <c r="L3997" s="53"/>
      <c r="M3997" s="113"/>
      <c r="N3997" s="113"/>
      <c r="O3997" s="12">
        <f>SUM(L3997:N3997)</f>
        <v>0</v>
      </c>
      <c r="P3997" s="113"/>
      <c r="Q3997" s="113"/>
      <c r="R3997" s="113"/>
      <c r="S3997" s="113"/>
      <c r="T3997" s="12">
        <f>SUM(P3997:S3997)</f>
        <v>0</v>
      </c>
      <c r="U3997" s="53"/>
      <c r="V3997" s="53"/>
      <c r="W3997" s="53"/>
      <c r="X3997" s="53"/>
      <c r="Y3997" s="58"/>
      <c r="Z3997" s="58"/>
      <c r="AA3997" s="14">
        <f>SUM(U3997:Z3997)</f>
        <v>0</v>
      </c>
      <c r="AB3997" s="58"/>
      <c r="AC3997" s="58"/>
      <c r="AD3997" s="86">
        <f>H3997+K3997+O3997+T3997+AA3997+AB3997-AC3997</f>
        <v>68.724299065420553</v>
      </c>
    </row>
    <row r="3998" spans="1:30" ht="21" customHeight="1" x14ac:dyDescent="0.2">
      <c r="A3998" s="8">
        <v>3994</v>
      </c>
      <c r="B3998" s="134" t="s">
        <v>3243</v>
      </c>
      <c r="C3998" s="92" t="s">
        <v>64</v>
      </c>
      <c r="D3998" s="92">
        <v>1</v>
      </c>
      <c r="E3998" s="37">
        <v>0.68698666666666663</v>
      </c>
      <c r="F3998" s="46"/>
      <c r="G3998" s="46"/>
      <c r="H3998" s="12">
        <f>SUM(E3998*100,F3998:G3998)</f>
        <v>68.698666666666668</v>
      </c>
      <c r="I3998" s="94"/>
      <c r="J3998" s="95"/>
      <c r="K3998" s="12">
        <f>SUM(I3998:J3998)</f>
        <v>0</v>
      </c>
      <c r="L3998" s="95"/>
      <c r="M3998" s="95"/>
      <c r="N3998" s="95"/>
      <c r="O3998" s="12">
        <f>SUM(L3998:N3998)</f>
        <v>0</v>
      </c>
      <c r="P3998" s="95"/>
      <c r="Q3998" s="95"/>
      <c r="R3998" s="95"/>
      <c r="S3998" s="95"/>
      <c r="T3998" s="12">
        <f>SUM(P3998:S3998)</f>
        <v>0</v>
      </c>
      <c r="U3998" s="95"/>
      <c r="V3998" s="94"/>
      <c r="W3998" s="94"/>
      <c r="X3998" s="94"/>
      <c r="Y3998" s="85"/>
      <c r="Z3998" s="85"/>
      <c r="AA3998" s="14">
        <f>SUM(U3998:Z3998)</f>
        <v>0</v>
      </c>
      <c r="AB3998" s="85"/>
      <c r="AC3998" s="85"/>
      <c r="AD3998" s="87">
        <f>H3998+K3998+O3998+T3998+AA3998+AB3998-AC3998</f>
        <v>68.698666666666668</v>
      </c>
    </row>
    <row r="3999" spans="1:30" ht="21" customHeight="1" x14ac:dyDescent="0.2">
      <c r="A3999" s="9">
        <v>3995</v>
      </c>
      <c r="B3999" s="117">
        <v>204056</v>
      </c>
      <c r="C3999" s="119" t="s">
        <v>78</v>
      </c>
      <c r="D3999" s="119">
        <v>1</v>
      </c>
      <c r="E3999" s="36">
        <v>0.68687500000000001</v>
      </c>
      <c r="F3999" s="51"/>
      <c r="G3999" s="51"/>
      <c r="H3999" s="12">
        <f>SUM(E3999*100,F3999:G3999)</f>
        <v>68.6875</v>
      </c>
      <c r="I3999" s="51"/>
      <c r="J3999" s="121"/>
      <c r="K3999" s="14">
        <f>SUM(I3999:J3999)</f>
        <v>0</v>
      </c>
      <c r="L3999" s="51"/>
      <c r="M3999" s="121"/>
      <c r="N3999" s="121"/>
      <c r="O3999" s="14">
        <f>SUM(L3999:N3999)</f>
        <v>0</v>
      </c>
      <c r="P3999" s="121"/>
      <c r="Q3999" s="121"/>
      <c r="R3999" s="121"/>
      <c r="S3999" s="121"/>
      <c r="T3999" s="14">
        <f>SUM(P3999:S3999)</f>
        <v>0</v>
      </c>
      <c r="U3999" s="51"/>
      <c r="V3999" s="51"/>
      <c r="W3999" s="51"/>
      <c r="X3999" s="51"/>
      <c r="Y3999" s="51"/>
      <c r="Z3999" s="51"/>
      <c r="AA3999" s="14">
        <f>SUM(U3999:Z3999)</f>
        <v>0</v>
      </c>
      <c r="AB3999" s="51"/>
      <c r="AC3999" s="51"/>
      <c r="AD3999" s="86">
        <f>H3999+K3999+O3999+T3999+AA3999+AB3999-AC3999</f>
        <v>68.6875</v>
      </c>
    </row>
    <row r="4000" spans="1:30" ht="21" customHeight="1" x14ac:dyDescent="0.2">
      <c r="A4000" s="10">
        <v>3996</v>
      </c>
      <c r="B4000" s="127" t="s">
        <v>3244</v>
      </c>
      <c r="C4000" s="92" t="s">
        <v>64</v>
      </c>
      <c r="D4000" s="91">
        <v>4</v>
      </c>
      <c r="E4000" s="37">
        <v>0.68682174113311834</v>
      </c>
      <c r="F4000" s="46"/>
      <c r="G4000" s="46"/>
      <c r="H4000" s="12">
        <f>SUM(E4000*100,F4000:G4000)</f>
        <v>68.682174113311831</v>
      </c>
      <c r="I4000" s="94"/>
      <c r="J4000" s="95"/>
      <c r="K4000" s="12">
        <f>SUM(I4000:J4000)</f>
        <v>0</v>
      </c>
      <c r="L4000" s="95"/>
      <c r="M4000" s="95"/>
      <c r="N4000" s="95"/>
      <c r="O4000" s="12">
        <f>SUM(L4000:N4000)</f>
        <v>0</v>
      </c>
      <c r="P4000" s="95"/>
      <c r="Q4000" s="95"/>
      <c r="R4000" s="95"/>
      <c r="S4000" s="95"/>
      <c r="T4000" s="12">
        <f>SUM(P4000:S4000)</f>
        <v>0</v>
      </c>
      <c r="U4000" s="95"/>
      <c r="V4000" s="94"/>
      <c r="W4000" s="94"/>
      <c r="X4000" s="94"/>
      <c r="Y4000" s="85"/>
      <c r="Z4000" s="85"/>
      <c r="AA4000" s="14">
        <f>SUM(U4000:Z4000)</f>
        <v>0</v>
      </c>
      <c r="AB4000" s="85"/>
      <c r="AC4000" s="85"/>
      <c r="AD4000" s="86">
        <f>H4000+K4000+O4000+T4000+AA4000+AB4000-AC4000</f>
        <v>68.682174113311831</v>
      </c>
    </row>
    <row r="4001" spans="1:30" ht="21" customHeight="1" x14ac:dyDescent="0.2">
      <c r="A4001" s="8">
        <v>3997</v>
      </c>
      <c r="B4001" s="122" t="s">
        <v>3245</v>
      </c>
      <c r="C4001" s="110" t="s">
        <v>73</v>
      </c>
      <c r="D4001" s="110">
        <v>1</v>
      </c>
      <c r="E4001" s="36">
        <v>0.68659999999999999</v>
      </c>
      <c r="F4001" s="50"/>
      <c r="G4001" s="50"/>
      <c r="H4001" s="12">
        <f>SUM(E4001*100,F4001:G4001)</f>
        <v>68.66</v>
      </c>
      <c r="I4001" s="50"/>
      <c r="J4001" s="112"/>
      <c r="K4001" s="14">
        <f>SUM(I4001:J4001)</f>
        <v>0</v>
      </c>
      <c r="L4001" s="50"/>
      <c r="M4001" s="112"/>
      <c r="N4001" s="112"/>
      <c r="O4001" s="14">
        <f>SUM(L4001:N4001)</f>
        <v>0</v>
      </c>
      <c r="P4001" s="112"/>
      <c r="Q4001" s="112"/>
      <c r="R4001" s="112"/>
      <c r="S4001" s="112"/>
      <c r="T4001" s="14">
        <f>SUM(P4001:S4001)</f>
        <v>0</v>
      </c>
      <c r="U4001" s="50"/>
      <c r="V4001" s="50"/>
      <c r="W4001" s="50"/>
      <c r="X4001" s="50"/>
      <c r="Y4001" s="50"/>
      <c r="Z4001" s="50"/>
      <c r="AA4001" s="14">
        <f>SUM(U4001:Z4001)</f>
        <v>0</v>
      </c>
      <c r="AB4001" s="50"/>
      <c r="AC4001" s="50"/>
      <c r="AD4001" s="86">
        <f>H4001+K4001+O4001+T4001+AA4001+AB4001-AC4001</f>
        <v>68.66</v>
      </c>
    </row>
    <row r="4002" spans="1:30" ht="21" customHeight="1" x14ac:dyDescent="0.2">
      <c r="A4002" s="9">
        <v>3998</v>
      </c>
      <c r="B4002" s="96" t="s">
        <v>3246</v>
      </c>
      <c r="C4002" s="96" t="s">
        <v>66</v>
      </c>
      <c r="D4002" s="96">
        <v>1</v>
      </c>
      <c r="E4002" s="35">
        <v>0.68656249999999996</v>
      </c>
      <c r="F4002" s="47"/>
      <c r="G4002" s="47"/>
      <c r="H4002" s="12">
        <f>SUM(E4002*100,F4002:G4002)</f>
        <v>68.65625</v>
      </c>
      <c r="I4002" s="47"/>
      <c r="J4002" s="77"/>
      <c r="K4002" s="13">
        <f>SUM(I4002:J4002)</f>
        <v>0</v>
      </c>
      <c r="L4002" s="47"/>
      <c r="M4002" s="77"/>
      <c r="N4002" s="77"/>
      <c r="O4002" s="13">
        <f>SUM(L4002:N4002)</f>
        <v>0</v>
      </c>
      <c r="P4002" s="77"/>
      <c r="Q4002" s="77"/>
      <c r="R4002" s="77"/>
      <c r="S4002" s="77"/>
      <c r="T4002" s="13">
        <f>SUM(P4002:S4002)</f>
        <v>0</v>
      </c>
      <c r="U4002" s="47"/>
      <c r="V4002" s="47"/>
      <c r="W4002" s="47"/>
      <c r="X4002" s="47"/>
      <c r="Y4002" s="47"/>
      <c r="Z4002" s="47"/>
      <c r="AA4002" s="13">
        <f>SUM(U4002:Z4002)</f>
        <v>0</v>
      </c>
      <c r="AB4002" s="47"/>
      <c r="AC4002" s="47"/>
      <c r="AD4002" s="86">
        <f>H4002+K4002+O4002+T4002+AA4002+AB4002-AC4002</f>
        <v>68.65625</v>
      </c>
    </row>
    <row r="4003" spans="1:30" ht="21" customHeight="1" x14ac:dyDescent="0.2">
      <c r="A4003" s="10">
        <v>3999</v>
      </c>
      <c r="B4003" s="117">
        <v>194130</v>
      </c>
      <c r="C4003" s="119" t="s">
        <v>78</v>
      </c>
      <c r="D4003" s="119">
        <v>2</v>
      </c>
      <c r="E4003" s="36">
        <v>0.68645833333333328</v>
      </c>
      <c r="F4003" s="51"/>
      <c r="G4003" s="51"/>
      <c r="H4003" s="12">
        <f>SUM(E4003*100,F4003:G4003)</f>
        <v>68.645833333333329</v>
      </c>
      <c r="I4003" s="51"/>
      <c r="J4003" s="121"/>
      <c r="K4003" s="14">
        <f>SUM(I4003:J4003)</f>
        <v>0</v>
      </c>
      <c r="L4003" s="51"/>
      <c r="M4003" s="121"/>
      <c r="N4003" s="121"/>
      <c r="O4003" s="14">
        <f>SUM(L4003:N4003)</f>
        <v>0</v>
      </c>
      <c r="P4003" s="121"/>
      <c r="Q4003" s="121"/>
      <c r="R4003" s="121"/>
      <c r="S4003" s="121"/>
      <c r="T4003" s="14">
        <f>SUM(P4003:S4003)</f>
        <v>0</v>
      </c>
      <c r="U4003" s="51"/>
      <c r="V4003" s="51"/>
      <c r="W4003" s="51"/>
      <c r="X4003" s="51"/>
      <c r="Y4003" s="51"/>
      <c r="Z4003" s="51"/>
      <c r="AA4003" s="14">
        <f>SUM(U4003:Z4003)</f>
        <v>0</v>
      </c>
      <c r="AB4003" s="51"/>
      <c r="AC4003" s="51"/>
      <c r="AD4003" s="86">
        <f>H4003+K4003+O4003+T4003+AA4003+AB4003-AC4003</f>
        <v>68.645833333333329</v>
      </c>
    </row>
    <row r="4004" spans="1:30" ht="21" customHeight="1" x14ac:dyDescent="0.2">
      <c r="A4004" s="8">
        <v>4000</v>
      </c>
      <c r="B4004" s="143" t="s">
        <v>3247</v>
      </c>
      <c r="C4004" s="92" t="s">
        <v>64</v>
      </c>
      <c r="D4004" s="91">
        <v>4</v>
      </c>
      <c r="E4004" s="37">
        <v>0.6863551401869159</v>
      </c>
      <c r="F4004" s="46"/>
      <c r="G4004" s="46"/>
      <c r="H4004" s="12">
        <f>SUM(E4004*100,F4004:G4004)</f>
        <v>68.635514018691595</v>
      </c>
      <c r="I4004" s="94"/>
      <c r="J4004" s="95"/>
      <c r="K4004" s="12">
        <f>SUM(I4004:J4004)</f>
        <v>0</v>
      </c>
      <c r="L4004" s="95"/>
      <c r="M4004" s="95"/>
      <c r="N4004" s="95"/>
      <c r="O4004" s="12">
        <f>SUM(L4004:N4004)</f>
        <v>0</v>
      </c>
      <c r="P4004" s="95"/>
      <c r="Q4004" s="95"/>
      <c r="R4004" s="95"/>
      <c r="S4004" s="95"/>
      <c r="T4004" s="12">
        <f>SUM(P4004:S4004)</f>
        <v>0</v>
      </c>
      <c r="U4004" s="95"/>
      <c r="V4004" s="94"/>
      <c r="W4004" s="94"/>
      <c r="X4004" s="94"/>
      <c r="Y4004" s="85"/>
      <c r="Z4004" s="85"/>
      <c r="AA4004" s="14">
        <f>SUM(U4004:Z4004)</f>
        <v>0</v>
      </c>
      <c r="AB4004" s="85"/>
      <c r="AC4004" s="85"/>
      <c r="AD4004" s="87">
        <f>H4004+K4004+O4004+T4004+AA4004+AB4004-AC4004</f>
        <v>68.635514018691595</v>
      </c>
    </row>
    <row r="4005" spans="1:30" ht="21" customHeight="1" x14ac:dyDescent="0.2">
      <c r="A4005" s="9">
        <v>4001</v>
      </c>
      <c r="B4005" s="122" t="s">
        <v>3248</v>
      </c>
      <c r="C4005" s="110" t="s">
        <v>73</v>
      </c>
      <c r="D4005" s="110">
        <v>2</v>
      </c>
      <c r="E4005" s="36">
        <v>0.68625000000000003</v>
      </c>
      <c r="F4005" s="50"/>
      <c r="G4005" s="50"/>
      <c r="H4005" s="12">
        <f>SUM(E4005*100,F4005:G4005)</f>
        <v>68.625</v>
      </c>
      <c r="I4005" s="50"/>
      <c r="J4005" s="112"/>
      <c r="K4005" s="14">
        <f>SUM(I4005:J4005)</f>
        <v>0</v>
      </c>
      <c r="L4005" s="50"/>
      <c r="M4005" s="112"/>
      <c r="N4005" s="112"/>
      <c r="O4005" s="14">
        <f>SUM(L4005:N4005)</f>
        <v>0</v>
      </c>
      <c r="P4005" s="112"/>
      <c r="Q4005" s="112"/>
      <c r="R4005" s="112"/>
      <c r="S4005" s="112"/>
      <c r="T4005" s="14">
        <f>SUM(P4005:S4005)</f>
        <v>0</v>
      </c>
      <c r="U4005" s="50"/>
      <c r="V4005" s="50"/>
      <c r="W4005" s="50"/>
      <c r="X4005" s="50"/>
      <c r="Y4005" s="50"/>
      <c r="Z4005" s="50"/>
      <c r="AA4005" s="14">
        <f>SUM(U4005:Z4005)</f>
        <v>0</v>
      </c>
      <c r="AB4005" s="50"/>
      <c r="AC4005" s="50"/>
      <c r="AD4005" s="86">
        <f>H4005+K4005+O4005+T4005+AA4005+AB4005-AC4005</f>
        <v>68.625</v>
      </c>
    </row>
    <row r="4006" spans="1:30" ht="21" customHeight="1" x14ac:dyDescent="0.2">
      <c r="A4006" s="10">
        <v>4002</v>
      </c>
      <c r="B4006" s="136" t="s">
        <v>3249</v>
      </c>
      <c r="C4006" s="104" t="s">
        <v>70</v>
      </c>
      <c r="D4006" s="103">
        <v>1</v>
      </c>
      <c r="E4006" s="36">
        <f>H4006/100</f>
        <v>0.67818181818181811</v>
      </c>
      <c r="F4006" s="49"/>
      <c r="G4006" s="49">
        <v>1</v>
      </c>
      <c r="H4006" s="12">
        <v>67.818181818181813</v>
      </c>
      <c r="I4006" s="49"/>
      <c r="J4006" s="106"/>
      <c r="K4006" s="14">
        <f>SUM(I4006:J4006)</f>
        <v>0</v>
      </c>
      <c r="L4006" s="49"/>
      <c r="M4006" s="106"/>
      <c r="N4006" s="106"/>
      <c r="O4006" s="14">
        <f>SUM(L4006:N4006)</f>
        <v>0</v>
      </c>
      <c r="P4006" s="106"/>
      <c r="Q4006" s="106"/>
      <c r="R4006" s="106"/>
      <c r="S4006" s="106"/>
      <c r="T4006" s="14">
        <f>SUM(P4006:S4006)</f>
        <v>0</v>
      </c>
      <c r="U4006" s="49"/>
      <c r="V4006" s="49">
        <v>0.8</v>
      </c>
      <c r="W4006" s="49"/>
      <c r="X4006" s="49"/>
      <c r="Y4006" s="49"/>
      <c r="Z4006" s="49"/>
      <c r="AA4006" s="14">
        <f>SUM(U4006:Z4006)</f>
        <v>0.8</v>
      </c>
      <c r="AB4006" s="49"/>
      <c r="AC4006" s="49"/>
      <c r="AD4006" s="86">
        <f>H4006+K4006+O4006+T4006+AA4006+AB4006-AC4006</f>
        <v>68.61818181818181</v>
      </c>
    </row>
    <row r="4007" spans="1:30" ht="21" customHeight="1" x14ac:dyDescent="0.2">
      <c r="A4007" s="8">
        <v>4003</v>
      </c>
      <c r="B4007" s="117">
        <v>184014</v>
      </c>
      <c r="C4007" s="119" t="s">
        <v>78</v>
      </c>
      <c r="D4007" s="119">
        <v>3</v>
      </c>
      <c r="E4007" s="36">
        <v>0.68613636363636366</v>
      </c>
      <c r="F4007" s="51"/>
      <c r="G4007" s="51"/>
      <c r="H4007" s="12">
        <f>SUM(E4007*100,F4007:G4007)</f>
        <v>68.61363636363636</v>
      </c>
      <c r="I4007" s="51"/>
      <c r="J4007" s="121"/>
      <c r="K4007" s="14">
        <f>SUM(I4007:J4007)</f>
        <v>0</v>
      </c>
      <c r="L4007" s="51"/>
      <c r="M4007" s="121"/>
      <c r="N4007" s="121"/>
      <c r="O4007" s="14">
        <f>SUM(L4007:N4007)</f>
        <v>0</v>
      </c>
      <c r="P4007" s="121"/>
      <c r="Q4007" s="121"/>
      <c r="R4007" s="121"/>
      <c r="S4007" s="121"/>
      <c r="T4007" s="14">
        <f>SUM(P4007:S4007)</f>
        <v>0</v>
      </c>
      <c r="U4007" s="51"/>
      <c r="V4007" s="51"/>
      <c r="W4007" s="51"/>
      <c r="X4007" s="51"/>
      <c r="Y4007" s="51"/>
      <c r="Z4007" s="51"/>
      <c r="AA4007" s="14">
        <f>SUM(U4007:Z4007)</f>
        <v>0</v>
      </c>
      <c r="AB4007" s="51"/>
      <c r="AC4007" s="51"/>
      <c r="AD4007" s="86">
        <f>H4007+K4007+O4007+T4007+AA4007+AB4007-AC4007</f>
        <v>68.61363636363636</v>
      </c>
    </row>
    <row r="4008" spans="1:30" ht="21" customHeight="1" x14ac:dyDescent="0.2">
      <c r="A4008" s="9">
        <v>4004</v>
      </c>
      <c r="B4008" s="99" t="s">
        <v>3250</v>
      </c>
      <c r="C4008" s="101" t="s">
        <v>68</v>
      </c>
      <c r="D4008" s="101">
        <v>4</v>
      </c>
      <c r="E4008" s="35">
        <v>0.68600000000000005</v>
      </c>
      <c r="F4008" s="48"/>
      <c r="G4008" s="48"/>
      <c r="H4008" s="12">
        <f>SUM(E4008*100,F4008:G4008)</f>
        <v>68.600000000000009</v>
      </c>
      <c r="I4008" s="48"/>
      <c r="J4008" s="78"/>
      <c r="K4008" s="13">
        <f>SUM(I4008:J4008)</f>
        <v>0</v>
      </c>
      <c r="L4008" s="48"/>
      <c r="M4008" s="78"/>
      <c r="N4008" s="78"/>
      <c r="O4008" s="13">
        <f>SUM(L4008:N4008)</f>
        <v>0</v>
      </c>
      <c r="P4008" s="78"/>
      <c r="Q4008" s="78"/>
      <c r="R4008" s="78"/>
      <c r="S4008" s="78"/>
      <c r="T4008" s="13">
        <f>SUM(P4008:S4008)</f>
        <v>0</v>
      </c>
      <c r="U4008" s="48"/>
      <c r="V4008" s="48"/>
      <c r="W4008" s="48"/>
      <c r="X4008" s="48"/>
      <c r="Y4008" s="48"/>
      <c r="Z4008" s="48"/>
      <c r="AA4008" s="13">
        <f>SUM(U4008:Z4008)</f>
        <v>0</v>
      </c>
      <c r="AB4008" s="48"/>
      <c r="AC4008" s="48"/>
      <c r="AD4008" s="86">
        <f>H4008+K4008+O4008+T4008+AA4008+AB4008-AC4008</f>
        <v>68.600000000000009</v>
      </c>
    </row>
    <row r="4009" spans="1:30" ht="21" customHeight="1" x14ac:dyDescent="0.2">
      <c r="A4009" s="10">
        <v>4005</v>
      </c>
      <c r="B4009" s="117">
        <v>204115</v>
      </c>
      <c r="C4009" s="119" t="s">
        <v>78</v>
      </c>
      <c r="D4009" s="119">
        <v>1</v>
      </c>
      <c r="E4009" s="36">
        <v>0.68593749999999998</v>
      </c>
      <c r="F4009" s="51"/>
      <c r="G4009" s="51"/>
      <c r="H4009" s="12">
        <f>SUM(E4009*100,F4009:G4009)</f>
        <v>68.59375</v>
      </c>
      <c r="I4009" s="51"/>
      <c r="J4009" s="121"/>
      <c r="K4009" s="14">
        <f>SUM(I4009:J4009)</f>
        <v>0</v>
      </c>
      <c r="L4009" s="51"/>
      <c r="M4009" s="121"/>
      <c r="N4009" s="121"/>
      <c r="O4009" s="14">
        <f>SUM(L4009:N4009)</f>
        <v>0</v>
      </c>
      <c r="P4009" s="121"/>
      <c r="Q4009" s="121"/>
      <c r="R4009" s="121"/>
      <c r="S4009" s="121"/>
      <c r="T4009" s="14">
        <f>SUM(P4009:S4009)</f>
        <v>0</v>
      </c>
      <c r="U4009" s="51"/>
      <c r="V4009" s="51"/>
      <c r="W4009" s="51"/>
      <c r="X4009" s="51"/>
      <c r="Y4009" s="51"/>
      <c r="Z4009" s="51"/>
      <c r="AA4009" s="14">
        <f>SUM(U4009:Z4009)</f>
        <v>0</v>
      </c>
      <c r="AB4009" s="51"/>
      <c r="AC4009" s="51"/>
      <c r="AD4009" s="86">
        <f>H4009+K4009+O4009+T4009+AA4009+AB4009-AC4009</f>
        <v>68.59375</v>
      </c>
    </row>
    <row r="4010" spans="1:30" ht="21" customHeight="1" x14ac:dyDescent="0.2">
      <c r="A4010" s="8">
        <v>4006</v>
      </c>
      <c r="B4010" s="107" t="s">
        <v>3251</v>
      </c>
      <c r="C4010" s="104" t="s">
        <v>70</v>
      </c>
      <c r="D4010" s="104">
        <v>2</v>
      </c>
      <c r="E4010" s="36">
        <f>H4010/100</f>
        <v>0.68563333333333332</v>
      </c>
      <c r="F4010" s="49"/>
      <c r="G4010" s="49"/>
      <c r="H4010" s="12">
        <v>68.563333333333333</v>
      </c>
      <c r="I4010" s="49"/>
      <c r="J4010" s="106"/>
      <c r="K4010" s="14">
        <f>SUM(I4010:J4010)</f>
        <v>0</v>
      </c>
      <c r="L4010" s="49"/>
      <c r="M4010" s="106"/>
      <c r="N4010" s="106"/>
      <c r="O4010" s="14">
        <f>SUM(L4010:N4010)</f>
        <v>0</v>
      </c>
      <c r="P4010" s="106"/>
      <c r="Q4010" s="106"/>
      <c r="R4010" s="106"/>
      <c r="S4010" s="106"/>
      <c r="T4010" s="14">
        <f>SUM(P4010:S4010)</f>
        <v>0</v>
      </c>
      <c r="U4010" s="49"/>
      <c r="V4010" s="49"/>
      <c r="W4010" s="49"/>
      <c r="X4010" s="49"/>
      <c r="Y4010" s="49"/>
      <c r="Z4010" s="49"/>
      <c r="AA4010" s="14">
        <f>SUM(U4010:Z4010)</f>
        <v>0</v>
      </c>
      <c r="AB4010" s="49"/>
      <c r="AC4010" s="49"/>
      <c r="AD4010" s="86">
        <f>H4010+K4010+O4010+T4010+AA4010+AB4010-AC4010</f>
        <v>68.563333333333333</v>
      </c>
    </row>
    <row r="4011" spans="1:30" ht="21" customHeight="1" x14ac:dyDescent="0.2">
      <c r="A4011" s="9">
        <v>4007</v>
      </c>
      <c r="B4011" s="103" t="s">
        <v>3252</v>
      </c>
      <c r="C4011" s="104" t="s">
        <v>70</v>
      </c>
      <c r="D4011" s="103">
        <v>4</v>
      </c>
      <c r="E4011" s="36">
        <f>H4011/100</f>
        <v>0.68538461538461537</v>
      </c>
      <c r="F4011" s="49"/>
      <c r="G4011" s="49"/>
      <c r="H4011" s="12">
        <v>68.538461538461533</v>
      </c>
      <c r="I4011" s="49"/>
      <c r="J4011" s="106"/>
      <c r="K4011" s="14">
        <f>SUM(I4011:J4011)</f>
        <v>0</v>
      </c>
      <c r="L4011" s="49"/>
      <c r="M4011" s="106"/>
      <c r="N4011" s="106"/>
      <c r="O4011" s="14">
        <f>SUM(L4011:N4011)</f>
        <v>0</v>
      </c>
      <c r="P4011" s="106"/>
      <c r="Q4011" s="197"/>
      <c r="R4011" s="106"/>
      <c r="S4011" s="106"/>
      <c r="T4011" s="14">
        <f>SUM(P4011:S4011)</f>
        <v>0</v>
      </c>
      <c r="U4011" s="49"/>
      <c r="V4011" s="49"/>
      <c r="W4011" s="49"/>
      <c r="X4011" s="49"/>
      <c r="Y4011" s="49"/>
      <c r="Z4011" s="49"/>
      <c r="AA4011" s="14">
        <f>SUM(U4011:Z4011)</f>
        <v>0</v>
      </c>
      <c r="AB4011" s="49"/>
      <c r="AC4011" s="49"/>
      <c r="AD4011" s="86">
        <f>H4011+K4011+O4011+T4011+AA4011+AB4011-AC4011</f>
        <v>68.538461538461533</v>
      </c>
    </row>
    <row r="4012" spans="1:30" ht="21" customHeight="1" x14ac:dyDescent="0.2">
      <c r="A4012" s="10">
        <v>4008</v>
      </c>
      <c r="B4012" s="103" t="s">
        <v>3253</v>
      </c>
      <c r="C4012" s="104" t="s">
        <v>70</v>
      </c>
      <c r="D4012" s="103">
        <v>4</v>
      </c>
      <c r="E4012" s="36">
        <f>H4012/100</f>
        <v>0.68500000000000005</v>
      </c>
      <c r="F4012" s="49"/>
      <c r="G4012" s="49"/>
      <c r="H4012" s="12">
        <v>68.5</v>
      </c>
      <c r="I4012" s="49"/>
      <c r="J4012" s="106"/>
      <c r="K4012" s="14">
        <f>SUM(I4012:J4012)</f>
        <v>0</v>
      </c>
      <c r="L4012" s="49"/>
      <c r="M4012" s="106"/>
      <c r="N4012" s="106"/>
      <c r="O4012" s="14">
        <f>SUM(L4012:N4012)</f>
        <v>0</v>
      </c>
      <c r="P4012" s="106"/>
      <c r="Q4012" s="106"/>
      <c r="R4012" s="106"/>
      <c r="S4012" s="106"/>
      <c r="T4012" s="14">
        <f>SUM(P4012:S4012)</f>
        <v>0</v>
      </c>
      <c r="U4012" s="49"/>
      <c r="V4012" s="49"/>
      <c r="W4012" s="49"/>
      <c r="X4012" s="49"/>
      <c r="Y4012" s="49"/>
      <c r="Z4012" s="49"/>
      <c r="AA4012" s="14">
        <f>SUM(U4012:Z4012)</f>
        <v>0</v>
      </c>
      <c r="AB4012" s="49"/>
      <c r="AC4012" s="49"/>
      <c r="AD4012" s="86">
        <f>H4012+K4012+O4012+T4012+AA4012+AB4012-AC4012</f>
        <v>68.5</v>
      </c>
    </row>
    <row r="4013" spans="1:30" ht="21" customHeight="1" x14ac:dyDescent="0.2">
      <c r="A4013" s="8">
        <v>4009</v>
      </c>
      <c r="B4013" s="117">
        <v>204279</v>
      </c>
      <c r="C4013" s="119" t="s">
        <v>78</v>
      </c>
      <c r="D4013" s="119">
        <v>1</v>
      </c>
      <c r="E4013" s="36">
        <v>0.68500000000000005</v>
      </c>
      <c r="F4013" s="51"/>
      <c r="G4013" s="51"/>
      <c r="H4013" s="12">
        <f>SUM(E4013*100,F4013:G4013)</f>
        <v>68.5</v>
      </c>
      <c r="I4013" s="51"/>
      <c r="J4013" s="121"/>
      <c r="K4013" s="14">
        <f>SUM(I4013:J4013)</f>
        <v>0</v>
      </c>
      <c r="L4013" s="51"/>
      <c r="M4013" s="121"/>
      <c r="N4013" s="121"/>
      <c r="O4013" s="14">
        <f>SUM(L4013:N4013)</f>
        <v>0</v>
      </c>
      <c r="P4013" s="121"/>
      <c r="Q4013" s="121"/>
      <c r="R4013" s="121"/>
      <c r="S4013" s="121"/>
      <c r="T4013" s="14">
        <f>SUM(P4013:S4013)</f>
        <v>0</v>
      </c>
      <c r="U4013" s="51"/>
      <c r="V4013" s="51"/>
      <c r="W4013" s="51"/>
      <c r="X4013" s="51"/>
      <c r="Y4013" s="51"/>
      <c r="Z4013" s="51"/>
      <c r="AA4013" s="14">
        <f>SUM(U4013:Z4013)</f>
        <v>0</v>
      </c>
      <c r="AB4013" s="51"/>
      <c r="AC4013" s="51"/>
      <c r="AD4013" s="87">
        <f>H4013+K4013+O4013+T4013+AA4013+AB4013-AC4013</f>
        <v>68.5</v>
      </c>
    </row>
    <row r="4014" spans="1:30" ht="21" customHeight="1" x14ac:dyDescent="0.2">
      <c r="A4014" s="9">
        <v>4010</v>
      </c>
      <c r="B4014" s="131">
        <v>164315</v>
      </c>
      <c r="C4014" s="92" t="s">
        <v>64</v>
      </c>
      <c r="D4014" s="91">
        <v>5</v>
      </c>
      <c r="E4014" s="37">
        <v>0.6847656956757735</v>
      </c>
      <c r="F4014" s="54"/>
      <c r="G4014" s="54"/>
      <c r="H4014" s="12">
        <f>SUM(E4014*100,F4014:G4014)</f>
        <v>68.476569567577343</v>
      </c>
      <c r="I4014" s="85"/>
      <c r="J4014" s="126"/>
      <c r="K4014" s="12">
        <f>SUM(I4014:J4014)</f>
        <v>0</v>
      </c>
      <c r="L4014" s="95"/>
      <c r="M4014" s="95"/>
      <c r="N4014" s="95"/>
      <c r="O4014" s="12">
        <f>SUM(L4014:N4014)</f>
        <v>0</v>
      </c>
      <c r="P4014" s="95"/>
      <c r="Q4014" s="95"/>
      <c r="R4014" s="95"/>
      <c r="S4014" s="95"/>
      <c r="T4014" s="12">
        <f>SUM(P4014:S4014)</f>
        <v>0</v>
      </c>
      <c r="U4014" s="95"/>
      <c r="V4014" s="94"/>
      <c r="W4014" s="94"/>
      <c r="X4014" s="94"/>
      <c r="Y4014" s="85"/>
      <c r="Z4014" s="85"/>
      <c r="AA4014" s="14">
        <f>SUM(U4014:Z4014)</f>
        <v>0</v>
      </c>
      <c r="AB4014" s="85"/>
      <c r="AC4014" s="85"/>
      <c r="AD4014" s="86">
        <f>H4014+K4014+O4014+T4014+AA4014+AB4014-AC4014</f>
        <v>68.476569567577343</v>
      </c>
    </row>
    <row r="4015" spans="1:30" ht="21" customHeight="1" x14ac:dyDescent="0.2">
      <c r="A4015" s="10">
        <v>4011</v>
      </c>
      <c r="B4015" s="117">
        <v>204081</v>
      </c>
      <c r="C4015" s="119" t="s">
        <v>78</v>
      </c>
      <c r="D4015" s="119">
        <v>1</v>
      </c>
      <c r="E4015" s="36">
        <v>0.6846875</v>
      </c>
      <c r="F4015" s="51"/>
      <c r="G4015" s="51"/>
      <c r="H4015" s="12">
        <f>SUM(E4015*100,F4015:G4015)</f>
        <v>68.46875</v>
      </c>
      <c r="I4015" s="51"/>
      <c r="J4015" s="121"/>
      <c r="K4015" s="14">
        <f>SUM(I4015:J4015)</f>
        <v>0</v>
      </c>
      <c r="L4015" s="51"/>
      <c r="M4015" s="121"/>
      <c r="N4015" s="121"/>
      <c r="O4015" s="14">
        <f>SUM(L4015:N4015)</f>
        <v>0</v>
      </c>
      <c r="P4015" s="121"/>
      <c r="Q4015" s="121"/>
      <c r="R4015" s="121"/>
      <c r="S4015" s="121"/>
      <c r="T4015" s="14">
        <f>SUM(P4015:S4015)</f>
        <v>0</v>
      </c>
      <c r="U4015" s="51"/>
      <c r="V4015" s="51"/>
      <c r="W4015" s="51"/>
      <c r="X4015" s="51"/>
      <c r="Y4015" s="51"/>
      <c r="Z4015" s="51"/>
      <c r="AA4015" s="14">
        <f>SUM(U4015:Z4015)</f>
        <v>0</v>
      </c>
      <c r="AB4015" s="51"/>
      <c r="AC4015" s="51"/>
      <c r="AD4015" s="86">
        <f>H4015+K4015+O4015+T4015+AA4015+AB4015-AC4015</f>
        <v>68.46875</v>
      </c>
    </row>
    <row r="4016" spans="1:30" ht="21" customHeight="1" x14ac:dyDescent="0.2">
      <c r="A4016" s="8">
        <v>4012</v>
      </c>
      <c r="B4016" s="117">
        <v>174041</v>
      </c>
      <c r="C4016" s="119" t="s">
        <v>78</v>
      </c>
      <c r="D4016" s="119">
        <v>4</v>
      </c>
      <c r="E4016" s="36">
        <v>0.68461538461538463</v>
      </c>
      <c r="F4016" s="51"/>
      <c r="G4016" s="51"/>
      <c r="H4016" s="12">
        <f>SUM(E4016*100,F4016:G4016)</f>
        <v>68.461538461538467</v>
      </c>
      <c r="I4016" s="51"/>
      <c r="J4016" s="121"/>
      <c r="K4016" s="14">
        <f>SUM(I4016:J4016)</f>
        <v>0</v>
      </c>
      <c r="L4016" s="51"/>
      <c r="M4016" s="121"/>
      <c r="N4016" s="121"/>
      <c r="O4016" s="14">
        <f>SUM(L4016:N4016)</f>
        <v>0</v>
      </c>
      <c r="P4016" s="121"/>
      <c r="Q4016" s="121"/>
      <c r="R4016" s="121"/>
      <c r="S4016" s="121"/>
      <c r="T4016" s="14">
        <f>SUM(P4016:S4016)</f>
        <v>0</v>
      </c>
      <c r="U4016" s="51"/>
      <c r="V4016" s="51"/>
      <c r="W4016" s="51"/>
      <c r="X4016" s="51"/>
      <c r="Y4016" s="51"/>
      <c r="Z4016" s="51"/>
      <c r="AA4016" s="14">
        <f>SUM(U4016:Z4016)</f>
        <v>0</v>
      </c>
      <c r="AB4016" s="51"/>
      <c r="AC4016" s="51"/>
      <c r="AD4016" s="87">
        <f>H4016+K4016+O4016+T4016+AA4016+AB4016-AC4016</f>
        <v>68.461538461538467</v>
      </c>
    </row>
    <row r="4017" spans="1:30" ht="21" customHeight="1" x14ac:dyDescent="0.2">
      <c r="A4017" s="9">
        <v>4013</v>
      </c>
      <c r="B4017" s="96" t="s">
        <v>3254</v>
      </c>
      <c r="C4017" s="96" t="s">
        <v>66</v>
      </c>
      <c r="D4017" s="96">
        <v>4</v>
      </c>
      <c r="E4017" s="35">
        <v>0.68444444444444441</v>
      </c>
      <c r="F4017" s="47"/>
      <c r="G4017" s="47"/>
      <c r="H4017" s="12">
        <f>SUM(E4017*100,F4017:G4017)</f>
        <v>68.444444444444443</v>
      </c>
      <c r="I4017" s="47"/>
      <c r="J4017" s="77"/>
      <c r="K4017" s="13">
        <f>SUM(I4017:J4017)</f>
        <v>0</v>
      </c>
      <c r="L4017" s="47"/>
      <c r="M4017" s="77"/>
      <c r="N4017" s="77"/>
      <c r="O4017" s="13">
        <f>SUM(L4017:N4017)</f>
        <v>0</v>
      </c>
      <c r="P4017" s="77"/>
      <c r="Q4017" s="77"/>
      <c r="R4017" s="77"/>
      <c r="S4017" s="77"/>
      <c r="T4017" s="13">
        <f>SUM(P4017:S4017)</f>
        <v>0</v>
      </c>
      <c r="U4017" s="47"/>
      <c r="V4017" s="47"/>
      <c r="W4017" s="47"/>
      <c r="X4017" s="47"/>
      <c r="Y4017" s="47"/>
      <c r="Z4017" s="47"/>
      <c r="AA4017" s="13">
        <f>SUM(U4017:Z4017)</f>
        <v>0</v>
      </c>
      <c r="AB4017" s="47"/>
      <c r="AC4017" s="47"/>
      <c r="AD4017" s="86">
        <f>H4017+K4017+O4017+T4017+AA4017+AB4017-AC4017</f>
        <v>68.444444444444443</v>
      </c>
    </row>
    <row r="4018" spans="1:30" ht="21" customHeight="1" x14ac:dyDescent="0.2">
      <c r="A4018" s="10">
        <v>4014</v>
      </c>
      <c r="B4018" s="117">
        <v>194515</v>
      </c>
      <c r="C4018" s="119" t="s">
        <v>78</v>
      </c>
      <c r="D4018" s="119">
        <v>4</v>
      </c>
      <c r="E4018" s="36">
        <v>0.6843589743589743</v>
      </c>
      <c r="F4018" s="51"/>
      <c r="G4018" s="51"/>
      <c r="H4018" s="12">
        <f>SUM(E4018*100,F4018:G4018)</f>
        <v>68.435897435897431</v>
      </c>
      <c r="I4018" s="51"/>
      <c r="J4018" s="121"/>
      <c r="K4018" s="14">
        <f>SUM(I4018:J4018)</f>
        <v>0</v>
      </c>
      <c r="L4018" s="51"/>
      <c r="M4018" s="121"/>
      <c r="N4018" s="121"/>
      <c r="O4018" s="14">
        <f>SUM(L4018:N4018)</f>
        <v>0</v>
      </c>
      <c r="P4018" s="121"/>
      <c r="Q4018" s="121"/>
      <c r="R4018" s="121"/>
      <c r="S4018" s="121"/>
      <c r="T4018" s="14">
        <f>SUM(P4018:S4018)</f>
        <v>0</v>
      </c>
      <c r="U4018" s="51"/>
      <c r="V4018" s="51"/>
      <c r="W4018" s="51"/>
      <c r="X4018" s="51"/>
      <c r="Y4018" s="51"/>
      <c r="Z4018" s="51"/>
      <c r="AA4018" s="14">
        <f>SUM(U4018:Z4018)</f>
        <v>0</v>
      </c>
      <c r="AB4018" s="51"/>
      <c r="AC4018" s="51"/>
      <c r="AD4018" s="86">
        <f>H4018+K4018+O4018+T4018+AA4018+AB4018-AC4018</f>
        <v>68.435897435897431</v>
      </c>
    </row>
    <row r="4019" spans="1:30" ht="21" customHeight="1" x14ac:dyDescent="0.2">
      <c r="A4019" s="8">
        <v>4015</v>
      </c>
      <c r="B4019" s="107" t="s">
        <v>3255</v>
      </c>
      <c r="C4019" s="104" t="s">
        <v>70</v>
      </c>
      <c r="D4019" s="104">
        <v>2</v>
      </c>
      <c r="E4019" s="36">
        <f>H4019/100</f>
        <v>0.68420000000000003</v>
      </c>
      <c r="F4019" s="49"/>
      <c r="G4019" s="49"/>
      <c r="H4019" s="12">
        <v>68.42</v>
      </c>
      <c r="I4019" s="49"/>
      <c r="J4019" s="106"/>
      <c r="K4019" s="14">
        <f>SUM(I4019:J4019)</f>
        <v>0</v>
      </c>
      <c r="L4019" s="49"/>
      <c r="M4019" s="106"/>
      <c r="N4019" s="106"/>
      <c r="O4019" s="14">
        <f>SUM(L4019:N4019)</f>
        <v>0</v>
      </c>
      <c r="P4019" s="106"/>
      <c r="Q4019" s="106"/>
      <c r="R4019" s="197"/>
      <c r="S4019" s="106"/>
      <c r="T4019" s="14">
        <f>SUM(P4019:S4019)</f>
        <v>0</v>
      </c>
      <c r="U4019" s="49"/>
      <c r="V4019" s="49"/>
      <c r="W4019" s="49"/>
      <c r="X4019" s="49"/>
      <c r="Y4019" s="49"/>
      <c r="Z4019" s="49"/>
      <c r="AA4019" s="14">
        <f>SUM(U4019:Z4019)</f>
        <v>0</v>
      </c>
      <c r="AB4019" s="49"/>
      <c r="AC4019" s="49"/>
      <c r="AD4019" s="86">
        <f>H4019+K4019+O4019+T4019+AA4019+AB4019-AC4019</f>
        <v>68.42</v>
      </c>
    </row>
    <row r="4020" spans="1:30" ht="21" customHeight="1" x14ac:dyDescent="0.2">
      <c r="A4020" s="9">
        <v>4016</v>
      </c>
      <c r="B4020" s="129" t="s">
        <v>3256</v>
      </c>
      <c r="C4020" s="101" t="s">
        <v>68</v>
      </c>
      <c r="D4020" s="101">
        <v>2</v>
      </c>
      <c r="E4020" s="35">
        <v>0.68400000000000005</v>
      </c>
      <c r="F4020" s="48"/>
      <c r="G4020" s="48"/>
      <c r="H4020" s="12">
        <f>SUM(E4020*100,F4020:G4020)</f>
        <v>68.400000000000006</v>
      </c>
      <c r="I4020" s="48"/>
      <c r="J4020" s="78"/>
      <c r="K4020" s="13">
        <f>SUM(I4020:J4020)</f>
        <v>0</v>
      </c>
      <c r="L4020" s="48"/>
      <c r="M4020" s="78"/>
      <c r="N4020" s="78"/>
      <c r="O4020" s="13">
        <f>SUM(L4020:N4020)</f>
        <v>0</v>
      </c>
      <c r="P4020" s="78"/>
      <c r="Q4020" s="78"/>
      <c r="R4020" s="78"/>
      <c r="S4020" s="78"/>
      <c r="T4020" s="13">
        <f>SUM(P4020:S4020)</f>
        <v>0</v>
      </c>
      <c r="U4020" s="48"/>
      <c r="V4020" s="48"/>
      <c r="W4020" s="48"/>
      <c r="X4020" s="48"/>
      <c r="Y4020" s="48"/>
      <c r="Z4020" s="48"/>
      <c r="AA4020" s="13">
        <f>SUM(U4020:Z4020)</f>
        <v>0</v>
      </c>
      <c r="AB4020" s="48"/>
      <c r="AC4020" s="48"/>
      <c r="AD4020" s="86">
        <f>H4020+K4020+O4020+T4020+AA4020+AB4020-AC4020</f>
        <v>68.400000000000006</v>
      </c>
    </row>
    <row r="4021" spans="1:30" ht="21" customHeight="1" x14ac:dyDescent="0.2">
      <c r="A4021" s="10">
        <v>4017</v>
      </c>
      <c r="B4021" s="134" t="s">
        <v>3257</v>
      </c>
      <c r="C4021" s="92" t="s">
        <v>64</v>
      </c>
      <c r="D4021" s="92">
        <v>1</v>
      </c>
      <c r="E4021" s="37">
        <v>0.68400000000000005</v>
      </c>
      <c r="F4021" s="46"/>
      <c r="G4021" s="46"/>
      <c r="H4021" s="12">
        <f>SUM(E4021*100,F4021:G4021)</f>
        <v>68.400000000000006</v>
      </c>
      <c r="I4021" s="193"/>
      <c r="J4021" s="115"/>
      <c r="K4021" s="12">
        <f>SUM(I4021:J4021)</f>
        <v>0</v>
      </c>
      <c r="L4021" s="115"/>
      <c r="M4021" s="115"/>
      <c r="N4021" s="115"/>
      <c r="O4021" s="12">
        <f>SUM(L4021:N4021)</f>
        <v>0</v>
      </c>
      <c r="P4021" s="115"/>
      <c r="Q4021" s="115"/>
      <c r="R4021" s="115"/>
      <c r="S4021" s="115"/>
      <c r="T4021" s="12">
        <f>SUM(P4021:S4021)</f>
        <v>0</v>
      </c>
      <c r="U4021" s="115"/>
      <c r="V4021" s="193"/>
      <c r="W4021" s="193"/>
      <c r="X4021" s="193"/>
      <c r="Y4021" s="88"/>
      <c r="Z4021" s="88"/>
      <c r="AA4021" s="14">
        <f>SUM(U4021:Z4021)</f>
        <v>0</v>
      </c>
      <c r="AB4021" s="88"/>
      <c r="AC4021" s="88"/>
      <c r="AD4021" s="86">
        <f>H4021+K4021+O4021+T4021+AA4021+AB4021-AC4021</f>
        <v>68.400000000000006</v>
      </c>
    </row>
    <row r="4022" spans="1:30" ht="21" customHeight="1" x14ac:dyDescent="0.2">
      <c r="A4022" s="8">
        <v>4018</v>
      </c>
      <c r="B4022" s="114" t="s">
        <v>3258</v>
      </c>
      <c r="C4022" s="92" t="s">
        <v>64</v>
      </c>
      <c r="D4022" s="91">
        <v>3</v>
      </c>
      <c r="E4022" s="37">
        <v>0.68398713826366564</v>
      </c>
      <c r="F4022" s="46"/>
      <c r="G4022" s="46"/>
      <c r="H4022" s="12">
        <f>SUM(E4022*100,F4022:G4022)</f>
        <v>68.39871382636656</v>
      </c>
      <c r="I4022" s="94"/>
      <c r="J4022" s="95"/>
      <c r="K4022" s="12">
        <f>SUM(I4022:J4022)</f>
        <v>0</v>
      </c>
      <c r="L4022" s="95"/>
      <c r="M4022" s="95"/>
      <c r="N4022" s="95"/>
      <c r="O4022" s="12">
        <f>SUM(L4022:N4022)</f>
        <v>0</v>
      </c>
      <c r="P4022" s="95"/>
      <c r="Q4022" s="95"/>
      <c r="R4022" s="95"/>
      <c r="S4022" s="95"/>
      <c r="T4022" s="12">
        <f>SUM(P4022:S4022)</f>
        <v>0</v>
      </c>
      <c r="U4022" s="95"/>
      <c r="V4022" s="94"/>
      <c r="W4022" s="94"/>
      <c r="X4022" s="94"/>
      <c r="Y4022" s="85"/>
      <c r="Z4022" s="85"/>
      <c r="AA4022" s="14">
        <f>SUM(U4022:Z4022)</f>
        <v>0</v>
      </c>
      <c r="AB4022" s="85"/>
      <c r="AC4022" s="85"/>
      <c r="AD4022" s="86">
        <f>H4022+K4022+O4022+T4022+AA4022+AB4022-AC4022</f>
        <v>68.39871382636656</v>
      </c>
    </row>
    <row r="4023" spans="1:30" ht="21" customHeight="1" x14ac:dyDescent="0.2">
      <c r="A4023" s="9">
        <v>4019</v>
      </c>
      <c r="B4023" s="90" t="s">
        <v>3259</v>
      </c>
      <c r="C4023" s="92" t="s">
        <v>64</v>
      </c>
      <c r="D4023" s="91">
        <v>2</v>
      </c>
      <c r="E4023" s="37">
        <v>0.68384615384615388</v>
      </c>
      <c r="F4023" s="46"/>
      <c r="G4023" s="46"/>
      <c r="H4023" s="12">
        <f>SUM(E4023*100,F4023:G4023)</f>
        <v>68.384615384615387</v>
      </c>
      <c r="I4023" s="94"/>
      <c r="J4023" s="95"/>
      <c r="K4023" s="12">
        <f>SUM(I4023:J4023)</f>
        <v>0</v>
      </c>
      <c r="L4023" s="95"/>
      <c r="M4023" s="95"/>
      <c r="N4023" s="95"/>
      <c r="O4023" s="12">
        <f>SUM(L4023:N4023)</f>
        <v>0</v>
      </c>
      <c r="P4023" s="95"/>
      <c r="Q4023" s="95"/>
      <c r="R4023" s="95"/>
      <c r="S4023" s="95"/>
      <c r="T4023" s="12">
        <f>SUM(P4023:S4023)</f>
        <v>0</v>
      </c>
      <c r="U4023" s="95"/>
      <c r="V4023" s="94"/>
      <c r="W4023" s="94"/>
      <c r="X4023" s="94"/>
      <c r="Y4023" s="85"/>
      <c r="Z4023" s="85"/>
      <c r="AA4023" s="14">
        <f>SUM(U4023:Z4023)</f>
        <v>0</v>
      </c>
      <c r="AB4023" s="85"/>
      <c r="AC4023" s="85"/>
      <c r="AD4023" s="86">
        <f>H4023+K4023+O4023+T4023+AA4023+AB4023-AC4023</f>
        <v>68.384615384615387</v>
      </c>
    </row>
    <row r="4024" spans="1:30" ht="21" customHeight="1" x14ac:dyDescent="0.2">
      <c r="A4024" s="10">
        <v>4020</v>
      </c>
      <c r="B4024" s="143" t="s">
        <v>3260</v>
      </c>
      <c r="C4024" s="92" t="s">
        <v>64</v>
      </c>
      <c r="D4024" s="91">
        <v>4</v>
      </c>
      <c r="E4024" s="37">
        <v>0.68380841121495328</v>
      </c>
      <c r="F4024" s="53"/>
      <c r="G4024" s="46"/>
      <c r="H4024" s="12">
        <f>SUM(E4024*100,F4024:G4024)</f>
        <v>68.380841121495322</v>
      </c>
      <c r="I4024" s="94"/>
      <c r="J4024" s="95"/>
      <c r="K4024" s="12">
        <f>SUM(I4024:J4024)</f>
        <v>0</v>
      </c>
      <c r="L4024" s="95"/>
      <c r="M4024" s="95"/>
      <c r="N4024" s="95"/>
      <c r="O4024" s="12">
        <f>SUM(L4024:N4024)</f>
        <v>0</v>
      </c>
      <c r="P4024" s="95"/>
      <c r="Q4024" s="95"/>
      <c r="R4024" s="95"/>
      <c r="S4024" s="95"/>
      <c r="T4024" s="12">
        <f>SUM(P4024:S4024)</f>
        <v>0</v>
      </c>
      <c r="U4024" s="95"/>
      <c r="V4024" s="94"/>
      <c r="W4024" s="94"/>
      <c r="X4024" s="94"/>
      <c r="Y4024" s="85"/>
      <c r="Z4024" s="85"/>
      <c r="AA4024" s="14">
        <f>SUM(U4024:Z4024)</f>
        <v>0</v>
      </c>
      <c r="AB4024" s="85"/>
      <c r="AC4024" s="85"/>
      <c r="AD4024" s="86">
        <f>H4024+K4024+O4024+T4024+AA4024+AB4024-AC4024</f>
        <v>68.380841121495322</v>
      </c>
    </row>
    <row r="4025" spans="1:30" ht="21" customHeight="1" x14ac:dyDescent="0.2">
      <c r="A4025" s="8">
        <v>4021</v>
      </c>
      <c r="B4025" s="131" t="s">
        <v>3261</v>
      </c>
      <c r="C4025" s="92" t="s">
        <v>64</v>
      </c>
      <c r="D4025" s="91">
        <v>2</v>
      </c>
      <c r="E4025" s="37">
        <v>0.68372340425531919</v>
      </c>
      <c r="F4025" s="53"/>
      <c r="G4025" s="46"/>
      <c r="H4025" s="12">
        <f>SUM(E4025*100,F4025:G4025)</f>
        <v>68.372340425531917</v>
      </c>
      <c r="I4025" s="94"/>
      <c r="J4025" s="95"/>
      <c r="K4025" s="12">
        <f>SUM(I4025:J4025)</f>
        <v>0</v>
      </c>
      <c r="L4025" s="95"/>
      <c r="M4025" s="95"/>
      <c r="N4025" s="95"/>
      <c r="O4025" s="12">
        <f>SUM(L4025:N4025)</f>
        <v>0</v>
      </c>
      <c r="P4025" s="95"/>
      <c r="Q4025" s="95"/>
      <c r="R4025" s="95"/>
      <c r="S4025" s="95"/>
      <c r="T4025" s="12">
        <f>SUM(P4025:S4025)</f>
        <v>0</v>
      </c>
      <c r="U4025" s="95"/>
      <c r="V4025" s="94"/>
      <c r="W4025" s="94"/>
      <c r="X4025" s="94"/>
      <c r="Y4025" s="85"/>
      <c r="Z4025" s="85"/>
      <c r="AA4025" s="14">
        <f>SUM(U4025:Z4025)</f>
        <v>0</v>
      </c>
      <c r="AB4025" s="85"/>
      <c r="AC4025" s="85"/>
      <c r="AD4025" s="86">
        <f>H4025+K4025+O4025+T4025+AA4025+AB4025-AC4025</f>
        <v>68.372340425531917</v>
      </c>
    </row>
    <row r="4026" spans="1:30" ht="21" customHeight="1" x14ac:dyDescent="0.2">
      <c r="A4026" s="9">
        <v>4022</v>
      </c>
      <c r="B4026" s="134" t="s">
        <v>3262</v>
      </c>
      <c r="C4026" s="92" t="s">
        <v>64</v>
      </c>
      <c r="D4026" s="92">
        <v>1</v>
      </c>
      <c r="E4026" s="37">
        <v>0.68366666666666664</v>
      </c>
      <c r="F4026" s="46"/>
      <c r="G4026" s="46"/>
      <c r="H4026" s="12">
        <f>SUM(E4026*100,F4026:G4026)</f>
        <v>68.36666666666666</v>
      </c>
      <c r="I4026" s="53"/>
      <c r="J4026" s="113"/>
      <c r="K4026" s="12">
        <f>SUM(I4026:J4026)</f>
        <v>0</v>
      </c>
      <c r="L4026" s="53"/>
      <c r="M4026" s="113"/>
      <c r="N4026" s="113"/>
      <c r="O4026" s="12">
        <f>SUM(L4026:N4026)</f>
        <v>0</v>
      </c>
      <c r="P4026" s="113"/>
      <c r="Q4026" s="113"/>
      <c r="R4026" s="113"/>
      <c r="S4026" s="113"/>
      <c r="T4026" s="12">
        <f>SUM(P4026:S4026)</f>
        <v>0</v>
      </c>
      <c r="U4026" s="53"/>
      <c r="V4026" s="53"/>
      <c r="W4026" s="53"/>
      <c r="X4026" s="53"/>
      <c r="Y4026" s="58"/>
      <c r="Z4026" s="58"/>
      <c r="AA4026" s="14">
        <f>SUM(U4026:Z4026)</f>
        <v>0</v>
      </c>
      <c r="AB4026" s="58"/>
      <c r="AC4026" s="58"/>
      <c r="AD4026" s="86">
        <f>H4026+K4026+O4026+T4026+AA4026+AB4026-AC4026</f>
        <v>68.36666666666666</v>
      </c>
    </row>
    <row r="4027" spans="1:30" ht="21" customHeight="1" x14ac:dyDescent="0.2">
      <c r="A4027" s="10">
        <v>4023</v>
      </c>
      <c r="B4027" s="90" t="s">
        <v>3263</v>
      </c>
      <c r="C4027" s="92" t="s">
        <v>64</v>
      </c>
      <c r="D4027" s="92">
        <v>2</v>
      </c>
      <c r="E4027" s="37">
        <v>0.67755319148936166</v>
      </c>
      <c r="F4027" s="46"/>
      <c r="G4027" s="46"/>
      <c r="H4027" s="12">
        <f>SUM(E4027*100,F4027:G4027)</f>
        <v>67.755319148936167</v>
      </c>
      <c r="I4027" s="94"/>
      <c r="J4027" s="95"/>
      <c r="K4027" s="12">
        <f>SUM(I4027:J4027)</f>
        <v>0</v>
      </c>
      <c r="L4027" s="95"/>
      <c r="M4027" s="95"/>
      <c r="N4027" s="95"/>
      <c r="O4027" s="12">
        <f>SUM(L4027:N4027)</f>
        <v>0</v>
      </c>
      <c r="P4027" s="95"/>
      <c r="Q4027" s="95"/>
      <c r="R4027" s="95">
        <v>0.6</v>
      </c>
      <c r="S4027" s="95"/>
      <c r="T4027" s="12">
        <f>SUM(P4027:S4027)</f>
        <v>0.6</v>
      </c>
      <c r="U4027" s="95"/>
      <c r="V4027" s="94"/>
      <c r="W4027" s="94"/>
      <c r="X4027" s="94"/>
      <c r="Y4027" s="85"/>
      <c r="Z4027" s="85"/>
      <c r="AA4027" s="14">
        <f>SUM(U4027:Z4027)</f>
        <v>0</v>
      </c>
      <c r="AB4027" s="85"/>
      <c r="AC4027" s="85"/>
      <c r="AD4027" s="86">
        <f>H4027+K4027+O4027+T4027+AA4027+AB4027-AC4027</f>
        <v>68.355319148936161</v>
      </c>
    </row>
    <row r="4028" spans="1:30" ht="21" customHeight="1" x14ac:dyDescent="0.2">
      <c r="A4028" s="8">
        <v>4024</v>
      </c>
      <c r="B4028" s="90" t="s">
        <v>3264</v>
      </c>
      <c r="C4028" s="92" t="s">
        <v>64</v>
      </c>
      <c r="D4028" s="91">
        <v>2</v>
      </c>
      <c r="E4028" s="37">
        <v>0.68340659340659338</v>
      </c>
      <c r="F4028" s="46"/>
      <c r="G4028" s="46"/>
      <c r="H4028" s="12">
        <f>SUM(E4028*100,F4028:G4028)</f>
        <v>68.340659340659343</v>
      </c>
      <c r="I4028" s="94"/>
      <c r="J4028" s="95"/>
      <c r="K4028" s="12">
        <f>SUM(I4028:J4028)</f>
        <v>0</v>
      </c>
      <c r="L4028" s="95"/>
      <c r="M4028" s="95"/>
      <c r="N4028" s="95"/>
      <c r="O4028" s="12">
        <f>SUM(L4028:N4028)</f>
        <v>0</v>
      </c>
      <c r="P4028" s="95"/>
      <c r="Q4028" s="95"/>
      <c r="R4028" s="95"/>
      <c r="S4028" s="95"/>
      <c r="T4028" s="12">
        <f>SUM(P4028:S4028)</f>
        <v>0</v>
      </c>
      <c r="U4028" s="95"/>
      <c r="V4028" s="94"/>
      <c r="W4028" s="94"/>
      <c r="X4028" s="94"/>
      <c r="Y4028" s="85"/>
      <c r="Z4028" s="85"/>
      <c r="AA4028" s="14">
        <f>SUM(U4028:Z4028)</f>
        <v>0</v>
      </c>
      <c r="AB4028" s="85"/>
      <c r="AC4028" s="85"/>
      <c r="AD4028" s="86">
        <f>H4028+K4028+O4028+T4028+AA4028+AB4028-AC4028</f>
        <v>68.340659340659343</v>
      </c>
    </row>
    <row r="4029" spans="1:30" ht="21" customHeight="1" x14ac:dyDescent="0.2">
      <c r="A4029" s="9">
        <v>4025</v>
      </c>
      <c r="B4029" s="145">
        <v>164278</v>
      </c>
      <c r="C4029" s="92" t="s">
        <v>64</v>
      </c>
      <c r="D4029" s="91">
        <v>5</v>
      </c>
      <c r="E4029" s="37">
        <v>0.68140144665461122</v>
      </c>
      <c r="F4029" s="54"/>
      <c r="G4029" s="54"/>
      <c r="H4029" s="12">
        <f>SUM(E4029*100,F4029:G4029)</f>
        <v>68.140144665461122</v>
      </c>
      <c r="I4029" s="85"/>
      <c r="J4029" s="126"/>
      <c r="K4029" s="12">
        <f>SUM(I4029:J4029)</f>
        <v>0</v>
      </c>
      <c r="L4029" s="95"/>
      <c r="M4029" s="95"/>
      <c r="N4029" s="95"/>
      <c r="O4029" s="12">
        <f>SUM(L4029:N4029)</f>
        <v>0</v>
      </c>
      <c r="P4029" s="95"/>
      <c r="Q4029" s="95"/>
      <c r="R4029" s="95"/>
      <c r="S4029" s="95"/>
      <c r="T4029" s="12">
        <f>SUM(P4029:S4029)</f>
        <v>0</v>
      </c>
      <c r="U4029" s="95"/>
      <c r="V4029" s="94">
        <v>0.2</v>
      </c>
      <c r="W4029" s="94"/>
      <c r="X4029" s="94"/>
      <c r="Y4029" s="85"/>
      <c r="Z4029" s="85"/>
      <c r="AA4029" s="14">
        <f>SUM(U4029:Z4029)</f>
        <v>0.2</v>
      </c>
      <c r="AB4029" s="85"/>
      <c r="AC4029" s="85"/>
      <c r="AD4029" s="87">
        <f>H4029+K4029+O4029+T4029+AA4029+AB4029-AC4029</f>
        <v>68.340144665461125</v>
      </c>
    </row>
    <row r="4030" spans="1:30" ht="21" customHeight="1" x14ac:dyDescent="0.2">
      <c r="A4030" s="10">
        <v>4026</v>
      </c>
      <c r="B4030" s="122" t="s">
        <v>3265</v>
      </c>
      <c r="C4030" s="110" t="s">
        <v>73</v>
      </c>
      <c r="D4030" s="110">
        <v>2</v>
      </c>
      <c r="E4030" s="36">
        <v>0.68312499999999998</v>
      </c>
      <c r="F4030" s="50"/>
      <c r="G4030" s="50"/>
      <c r="H4030" s="12">
        <f>SUM(E4030*100,F4030:G4030)</f>
        <v>68.3125</v>
      </c>
      <c r="I4030" s="50"/>
      <c r="J4030" s="112"/>
      <c r="K4030" s="14">
        <f>SUM(I4030:J4030)</f>
        <v>0</v>
      </c>
      <c r="L4030" s="50"/>
      <c r="M4030" s="112"/>
      <c r="N4030" s="112"/>
      <c r="O4030" s="14">
        <f>SUM(L4030:N4030)</f>
        <v>0</v>
      </c>
      <c r="P4030" s="112"/>
      <c r="Q4030" s="112"/>
      <c r="R4030" s="112"/>
      <c r="S4030" s="112"/>
      <c r="T4030" s="14">
        <f>SUM(P4030:S4030)</f>
        <v>0</v>
      </c>
      <c r="U4030" s="50"/>
      <c r="V4030" s="50"/>
      <c r="W4030" s="50"/>
      <c r="X4030" s="50"/>
      <c r="Y4030" s="50"/>
      <c r="Z4030" s="50"/>
      <c r="AA4030" s="14">
        <f>SUM(U4030:Z4030)</f>
        <v>0</v>
      </c>
      <c r="AB4030" s="50"/>
      <c r="AC4030" s="50"/>
      <c r="AD4030" s="86">
        <f>H4030+K4030+O4030+T4030+AA4030+AB4030-AC4030</f>
        <v>68.3125</v>
      </c>
    </row>
    <row r="4031" spans="1:30" ht="21" customHeight="1" x14ac:dyDescent="0.2">
      <c r="A4031" s="8">
        <v>4027</v>
      </c>
      <c r="B4031" s="117">
        <v>204136</v>
      </c>
      <c r="C4031" s="119" t="s">
        <v>78</v>
      </c>
      <c r="D4031" s="119">
        <v>1</v>
      </c>
      <c r="E4031" s="36">
        <v>0.68312499999999998</v>
      </c>
      <c r="F4031" s="51"/>
      <c r="G4031" s="51"/>
      <c r="H4031" s="12">
        <f>SUM(E4031*100,F4031:G4031)</f>
        <v>68.3125</v>
      </c>
      <c r="I4031" s="51"/>
      <c r="J4031" s="121"/>
      <c r="K4031" s="14">
        <f>SUM(I4031:J4031)</f>
        <v>0</v>
      </c>
      <c r="L4031" s="51"/>
      <c r="M4031" s="121"/>
      <c r="N4031" s="121"/>
      <c r="O4031" s="14">
        <f>SUM(L4031:N4031)</f>
        <v>0</v>
      </c>
      <c r="P4031" s="121"/>
      <c r="Q4031" s="121"/>
      <c r="R4031" s="121"/>
      <c r="S4031" s="121"/>
      <c r="T4031" s="14">
        <f>SUM(P4031:S4031)</f>
        <v>0</v>
      </c>
      <c r="U4031" s="51"/>
      <c r="V4031" s="51"/>
      <c r="W4031" s="51"/>
      <c r="X4031" s="51"/>
      <c r="Y4031" s="51"/>
      <c r="Z4031" s="51"/>
      <c r="AA4031" s="14">
        <f>SUM(U4031:Z4031)</f>
        <v>0</v>
      </c>
      <c r="AB4031" s="51"/>
      <c r="AC4031" s="51"/>
      <c r="AD4031" s="87">
        <f>H4031+K4031+O4031+T4031+AA4031+AB4031-AC4031</f>
        <v>68.3125</v>
      </c>
    </row>
    <row r="4032" spans="1:30" ht="21" customHeight="1" x14ac:dyDescent="0.2">
      <c r="A4032" s="9">
        <v>4028</v>
      </c>
      <c r="B4032" s="134" t="s">
        <v>3266</v>
      </c>
      <c r="C4032" s="92" t="s">
        <v>64</v>
      </c>
      <c r="D4032" s="92">
        <v>1</v>
      </c>
      <c r="E4032" s="37">
        <v>0.68266666666666664</v>
      </c>
      <c r="F4032" s="46"/>
      <c r="G4032" s="46"/>
      <c r="H4032" s="12">
        <f>SUM(E4032*100,F4032:G4032)</f>
        <v>68.266666666666666</v>
      </c>
      <c r="I4032" s="94"/>
      <c r="J4032" s="95"/>
      <c r="K4032" s="12">
        <f>SUM(I4032:J4032)</f>
        <v>0</v>
      </c>
      <c r="L4032" s="95"/>
      <c r="M4032" s="95"/>
      <c r="N4032" s="95"/>
      <c r="O4032" s="12">
        <f>SUM(L4032:N4032)</f>
        <v>0</v>
      </c>
      <c r="P4032" s="95"/>
      <c r="Q4032" s="95"/>
      <c r="R4032" s="95"/>
      <c r="S4032" s="95"/>
      <c r="T4032" s="12">
        <f>SUM(P4032:S4032)</f>
        <v>0</v>
      </c>
      <c r="U4032" s="95"/>
      <c r="V4032" s="94"/>
      <c r="W4032" s="94"/>
      <c r="X4032" s="94"/>
      <c r="Y4032" s="85"/>
      <c r="Z4032" s="85"/>
      <c r="AA4032" s="14">
        <f>SUM(U4032:Z4032)</f>
        <v>0</v>
      </c>
      <c r="AB4032" s="85"/>
      <c r="AC4032" s="85"/>
      <c r="AD4032" s="86">
        <f>H4032+K4032+O4032+T4032+AA4032+AB4032-AC4032</f>
        <v>68.266666666666666</v>
      </c>
    </row>
    <row r="4033" spans="1:30" ht="21" customHeight="1" x14ac:dyDescent="0.2">
      <c r="A4033" s="10">
        <v>4029</v>
      </c>
      <c r="B4033" s="96" t="s">
        <v>3267</v>
      </c>
      <c r="C4033" s="96" t="s">
        <v>66</v>
      </c>
      <c r="D4033" s="96">
        <v>3</v>
      </c>
      <c r="E4033" s="35">
        <v>0.68254237288135589</v>
      </c>
      <c r="F4033" s="47"/>
      <c r="G4033" s="47"/>
      <c r="H4033" s="12">
        <f>SUM(E4033*100,F4033:G4033)</f>
        <v>68.254237288135585</v>
      </c>
      <c r="I4033" s="47"/>
      <c r="J4033" s="77"/>
      <c r="K4033" s="13">
        <f>SUM(I4033:J4033)</f>
        <v>0</v>
      </c>
      <c r="L4033" s="47"/>
      <c r="M4033" s="77"/>
      <c r="N4033" s="77"/>
      <c r="O4033" s="13">
        <f>SUM(L4033:N4033)</f>
        <v>0</v>
      </c>
      <c r="P4033" s="77"/>
      <c r="Q4033" s="80"/>
      <c r="R4033" s="77"/>
      <c r="S4033" s="77"/>
      <c r="T4033" s="13">
        <f>SUM(P4033:S4033)</f>
        <v>0</v>
      </c>
      <c r="U4033" s="47"/>
      <c r="V4033" s="47"/>
      <c r="W4033" s="47"/>
      <c r="X4033" s="47"/>
      <c r="Y4033" s="47"/>
      <c r="Z4033" s="47"/>
      <c r="AA4033" s="13">
        <f>SUM(U4033:Z4033)</f>
        <v>0</v>
      </c>
      <c r="AB4033" s="47"/>
      <c r="AC4033" s="47"/>
      <c r="AD4033" s="86">
        <f>H4033+K4033+O4033+T4033+AA4033+AB4033-AC4033</f>
        <v>68.254237288135585</v>
      </c>
    </row>
    <row r="4034" spans="1:30" ht="21" customHeight="1" x14ac:dyDescent="0.2">
      <c r="A4034" s="8">
        <v>4030</v>
      </c>
      <c r="B4034" s="134" t="s">
        <v>3268</v>
      </c>
      <c r="C4034" s="92" t="s">
        <v>64</v>
      </c>
      <c r="D4034" s="92">
        <v>1</v>
      </c>
      <c r="E4034" s="37">
        <v>0.68233333333333335</v>
      </c>
      <c r="F4034" s="46"/>
      <c r="G4034" s="46"/>
      <c r="H4034" s="12">
        <f>SUM(E4034*100,F4034:G4034)</f>
        <v>68.233333333333334</v>
      </c>
      <c r="I4034" s="94"/>
      <c r="J4034" s="95"/>
      <c r="K4034" s="12">
        <f>SUM(I4034:J4034)</f>
        <v>0</v>
      </c>
      <c r="L4034" s="95"/>
      <c r="M4034" s="95"/>
      <c r="N4034" s="95"/>
      <c r="O4034" s="12">
        <f>SUM(L4034:N4034)</f>
        <v>0</v>
      </c>
      <c r="P4034" s="95"/>
      <c r="Q4034" s="95"/>
      <c r="R4034" s="95"/>
      <c r="S4034" s="95"/>
      <c r="T4034" s="12">
        <f>SUM(P4034:S4034)</f>
        <v>0</v>
      </c>
      <c r="U4034" s="95"/>
      <c r="V4034" s="94"/>
      <c r="W4034" s="94"/>
      <c r="X4034" s="94"/>
      <c r="Y4034" s="85"/>
      <c r="Z4034" s="85"/>
      <c r="AA4034" s="14">
        <f>SUM(U4034:Z4034)</f>
        <v>0</v>
      </c>
      <c r="AB4034" s="85"/>
      <c r="AC4034" s="85"/>
      <c r="AD4034" s="86">
        <f>H4034+K4034+O4034+T4034+AA4034+AB4034-AC4034</f>
        <v>68.233333333333334</v>
      </c>
    </row>
    <row r="4035" spans="1:30" ht="21" customHeight="1" x14ac:dyDescent="0.2">
      <c r="A4035" s="9">
        <v>4031</v>
      </c>
      <c r="B4035" s="96" t="s">
        <v>3269</v>
      </c>
      <c r="C4035" s="96" t="s">
        <v>66</v>
      </c>
      <c r="D4035" s="96">
        <v>2</v>
      </c>
      <c r="E4035" s="35">
        <v>0.67726666666666668</v>
      </c>
      <c r="F4035" s="47"/>
      <c r="G4035" s="47"/>
      <c r="H4035" s="12">
        <f>SUM(E4035*100,F4035:G4035)</f>
        <v>67.726666666666674</v>
      </c>
      <c r="I4035" s="47"/>
      <c r="J4035" s="77"/>
      <c r="K4035" s="13">
        <f>SUM(I4035:J4035)</f>
        <v>0</v>
      </c>
      <c r="L4035" s="47"/>
      <c r="M4035" s="77"/>
      <c r="N4035" s="77"/>
      <c r="O4035" s="13">
        <f>SUM(L4035:N4035)</f>
        <v>0</v>
      </c>
      <c r="P4035" s="77"/>
      <c r="Q4035" s="98"/>
      <c r="R4035" s="77">
        <v>0.5</v>
      </c>
      <c r="S4035" s="77"/>
      <c r="T4035" s="13">
        <f>SUM(P4035:S4035)</f>
        <v>0.5</v>
      </c>
      <c r="U4035" s="47"/>
      <c r="V4035" s="47"/>
      <c r="W4035" s="47"/>
      <c r="X4035" s="47"/>
      <c r="Y4035" s="47"/>
      <c r="Z4035" s="47"/>
      <c r="AA4035" s="13">
        <f>SUM(U4035:Z4035)</f>
        <v>0</v>
      </c>
      <c r="AB4035" s="47"/>
      <c r="AC4035" s="47"/>
      <c r="AD4035" s="86">
        <f>H4035+K4035+O4035+T4035+AA4035+AB4035-AC4035</f>
        <v>68.226666666666674</v>
      </c>
    </row>
    <row r="4036" spans="1:30" ht="21" customHeight="1" x14ac:dyDescent="0.2">
      <c r="A4036" s="10">
        <v>4032</v>
      </c>
      <c r="B4036" s="226" t="s">
        <v>3270</v>
      </c>
      <c r="C4036" s="92" t="s">
        <v>64</v>
      </c>
      <c r="D4036" s="91">
        <v>4</v>
      </c>
      <c r="E4036" s="37">
        <v>0.68198598130841126</v>
      </c>
      <c r="F4036" s="46"/>
      <c r="G4036" s="46"/>
      <c r="H4036" s="12">
        <f>SUM(E4036*100,F4036:G4036)</f>
        <v>68.19859813084112</v>
      </c>
      <c r="I4036" s="94"/>
      <c r="J4036" s="95"/>
      <c r="K4036" s="12">
        <f>SUM(I4036:J4036)</f>
        <v>0</v>
      </c>
      <c r="L4036" s="95"/>
      <c r="M4036" s="95"/>
      <c r="N4036" s="95"/>
      <c r="O4036" s="12">
        <f>SUM(L4036:N4036)</f>
        <v>0</v>
      </c>
      <c r="P4036" s="95"/>
      <c r="Q4036" s="95"/>
      <c r="R4036" s="95"/>
      <c r="S4036" s="95"/>
      <c r="T4036" s="12">
        <f>SUM(P4036:S4036)</f>
        <v>0</v>
      </c>
      <c r="U4036" s="95"/>
      <c r="V4036" s="94"/>
      <c r="W4036" s="94"/>
      <c r="X4036" s="94"/>
      <c r="Y4036" s="85"/>
      <c r="Z4036" s="85"/>
      <c r="AA4036" s="14">
        <f>SUM(U4036:Z4036)</f>
        <v>0</v>
      </c>
      <c r="AB4036" s="85"/>
      <c r="AC4036" s="85"/>
      <c r="AD4036" s="86">
        <f>H4036+K4036+O4036+T4036+AA4036+AB4036-AC4036</f>
        <v>68.19859813084112</v>
      </c>
    </row>
    <row r="4037" spans="1:30" ht="21" customHeight="1" x14ac:dyDescent="0.2">
      <c r="A4037" s="8">
        <v>4033</v>
      </c>
      <c r="B4037" s="114" t="s">
        <v>3271</v>
      </c>
      <c r="C4037" s="92" t="s">
        <v>64</v>
      </c>
      <c r="D4037" s="91">
        <v>3</v>
      </c>
      <c r="E4037" s="37">
        <v>0.68196141479099681</v>
      </c>
      <c r="F4037" s="46"/>
      <c r="G4037" s="46"/>
      <c r="H4037" s="12">
        <f>SUM(E4037*100,F4037:G4037)</f>
        <v>68.19614147909968</v>
      </c>
      <c r="I4037" s="94"/>
      <c r="J4037" s="95"/>
      <c r="K4037" s="12">
        <f>SUM(I4037:J4037)</f>
        <v>0</v>
      </c>
      <c r="L4037" s="95"/>
      <c r="M4037" s="95"/>
      <c r="N4037" s="95"/>
      <c r="O4037" s="12">
        <f>SUM(L4037:N4037)</f>
        <v>0</v>
      </c>
      <c r="P4037" s="95"/>
      <c r="Q4037" s="95"/>
      <c r="R4037" s="95"/>
      <c r="S4037" s="95"/>
      <c r="T4037" s="12">
        <f>SUM(P4037:S4037)</f>
        <v>0</v>
      </c>
      <c r="U4037" s="95"/>
      <c r="V4037" s="94"/>
      <c r="W4037" s="94"/>
      <c r="X4037" s="94"/>
      <c r="Y4037" s="85"/>
      <c r="Z4037" s="85"/>
      <c r="AA4037" s="14">
        <f>SUM(U4037:Z4037)</f>
        <v>0</v>
      </c>
      <c r="AB4037" s="85"/>
      <c r="AC4037" s="85"/>
      <c r="AD4037" s="86">
        <f>H4037+K4037+O4037+T4037+AA4037+AB4037-AC4037</f>
        <v>68.19614147909968</v>
      </c>
    </row>
    <row r="4038" spans="1:30" ht="21" customHeight="1" x14ac:dyDescent="0.2">
      <c r="A4038" s="9">
        <v>4034</v>
      </c>
      <c r="B4038" s="107" t="s">
        <v>3272</v>
      </c>
      <c r="C4038" s="104" t="s">
        <v>70</v>
      </c>
      <c r="D4038" s="104">
        <v>2</v>
      </c>
      <c r="E4038" s="36">
        <f>H4038/100</f>
        <v>0.68192222222222232</v>
      </c>
      <c r="F4038" s="49"/>
      <c r="G4038" s="49"/>
      <c r="H4038" s="9">
        <v>68.192222222222227</v>
      </c>
      <c r="I4038" s="49"/>
      <c r="J4038" s="106"/>
      <c r="K4038" s="14">
        <f>SUM(I4038:J4038)</f>
        <v>0</v>
      </c>
      <c r="L4038" s="49"/>
      <c r="M4038" s="106"/>
      <c r="N4038" s="106"/>
      <c r="O4038" s="14">
        <f>SUM(L4038:N4038)</f>
        <v>0</v>
      </c>
      <c r="P4038" s="106"/>
      <c r="Q4038" s="106"/>
      <c r="R4038" s="106"/>
      <c r="S4038" s="106"/>
      <c r="T4038" s="14">
        <f>SUM(P4038:S4038)</f>
        <v>0</v>
      </c>
      <c r="U4038" s="49"/>
      <c r="V4038" s="49"/>
      <c r="W4038" s="49"/>
      <c r="X4038" s="49"/>
      <c r="Y4038" s="49"/>
      <c r="Z4038" s="49"/>
      <c r="AA4038" s="14">
        <f>SUM(U4038:Z4038)</f>
        <v>0</v>
      </c>
      <c r="AB4038" s="49"/>
      <c r="AC4038" s="49"/>
      <c r="AD4038" s="86">
        <f>H4038+K4038+O4038+T4038+AA4038+AB4038-AC4038</f>
        <v>68.192222222222227</v>
      </c>
    </row>
    <row r="4039" spans="1:30" ht="21" customHeight="1" x14ac:dyDescent="0.2">
      <c r="A4039" s="10">
        <v>4035</v>
      </c>
      <c r="B4039" s="218">
        <v>164468</v>
      </c>
      <c r="C4039" s="92" t="s">
        <v>64</v>
      </c>
      <c r="D4039" s="91">
        <v>5</v>
      </c>
      <c r="E4039" s="37">
        <v>0.68170250896057349</v>
      </c>
      <c r="F4039" s="53"/>
      <c r="G4039" s="46"/>
      <c r="H4039" s="12">
        <f>SUM(E4039*100,F4039:G4039)</f>
        <v>68.170250896057354</v>
      </c>
      <c r="I4039" s="94"/>
      <c r="J4039" s="95"/>
      <c r="K4039" s="12">
        <f>SUM(I4039:J4039)</f>
        <v>0</v>
      </c>
      <c r="L4039" s="95"/>
      <c r="M4039" s="95"/>
      <c r="N4039" s="95"/>
      <c r="O4039" s="12">
        <f>SUM(L4039:N4039)</f>
        <v>0</v>
      </c>
      <c r="P4039" s="95"/>
      <c r="Q4039" s="95"/>
      <c r="R4039" s="95"/>
      <c r="S4039" s="95"/>
      <c r="T4039" s="12">
        <f>SUM(P4039:S4039)</f>
        <v>0</v>
      </c>
      <c r="U4039" s="95"/>
      <c r="V4039" s="94"/>
      <c r="W4039" s="94"/>
      <c r="X4039" s="94"/>
      <c r="Y4039" s="85"/>
      <c r="Z4039" s="85"/>
      <c r="AA4039" s="14">
        <f>SUM(U4039:Z4039)</f>
        <v>0</v>
      </c>
      <c r="AB4039" s="85"/>
      <c r="AC4039" s="85"/>
      <c r="AD4039" s="87">
        <f>H4039+K4039+O4039+T4039+AA4039+AB4039-AC4039</f>
        <v>68.170250896057354</v>
      </c>
    </row>
    <row r="4040" spans="1:30" ht="21" customHeight="1" x14ac:dyDescent="0.2">
      <c r="A4040" s="8">
        <v>4036</v>
      </c>
      <c r="B4040" s="117">
        <v>194796</v>
      </c>
      <c r="C4040" s="119" t="s">
        <v>78</v>
      </c>
      <c r="D4040" s="119">
        <v>3</v>
      </c>
      <c r="E4040" s="36">
        <v>0.68136363636363639</v>
      </c>
      <c r="F4040" s="51"/>
      <c r="G4040" s="51"/>
      <c r="H4040" s="12">
        <f>SUM(E4040*100,F4040:G4040)</f>
        <v>68.13636363636364</v>
      </c>
      <c r="I4040" s="51"/>
      <c r="J4040" s="121"/>
      <c r="K4040" s="14">
        <f>SUM(I4040:J4040)</f>
        <v>0</v>
      </c>
      <c r="L4040" s="51"/>
      <c r="M4040" s="121"/>
      <c r="N4040" s="121"/>
      <c r="O4040" s="14">
        <f>SUM(L4040:N4040)</f>
        <v>0</v>
      </c>
      <c r="P4040" s="121"/>
      <c r="Q4040" s="121"/>
      <c r="R4040" s="121"/>
      <c r="S4040" s="121"/>
      <c r="T4040" s="14">
        <f>SUM(P4040:S4040)</f>
        <v>0</v>
      </c>
      <c r="U4040" s="51"/>
      <c r="V4040" s="51"/>
      <c r="W4040" s="51"/>
      <c r="X4040" s="51"/>
      <c r="Y4040" s="51"/>
      <c r="Z4040" s="51"/>
      <c r="AA4040" s="14">
        <f>SUM(U4040:Z4040)</f>
        <v>0</v>
      </c>
      <c r="AB4040" s="51"/>
      <c r="AC4040" s="51"/>
      <c r="AD4040" s="86">
        <f>H4040+K4040+O4040+T4040+AA4040+AB4040-AC4040</f>
        <v>68.13636363636364</v>
      </c>
    </row>
    <row r="4041" spans="1:30" ht="21" customHeight="1" x14ac:dyDescent="0.2">
      <c r="A4041" s="9">
        <v>4037</v>
      </c>
      <c r="B4041" s="122" t="s">
        <v>3273</v>
      </c>
      <c r="C4041" s="110" t="s">
        <v>73</v>
      </c>
      <c r="D4041" s="110">
        <v>1</v>
      </c>
      <c r="E4041" s="36">
        <v>0.67107142857142854</v>
      </c>
      <c r="F4041" s="50"/>
      <c r="G4041" s="50">
        <v>1</v>
      </c>
      <c r="H4041" s="12">
        <f>SUM(E4041*100,F4041:G4041)</f>
        <v>68.107142857142861</v>
      </c>
      <c r="I4041" s="50"/>
      <c r="J4041" s="112"/>
      <c r="K4041" s="14">
        <f>SUM(I4041:J4041)</f>
        <v>0</v>
      </c>
      <c r="L4041" s="50"/>
      <c r="M4041" s="112"/>
      <c r="N4041" s="112"/>
      <c r="O4041" s="14">
        <f>SUM(L4041:N4041)</f>
        <v>0</v>
      </c>
      <c r="P4041" s="112"/>
      <c r="Q4041" s="112"/>
      <c r="R4041" s="112"/>
      <c r="S4041" s="112"/>
      <c r="T4041" s="14">
        <f>SUM(P4041:S4041)</f>
        <v>0</v>
      </c>
      <c r="U4041" s="50"/>
      <c r="V4041" s="50"/>
      <c r="W4041" s="50"/>
      <c r="X4041" s="50"/>
      <c r="Y4041" s="50"/>
      <c r="Z4041" s="50"/>
      <c r="AA4041" s="14">
        <f>SUM(U4041:Z4041)</f>
        <v>0</v>
      </c>
      <c r="AB4041" s="50"/>
      <c r="AC4041" s="50"/>
      <c r="AD4041" s="87">
        <f>H4041+K4041+O4041+T4041+AA4041+AB4041-AC4041</f>
        <v>68.107142857142861</v>
      </c>
    </row>
    <row r="4042" spans="1:30" ht="21" customHeight="1" x14ac:dyDescent="0.2">
      <c r="A4042" s="10">
        <v>4038</v>
      </c>
      <c r="B4042" s="117">
        <v>204104</v>
      </c>
      <c r="C4042" s="119" t="s">
        <v>78</v>
      </c>
      <c r="D4042" s="119">
        <v>1</v>
      </c>
      <c r="E4042" s="36">
        <v>0.68093749999999997</v>
      </c>
      <c r="F4042" s="51"/>
      <c r="G4042" s="51"/>
      <c r="H4042" s="12">
        <f>SUM(E4042*100,F4042:G4042)</f>
        <v>68.09375</v>
      </c>
      <c r="I4042" s="51"/>
      <c r="J4042" s="121"/>
      <c r="K4042" s="14">
        <f>SUM(I4042:J4042)</f>
        <v>0</v>
      </c>
      <c r="L4042" s="51"/>
      <c r="M4042" s="121"/>
      <c r="N4042" s="121"/>
      <c r="O4042" s="14">
        <f>SUM(L4042:N4042)</f>
        <v>0</v>
      </c>
      <c r="P4042" s="121"/>
      <c r="Q4042" s="121"/>
      <c r="R4042" s="121"/>
      <c r="S4042" s="121"/>
      <c r="T4042" s="14">
        <f>SUM(P4042:S4042)</f>
        <v>0</v>
      </c>
      <c r="U4042" s="51"/>
      <c r="V4042" s="51"/>
      <c r="W4042" s="51"/>
      <c r="X4042" s="51"/>
      <c r="Y4042" s="51"/>
      <c r="Z4042" s="51"/>
      <c r="AA4042" s="14">
        <f>SUM(U4042:Z4042)</f>
        <v>0</v>
      </c>
      <c r="AB4042" s="51"/>
      <c r="AC4042" s="51"/>
      <c r="AD4042" s="86">
        <f>H4042+K4042+O4042+T4042+AA4042+AB4042-AC4042</f>
        <v>68.09375</v>
      </c>
    </row>
    <row r="4043" spans="1:30" ht="21" customHeight="1" x14ac:dyDescent="0.2">
      <c r="A4043" s="8">
        <v>4039</v>
      </c>
      <c r="B4043" s="96" t="s">
        <v>3274</v>
      </c>
      <c r="C4043" s="96" t="s">
        <v>66</v>
      </c>
      <c r="D4043" s="96">
        <v>3</v>
      </c>
      <c r="E4043" s="35">
        <v>0.66689655172413798</v>
      </c>
      <c r="F4043" s="47"/>
      <c r="G4043" s="47"/>
      <c r="H4043" s="12">
        <f>SUM(E4043*100,F4043:G4043)</f>
        <v>66.689655172413794</v>
      </c>
      <c r="I4043" s="47"/>
      <c r="J4043" s="77"/>
      <c r="K4043" s="13">
        <f>SUM(I4043:J4043)</f>
        <v>0</v>
      </c>
      <c r="L4043" s="47"/>
      <c r="M4043" s="77"/>
      <c r="N4043" s="77"/>
      <c r="O4043" s="13">
        <f>SUM(L4043:N4043)</f>
        <v>0</v>
      </c>
      <c r="P4043" s="77"/>
      <c r="Q4043" s="77"/>
      <c r="R4043" s="77"/>
      <c r="S4043" s="77"/>
      <c r="T4043" s="13">
        <f>SUM(P4043:S4043)</f>
        <v>0</v>
      </c>
      <c r="U4043" s="47"/>
      <c r="V4043" s="47"/>
      <c r="W4043" s="47"/>
      <c r="X4043" s="47"/>
      <c r="Y4043" s="47">
        <v>1.4</v>
      </c>
      <c r="Z4043" s="47"/>
      <c r="AA4043" s="13">
        <f>SUM(U4043:Z4043)</f>
        <v>1.4</v>
      </c>
      <c r="AB4043" s="47"/>
      <c r="AC4043" s="47"/>
      <c r="AD4043" s="86">
        <f>H4043+K4043+O4043+T4043+AA4043+AB4043-AC4043</f>
        <v>68.089655172413799</v>
      </c>
    </row>
    <row r="4044" spans="1:30" ht="21" customHeight="1" x14ac:dyDescent="0.2">
      <c r="A4044" s="9">
        <v>4040</v>
      </c>
      <c r="B4044" s="134" t="s">
        <v>3275</v>
      </c>
      <c r="C4044" s="92" t="s">
        <v>64</v>
      </c>
      <c r="D4044" s="92">
        <v>1</v>
      </c>
      <c r="E4044" s="37">
        <v>0.68046666666666666</v>
      </c>
      <c r="F4044" s="53"/>
      <c r="G4044" s="46"/>
      <c r="H4044" s="12">
        <f>SUM(E4044*100,F4044:G4044)</f>
        <v>68.046666666666667</v>
      </c>
      <c r="I4044" s="94"/>
      <c r="J4044" s="95"/>
      <c r="K4044" s="12">
        <f>SUM(I4044:J4044)</f>
        <v>0</v>
      </c>
      <c r="L4044" s="95"/>
      <c r="M4044" s="95"/>
      <c r="N4044" s="95"/>
      <c r="O4044" s="12">
        <f>SUM(L4044:N4044)</f>
        <v>0</v>
      </c>
      <c r="P4044" s="95"/>
      <c r="Q4044" s="95"/>
      <c r="R4044" s="95"/>
      <c r="S4044" s="95"/>
      <c r="T4044" s="12">
        <f>SUM(P4044:S4044)</f>
        <v>0</v>
      </c>
      <c r="U4044" s="95"/>
      <c r="V4044" s="94"/>
      <c r="W4044" s="94"/>
      <c r="X4044" s="94"/>
      <c r="Y4044" s="85"/>
      <c r="Z4044" s="85"/>
      <c r="AA4044" s="14">
        <f>SUM(U4044:Z4044)</f>
        <v>0</v>
      </c>
      <c r="AB4044" s="85"/>
      <c r="AC4044" s="85"/>
      <c r="AD4044" s="86">
        <f>H4044+K4044+O4044+T4044+AA4044+AB4044-AC4044</f>
        <v>68.046666666666667</v>
      </c>
    </row>
    <row r="4045" spans="1:30" ht="21" customHeight="1" x14ac:dyDescent="0.2">
      <c r="A4045" s="10">
        <v>4041</v>
      </c>
      <c r="B4045" s="96" t="s">
        <v>2954</v>
      </c>
      <c r="C4045" s="96" t="s">
        <v>66</v>
      </c>
      <c r="D4045" s="96">
        <v>2</v>
      </c>
      <c r="E4045" s="35">
        <v>0.68033333333333335</v>
      </c>
      <c r="F4045" s="47"/>
      <c r="G4045" s="47"/>
      <c r="H4045" s="12">
        <f>SUM(E4045*100,F4045:G4045)</f>
        <v>68.033333333333331</v>
      </c>
      <c r="I4045" s="47"/>
      <c r="J4045" s="77"/>
      <c r="K4045" s="13">
        <f>SUM(I4045:J4045)</f>
        <v>0</v>
      </c>
      <c r="L4045" s="47"/>
      <c r="M4045" s="77"/>
      <c r="N4045" s="77"/>
      <c r="O4045" s="13">
        <f>SUM(L4045:N4045)</f>
        <v>0</v>
      </c>
      <c r="P4045" s="77"/>
      <c r="Q4045" s="77"/>
      <c r="R4045" s="77"/>
      <c r="S4045" s="77"/>
      <c r="T4045" s="13">
        <f>SUM(P4045:S4045)</f>
        <v>0</v>
      </c>
      <c r="U4045" s="47"/>
      <c r="V4045" s="47"/>
      <c r="W4045" s="47"/>
      <c r="X4045" s="47"/>
      <c r="Y4045" s="47"/>
      <c r="Z4045" s="47"/>
      <c r="AA4045" s="13">
        <f>SUM(U4045:Z4045)</f>
        <v>0</v>
      </c>
      <c r="AB4045" s="47"/>
      <c r="AC4045" s="47"/>
      <c r="AD4045" s="86">
        <f>H4045+K4045+O4045+T4045+AA4045+AB4045-AC4045</f>
        <v>68.033333333333331</v>
      </c>
    </row>
    <row r="4046" spans="1:30" ht="21" customHeight="1" x14ac:dyDescent="0.2">
      <c r="A4046" s="8">
        <v>4042</v>
      </c>
      <c r="B4046" s="227" t="s">
        <v>3276</v>
      </c>
      <c r="C4046" s="92" t="s">
        <v>64</v>
      </c>
      <c r="D4046" s="91">
        <v>4</v>
      </c>
      <c r="E4046" s="37">
        <v>0.68032710280373832</v>
      </c>
      <c r="F4046" s="46"/>
      <c r="G4046" s="46"/>
      <c r="H4046" s="12">
        <f>SUM(E4046*100,F4046:G4046)</f>
        <v>68.032710280373834</v>
      </c>
      <c r="I4046" s="94"/>
      <c r="J4046" s="95"/>
      <c r="K4046" s="12">
        <f>SUM(I4046:J4046)</f>
        <v>0</v>
      </c>
      <c r="L4046" s="95"/>
      <c r="M4046" s="95"/>
      <c r="N4046" s="95"/>
      <c r="O4046" s="12">
        <f>SUM(L4046:N4046)</f>
        <v>0</v>
      </c>
      <c r="P4046" s="95"/>
      <c r="Q4046" s="95"/>
      <c r="R4046" s="95"/>
      <c r="S4046" s="95"/>
      <c r="T4046" s="12">
        <f>SUM(P4046:S4046)</f>
        <v>0</v>
      </c>
      <c r="U4046" s="95"/>
      <c r="V4046" s="94"/>
      <c r="W4046" s="94"/>
      <c r="X4046" s="94"/>
      <c r="Y4046" s="85"/>
      <c r="Z4046" s="85"/>
      <c r="AA4046" s="14">
        <f>SUM(U4046:Z4046)</f>
        <v>0</v>
      </c>
      <c r="AB4046" s="85"/>
      <c r="AC4046" s="85"/>
      <c r="AD4046" s="87">
        <f>H4046+K4046+O4046+T4046+AA4046+AB4046-AC4046</f>
        <v>68.032710280373834</v>
      </c>
    </row>
    <row r="4047" spans="1:30" ht="21" customHeight="1" x14ac:dyDescent="0.2">
      <c r="A4047" s="9">
        <v>4043</v>
      </c>
      <c r="B4047" s="122" t="s">
        <v>3277</v>
      </c>
      <c r="C4047" s="110" t="s">
        <v>73</v>
      </c>
      <c r="D4047" s="110">
        <v>3</v>
      </c>
      <c r="E4047" s="36">
        <v>0.68027777777777776</v>
      </c>
      <c r="F4047" s="50"/>
      <c r="G4047" s="50"/>
      <c r="H4047" s="12">
        <f>SUM(E4047*100,F4047:G4047)</f>
        <v>68.027777777777771</v>
      </c>
      <c r="I4047" s="50"/>
      <c r="J4047" s="112"/>
      <c r="K4047" s="14">
        <f>SUM(I4047:J4047)</f>
        <v>0</v>
      </c>
      <c r="L4047" s="50"/>
      <c r="M4047" s="112"/>
      <c r="N4047" s="112"/>
      <c r="O4047" s="14">
        <f>SUM(L4047:N4047)</f>
        <v>0</v>
      </c>
      <c r="P4047" s="112"/>
      <c r="Q4047" s="112"/>
      <c r="R4047" s="112"/>
      <c r="S4047" s="112"/>
      <c r="T4047" s="14">
        <f>SUM(P4047:S4047)</f>
        <v>0</v>
      </c>
      <c r="U4047" s="50"/>
      <c r="V4047" s="50"/>
      <c r="W4047" s="50"/>
      <c r="X4047" s="50"/>
      <c r="Y4047" s="50"/>
      <c r="Z4047" s="50"/>
      <c r="AA4047" s="14">
        <f>SUM(U4047:Z4047)</f>
        <v>0</v>
      </c>
      <c r="AB4047" s="50"/>
      <c r="AC4047" s="50"/>
      <c r="AD4047" s="87">
        <f>H4047+K4047+O4047+T4047+AA4047+AB4047-AC4047</f>
        <v>68.027777777777771</v>
      </c>
    </row>
    <row r="4048" spans="1:30" ht="21" customHeight="1" x14ac:dyDescent="0.2">
      <c r="A4048" s="10">
        <v>4044</v>
      </c>
      <c r="B4048" s="117">
        <v>184032</v>
      </c>
      <c r="C4048" s="119" t="s">
        <v>78</v>
      </c>
      <c r="D4048" s="119">
        <v>3</v>
      </c>
      <c r="E4048" s="36">
        <v>0.68022727272727268</v>
      </c>
      <c r="F4048" s="51"/>
      <c r="G4048" s="51"/>
      <c r="H4048" s="12">
        <f>SUM(E4048*100,F4048:G4048)</f>
        <v>68.022727272727266</v>
      </c>
      <c r="I4048" s="51"/>
      <c r="J4048" s="121"/>
      <c r="K4048" s="14">
        <f>SUM(I4048:J4048)</f>
        <v>0</v>
      </c>
      <c r="L4048" s="51"/>
      <c r="M4048" s="121"/>
      <c r="N4048" s="121"/>
      <c r="O4048" s="14">
        <f>SUM(L4048:N4048)</f>
        <v>0</v>
      </c>
      <c r="P4048" s="121"/>
      <c r="Q4048" s="121"/>
      <c r="R4048" s="121"/>
      <c r="S4048" s="121"/>
      <c r="T4048" s="14">
        <f>SUM(P4048:S4048)</f>
        <v>0</v>
      </c>
      <c r="U4048" s="51"/>
      <c r="V4048" s="51"/>
      <c r="W4048" s="51"/>
      <c r="X4048" s="51"/>
      <c r="Y4048" s="51"/>
      <c r="Z4048" s="51"/>
      <c r="AA4048" s="14">
        <f>SUM(U4048:Z4048)</f>
        <v>0</v>
      </c>
      <c r="AB4048" s="51"/>
      <c r="AC4048" s="51"/>
      <c r="AD4048" s="87">
        <f>H4048+K4048+O4048+T4048+AA4048+AB4048-AC4048</f>
        <v>68.022727272727266</v>
      </c>
    </row>
    <row r="4049" spans="1:30" ht="21" customHeight="1" x14ac:dyDescent="0.2">
      <c r="A4049" s="8">
        <v>4045</v>
      </c>
      <c r="B4049" s="127" t="s">
        <v>3278</v>
      </c>
      <c r="C4049" s="92" t="s">
        <v>64</v>
      </c>
      <c r="D4049" s="91">
        <v>4</v>
      </c>
      <c r="E4049" s="37">
        <v>0.6751957623215108</v>
      </c>
      <c r="F4049" s="46"/>
      <c r="G4049" s="46"/>
      <c r="H4049" s="12">
        <f>SUM(E4049*100,F4049:G4049)</f>
        <v>67.519576232151081</v>
      </c>
      <c r="I4049" s="94"/>
      <c r="J4049" s="95"/>
      <c r="K4049" s="12">
        <f>SUM(I4049:J4049)</f>
        <v>0</v>
      </c>
      <c r="L4049" s="95"/>
      <c r="M4049" s="95"/>
      <c r="N4049" s="95"/>
      <c r="O4049" s="12">
        <f>SUM(L4049:N4049)</f>
        <v>0</v>
      </c>
      <c r="P4049" s="95"/>
      <c r="Q4049" s="95"/>
      <c r="R4049" s="95"/>
      <c r="S4049" s="95"/>
      <c r="T4049" s="12">
        <f>SUM(P4049:S4049)</f>
        <v>0</v>
      </c>
      <c r="U4049" s="95"/>
      <c r="V4049" s="94"/>
      <c r="W4049" s="94"/>
      <c r="X4049" s="94"/>
      <c r="Y4049" s="85"/>
      <c r="Z4049" s="85">
        <v>0.5</v>
      </c>
      <c r="AA4049" s="14">
        <f>SUM(U4049:Z4049)</f>
        <v>0.5</v>
      </c>
      <c r="AB4049" s="85"/>
      <c r="AC4049" s="85"/>
      <c r="AD4049" s="86">
        <f>H4049+K4049+O4049+T4049+AA4049+AB4049-AC4049</f>
        <v>68.019576232151081</v>
      </c>
    </row>
    <row r="4050" spans="1:30" ht="21" customHeight="1" x14ac:dyDescent="0.2">
      <c r="A4050" s="9">
        <v>4046</v>
      </c>
      <c r="B4050" s="96" t="s">
        <v>3279</v>
      </c>
      <c r="C4050" s="96" t="s">
        <v>66</v>
      </c>
      <c r="D4050" s="96">
        <v>3</v>
      </c>
      <c r="E4050" s="35">
        <v>0.68</v>
      </c>
      <c r="F4050" s="47"/>
      <c r="G4050" s="47"/>
      <c r="H4050" s="12">
        <f>SUM(E4050*100,F4050:G4050)</f>
        <v>68</v>
      </c>
      <c r="I4050" s="47"/>
      <c r="J4050" s="77"/>
      <c r="K4050" s="13">
        <f>SUM(I4050:J4050)</f>
        <v>0</v>
      </c>
      <c r="L4050" s="47"/>
      <c r="M4050" s="77"/>
      <c r="N4050" s="77"/>
      <c r="O4050" s="13">
        <f>SUM(L4050:N4050)</f>
        <v>0</v>
      </c>
      <c r="P4050" s="77"/>
      <c r="Q4050" s="77"/>
      <c r="R4050" s="77"/>
      <c r="S4050" s="77"/>
      <c r="T4050" s="13">
        <f>SUM(P4050:S4050)</f>
        <v>0</v>
      </c>
      <c r="U4050" s="47"/>
      <c r="V4050" s="47"/>
      <c r="W4050" s="47"/>
      <c r="X4050" s="47"/>
      <c r="Y4050" s="47"/>
      <c r="Z4050" s="47"/>
      <c r="AA4050" s="13">
        <f>SUM(U4050:Z4050)</f>
        <v>0</v>
      </c>
      <c r="AB4050" s="47"/>
      <c r="AC4050" s="47"/>
      <c r="AD4050" s="87">
        <f>H4050+K4050+O4050+T4050+AA4050+AB4050-AC4050</f>
        <v>68</v>
      </c>
    </row>
    <row r="4051" spans="1:30" ht="21" customHeight="1" x14ac:dyDescent="0.2">
      <c r="A4051" s="10">
        <v>4047</v>
      </c>
      <c r="B4051" s="100" t="s">
        <v>3280</v>
      </c>
      <c r="C4051" s="101" t="s">
        <v>68</v>
      </c>
      <c r="D4051" s="156">
        <v>1</v>
      </c>
      <c r="E4051" s="38">
        <v>0.67</v>
      </c>
      <c r="F4051" s="48"/>
      <c r="G4051" s="48"/>
      <c r="H4051" s="12">
        <f>SUM(E4051*100,F4051:G4051)</f>
        <v>67</v>
      </c>
      <c r="I4051" s="48"/>
      <c r="J4051" s="78"/>
      <c r="K4051" s="13">
        <f>SUM(I4051:J4051)</f>
        <v>0</v>
      </c>
      <c r="L4051" s="48"/>
      <c r="M4051" s="78"/>
      <c r="N4051" s="78"/>
      <c r="O4051" s="13">
        <f>SUM(L4051:N4051)</f>
        <v>0</v>
      </c>
      <c r="P4051" s="78"/>
      <c r="Q4051" s="78">
        <v>1</v>
      </c>
      <c r="R4051" s="78"/>
      <c r="S4051" s="78"/>
      <c r="T4051" s="13">
        <f>SUM(P4051:S4051)</f>
        <v>1</v>
      </c>
      <c r="U4051" s="48"/>
      <c r="V4051" s="48"/>
      <c r="W4051" s="48"/>
      <c r="X4051" s="48"/>
      <c r="Y4051" s="48"/>
      <c r="Z4051" s="48"/>
      <c r="AA4051" s="13">
        <f>SUM(U4051:Z4051)</f>
        <v>0</v>
      </c>
      <c r="AB4051" s="48"/>
      <c r="AC4051" s="48"/>
      <c r="AD4051" s="86">
        <f>H4051+K4051+O4051+T4051+AA4051+AB4051-AC4051</f>
        <v>68</v>
      </c>
    </row>
    <row r="4052" spans="1:30" ht="21" customHeight="1" x14ac:dyDescent="0.2">
      <c r="A4052" s="8">
        <v>4048</v>
      </c>
      <c r="B4052" s="99" t="s">
        <v>3281</v>
      </c>
      <c r="C4052" s="101" t="s">
        <v>68</v>
      </c>
      <c r="D4052" s="101">
        <v>4</v>
      </c>
      <c r="E4052" s="35">
        <v>0.68</v>
      </c>
      <c r="F4052" s="48"/>
      <c r="G4052" s="48"/>
      <c r="H4052" s="12">
        <f>SUM(E4052*100,F4052:G4052)</f>
        <v>68</v>
      </c>
      <c r="I4052" s="48"/>
      <c r="J4052" s="78"/>
      <c r="K4052" s="13">
        <f>SUM(I4052:J4052)</f>
        <v>0</v>
      </c>
      <c r="L4052" s="48"/>
      <c r="M4052" s="78"/>
      <c r="N4052" s="78"/>
      <c r="O4052" s="13">
        <f>SUM(L4052:N4052)</f>
        <v>0</v>
      </c>
      <c r="P4052" s="78"/>
      <c r="Q4052" s="78"/>
      <c r="R4052" s="78"/>
      <c r="S4052" s="78"/>
      <c r="T4052" s="13">
        <f>SUM(P4052:S4052)</f>
        <v>0</v>
      </c>
      <c r="U4052" s="48"/>
      <c r="V4052" s="48"/>
      <c r="W4052" s="48"/>
      <c r="X4052" s="48"/>
      <c r="Y4052" s="48"/>
      <c r="Z4052" s="48"/>
      <c r="AA4052" s="13">
        <f>SUM(U4052:Z4052)</f>
        <v>0</v>
      </c>
      <c r="AB4052" s="48"/>
      <c r="AC4052" s="48"/>
      <c r="AD4052" s="86">
        <f>H4052+K4052+O4052+T4052+AA4052+AB4052-AC4052</f>
        <v>68</v>
      </c>
    </row>
    <row r="4053" spans="1:30" ht="21" customHeight="1" x14ac:dyDescent="0.2">
      <c r="A4053" s="9">
        <v>4049</v>
      </c>
      <c r="B4053" s="117">
        <v>204036</v>
      </c>
      <c r="C4053" s="119" t="s">
        <v>78</v>
      </c>
      <c r="D4053" s="119">
        <v>1</v>
      </c>
      <c r="E4053" s="36">
        <v>0.6796875</v>
      </c>
      <c r="F4053" s="51"/>
      <c r="G4053" s="51"/>
      <c r="H4053" s="12">
        <f>SUM(E4053*100,F4053:G4053)</f>
        <v>67.96875</v>
      </c>
      <c r="I4053" s="51"/>
      <c r="J4053" s="121"/>
      <c r="K4053" s="14">
        <f>SUM(I4053:J4053)</f>
        <v>0</v>
      </c>
      <c r="L4053" s="51"/>
      <c r="M4053" s="121"/>
      <c r="N4053" s="121"/>
      <c r="O4053" s="14">
        <f>SUM(L4053:N4053)</f>
        <v>0</v>
      </c>
      <c r="P4053" s="121"/>
      <c r="Q4053" s="121"/>
      <c r="R4053" s="121"/>
      <c r="S4053" s="121"/>
      <c r="T4053" s="14">
        <f>SUM(P4053:S4053)</f>
        <v>0</v>
      </c>
      <c r="U4053" s="51"/>
      <c r="V4053" s="51"/>
      <c r="W4053" s="51"/>
      <c r="X4053" s="51"/>
      <c r="Y4053" s="51"/>
      <c r="Z4053" s="51"/>
      <c r="AA4053" s="14">
        <f>SUM(U4053:Z4053)</f>
        <v>0</v>
      </c>
      <c r="AB4053" s="51"/>
      <c r="AC4053" s="51"/>
      <c r="AD4053" s="87">
        <f>H4053+K4053+O4053+T4053+AA4053+AB4053-AC4053</f>
        <v>67.96875</v>
      </c>
    </row>
    <row r="4054" spans="1:30" ht="21" customHeight="1" x14ac:dyDescent="0.2">
      <c r="A4054" s="10">
        <v>4050</v>
      </c>
      <c r="B4054" s="96" t="s">
        <v>3282</v>
      </c>
      <c r="C4054" s="96" t="s">
        <v>66</v>
      </c>
      <c r="D4054" s="96">
        <v>4</v>
      </c>
      <c r="E4054" s="35">
        <v>0.6594444444444445</v>
      </c>
      <c r="F4054" s="47"/>
      <c r="G4054" s="47">
        <v>2</v>
      </c>
      <c r="H4054" s="12">
        <f>SUM(E4054*100,F4054:G4054)</f>
        <v>67.944444444444457</v>
      </c>
      <c r="I4054" s="47"/>
      <c r="J4054" s="77"/>
      <c r="K4054" s="13">
        <f>SUM(I4054:J4054)</f>
        <v>0</v>
      </c>
      <c r="L4054" s="47"/>
      <c r="M4054" s="77"/>
      <c r="N4054" s="77"/>
      <c r="O4054" s="13">
        <f>SUM(L4054:N4054)</f>
        <v>0</v>
      </c>
      <c r="P4054" s="77"/>
      <c r="Q4054" s="77"/>
      <c r="R4054" s="77"/>
      <c r="S4054" s="77"/>
      <c r="T4054" s="13">
        <f>SUM(P4054:S4054)</f>
        <v>0</v>
      </c>
      <c r="U4054" s="47"/>
      <c r="V4054" s="47"/>
      <c r="W4054" s="47"/>
      <c r="X4054" s="47"/>
      <c r="Y4054" s="47"/>
      <c r="Z4054" s="47"/>
      <c r="AA4054" s="13">
        <f>SUM(U4054:Z4054)</f>
        <v>0</v>
      </c>
      <c r="AB4054" s="47"/>
      <c r="AC4054" s="47"/>
      <c r="AD4054" s="86">
        <f>H4054+K4054+O4054+T4054+AA4054+AB4054-AC4054</f>
        <v>67.944444444444457</v>
      </c>
    </row>
    <row r="4055" spans="1:30" ht="21" customHeight="1" x14ac:dyDescent="0.2">
      <c r="A4055" s="8">
        <v>4051</v>
      </c>
      <c r="B4055" s="107" t="s">
        <v>3283</v>
      </c>
      <c r="C4055" s="104" t="s">
        <v>70</v>
      </c>
      <c r="D4055" s="104">
        <v>2</v>
      </c>
      <c r="E4055" s="36">
        <f>H4055/100</f>
        <v>0.67943333333333333</v>
      </c>
      <c r="F4055" s="49"/>
      <c r="G4055" s="49"/>
      <c r="H4055" s="9">
        <v>67.943333333333328</v>
      </c>
      <c r="I4055" s="49"/>
      <c r="J4055" s="106"/>
      <c r="K4055" s="14">
        <f>SUM(I4055:J4055)</f>
        <v>0</v>
      </c>
      <c r="L4055" s="49"/>
      <c r="M4055" s="106"/>
      <c r="N4055" s="106"/>
      <c r="O4055" s="14">
        <f>SUM(L4055:N4055)</f>
        <v>0</v>
      </c>
      <c r="P4055" s="106"/>
      <c r="Q4055" s="106"/>
      <c r="R4055" s="106"/>
      <c r="S4055" s="106"/>
      <c r="T4055" s="14">
        <f>SUM(P4055:S4055)</f>
        <v>0</v>
      </c>
      <c r="U4055" s="49"/>
      <c r="V4055" s="49"/>
      <c r="W4055" s="49"/>
      <c r="X4055" s="49"/>
      <c r="Y4055" s="49"/>
      <c r="Z4055" s="49"/>
      <c r="AA4055" s="14">
        <f>SUM(U4055:Z4055)</f>
        <v>0</v>
      </c>
      <c r="AB4055" s="49"/>
      <c r="AC4055" s="49"/>
      <c r="AD4055" s="87">
        <f>H4055+K4055+O4055+T4055+AA4055+AB4055-AC4055</f>
        <v>67.943333333333328</v>
      </c>
    </row>
    <row r="4056" spans="1:30" ht="21" customHeight="1" x14ac:dyDescent="0.2">
      <c r="A4056" s="9">
        <v>4052</v>
      </c>
      <c r="B4056" s="122" t="s">
        <v>3284</v>
      </c>
      <c r="C4056" s="110" t="s">
        <v>73</v>
      </c>
      <c r="D4056" s="110">
        <v>1</v>
      </c>
      <c r="E4056" s="36">
        <v>0.67924444444444443</v>
      </c>
      <c r="F4056" s="50"/>
      <c r="G4056" s="50"/>
      <c r="H4056" s="12">
        <f>SUM(E4056*100,F4056:G4056)</f>
        <v>67.924444444444447</v>
      </c>
      <c r="I4056" s="50"/>
      <c r="J4056" s="112"/>
      <c r="K4056" s="14">
        <f>SUM(I4056:J4056)</f>
        <v>0</v>
      </c>
      <c r="L4056" s="50"/>
      <c r="M4056" s="112"/>
      <c r="N4056" s="112"/>
      <c r="O4056" s="14">
        <f>SUM(L4056:N4056)</f>
        <v>0</v>
      </c>
      <c r="P4056" s="112"/>
      <c r="Q4056" s="112"/>
      <c r="R4056" s="112"/>
      <c r="S4056" s="112"/>
      <c r="T4056" s="14">
        <f>SUM(P4056:S4056)</f>
        <v>0</v>
      </c>
      <c r="U4056" s="50"/>
      <c r="V4056" s="50"/>
      <c r="W4056" s="50"/>
      <c r="X4056" s="50"/>
      <c r="Y4056" s="50"/>
      <c r="Z4056" s="50"/>
      <c r="AA4056" s="14">
        <f>SUM(U4056:Z4056)</f>
        <v>0</v>
      </c>
      <c r="AB4056" s="50"/>
      <c r="AC4056" s="50"/>
      <c r="AD4056" s="86">
        <f>H4056+K4056+O4056+T4056+AA4056+AB4056-AC4056</f>
        <v>67.924444444444447</v>
      </c>
    </row>
    <row r="4057" spans="1:30" ht="21" customHeight="1" x14ac:dyDescent="0.2">
      <c r="A4057" s="10">
        <v>4053</v>
      </c>
      <c r="B4057" s="96" t="s">
        <v>3285</v>
      </c>
      <c r="C4057" s="96" t="s">
        <v>66</v>
      </c>
      <c r="D4057" s="96">
        <v>2</v>
      </c>
      <c r="E4057" s="35">
        <v>0.67900000000000005</v>
      </c>
      <c r="F4057" s="47"/>
      <c r="G4057" s="47"/>
      <c r="H4057" s="12">
        <f>SUM(E4057*100,F4057:G4057)</f>
        <v>67.900000000000006</v>
      </c>
      <c r="I4057" s="47"/>
      <c r="J4057" s="77"/>
      <c r="K4057" s="13">
        <f>SUM(I4057:J4057)</f>
        <v>0</v>
      </c>
      <c r="L4057" s="47"/>
      <c r="M4057" s="77"/>
      <c r="N4057" s="77"/>
      <c r="O4057" s="13">
        <f>SUM(L4057:N4057)</f>
        <v>0</v>
      </c>
      <c r="P4057" s="77"/>
      <c r="Q4057" s="77"/>
      <c r="R4057" s="77"/>
      <c r="S4057" s="77"/>
      <c r="T4057" s="13">
        <f>SUM(P4057:S4057)</f>
        <v>0</v>
      </c>
      <c r="U4057" s="47"/>
      <c r="V4057" s="47"/>
      <c r="W4057" s="47"/>
      <c r="X4057" s="47"/>
      <c r="Y4057" s="47"/>
      <c r="Z4057" s="47"/>
      <c r="AA4057" s="13">
        <f>SUM(U4057:Z4057)</f>
        <v>0</v>
      </c>
      <c r="AB4057" s="47"/>
      <c r="AC4057" s="47"/>
      <c r="AD4057" s="86">
        <f>H4057+K4057+O4057+T4057+AA4057+AB4057-AC4057</f>
        <v>67.900000000000006</v>
      </c>
    </row>
    <row r="4058" spans="1:30" ht="21" customHeight="1" x14ac:dyDescent="0.2">
      <c r="A4058" s="8">
        <v>4054</v>
      </c>
      <c r="B4058" s="107" t="s">
        <v>3286</v>
      </c>
      <c r="C4058" s="104" t="s">
        <v>70</v>
      </c>
      <c r="D4058" s="104">
        <v>2</v>
      </c>
      <c r="E4058" s="36">
        <f>H4058/100</f>
        <v>0.67881000000000002</v>
      </c>
      <c r="F4058" s="49"/>
      <c r="G4058" s="49"/>
      <c r="H4058" s="12">
        <v>67.881</v>
      </c>
      <c r="I4058" s="49"/>
      <c r="J4058" s="106"/>
      <c r="K4058" s="14">
        <f>SUM(I4058:J4058)</f>
        <v>0</v>
      </c>
      <c r="L4058" s="49"/>
      <c r="M4058" s="106"/>
      <c r="N4058" s="106"/>
      <c r="O4058" s="14">
        <f>SUM(L4058:N4058)</f>
        <v>0</v>
      </c>
      <c r="P4058" s="106"/>
      <c r="Q4058" s="106"/>
      <c r="R4058" s="106"/>
      <c r="S4058" s="106"/>
      <c r="T4058" s="14">
        <f>SUM(P4058:S4058)</f>
        <v>0</v>
      </c>
      <c r="U4058" s="49"/>
      <c r="V4058" s="49"/>
      <c r="W4058" s="49"/>
      <c r="X4058" s="49"/>
      <c r="Y4058" s="49"/>
      <c r="Z4058" s="49"/>
      <c r="AA4058" s="14">
        <f>SUM(U4058:Z4058)</f>
        <v>0</v>
      </c>
      <c r="AB4058" s="49"/>
      <c r="AC4058" s="49"/>
      <c r="AD4058" s="86">
        <f>H4058+K4058+O4058+T4058+AA4058+AB4058-AC4058</f>
        <v>67.881</v>
      </c>
    </row>
    <row r="4059" spans="1:30" ht="21" customHeight="1" x14ac:dyDescent="0.2">
      <c r="A4059" s="9">
        <v>4055</v>
      </c>
      <c r="B4059" s="96" t="s">
        <v>3287</v>
      </c>
      <c r="C4059" s="96" t="s">
        <v>66</v>
      </c>
      <c r="D4059" s="96">
        <v>2</v>
      </c>
      <c r="E4059" s="35">
        <v>0.67833333333333334</v>
      </c>
      <c r="F4059" s="47"/>
      <c r="G4059" s="47"/>
      <c r="H4059" s="12">
        <f>SUM(E4059*100,F4059:G4059)</f>
        <v>67.833333333333329</v>
      </c>
      <c r="I4059" s="47"/>
      <c r="J4059" s="77"/>
      <c r="K4059" s="13">
        <f>SUM(I4059:J4059)</f>
        <v>0</v>
      </c>
      <c r="L4059" s="47"/>
      <c r="M4059" s="77"/>
      <c r="N4059" s="77"/>
      <c r="O4059" s="13">
        <f>SUM(L4059:N4059)</f>
        <v>0</v>
      </c>
      <c r="P4059" s="77"/>
      <c r="Q4059" s="77"/>
      <c r="R4059" s="77"/>
      <c r="S4059" s="77"/>
      <c r="T4059" s="13">
        <f>SUM(P4059:S4059)</f>
        <v>0</v>
      </c>
      <c r="U4059" s="47"/>
      <c r="V4059" s="47"/>
      <c r="W4059" s="47"/>
      <c r="X4059" s="47"/>
      <c r="Y4059" s="47"/>
      <c r="Z4059" s="47"/>
      <c r="AA4059" s="13">
        <f>SUM(U4059:Z4059)</f>
        <v>0</v>
      </c>
      <c r="AB4059" s="47"/>
      <c r="AC4059" s="47"/>
      <c r="AD4059" s="86">
        <f>H4059+K4059+O4059+T4059+AA4059+AB4059-AC4059</f>
        <v>67.833333333333329</v>
      </c>
    </row>
    <row r="4060" spans="1:30" ht="21" customHeight="1" x14ac:dyDescent="0.2">
      <c r="A4060" s="10">
        <v>4056</v>
      </c>
      <c r="B4060" s="134" t="s">
        <v>3288</v>
      </c>
      <c r="C4060" s="92" t="s">
        <v>64</v>
      </c>
      <c r="D4060" s="92">
        <v>1</v>
      </c>
      <c r="E4060" s="37">
        <v>0.67833333333333334</v>
      </c>
      <c r="F4060" s="46"/>
      <c r="G4060" s="46"/>
      <c r="H4060" s="12">
        <f>SUM(E4060*100,F4060:G4060)</f>
        <v>67.833333333333329</v>
      </c>
      <c r="I4060" s="53"/>
      <c r="J4060" s="113"/>
      <c r="K4060" s="12">
        <f>SUM(I4060:J4060)</f>
        <v>0</v>
      </c>
      <c r="L4060" s="53"/>
      <c r="M4060" s="113"/>
      <c r="N4060" s="113"/>
      <c r="O4060" s="12">
        <f>SUM(L4060:N4060)</f>
        <v>0</v>
      </c>
      <c r="P4060" s="113"/>
      <c r="Q4060" s="113"/>
      <c r="R4060" s="113"/>
      <c r="S4060" s="113"/>
      <c r="T4060" s="12">
        <f>SUM(P4060:S4060)</f>
        <v>0</v>
      </c>
      <c r="U4060" s="53"/>
      <c r="V4060" s="53"/>
      <c r="W4060" s="53"/>
      <c r="X4060" s="53"/>
      <c r="Y4060" s="58"/>
      <c r="Z4060" s="58"/>
      <c r="AA4060" s="14">
        <f>SUM(U4060:Z4060)</f>
        <v>0</v>
      </c>
      <c r="AB4060" s="58"/>
      <c r="AC4060" s="58"/>
      <c r="AD4060" s="86">
        <f>H4060+K4060+O4060+T4060+AA4060+AB4060-AC4060</f>
        <v>67.833333333333329</v>
      </c>
    </row>
    <row r="4061" spans="1:30" ht="21" customHeight="1" x14ac:dyDescent="0.2">
      <c r="A4061" s="8">
        <v>4057</v>
      </c>
      <c r="B4061" s="107" t="s">
        <v>3289</v>
      </c>
      <c r="C4061" s="104" t="s">
        <v>70</v>
      </c>
      <c r="D4061" s="104">
        <v>2</v>
      </c>
      <c r="E4061" s="36">
        <f>H4061/100</f>
        <v>0.67825454545454533</v>
      </c>
      <c r="F4061" s="49"/>
      <c r="G4061" s="49"/>
      <c r="H4061" s="9">
        <v>67.825454545454534</v>
      </c>
      <c r="I4061" s="49"/>
      <c r="J4061" s="106"/>
      <c r="K4061" s="14">
        <f>SUM(I4061:J4061)</f>
        <v>0</v>
      </c>
      <c r="L4061" s="49"/>
      <c r="M4061" s="106"/>
      <c r="N4061" s="106"/>
      <c r="O4061" s="14">
        <f>SUM(L4061:N4061)</f>
        <v>0</v>
      </c>
      <c r="P4061" s="106"/>
      <c r="Q4061" s="106"/>
      <c r="R4061" s="106"/>
      <c r="S4061" s="106"/>
      <c r="T4061" s="14">
        <f>SUM(P4061:S4061)</f>
        <v>0</v>
      </c>
      <c r="U4061" s="49"/>
      <c r="V4061" s="49"/>
      <c r="W4061" s="49"/>
      <c r="X4061" s="49"/>
      <c r="Y4061" s="49"/>
      <c r="Z4061" s="49"/>
      <c r="AA4061" s="14">
        <f>SUM(U4061:Z4061)</f>
        <v>0</v>
      </c>
      <c r="AB4061" s="49"/>
      <c r="AC4061" s="49"/>
      <c r="AD4061" s="86">
        <f>H4061+K4061+O4061+T4061+AA4061+AB4061-AC4061</f>
        <v>67.825454545454534</v>
      </c>
    </row>
    <row r="4062" spans="1:30" ht="21" customHeight="1" x14ac:dyDescent="0.2">
      <c r="A4062" s="9">
        <v>4058</v>
      </c>
      <c r="B4062" s="122" t="s">
        <v>3290</v>
      </c>
      <c r="C4062" s="110" t="s">
        <v>73</v>
      </c>
      <c r="D4062" s="110">
        <v>2</v>
      </c>
      <c r="E4062" s="36">
        <v>0.67818181818181822</v>
      </c>
      <c r="F4062" s="50"/>
      <c r="G4062" s="50"/>
      <c r="H4062" s="12">
        <f>SUM(E4062*100,F4062:G4062)</f>
        <v>67.818181818181827</v>
      </c>
      <c r="I4062" s="50"/>
      <c r="J4062" s="112"/>
      <c r="K4062" s="14">
        <f>SUM(I4062:J4062)</f>
        <v>0</v>
      </c>
      <c r="L4062" s="50"/>
      <c r="M4062" s="112"/>
      <c r="N4062" s="112"/>
      <c r="O4062" s="14">
        <f>SUM(L4062:N4062)</f>
        <v>0</v>
      </c>
      <c r="P4062" s="112"/>
      <c r="Q4062" s="112"/>
      <c r="R4062" s="112"/>
      <c r="S4062" s="112"/>
      <c r="T4062" s="14">
        <f>SUM(P4062:S4062)</f>
        <v>0</v>
      </c>
      <c r="U4062" s="50"/>
      <c r="V4062" s="50"/>
      <c r="W4062" s="50"/>
      <c r="X4062" s="50"/>
      <c r="Y4062" s="50"/>
      <c r="Z4062" s="50"/>
      <c r="AA4062" s="14">
        <f>SUM(U4062:Z4062)</f>
        <v>0</v>
      </c>
      <c r="AB4062" s="50"/>
      <c r="AC4062" s="50"/>
      <c r="AD4062" s="86">
        <f>H4062+K4062+O4062+T4062+AA4062+AB4062-AC4062</f>
        <v>67.818181818181827</v>
      </c>
    </row>
    <row r="4063" spans="1:30" ht="21" customHeight="1" x14ac:dyDescent="0.2">
      <c r="A4063" s="10">
        <v>4059</v>
      </c>
      <c r="B4063" s="122" t="s">
        <v>3291</v>
      </c>
      <c r="C4063" s="110" t="s">
        <v>73</v>
      </c>
      <c r="D4063" s="110">
        <v>1</v>
      </c>
      <c r="E4063" s="36">
        <v>0.67817037037037031</v>
      </c>
      <c r="F4063" s="50"/>
      <c r="G4063" s="50"/>
      <c r="H4063" s="12">
        <f>SUM(E4063*100,F4063:G4063)</f>
        <v>67.817037037037025</v>
      </c>
      <c r="I4063" s="50"/>
      <c r="J4063" s="112"/>
      <c r="K4063" s="14">
        <f>SUM(I4063:J4063)</f>
        <v>0</v>
      </c>
      <c r="L4063" s="50"/>
      <c r="M4063" s="112"/>
      <c r="N4063" s="112"/>
      <c r="O4063" s="14">
        <f>SUM(L4063:N4063)</f>
        <v>0</v>
      </c>
      <c r="P4063" s="112"/>
      <c r="Q4063" s="112"/>
      <c r="R4063" s="112"/>
      <c r="S4063" s="112"/>
      <c r="T4063" s="14">
        <f>SUM(P4063:S4063)</f>
        <v>0</v>
      </c>
      <c r="U4063" s="50"/>
      <c r="V4063" s="50"/>
      <c r="W4063" s="50"/>
      <c r="X4063" s="50"/>
      <c r="Y4063" s="50"/>
      <c r="Z4063" s="50"/>
      <c r="AA4063" s="14">
        <f>SUM(U4063:Z4063)</f>
        <v>0</v>
      </c>
      <c r="AB4063" s="50"/>
      <c r="AC4063" s="50"/>
      <c r="AD4063" s="86">
        <f>H4063+K4063+O4063+T4063+AA4063+AB4063-AC4063</f>
        <v>67.817037037037025</v>
      </c>
    </row>
    <row r="4064" spans="1:30" ht="21" customHeight="1" x14ac:dyDescent="0.2">
      <c r="A4064" s="8">
        <v>4060</v>
      </c>
      <c r="B4064" s="153" t="s">
        <v>3292</v>
      </c>
      <c r="C4064" s="92" t="s">
        <v>64</v>
      </c>
      <c r="D4064" s="91">
        <v>4</v>
      </c>
      <c r="E4064" s="37">
        <v>0.6780607476635514</v>
      </c>
      <c r="F4064" s="46"/>
      <c r="G4064" s="46"/>
      <c r="H4064" s="12">
        <f>SUM(E4064*100,F4064:G4064)</f>
        <v>67.806074766355138</v>
      </c>
      <c r="I4064" s="94"/>
      <c r="J4064" s="95"/>
      <c r="K4064" s="12">
        <f>SUM(I4064:J4064)</f>
        <v>0</v>
      </c>
      <c r="L4064" s="95"/>
      <c r="M4064" s="95"/>
      <c r="N4064" s="95"/>
      <c r="O4064" s="12">
        <f>SUM(L4064:N4064)</f>
        <v>0</v>
      </c>
      <c r="P4064" s="95"/>
      <c r="Q4064" s="95"/>
      <c r="R4064" s="95"/>
      <c r="S4064" s="95"/>
      <c r="T4064" s="12">
        <f>SUM(P4064:S4064)</f>
        <v>0</v>
      </c>
      <c r="U4064" s="95"/>
      <c r="V4064" s="94"/>
      <c r="W4064" s="94"/>
      <c r="X4064" s="94"/>
      <c r="Y4064" s="85"/>
      <c r="Z4064" s="85"/>
      <c r="AA4064" s="14">
        <f>SUM(U4064:Z4064)</f>
        <v>0</v>
      </c>
      <c r="AB4064" s="85"/>
      <c r="AC4064" s="85"/>
      <c r="AD4064" s="86">
        <f>H4064+K4064+O4064+T4064+AA4064+AB4064-AC4064</f>
        <v>67.806074766355138</v>
      </c>
    </row>
    <row r="4065" spans="1:30" ht="21" customHeight="1" x14ac:dyDescent="0.2">
      <c r="A4065" s="9">
        <v>4061</v>
      </c>
      <c r="B4065" s="103" t="s">
        <v>3293</v>
      </c>
      <c r="C4065" s="104" t="s">
        <v>70</v>
      </c>
      <c r="D4065" s="103">
        <v>4</v>
      </c>
      <c r="E4065" s="36">
        <f>H4065/100</f>
        <v>0.67799999999999994</v>
      </c>
      <c r="F4065" s="49"/>
      <c r="G4065" s="49"/>
      <c r="H4065" s="12">
        <v>67.8</v>
      </c>
      <c r="I4065" s="49"/>
      <c r="J4065" s="106"/>
      <c r="K4065" s="14">
        <f>SUM(I4065:J4065)</f>
        <v>0</v>
      </c>
      <c r="L4065" s="49"/>
      <c r="M4065" s="106"/>
      <c r="N4065" s="106"/>
      <c r="O4065" s="14">
        <f>SUM(L4065:N4065)</f>
        <v>0</v>
      </c>
      <c r="P4065" s="106"/>
      <c r="Q4065" s="106"/>
      <c r="R4065" s="106"/>
      <c r="S4065" s="106"/>
      <c r="T4065" s="14">
        <f>SUM(P4065:S4065)</f>
        <v>0</v>
      </c>
      <c r="U4065" s="49"/>
      <c r="V4065" s="49"/>
      <c r="W4065" s="49"/>
      <c r="X4065" s="49"/>
      <c r="Y4065" s="49"/>
      <c r="Z4065" s="49"/>
      <c r="AA4065" s="14">
        <f>SUM(U4065:Z4065)</f>
        <v>0</v>
      </c>
      <c r="AB4065" s="49"/>
      <c r="AC4065" s="49"/>
      <c r="AD4065" s="86">
        <f>H4065+K4065+O4065+T4065+AA4065+AB4065-AC4065</f>
        <v>67.8</v>
      </c>
    </row>
    <row r="4066" spans="1:30" ht="21" customHeight="1" x14ac:dyDescent="0.2">
      <c r="A4066" s="10">
        <v>4062</v>
      </c>
      <c r="B4066" s="122" t="s">
        <v>3294</v>
      </c>
      <c r="C4066" s="110" t="s">
        <v>73</v>
      </c>
      <c r="D4066" s="110">
        <v>1</v>
      </c>
      <c r="E4066" s="36">
        <v>0.67787407407407407</v>
      </c>
      <c r="F4066" s="50"/>
      <c r="G4066" s="50"/>
      <c r="H4066" s="12">
        <f>SUM(E4066*100,F4066:G4066)</f>
        <v>67.787407407407414</v>
      </c>
      <c r="I4066" s="50"/>
      <c r="J4066" s="112"/>
      <c r="K4066" s="14">
        <f>SUM(I4066:J4066)</f>
        <v>0</v>
      </c>
      <c r="L4066" s="50"/>
      <c r="M4066" s="112"/>
      <c r="N4066" s="112"/>
      <c r="O4066" s="14">
        <f>SUM(L4066:N4066)</f>
        <v>0</v>
      </c>
      <c r="P4066" s="112"/>
      <c r="Q4066" s="112"/>
      <c r="R4066" s="112"/>
      <c r="S4066" s="112"/>
      <c r="T4066" s="14">
        <f>SUM(P4066:S4066)</f>
        <v>0</v>
      </c>
      <c r="U4066" s="50"/>
      <c r="V4066" s="50"/>
      <c r="W4066" s="50"/>
      <c r="X4066" s="50"/>
      <c r="Y4066" s="50"/>
      <c r="Z4066" s="50"/>
      <c r="AA4066" s="14">
        <f>SUM(U4066:Z4066)</f>
        <v>0</v>
      </c>
      <c r="AB4066" s="50"/>
      <c r="AC4066" s="50"/>
      <c r="AD4066" s="87">
        <f>H4066+K4066+O4066+T4066+AA4066+AB4066-AC4066</f>
        <v>67.787407407407414</v>
      </c>
    </row>
    <row r="4067" spans="1:30" ht="21" customHeight="1" x14ac:dyDescent="0.2">
      <c r="A4067" s="8">
        <v>4063</v>
      </c>
      <c r="B4067" s="142" t="s">
        <v>3295</v>
      </c>
      <c r="C4067" s="92" t="s">
        <v>64</v>
      </c>
      <c r="D4067" s="91">
        <v>3</v>
      </c>
      <c r="E4067" s="37">
        <v>0.66774390243902437</v>
      </c>
      <c r="F4067" s="46"/>
      <c r="G4067" s="46"/>
      <c r="H4067" s="12">
        <f>SUM(E4067*100,F4067:G4067)</f>
        <v>66.774390243902431</v>
      </c>
      <c r="I4067" s="94"/>
      <c r="J4067" s="95"/>
      <c r="K4067" s="12">
        <f>SUM(I4067:J4067)</f>
        <v>0</v>
      </c>
      <c r="L4067" s="95"/>
      <c r="M4067" s="95"/>
      <c r="N4067" s="95"/>
      <c r="O4067" s="12">
        <f>SUM(L4067:N4067)</f>
        <v>0</v>
      </c>
      <c r="P4067" s="95"/>
      <c r="Q4067" s="95"/>
      <c r="R4067" s="95"/>
      <c r="S4067" s="95"/>
      <c r="T4067" s="12">
        <f>SUM(P4067:S4067)</f>
        <v>0</v>
      </c>
      <c r="U4067" s="95">
        <v>1</v>
      </c>
      <c r="V4067" s="94"/>
      <c r="W4067" s="94"/>
      <c r="X4067" s="94"/>
      <c r="Y4067" s="85"/>
      <c r="Z4067" s="85"/>
      <c r="AA4067" s="14">
        <f>SUM(U4067:Z4067)</f>
        <v>1</v>
      </c>
      <c r="AB4067" s="85"/>
      <c r="AC4067" s="85"/>
      <c r="AD4067" s="87">
        <f>H4067+K4067+O4067+T4067+AA4067+AB4067-AC4067</f>
        <v>67.774390243902431</v>
      </c>
    </row>
    <row r="4068" spans="1:30" ht="21" customHeight="1" x14ac:dyDescent="0.2">
      <c r="A4068" s="9">
        <v>4064</v>
      </c>
      <c r="B4068" s="134" t="s">
        <v>3296</v>
      </c>
      <c r="C4068" s="92" t="s">
        <v>64</v>
      </c>
      <c r="D4068" s="92">
        <v>1</v>
      </c>
      <c r="E4068" s="37">
        <v>0.67766666666666664</v>
      </c>
      <c r="F4068" s="46"/>
      <c r="G4068" s="46"/>
      <c r="H4068" s="12">
        <f>SUM(E4068*100,F4068:G4068)</f>
        <v>67.766666666666666</v>
      </c>
      <c r="I4068" s="94"/>
      <c r="J4068" s="95"/>
      <c r="K4068" s="12">
        <f>SUM(I4068:J4068)</f>
        <v>0</v>
      </c>
      <c r="L4068" s="95"/>
      <c r="M4068" s="95"/>
      <c r="N4068" s="95"/>
      <c r="O4068" s="12">
        <f>SUM(L4068:N4068)</f>
        <v>0</v>
      </c>
      <c r="P4068" s="95"/>
      <c r="Q4068" s="95"/>
      <c r="R4068" s="95"/>
      <c r="S4068" s="95"/>
      <c r="T4068" s="12">
        <f>SUM(P4068:S4068)</f>
        <v>0</v>
      </c>
      <c r="U4068" s="95"/>
      <c r="V4068" s="94"/>
      <c r="W4068" s="94"/>
      <c r="X4068" s="94"/>
      <c r="Y4068" s="85"/>
      <c r="Z4068" s="85"/>
      <c r="AA4068" s="14">
        <f>SUM(U4068:Z4068)</f>
        <v>0</v>
      </c>
      <c r="AB4068" s="85"/>
      <c r="AC4068" s="85"/>
      <c r="AD4068" s="86">
        <f>H4068+K4068+O4068+T4068+AA4068+AB4068-AC4068</f>
        <v>67.766666666666666</v>
      </c>
    </row>
    <row r="4069" spans="1:30" ht="21" customHeight="1" x14ac:dyDescent="0.2">
      <c r="A4069" s="10">
        <v>4065</v>
      </c>
      <c r="B4069" s="122" t="s">
        <v>3297</v>
      </c>
      <c r="C4069" s="110" t="s">
        <v>73</v>
      </c>
      <c r="D4069" s="110">
        <v>3</v>
      </c>
      <c r="E4069" s="36">
        <v>0.67749999999999999</v>
      </c>
      <c r="F4069" s="50"/>
      <c r="G4069" s="50"/>
      <c r="H4069" s="12">
        <f>SUM(E4069*100,F4069:G4069)</f>
        <v>67.75</v>
      </c>
      <c r="I4069" s="50"/>
      <c r="J4069" s="112"/>
      <c r="K4069" s="14">
        <f>SUM(I4069:J4069)</f>
        <v>0</v>
      </c>
      <c r="L4069" s="50"/>
      <c r="M4069" s="112"/>
      <c r="N4069" s="112"/>
      <c r="O4069" s="14">
        <f>SUM(L4069:N4069)</f>
        <v>0</v>
      </c>
      <c r="P4069" s="112"/>
      <c r="Q4069" s="112"/>
      <c r="R4069" s="112"/>
      <c r="S4069" s="112"/>
      <c r="T4069" s="14">
        <f>SUM(P4069:S4069)</f>
        <v>0</v>
      </c>
      <c r="U4069" s="50"/>
      <c r="V4069" s="50"/>
      <c r="W4069" s="50"/>
      <c r="X4069" s="50"/>
      <c r="Y4069" s="50"/>
      <c r="Z4069" s="50"/>
      <c r="AA4069" s="14">
        <f>SUM(U4069:Z4069)</f>
        <v>0</v>
      </c>
      <c r="AB4069" s="50"/>
      <c r="AC4069" s="50"/>
      <c r="AD4069" s="86">
        <f>H4069+K4069+O4069+T4069+AA4069+AB4069-AC4069</f>
        <v>67.75</v>
      </c>
    </row>
    <row r="4070" spans="1:30" ht="21" customHeight="1" x14ac:dyDescent="0.2">
      <c r="A4070" s="8">
        <v>4066</v>
      </c>
      <c r="B4070" s="132" t="s">
        <v>3298</v>
      </c>
      <c r="C4070" s="101" t="s">
        <v>68</v>
      </c>
      <c r="D4070" s="101">
        <v>1</v>
      </c>
      <c r="E4070" s="35">
        <v>0.67749999999999999</v>
      </c>
      <c r="F4070" s="48"/>
      <c r="G4070" s="48"/>
      <c r="H4070" s="12">
        <f>SUM(E4070*100,F4070:G4070)</f>
        <v>67.75</v>
      </c>
      <c r="I4070" s="48"/>
      <c r="J4070" s="78"/>
      <c r="K4070" s="13">
        <f>SUM(I4070:J4070)</f>
        <v>0</v>
      </c>
      <c r="L4070" s="48"/>
      <c r="M4070" s="78"/>
      <c r="N4070" s="78"/>
      <c r="O4070" s="13">
        <f>SUM(L4070:N4070)</f>
        <v>0</v>
      </c>
      <c r="P4070" s="78"/>
      <c r="Q4070" s="78"/>
      <c r="R4070" s="78"/>
      <c r="S4070" s="78"/>
      <c r="T4070" s="13">
        <f>SUM(P4070:S4070)</f>
        <v>0</v>
      </c>
      <c r="U4070" s="48"/>
      <c r="V4070" s="48"/>
      <c r="W4070" s="48"/>
      <c r="X4070" s="48"/>
      <c r="Y4070" s="48"/>
      <c r="Z4070" s="48"/>
      <c r="AA4070" s="13">
        <f>SUM(U4070:Z4070)</f>
        <v>0</v>
      </c>
      <c r="AB4070" s="48"/>
      <c r="AC4070" s="48"/>
      <c r="AD4070" s="86">
        <f>H4070+K4070+O4070+T4070+AA4070+AB4070-AC4070</f>
        <v>67.75</v>
      </c>
    </row>
    <row r="4071" spans="1:30" ht="21" customHeight="1" x14ac:dyDescent="0.2">
      <c r="A4071" s="9">
        <v>4067</v>
      </c>
      <c r="B4071" s="96" t="s">
        <v>3299</v>
      </c>
      <c r="C4071" s="96" t="s">
        <v>66</v>
      </c>
      <c r="D4071" s="96">
        <v>3</v>
      </c>
      <c r="E4071" s="35">
        <v>0.6774576271186441</v>
      </c>
      <c r="F4071" s="47"/>
      <c r="G4071" s="47"/>
      <c r="H4071" s="12">
        <f>SUM(E4071*100,F4071:G4071)</f>
        <v>67.745762711864415</v>
      </c>
      <c r="I4071" s="47"/>
      <c r="J4071" s="77"/>
      <c r="K4071" s="13">
        <f>SUM(I4071:J4071)</f>
        <v>0</v>
      </c>
      <c r="L4071" s="47"/>
      <c r="M4071" s="77"/>
      <c r="N4071" s="77"/>
      <c r="O4071" s="13">
        <f>SUM(L4071:N4071)</f>
        <v>0</v>
      </c>
      <c r="P4071" s="77"/>
      <c r="Q4071" s="77"/>
      <c r="R4071" s="77"/>
      <c r="S4071" s="77"/>
      <c r="T4071" s="13">
        <f>SUM(P4071:S4071)</f>
        <v>0</v>
      </c>
      <c r="U4071" s="47"/>
      <c r="V4071" s="47"/>
      <c r="W4071" s="47"/>
      <c r="X4071" s="47"/>
      <c r="Y4071" s="47"/>
      <c r="Z4071" s="47"/>
      <c r="AA4071" s="13">
        <f>SUM(U4071:Z4071)</f>
        <v>0</v>
      </c>
      <c r="AB4071" s="47"/>
      <c r="AC4071" s="47"/>
      <c r="AD4071" s="87">
        <f>H4071+K4071+O4071+T4071+AA4071+AB4071-AC4071</f>
        <v>67.745762711864415</v>
      </c>
    </row>
    <row r="4072" spans="1:30" ht="21" customHeight="1" x14ac:dyDescent="0.2">
      <c r="A4072" s="10">
        <v>4068</v>
      </c>
      <c r="B4072" s="117">
        <v>184165</v>
      </c>
      <c r="C4072" s="119" t="s">
        <v>78</v>
      </c>
      <c r="D4072" s="119">
        <v>3</v>
      </c>
      <c r="E4072" s="36">
        <v>0.66731818181818181</v>
      </c>
      <c r="F4072" s="51"/>
      <c r="G4072" s="51"/>
      <c r="H4072" s="12">
        <f>SUM(E4072*100,F4072:G4072)</f>
        <v>66.731818181818184</v>
      </c>
      <c r="I4072" s="51"/>
      <c r="J4072" s="121"/>
      <c r="K4072" s="14">
        <f>SUM(I4072:J4072)</f>
        <v>0</v>
      </c>
      <c r="L4072" s="51"/>
      <c r="M4072" s="121"/>
      <c r="N4072" s="121"/>
      <c r="O4072" s="14">
        <f>SUM(L4072:N4072)</f>
        <v>0</v>
      </c>
      <c r="P4072" s="121"/>
      <c r="Q4072" s="121"/>
      <c r="R4072" s="121"/>
      <c r="S4072" s="121"/>
      <c r="T4072" s="14">
        <f>SUM(P4072:S4072)</f>
        <v>0</v>
      </c>
      <c r="U4072" s="51"/>
      <c r="V4072" s="51">
        <v>1</v>
      </c>
      <c r="W4072" s="51"/>
      <c r="X4072" s="51"/>
      <c r="Y4072" s="51"/>
      <c r="Z4072" s="51">
        <v>0</v>
      </c>
      <c r="AA4072" s="14">
        <f>SUM(U4072:Z4072)</f>
        <v>1</v>
      </c>
      <c r="AB4072" s="51"/>
      <c r="AC4072" s="51"/>
      <c r="AD4072" s="86">
        <f>H4072+K4072+O4072+T4072+AA4072+AB4072-AC4072</f>
        <v>67.731818181818184</v>
      </c>
    </row>
    <row r="4073" spans="1:30" ht="21" customHeight="1" x14ac:dyDescent="0.2">
      <c r="A4073" s="8">
        <v>4069</v>
      </c>
      <c r="B4073" s="122" t="s">
        <v>3300</v>
      </c>
      <c r="C4073" s="110" t="s">
        <v>73</v>
      </c>
      <c r="D4073" s="110">
        <v>2</v>
      </c>
      <c r="E4073" s="36">
        <v>0.67727272727272725</v>
      </c>
      <c r="F4073" s="50"/>
      <c r="G4073" s="50"/>
      <c r="H4073" s="12">
        <f>SUM(E4073*100,F4073:G4073)</f>
        <v>67.72727272727272</v>
      </c>
      <c r="I4073" s="50"/>
      <c r="J4073" s="112"/>
      <c r="K4073" s="14">
        <f>SUM(I4073:J4073)</f>
        <v>0</v>
      </c>
      <c r="L4073" s="50"/>
      <c r="M4073" s="112"/>
      <c r="N4073" s="112"/>
      <c r="O4073" s="14">
        <f>SUM(L4073:N4073)</f>
        <v>0</v>
      </c>
      <c r="P4073" s="112"/>
      <c r="Q4073" s="112"/>
      <c r="R4073" s="112"/>
      <c r="S4073" s="112"/>
      <c r="T4073" s="14">
        <f>SUM(P4073:S4073)</f>
        <v>0</v>
      </c>
      <c r="U4073" s="50"/>
      <c r="V4073" s="50"/>
      <c r="W4073" s="50"/>
      <c r="X4073" s="50"/>
      <c r="Y4073" s="50"/>
      <c r="Z4073" s="50"/>
      <c r="AA4073" s="14">
        <f>SUM(U4073:Z4073)</f>
        <v>0</v>
      </c>
      <c r="AB4073" s="50"/>
      <c r="AC4073" s="50"/>
      <c r="AD4073" s="86">
        <f>H4073+K4073+O4073+T4073+AA4073+AB4073-AC4073</f>
        <v>67.72727272727272</v>
      </c>
    </row>
    <row r="4074" spans="1:30" ht="21" customHeight="1" x14ac:dyDescent="0.2">
      <c r="A4074" s="9">
        <v>4070</v>
      </c>
      <c r="B4074" s="117">
        <v>184091</v>
      </c>
      <c r="C4074" s="119" t="s">
        <v>78</v>
      </c>
      <c r="D4074" s="119">
        <v>3</v>
      </c>
      <c r="E4074" s="36">
        <v>0.67727272727272725</v>
      </c>
      <c r="F4074" s="51"/>
      <c r="G4074" s="51"/>
      <c r="H4074" s="12">
        <f>SUM(E4074*100,F4074:G4074)</f>
        <v>67.72727272727272</v>
      </c>
      <c r="I4074" s="51"/>
      <c r="J4074" s="121"/>
      <c r="K4074" s="14">
        <f>SUM(I4074:J4074)</f>
        <v>0</v>
      </c>
      <c r="L4074" s="51"/>
      <c r="M4074" s="121"/>
      <c r="N4074" s="121"/>
      <c r="O4074" s="14">
        <f>SUM(L4074:N4074)</f>
        <v>0</v>
      </c>
      <c r="P4074" s="121"/>
      <c r="Q4074" s="121"/>
      <c r="R4074" s="121"/>
      <c r="S4074" s="121"/>
      <c r="T4074" s="14">
        <f>SUM(P4074:S4074)</f>
        <v>0</v>
      </c>
      <c r="U4074" s="51"/>
      <c r="V4074" s="51"/>
      <c r="W4074" s="51"/>
      <c r="X4074" s="51"/>
      <c r="Y4074" s="51"/>
      <c r="Z4074" s="51"/>
      <c r="AA4074" s="14">
        <f>SUM(U4074:Z4074)</f>
        <v>0</v>
      </c>
      <c r="AB4074" s="51"/>
      <c r="AC4074" s="51"/>
      <c r="AD4074" s="86">
        <f>H4074+K4074+O4074+T4074+AA4074+AB4074-AC4074</f>
        <v>67.72727272727272</v>
      </c>
    </row>
    <row r="4075" spans="1:30" ht="21" customHeight="1" x14ac:dyDescent="0.2">
      <c r="A4075" s="10">
        <v>4071</v>
      </c>
      <c r="B4075" s="96" t="s">
        <v>3301</v>
      </c>
      <c r="C4075" s="96" t="s">
        <v>66</v>
      </c>
      <c r="D4075" s="96">
        <v>1</v>
      </c>
      <c r="E4075" s="35">
        <v>0.67718750000000005</v>
      </c>
      <c r="F4075" s="47"/>
      <c r="G4075" s="47"/>
      <c r="H4075" s="12">
        <f>SUM(E4075*100,F4075:G4075)</f>
        <v>67.71875</v>
      </c>
      <c r="I4075" s="47"/>
      <c r="J4075" s="77"/>
      <c r="K4075" s="13">
        <f>SUM(I4075:J4075)</f>
        <v>0</v>
      </c>
      <c r="L4075" s="47"/>
      <c r="M4075" s="77"/>
      <c r="N4075" s="77"/>
      <c r="O4075" s="13">
        <f>SUM(L4075:N4075)</f>
        <v>0</v>
      </c>
      <c r="P4075" s="77"/>
      <c r="Q4075" s="77"/>
      <c r="R4075" s="77"/>
      <c r="S4075" s="77"/>
      <c r="T4075" s="13">
        <f>SUM(P4075:S4075)</f>
        <v>0</v>
      </c>
      <c r="U4075" s="47"/>
      <c r="V4075" s="47"/>
      <c r="W4075" s="47"/>
      <c r="X4075" s="47"/>
      <c r="Y4075" s="47"/>
      <c r="Z4075" s="47"/>
      <c r="AA4075" s="13">
        <f>SUM(U4075:Z4075)</f>
        <v>0</v>
      </c>
      <c r="AB4075" s="47"/>
      <c r="AC4075" s="47"/>
      <c r="AD4075" s="86">
        <f>H4075+K4075+O4075+T4075+AA4075+AB4075-AC4075</f>
        <v>67.71875</v>
      </c>
    </row>
    <row r="4076" spans="1:30" ht="21" customHeight="1" x14ac:dyDescent="0.2">
      <c r="A4076" s="8">
        <v>4072</v>
      </c>
      <c r="B4076" s="131" t="s">
        <v>3302</v>
      </c>
      <c r="C4076" s="92" t="s">
        <v>64</v>
      </c>
      <c r="D4076" s="91">
        <v>2</v>
      </c>
      <c r="E4076" s="37">
        <v>0.67712765957446808</v>
      </c>
      <c r="F4076" s="53"/>
      <c r="G4076" s="46"/>
      <c r="H4076" s="12">
        <f>SUM(E4076*100,F4076:G4076)</f>
        <v>67.712765957446805</v>
      </c>
      <c r="I4076" s="94"/>
      <c r="J4076" s="95"/>
      <c r="K4076" s="12">
        <f>SUM(I4076:J4076)</f>
        <v>0</v>
      </c>
      <c r="L4076" s="95"/>
      <c r="M4076" s="95"/>
      <c r="N4076" s="95"/>
      <c r="O4076" s="12">
        <f>SUM(L4076:N4076)</f>
        <v>0</v>
      </c>
      <c r="P4076" s="95"/>
      <c r="Q4076" s="95"/>
      <c r="R4076" s="95"/>
      <c r="S4076" s="95"/>
      <c r="T4076" s="12">
        <f>SUM(P4076:S4076)</f>
        <v>0</v>
      </c>
      <c r="U4076" s="95"/>
      <c r="V4076" s="94"/>
      <c r="W4076" s="94"/>
      <c r="X4076" s="94"/>
      <c r="Y4076" s="85"/>
      <c r="Z4076" s="85"/>
      <c r="AA4076" s="14">
        <f>SUM(U4076:Z4076)</f>
        <v>0</v>
      </c>
      <c r="AB4076" s="85"/>
      <c r="AC4076" s="85"/>
      <c r="AD4076" s="86">
        <f>H4076+K4076+O4076+T4076+AA4076+AB4076-AC4076</f>
        <v>67.712765957446805</v>
      </c>
    </row>
    <row r="4077" spans="1:30" ht="21" customHeight="1" x14ac:dyDescent="0.2">
      <c r="A4077" s="9">
        <v>4073</v>
      </c>
      <c r="B4077" s="134" t="s">
        <v>3303</v>
      </c>
      <c r="C4077" s="92" t="s">
        <v>64</v>
      </c>
      <c r="D4077" s="91">
        <v>1</v>
      </c>
      <c r="E4077" s="37">
        <v>0.65689655172413797</v>
      </c>
      <c r="F4077" s="52"/>
      <c r="G4077" s="46"/>
      <c r="H4077" s="12">
        <f>SUM(E4077*100,F4077:G4077)</f>
        <v>65.689655172413794</v>
      </c>
      <c r="I4077" s="94"/>
      <c r="J4077" s="95"/>
      <c r="K4077" s="12">
        <f>SUM(I4077:J4077)</f>
        <v>0</v>
      </c>
      <c r="L4077" s="95"/>
      <c r="M4077" s="95"/>
      <c r="N4077" s="95"/>
      <c r="O4077" s="12">
        <f>SUM(L4077:N4077)</f>
        <v>0</v>
      </c>
      <c r="P4077" s="95"/>
      <c r="Q4077" s="126"/>
      <c r="R4077" s="95">
        <v>2</v>
      </c>
      <c r="S4077" s="95"/>
      <c r="T4077" s="12">
        <f>SUM(P4077:S4077)</f>
        <v>2</v>
      </c>
      <c r="U4077" s="95"/>
      <c r="V4077" s="94"/>
      <c r="W4077" s="94"/>
      <c r="X4077" s="94"/>
      <c r="Y4077" s="85"/>
      <c r="Z4077" s="85"/>
      <c r="AA4077" s="14">
        <f>SUM(U4077:Z4077)</f>
        <v>0</v>
      </c>
      <c r="AB4077" s="85"/>
      <c r="AC4077" s="85"/>
      <c r="AD4077" s="86">
        <f>H4077+K4077+O4077+T4077+AA4077+AB4077-AC4077</f>
        <v>67.689655172413794</v>
      </c>
    </row>
    <row r="4078" spans="1:30" ht="21" customHeight="1" x14ac:dyDescent="0.2">
      <c r="A4078" s="10">
        <v>4074</v>
      </c>
      <c r="B4078" s="117">
        <v>194221</v>
      </c>
      <c r="C4078" s="119" t="s">
        <v>78</v>
      </c>
      <c r="D4078" s="119">
        <v>2</v>
      </c>
      <c r="E4078" s="36">
        <v>0.676875</v>
      </c>
      <c r="F4078" s="51"/>
      <c r="G4078" s="51"/>
      <c r="H4078" s="12">
        <f>SUM(E4078*100,F4078:G4078)</f>
        <v>67.6875</v>
      </c>
      <c r="I4078" s="51"/>
      <c r="J4078" s="121"/>
      <c r="K4078" s="14">
        <f>SUM(I4078:J4078)</f>
        <v>0</v>
      </c>
      <c r="L4078" s="51"/>
      <c r="M4078" s="121"/>
      <c r="N4078" s="121"/>
      <c r="O4078" s="14">
        <f>SUM(L4078:N4078)</f>
        <v>0</v>
      </c>
      <c r="P4078" s="121"/>
      <c r="Q4078" s="121"/>
      <c r="R4078" s="121"/>
      <c r="S4078" s="121"/>
      <c r="T4078" s="14">
        <f>SUM(P4078:S4078)</f>
        <v>0</v>
      </c>
      <c r="U4078" s="51"/>
      <c r="V4078" s="51"/>
      <c r="W4078" s="51"/>
      <c r="X4078" s="51"/>
      <c r="Y4078" s="51"/>
      <c r="Z4078" s="51"/>
      <c r="AA4078" s="14">
        <f>SUM(U4078:Z4078)</f>
        <v>0</v>
      </c>
      <c r="AB4078" s="51"/>
      <c r="AC4078" s="51"/>
      <c r="AD4078" s="86">
        <f>H4078+K4078+O4078+T4078+AA4078+AB4078-AC4078</f>
        <v>67.6875</v>
      </c>
    </row>
    <row r="4079" spans="1:30" ht="21" customHeight="1" x14ac:dyDescent="0.2">
      <c r="A4079" s="8">
        <v>4075</v>
      </c>
      <c r="B4079" s="134" t="s">
        <v>3304</v>
      </c>
      <c r="C4079" s="92" t="s">
        <v>64</v>
      </c>
      <c r="D4079" s="91">
        <v>1</v>
      </c>
      <c r="E4079" s="37">
        <v>0.67172413793103447</v>
      </c>
      <c r="F4079" s="46"/>
      <c r="G4079" s="46"/>
      <c r="H4079" s="12">
        <f>SUM(E4079*100,F4079:G4079)</f>
        <v>67.172413793103445</v>
      </c>
      <c r="I4079" s="94"/>
      <c r="J4079" s="95"/>
      <c r="K4079" s="12">
        <f>SUM(I4079:J4079)</f>
        <v>0</v>
      </c>
      <c r="L4079" s="95"/>
      <c r="M4079" s="95"/>
      <c r="N4079" s="95"/>
      <c r="O4079" s="12">
        <f>SUM(L4079:N4079)</f>
        <v>0</v>
      </c>
      <c r="P4079" s="95"/>
      <c r="Q4079" s="95"/>
      <c r="R4079" s="95"/>
      <c r="S4079" s="95"/>
      <c r="T4079" s="12">
        <f>SUM(P4079:S4079)</f>
        <v>0</v>
      </c>
      <c r="U4079" s="95"/>
      <c r="V4079" s="94"/>
      <c r="W4079" s="94"/>
      <c r="X4079" s="94"/>
      <c r="Y4079" s="85"/>
      <c r="Z4079" s="85">
        <v>0.5</v>
      </c>
      <c r="AA4079" s="14">
        <f>SUM(U4079:Z4079)</f>
        <v>0.5</v>
      </c>
      <c r="AB4079" s="85"/>
      <c r="AC4079" s="85"/>
      <c r="AD4079" s="87">
        <f>H4079+K4079+O4079+T4079+AA4079+AB4079-AC4079</f>
        <v>67.672413793103445</v>
      </c>
    </row>
    <row r="4080" spans="1:30" ht="21" customHeight="1" x14ac:dyDescent="0.2">
      <c r="A4080" s="9">
        <v>4076</v>
      </c>
      <c r="B4080" s="134" t="s">
        <v>3305</v>
      </c>
      <c r="C4080" s="92" t="s">
        <v>64</v>
      </c>
      <c r="D4080" s="92">
        <v>1</v>
      </c>
      <c r="E4080" s="37">
        <v>0.67666666666666664</v>
      </c>
      <c r="F4080" s="46"/>
      <c r="G4080" s="46"/>
      <c r="H4080" s="12">
        <f>SUM(E4080*100,F4080:G4080)</f>
        <v>67.666666666666657</v>
      </c>
      <c r="I4080" s="94"/>
      <c r="J4080" s="95"/>
      <c r="K4080" s="12">
        <f>SUM(I4080:J4080)</f>
        <v>0</v>
      </c>
      <c r="L4080" s="95"/>
      <c r="M4080" s="95"/>
      <c r="N4080" s="95"/>
      <c r="O4080" s="12">
        <f>SUM(L4080:N4080)</f>
        <v>0</v>
      </c>
      <c r="P4080" s="95"/>
      <c r="Q4080" s="95"/>
      <c r="R4080" s="95"/>
      <c r="S4080" s="95"/>
      <c r="T4080" s="12">
        <f>SUM(P4080:S4080)</f>
        <v>0</v>
      </c>
      <c r="U4080" s="95"/>
      <c r="V4080" s="94"/>
      <c r="W4080" s="94"/>
      <c r="X4080" s="94"/>
      <c r="Y4080" s="85"/>
      <c r="Z4080" s="85"/>
      <c r="AA4080" s="14">
        <f>SUM(U4080:Z4080)</f>
        <v>0</v>
      </c>
      <c r="AB4080" s="85"/>
      <c r="AC4080" s="85"/>
      <c r="AD4080" s="86">
        <f>H4080+K4080+O4080+T4080+AA4080+AB4080-AC4080</f>
        <v>67.666666666666657</v>
      </c>
    </row>
    <row r="4081" spans="1:30" ht="21" customHeight="1" x14ac:dyDescent="0.2">
      <c r="A4081" s="10">
        <v>4077</v>
      </c>
      <c r="B4081" s="145">
        <v>164319</v>
      </c>
      <c r="C4081" s="92" t="s">
        <v>64</v>
      </c>
      <c r="D4081" s="91">
        <v>5</v>
      </c>
      <c r="E4081" s="37">
        <v>0.6766308243727599</v>
      </c>
      <c r="F4081" s="46"/>
      <c r="G4081" s="46"/>
      <c r="H4081" s="12">
        <f>SUM(E4081*100,F4081:G4081)</f>
        <v>67.663082437275989</v>
      </c>
      <c r="I4081" s="94"/>
      <c r="J4081" s="95"/>
      <c r="K4081" s="12">
        <f>SUM(I4081:J4081)</f>
        <v>0</v>
      </c>
      <c r="L4081" s="95"/>
      <c r="M4081" s="95"/>
      <c r="N4081" s="95"/>
      <c r="O4081" s="12">
        <f>SUM(L4081:N4081)</f>
        <v>0</v>
      </c>
      <c r="P4081" s="95"/>
      <c r="Q4081" s="95"/>
      <c r="R4081" s="95"/>
      <c r="S4081" s="95"/>
      <c r="T4081" s="12">
        <f>SUM(P4081:S4081)</f>
        <v>0</v>
      </c>
      <c r="U4081" s="95"/>
      <c r="V4081" s="94"/>
      <c r="W4081" s="94"/>
      <c r="X4081" s="94"/>
      <c r="Y4081" s="85"/>
      <c r="Z4081" s="85"/>
      <c r="AA4081" s="14">
        <f>SUM(U4081:Z4081)</f>
        <v>0</v>
      </c>
      <c r="AB4081" s="85"/>
      <c r="AC4081" s="85"/>
      <c r="AD4081" s="87">
        <f>H4081+K4081+O4081+T4081+AA4081+AB4081-AC4081</f>
        <v>67.663082437275989</v>
      </c>
    </row>
    <row r="4082" spans="1:30" ht="21" customHeight="1" x14ac:dyDescent="0.2">
      <c r="A4082" s="8">
        <v>4078</v>
      </c>
      <c r="B4082" s="117">
        <v>184179</v>
      </c>
      <c r="C4082" s="119" t="s">
        <v>78</v>
      </c>
      <c r="D4082" s="119">
        <v>3</v>
      </c>
      <c r="E4082" s="36">
        <v>0.67659090909090913</v>
      </c>
      <c r="F4082" s="51"/>
      <c r="G4082" s="51"/>
      <c r="H4082" s="12">
        <f>SUM(E4082*100,F4082:G4082)</f>
        <v>67.659090909090907</v>
      </c>
      <c r="I4082" s="51"/>
      <c r="J4082" s="121"/>
      <c r="K4082" s="14">
        <f>SUM(I4082:J4082)</f>
        <v>0</v>
      </c>
      <c r="L4082" s="51"/>
      <c r="M4082" s="121"/>
      <c r="N4082" s="121"/>
      <c r="O4082" s="14">
        <f>SUM(L4082:N4082)</f>
        <v>0</v>
      </c>
      <c r="P4082" s="121"/>
      <c r="Q4082" s="121"/>
      <c r="R4082" s="121"/>
      <c r="S4082" s="121"/>
      <c r="T4082" s="14">
        <f>SUM(P4082:S4082)</f>
        <v>0</v>
      </c>
      <c r="U4082" s="51"/>
      <c r="V4082" s="51"/>
      <c r="W4082" s="51"/>
      <c r="X4082" s="51"/>
      <c r="Y4082" s="51"/>
      <c r="Z4082" s="51"/>
      <c r="AA4082" s="14">
        <f>SUM(U4082:Z4082)</f>
        <v>0</v>
      </c>
      <c r="AB4082" s="51"/>
      <c r="AC4082" s="51"/>
      <c r="AD4082" s="86">
        <f>H4082+K4082+O4082+T4082+AA4082+AB4082-AC4082</f>
        <v>67.659090909090907</v>
      </c>
    </row>
    <row r="4083" spans="1:30" ht="21" customHeight="1" x14ac:dyDescent="0.2">
      <c r="A4083" s="9">
        <v>4079</v>
      </c>
      <c r="B4083" s="96" t="s">
        <v>3306</v>
      </c>
      <c r="C4083" s="96" t="s">
        <v>66</v>
      </c>
      <c r="D4083" s="96">
        <v>3</v>
      </c>
      <c r="E4083" s="35">
        <v>0.67655172413793108</v>
      </c>
      <c r="F4083" s="47"/>
      <c r="G4083" s="47"/>
      <c r="H4083" s="12">
        <f>SUM(E4083*100,F4083:G4083)</f>
        <v>67.65517241379311</v>
      </c>
      <c r="I4083" s="47"/>
      <c r="J4083" s="77"/>
      <c r="K4083" s="13">
        <f>SUM(I4083:J4083)</f>
        <v>0</v>
      </c>
      <c r="L4083" s="47"/>
      <c r="M4083" s="77"/>
      <c r="N4083" s="77"/>
      <c r="O4083" s="13">
        <f>SUM(L4083:N4083)</f>
        <v>0</v>
      </c>
      <c r="P4083" s="77"/>
      <c r="Q4083" s="77"/>
      <c r="R4083" s="77"/>
      <c r="S4083" s="77"/>
      <c r="T4083" s="13">
        <f>SUM(P4083:S4083)</f>
        <v>0</v>
      </c>
      <c r="U4083" s="47"/>
      <c r="V4083" s="47"/>
      <c r="W4083" s="47"/>
      <c r="X4083" s="47"/>
      <c r="Y4083" s="47"/>
      <c r="Z4083" s="47"/>
      <c r="AA4083" s="13">
        <f>SUM(U4083:Z4083)</f>
        <v>0</v>
      </c>
      <c r="AB4083" s="47"/>
      <c r="AC4083" s="47"/>
      <c r="AD4083" s="87">
        <f>H4083+K4083+O4083+T4083+AA4083+AB4083-AC4083</f>
        <v>67.65517241379311</v>
      </c>
    </row>
    <row r="4084" spans="1:30" ht="21" customHeight="1" x14ac:dyDescent="0.2">
      <c r="A4084" s="10">
        <v>4080</v>
      </c>
      <c r="B4084" s="90" t="s">
        <v>3307</v>
      </c>
      <c r="C4084" s="92" t="s">
        <v>64</v>
      </c>
      <c r="D4084" s="91">
        <v>2</v>
      </c>
      <c r="E4084" s="37">
        <v>0.67648351648351646</v>
      </c>
      <c r="F4084" s="46"/>
      <c r="G4084" s="46"/>
      <c r="H4084" s="12">
        <f>SUM(E4084*100,F4084:G4084)</f>
        <v>67.64835164835165</v>
      </c>
      <c r="I4084" s="94"/>
      <c r="J4084" s="95"/>
      <c r="K4084" s="12">
        <f>SUM(I4084:J4084)</f>
        <v>0</v>
      </c>
      <c r="L4084" s="95"/>
      <c r="M4084" s="95"/>
      <c r="N4084" s="95"/>
      <c r="O4084" s="12">
        <f>SUM(L4084:N4084)</f>
        <v>0</v>
      </c>
      <c r="P4084" s="95"/>
      <c r="Q4084" s="95"/>
      <c r="R4084" s="95"/>
      <c r="S4084" s="95"/>
      <c r="T4084" s="12">
        <f>SUM(P4084:S4084)</f>
        <v>0</v>
      </c>
      <c r="U4084" s="95"/>
      <c r="V4084" s="94"/>
      <c r="W4084" s="94"/>
      <c r="X4084" s="94"/>
      <c r="Y4084" s="85"/>
      <c r="Z4084" s="85"/>
      <c r="AA4084" s="14">
        <f>SUM(U4084:Z4084)</f>
        <v>0</v>
      </c>
      <c r="AB4084" s="85"/>
      <c r="AC4084" s="85"/>
      <c r="AD4084" s="86">
        <f>H4084+K4084+O4084+T4084+AA4084+AB4084-AC4084</f>
        <v>67.64835164835165</v>
      </c>
    </row>
    <row r="4085" spans="1:30" ht="21" customHeight="1" x14ac:dyDescent="0.2">
      <c r="A4085" s="8">
        <v>4081</v>
      </c>
      <c r="B4085" s="100" t="s">
        <v>3308</v>
      </c>
      <c r="C4085" s="101" t="s">
        <v>68</v>
      </c>
      <c r="D4085" s="156">
        <v>1</v>
      </c>
      <c r="E4085" s="38">
        <v>0.67633333333333334</v>
      </c>
      <c r="F4085" s="48"/>
      <c r="G4085" s="48"/>
      <c r="H4085" s="12">
        <f>SUM(E4085*100,F4085:G4085)</f>
        <v>67.63333333333334</v>
      </c>
      <c r="I4085" s="48"/>
      <c r="J4085" s="78"/>
      <c r="K4085" s="13">
        <f>SUM(I4085:J4085)</f>
        <v>0</v>
      </c>
      <c r="L4085" s="48"/>
      <c r="M4085" s="78"/>
      <c r="N4085" s="78"/>
      <c r="O4085" s="13">
        <f>SUM(L4085:N4085)</f>
        <v>0</v>
      </c>
      <c r="P4085" s="78"/>
      <c r="Q4085" s="78"/>
      <c r="R4085" s="78"/>
      <c r="S4085" s="78"/>
      <c r="T4085" s="13">
        <f>SUM(P4085:S4085)</f>
        <v>0</v>
      </c>
      <c r="U4085" s="48"/>
      <c r="V4085" s="48"/>
      <c r="W4085" s="48"/>
      <c r="X4085" s="48"/>
      <c r="Y4085" s="48"/>
      <c r="Z4085" s="48"/>
      <c r="AA4085" s="13">
        <f>SUM(U4085:Z4085)</f>
        <v>0</v>
      </c>
      <c r="AB4085" s="48"/>
      <c r="AC4085" s="48"/>
      <c r="AD4085" s="86">
        <f>H4085+K4085+O4085+T4085+AA4085+AB4085-AC4085</f>
        <v>67.63333333333334</v>
      </c>
    </row>
    <row r="4086" spans="1:30" ht="21" customHeight="1" x14ac:dyDescent="0.2">
      <c r="A4086" s="9">
        <v>4082</v>
      </c>
      <c r="B4086" s="117">
        <v>194042</v>
      </c>
      <c r="C4086" s="119" t="s">
        <v>78</v>
      </c>
      <c r="D4086" s="119">
        <v>2</v>
      </c>
      <c r="E4086" s="36">
        <v>0.67625000000000002</v>
      </c>
      <c r="F4086" s="51"/>
      <c r="G4086" s="51"/>
      <c r="H4086" s="12">
        <f>SUM(E4086*100,F4086:G4086)</f>
        <v>67.625</v>
      </c>
      <c r="I4086" s="51"/>
      <c r="J4086" s="121"/>
      <c r="K4086" s="14">
        <f>SUM(I4086:J4086)</f>
        <v>0</v>
      </c>
      <c r="L4086" s="51"/>
      <c r="M4086" s="121"/>
      <c r="N4086" s="121"/>
      <c r="O4086" s="14">
        <f>SUM(L4086:N4086)</f>
        <v>0</v>
      </c>
      <c r="P4086" s="121"/>
      <c r="Q4086" s="121"/>
      <c r="R4086" s="121"/>
      <c r="S4086" s="121"/>
      <c r="T4086" s="14">
        <f>SUM(P4086:S4086)</f>
        <v>0</v>
      </c>
      <c r="U4086" s="51"/>
      <c r="V4086" s="51"/>
      <c r="W4086" s="51"/>
      <c r="X4086" s="51"/>
      <c r="Y4086" s="51"/>
      <c r="Z4086" s="51"/>
      <c r="AA4086" s="14">
        <f>SUM(U4086:Z4086)</f>
        <v>0</v>
      </c>
      <c r="AB4086" s="51"/>
      <c r="AC4086" s="51"/>
      <c r="AD4086" s="87">
        <f>H4086+K4086+O4086+T4086+AA4086+AB4086-AC4086</f>
        <v>67.625</v>
      </c>
    </row>
    <row r="4087" spans="1:30" ht="21" customHeight="1" x14ac:dyDescent="0.2">
      <c r="A4087" s="10">
        <v>4083</v>
      </c>
      <c r="B4087" s="123" t="s">
        <v>3309</v>
      </c>
      <c r="C4087" s="101" t="s">
        <v>68</v>
      </c>
      <c r="D4087" s="125">
        <v>3</v>
      </c>
      <c r="E4087" s="35">
        <v>0.67620689655172417</v>
      </c>
      <c r="F4087" s="48"/>
      <c r="G4087" s="48"/>
      <c r="H4087" s="12">
        <f>SUM(E4087*100,F4087:G4087)</f>
        <v>67.620689655172413</v>
      </c>
      <c r="I4087" s="48"/>
      <c r="J4087" s="78"/>
      <c r="K4087" s="13">
        <f>SUM(I4087:J4087)</f>
        <v>0</v>
      </c>
      <c r="L4087" s="48"/>
      <c r="M4087" s="78"/>
      <c r="N4087" s="78"/>
      <c r="O4087" s="13">
        <f>SUM(L4087:N4087)</f>
        <v>0</v>
      </c>
      <c r="P4087" s="78"/>
      <c r="Q4087" s="78"/>
      <c r="R4087" s="78"/>
      <c r="S4087" s="78"/>
      <c r="T4087" s="13">
        <f>SUM(P4087:S4087)</f>
        <v>0</v>
      </c>
      <c r="U4087" s="48"/>
      <c r="V4087" s="48"/>
      <c r="W4087" s="48"/>
      <c r="X4087" s="48"/>
      <c r="Y4087" s="48"/>
      <c r="Z4087" s="48"/>
      <c r="AA4087" s="13">
        <f>SUM(U4087:Z4087)</f>
        <v>0</v>
      </c>
      <c r="AB4087" s="48"/>
      <c r="AC4087" s="48"/>
      <c r="AD4087" s="86">
        <f>H4087+K4087+O4087+T4087+AA4087+AB4087-AC4087</f>
        <v>67.620689655172413</v>
      </c>
    </row>
    <row r="4088" spans="1:30" ht="21" customHeight="1" x14ac:dyDescent="0.2">
      <c r="A4088" s="8">
        <v>4084</v>
      </c>
      <c r="B4088" s="122" t="s">
        <v>3310</v>
      </c>
      <c r="C4088" s="110" t="s">
        <v>73</v>
      </c>
      <c r="D4088" s="110">
        <v>4</v>
      </c>
      <c r="E4088" s="36">
        <v>0.67602941176470588</v>
      </c>
      <c r="F4088" s="50"/>
      <c r="G4088" s="50"/>
      <c r="H4088" s="12">
        <f>SUM(E4088*100,F4088:G4088)</f>
        <v>67.602941176470594</v>
      </c>
      <c r="I4088" s="50"/>
      <c r="J4088" s="112"/>
      <c r="K4088" s="14">
        <f>SUM(I4088:J4088)</f>
        <v>0</v>
      </c>
      <c r="L4088" s="50"/>
      <c r="M4088" s="112"/>
      <c r="N4088" s="112"/>
      <c r="O4088" s="14">
        <f>SUM(L4088:N4088)</f>
        <v>0</v>
      </c>
      <c r="P4088" s="112"/>
      <c r="Q4088" s="112"/>
      <c r="R4088" s="112"/>
      <c r="S4088" s="112"/>
      <c r="T4088" s="14">
        <f>SUM(P4088:S4088)</f>
        <v>0</v>
      </c>
      <c r="U4088" s="50"/>
      <c r="V4088" s="50"/>
      <c r="W4088" s="50"/>
      <c r="X4088" s="50"/>
      <c r="Y4088" s="50"/>
      <c r="Z4088" s="50"/>
      <c r="AA4088" s="14">
        <f>SUM(U4088:Z4088)</f>
        <v>0</v>
      </c>
      <c r="AB4088" s="50"/>
      <c r="AC4088" s="50"/>
      <c r="AD4088" s="87">
        <f>H4088+K4088+O4088+T4088+AA4088+AB4088-AC4088</f>
        <v>67.602941176470594</v>
      </c>
    </row>
    <row r="4089" spans="1:30" ht="21" customHeight="1" x14ac:dyDescent="0.2">
      <c r="A4089" s="9">
        <v>4085</v>
      </c>
      <c r="B4089" s="114" t="s">
        <v>3311</v>
      </c>
      <c r="C4089" s="92" t="s">
        <v>64</v>
      </c>
      <c r="D4089" s="91">
        <v>3</v>
      </c>
      <c r="E4089" s="37">
        <v>0.67600000000000005</v>
      </c>
      <c r="F4089" s="52"/>
      <c r="G4089" s="46"/>
      <c r="H4089" s="12">
        <f>SUM(E4089*100,F4089:G4089)</f>
        <v>67.600000000000009</v>
      </c>
      <c r="I4089" s="94"/>
      <c r="J4089" s="95"/>
      <c r="K4089" s="12">
        <f>SUM(I4089:J4089)</f>
        <v>0</v>
      </c>
      <c r="L4089" s="95"/>
      <c r="M4089" s="95"/>
      <c r="N4089" s="95"/>
      <c r="O4089" s="12">
        <f>SUM(L4089:N4089)</f>
        <v>0</v>
      </c>
      <c r="P4089" s="95"/>
      <c r="Q4089" s="95"/>
      <c r="R4089" s="95"/>
      <c r="S4089" s="95"/>
      <c r="T4089" s="12">
        <f>SUM(P4089:S4089)</f>
        <v>0</v>
      </c>
      <c r="U4089" s="95"/>
      <c r="V4089" s="94"/>
      <c r="W4089" s="94"/>
      <c r="X4089" s="94"/>
      <c r="Y4089" s="85"/>
      <c r="Z4089" s="85"/>
      <c r="AA4089" s="14">
        <f>SUM(U4089:Z4089)</f>
        <v>0</v>
      </c>
      <c r="AB4089" s="85"/>
      <c r="AC4089" s="85"/>
      <c r="AD4089" s="87">
        <f>H4089+K4089+O4089+T4089+AA4089+AB4089-AC4089</f>
        <v>67.600000000000009</v>
      </c>
    </row>
    <row r="4090" spans="1:30" ht="21" customHeight="1" x14ac:dyDescent="0.2">
      <c r="A4090" s="10">
        <v>4086</v>
      </c>
      <c r="B4090" s="96" t="s">
        <v>3312</v>
      </c>
      <c r="C4090" s="96" t="s">
        <v>66</v>
      </c>
      <c r="D4090" s="96">
        <v>4</v>
      </c>
      <c r="E4090" s="35">
        <v>0.66793103448275859</v>
      </c>
      <c r="F4090" s="47"/>
      <c r="G4090" s="47"/>
      <c r="H4090" s="12">
        <f>SUM(E4090*100,F4090:G4090)</f>
        <v>66.793103448275858</v>
      </c>
      <c r="I4090" s="47"/>
      <c r="J4090" s="77"/>
      <c r="K4090" s="13">
        <f>SUM(I4090:J4090)</f>
        <v>0</v>
      </c>
      <c r="L4090" s="47"/>
      <c r="M4090" s="77"/>
      <c r="N4090" s="77"/>
      <c r="O4090" s="13">
        <f>SUM(L4090:N4090)</f>
        <v>0</v>
      </c>
      <c r="P4090" s="77"/>
      <c r="Q4090" s="77"/>
      <c r="R4090" s="77"/>
      <c r="S4090" s="77"/>
      <c r="T4090" s="13">
        <f>SUM(P4090:S4090)</f>
        <v>0</v>
      </c>
      <c r="U4090" s="47"/>
      <c r="V4090" s="47"/>
      <c r="W4090" s="47"/>
      <c r="X4090" s="47"/>
      <c r="Y4090" s="47">
        <v>0.8</v>
      </c>
      <c r="Z4090" s="47"/>
      <c r="AA4090" s="13">
        <f>SUM(U4090:Z4090)</f>
        <v>0.8</v>
      </c>
      <c r="AB4090" s="47"/>
      <c r="AC4090" s="47"/>
      <c r="AD4090" s="86">
        <f>H4090+K4090+O4090+T4090+AA4090+AB4090-AC4090</f>
        <v>67.593103448275855</v>
      </c>
    </row>
    <row r="4091" spans="1:30" ht="21" customHeight="1" x14ac:dyDescent="0.2">
      <c r="A4091" s="8">
        <v>4087</v>
      </c>
      <c r="B4091" s="134" t="s">
        <v>3313</v>
      </c>
      <c r="C4091" s="92" t="s">
        <v>64</v>
      </c>
      <c r="D4091" s="91">
        <v>1</v>
      </c>
      <c r="E4091" s="37">
        <v>0.67579655172413788</v>
      </c>
      <c r="F4091" s="53"/>
      <c r="G4091" s="46"/>
      <c r="H4091" s="12">
        <f>SUM(E4091*100,F4091:G4091)</f>
        <v>67.579655172413794</v>
      </c>
      <c r="I4091" s="94"/>
      <c r="J4091" s="95"/>
      <c r="K4091" s="12">
        <f>SUM(I4091:J4091)</f>
        <v>0</v>
      </c>
      <c r="L4091" s="95"/>
      <c r="M4091" s="95"/>
      <c r="N4091" s="95"/>
      <c r="O4091" s="12">
        <f>SUM(L4091:N4091)</f>
        <v>0</v>
      </c>
      <c r="P4091" s="95"/>
      <c r="Q4091" s="95"/>
      <c r="R4091" s="95"/>
      <c r="S4091" s="95"/>
      <c r="T4091" s="12">
        <f>SUM(P4091:S4091)</f>
        <v>0</v>
      </c>
      <c r="U4091" s="95"/>
      <c r="V4091" s="94"/>
      <c r="W4091" s="94"/>
      <c r="X4091" s="94"/>
      <c r="Y4091" s="85"/>
      <c r="Z4091" s="85"/>
      <c r="AA4091" s="14">
        <f>SUM(U4091:Z4091)</f>
        <v>0</v>
      </c>
      <c r="AB4091" s="85"/>
      <c r="AC4091" s="85"/>
      <c r="AD4091" s="86">
        <f>H4091+K4091+O4091+T4091+AA4091+AB4091-AC4091</f>
        <v>67.579655172413794</v>
      </c>
    </row>
    <row r="4092" spans="1:30" ht="21" customHeight="1" x14ac:dyDescent="0.2">
      <c r="A4092" s="9">
        <v>4088</v>
      </c>
      <c r="B4092" s="96" t="s">
        <v>3314</v>
      </c>
      <c r="C4092" s="96" t="s">
        <v>66</v>
      </c>
      <c r="D4092" s="96">
        <v>2</v>
      </c>
      <c r="E4092" s="35">
        <v>0.67566666666666664</v>
      </c>
      <c r="F4092" s="47"/>
      <c r="G4092" s="47"/>
      <c r="H4092" s="12">
        <f>SUM(E4092*100,F4092:G4092)</f>
        <v>67.566666666666663</v>
      </c>
      <c r="I4092" s="47"/>
      <c r="J4092" s="77"/>
      <c r="K4092" s="13">
        <f>SUM(I4092:J4092)</f>
        <v>0</v>
      </c>
      <c r="L4092" s="47"/>
      <c r="M4092" s="77"/>
      <c r="N4092" s="77"/>
      <c r="O4092" s="13">
        <f>SUM(L4092:N4092)</f>
        <v>0</v>
      </c>
      <c r="P4092" s="77"/>
      <c r="Q4092" s="77"/>
      <c r="R4092" s="77"/>
      <c r="S4092" s="77"/>
      <c r="T4092" s="13">
        <f>SUM(P4092:S4092)</f>
        <v>0</v>
      </c>
      <c r="U4092" s="47"/>
      <c r="V4092" s="47"/>
      <c r="W4092" s="47"/>
      <c r="X4092" s="47"/>
      <c r="Y4092" s="47"/>
      <c r="Z4092" s="47"/>
      <c r="AA4092" s="13">
        <f>SUM(U4092:Z4092)</f>
        <v>0</v>
      </c>
      <c r="AB4092" s="47"/>
      <c r="AC4092" s="47"/>
      <c r="AD4092" s="86">
        <f>H4092+K4092+O4092+T4092+AA4092+AB4092-AC4092</f>
        <v>67.566666666666663</v>
      </c>
    </row>
    <row r="4093" spans="1:30" ht="21" customHeight="1" x14ac:dyDescent="0.2">
      <c r="A4093" s="10">
        <v>4089</v>
      </c>
      <c r="B4093" s="132" t="s">
        <v>3315</v>
      </c>
      <c r="C4093" s="101" t="s">
        <v>68</v>
      </c>
      <c r="D4093" s="101">
        <v>1</v>
      </c>
      <c r="E4093" s="35">
        <v>0.66928571428571426</v>
      </c>
      <c r="F4093" s="48"/>
      <c r="G4093" s="48"/>
      <c r="H4093" s="12">
        <f>SUM(E4093*100,F4093:G4093)</f>
        <v>66.928571428571431</v>
      </c>
      <c r="I4093" s="48"/>
      <c r="J4093" s="78"/>
      <c r="K4093" s="13">
        <f>SUM(I4093:J4093)</f>
        <v>0</v>
      </c>
      <c r="L4093" s="48"/>
      <c r="M4093" s="78"/>
      <c r="N4093" s="78"/>
      <c r="O4093" s="13">
        <f>SUM(L4093:N4093)</f>
        <v>0</v>
      </c>
      <c r="P4093" s="78"/>
      <c r="Q4093" s="130"/>
      <c r="R4093" s="78">
        <v>0.6</v>
      </c>
      <c r="S4093" s="78"/>
      <c r="T4093" s="13">
        <f>SUM(P4093:S4093)</f>
        <v>0.6</v>
      </c>
      <c r="U4093" s="48"/>
      <c r="V4093" s="48"/>
      <c r="W4093" s="48"/>
      <c r="X4093" s="48"/>
      <c r="Y4093" s="48"/>
      <c r="Z4093" s="48"/>
      <c r="AA4093" s="13">
        <f>SUM(U4093:Z4093)</f>
        <v>0</v>
      </c>
      <c r="AB4093" s="48"/>
      <c r="AC4093" s="48"/>
      <c r="AD4093" s="86">
        <f>H4093+K4093+O4093+T4093+AA4093+AB4093-AC4093</f>
        <v>67.528571428571425</v>
      </c>
    </row>
    <row r="4094" spans="1:30" ht="21" customHeight="1" x14ac:dyDescent="0.2">
      <c r="A4094" s="8">
        <v>4090</v>
      </c>
      <c r="B4094" s="117">
        <v>184174</v>
      </c>
      <c r="C4094" s="119" t="s">
        <v>78</v>
      </c>
      <c r="D4094" s="119">
        <v>3</v>
      </c>
      <c r="E4094" s="36">
        <v>0.67522727272727268</v>
      </c>
      <c r="F4094" s="51"/>
      <c r="G4094" s="51"/>
      <c r="H4094" s="12">
        <f>SUM(E4094*100,F4094:G4094)</f>
        <v>67.522727272727266</v>
      </c>
      <c r="I4094" s="51"/>
      <c r="J4094" s="121"/>
      <c r="K4094" s="14">
        <f>SUM(I4094:J4094)</f>
        <v>0</v>
      </c>
      <c r="L4094" s="51"/>
      <c r="M4094" s="121"/>
      <c r="N4094" s="121"/>
      <c r="O4094" s="14">
        <f>SUM(L4094:N4094)</f>
        <v>0</v>
      </c>
      <c r="P4094" s="121"/>
      <c r="Q4094" s="121"/>
      <c r="R4094" s="121"/>
      <c r="S4094" s="121"/>
      <c r="T4094" s="14">
        <f>SUM(P4094:S4094)</f>
        <v>0</v>
      </c>
      <c r="U4094" s="51"/>
      <c r="V4094" s="51"/>
      <c r="W4094" s="51"/>
      <c r="X4094" s="51"/>
      <c r="Y4094" s="51"/>
      <c r="Z4094" s="51"/>
      <c r="AA4094" s="14">
        <f>SUM(U4094:Z4094)</f>
        <v>0</v>
      </c>
      <c r="AB4094" s="51"/>
      <c r="AC4094" s="51"/>
      <c r="AD4094" s="86">
        <f>H4094+K4094+O4094+T4094+AA4094+AB4094-AC4094</f>
        <v>67.522727272727266</v>
      </c>
    </row>
    <row r="4095" spans="1:30" ht="21" customHeight="1" x14ac:dyDescent="0.2">
      <c r="A4095" s="9">
        <v>4091</v>
      </c>
      <c r="B4095" s="107">
        <v>182173</v>
      </c>
      <c r="C4095" s="104" t="s">
        <v>70</v>
      </c>
      <c r="D4095" s="104">
        <v>3</v>
      </c>
      <c r="E4095" s="36">
        <f>'[1]3-18-07.'!AD21</f>
        <v>0.67500000000000004</v>
      </c>
      <c r="F4095" s="49"/>
      <c r="G4095" s="49"/>
      <c r="H4095" s="12">
        <f>SUM(E4095*100,F4095:G4095)</f>
        <v>67.5</v>
      </c>
      <c r="I4095" s="49"/>
      <c r="J4095" s="106"/>
      <c r="K4095" s="14">
        <f>SUM(I4095:J4095)</f>
        <v>0</v>
      </c>
      <c r="L4095" s="49"/>
      <c r="M4095" s="106"/>
      <c r="N4095" s="106"/>
      <c r="O4095" s="14">
        <f>SUM(L4095:N4095)</f>
        <v>0</v>
      </c>
      <c r="P4095" s="106"/>
      <c r="Q4095" s="106"/>
      <c r="R4095" s="106"/>
      <c r="S4095" s="106"/>
      <c r="T4095" s="14">
        <f>SUM(P4095:S4095)</f>
        <v>0</v>
      </c>
      <c r="U4095" s="49"/>
      <c r="V4095" s="49"/>
      <c r="W4095" s="49"/>
      <c r="X4095" s="49"/>
      <c r="Y4095" s="49"/>
      <c r="Z4095" s="49"/>
      <c r="AA4095" s="14">
        <f>SUM(U4095:Z4095)</f>
        <v>0</v>
      </c>
      <c r="AB4095" s="49"/>
      <c r="AC4095" s="49"/>
      <c r="AD4095" s="86">
        <f>H4095+K4095+O4095+T4095+AA4095+AB4095-AC4095</f>
        <v>67.5</v>
      </c>
    </row>
    <row r="4096" spans="1:30" ht="21" customHeight="1" x14ac:dyDescent="0.2">
      <c r="A4096" s="10">
        <v>4092</v>
      </c>
      <c r="B4096" s="103" t="s">
        <v>3316</v>
      </c>
      <c r="C4096" s="104" t="s">
        <v>70</v>
      </c>
      <c r="D4096" s="103">
        <v>4</v>
      </c>
      <c r="E4096" s="36">
        <f>H4096/100</f>
        <v>0.67500000000000004</v>
      </c>
      <c r="F4096" s="49"/>
      <c r="G4096" s="49"/>
      <c r="H4096" s="12">
        <v>67.5</v>
      </c>
      <c r="I4096" s="49"/>
      <c r="J4096" s="106"/>
      <c r="K4096" s="14">
        <f>SUM(I4096:J4096)</f>
        <v>0</v>
      </c>
      <c r="L4096" s="49"/>
      <c r="M4096" s="106"/>
      <c r="N4096" s="106"/>
      <c r="O4096" s="14">
        <f>SUM(L4096:N4096)</f>
        <v>0</v>
      </c>
      <c r="P4096" s="106"/>
      <c r="Q4096" s="106"/>
      <c r="R4096" s="106"/>
      <c r="S4096" s="106"/>
      <c r="T4096" s="14">
        <f>SUM(P4096:S4096)</f>
        <v>0</v>
      </c>
      <c r="U4096" s="49"/>
      <c r="V4096" s="49"/>
      <c r="W4096" s="49"/>
      <c r="X4096" s="49"/>
      <c r="Y4096" s="49"/>
      <c r="Z4096" s="49"/>
      <c r="AA4096" s="14">
        <f>SUM(U4096:Z4096)</f>
        <v>0</v>
      </c>
      <c r="AB4096" s="49"/>
      <c r="AC4096" s="49"/>
      <c r="AD4096" s="87">
        <f>H4096+K4096+O4096+T4096+AA4096+AB4096-AC4096</f>
        <v>67.5</v>
      </c>
    </row>
    <row r="4097" spans="1:30" ht="21" customHeight="1" x14ac:dyDescent="0.2">
      <c r="A4097" s="8">
        <v>4093</v>
      </c>
      <c r="B4097" s="110" t="s">
        <v>3317</v>
      </c>
      <c r="C4097" s="110" t="s">
        <v>73</v>
      </c>
      <c r="D4097" s="110">
        <v>1</v>
      </c>
      <c r="E4097" s="36">
        <v>0.67498666666666662</v>
      </c>
      <c r="F4097" s="50"/>
      <c r="G4097" s="50"/>
      <c r="H4097" s="12">
        <f>SUM(E4097*100,F4097:G4097)</f>
        <v>67.498666666666665</v>
      </c>
      <c r="I4097" s="50"/>
      <c r="J4097" s="112"/>
      <c r="K4097" s="14">
        <f>SUM(I4097:J4097)</f>
        <v>0</v>
      </c>
      <c r="L4097" s="50"/>
      <c r="M4097" s="112"/>
      <c r="N4097" s="112"/>
      <c r="O4097" s="14">
        <f>SUM(L4097:N4097)</f>
        <v>0</v>
      </c>
      <c r="P4097" s="112"/>
      <c r="Q4097" s="112"/>
      <c r="R4097" s="112"/>
      <c r="S4097" s="112"/>
      <c r="T4097" s="14">
        <f>SUM(P4097:S4097)</f>
        <v>0</v>
      </c>
      <c r="U4097" s="50"/>
      <c r="V4097" s="50"/>
      <c r="W4097" s="50"/>
      <c r="X4097" s="50"/>
      <c r="Y4097" s="50"/>
      <c r="Z4097" s="50"/>
      <c r="AA4097" s="14">
        <f>SUM(U4097:Z4097)</f>
        <v>0</v>
      </c>
      <c r="AB4097" s="50"/>
      <c r="AC4097" s="50"/>
      <c r="AD4097" s="87">
        <f>H4097+K4097+O4097+T4097+AA4097+AB4097-AC4097</f>
        <v>67.498666666666665</v>
      </c>
    </row>
    <row r="4098" spans="1:30" ht="21" customHeight="1" x14ac:dyDescent="0.2">
      <c r="A4098" s="9">
        <v>4094</v>
      </c>
      <c r="B4098" s="117">
        <v>184052</v>
      </c>
      <c r="C4098" s="119" t="s">
        <v>78</v>
      </c>
      <c r="D4098" s="119">
        <v>3</v>
      </c>
      <c r="E4098" s="36">
        <v>0.6747727272727273</v>
      </c>
      <c r="F4098" s="51"/>
      <c r="G4098" s="51"/>
      <c r="H4098" s="12">
        <f>SUM(E4098*100,F4098:G4098)</f>
        <v>67.477272727272734</v>
      </c>
      <c r="I4098" s="51"/>
      <c r="J4098" s="121"/>
      <c r="K4098" s="14">
        <f>SUM(I4098:J4098)</f>
        <v>0</v>
      </c>
      <c r="L4098" s="51"/>
      <c r="M4098" s="121"/>
      <c r="N4098" s="121"/>
      <c r="O4098" s="14">
        <f>SUM(L4098:N4098)</f>
        <v>0</v>
      </c>
      <c r="P4098" s="121"/>
      <c r="Q4098" s="121"/>
      <c r="R4098" s="121"/>
      <c r="S4098" s="121"/>
      <c r="T4098" s="14">
        <f>SUM(P4098:S4098)</f>
        <v>0</v>
      </c>
      <c r="U4098" s="51"/>
      <c r="V4098" s="51"/>
      <c r="W4098" s="51"/>
      <c r="X4098" s="51"/>
      <c r="Y4098" s="51"/>
      <c r="Z4098" s="51"/>
      <c r="AA4098" s="14">
        <f>SUM(U4098:Z4098)</f>
        <v>0</v>
      </c>
      <c r="AB4098" s="51"/>
      <c r="AC4098" s="51"/>
      <c r="AD4098" s="86">
        <f>H4098+K4098+O4098+T4098+AA4098+AB4098-AC4098</f>
        <v>67.477272727272734</v>
      </c>
    </row>
    <row r="4099" spans="1:30" ht="21" customHeight="1" x14ac:dyDescent="0.2">
      <c r="A4099" s="10">
        <v>4095</v>
      </c>
      <c r="B4099" s="117">
        <v>204204</v>
      </c>
      <c r="C4099" s="119" t="s">
        <v>78</v>
      </c>
      <c r="D4099" s="119">
        <v>1</v>
      </c>
      <c r="E4099" s="36">
        <v>0.6746875</v>
      </c>
      <c r="F4099" s="51"/>
      <c r="G4099" s="51"/>
      <c r="H4099" s="12">
        <f>SUM(E4099*100,F4099:G4099)</f>
        <v>67.46875</v>
      </c>
      <c r="I4099" s="51"/>
      <c r="J4099" s="121"/>
      <c r="K4099" s="14">
        <f>SUM(I4099:J4099)</f>
        <v>0</v>
      </c>
      <c r="L4099" s="51"/>
      <c r="M4099" s="121"/>
      <c r="N4099" s="121"/>
      <c r="O4099" s="14">
        <f>SUM(L4099:N4099)</f>
        <v>0</v>
      </c>
      <c r="P4099" s="121"/>
      <c r="Q4099" s="121"/>
      <c r="R4099" s="121"/>
      <c r="S4099" s="121"/>
      <c r="T4099" s="14">
        <f>SUM(P4099:S4099)</f>
        <v>0</v>
      </c>
      <c r="U4099" s="51"/>
      <c r="V4099" s="51"/>
      <c r="W4099" s="51"/>
      <c r="X4099" s="51"/>
      <c r="Y4099" s="51"/>
      <c r="Z4099" s="51"/>
      <c r="AA4099" s="14">
        <f>SUM(U4099:Z4099)</f>
        <v>0</v>
      </c>
      <c r="AB4099" s="51"/>
      <c r="AC4099" s="51"/>
      <c r="AD4099" s="87">
        <f>H4099+K4099+O4099+T4099+AA4099+AB4099-AC4099</f>
        <v>67.46875</v>
      </c>
    </row>
    <row r="4100" spans="1:30" ht="21" customHeight="1" x14ac:dyDescent="0.2">
      <c r="A4100" s="8">
        <v>4096</v>
      </c>
      <c r="B4100" s="96" t="s">
        <v>3318</v>
      </c>
      <c r="C4100" s="96" t="s">
        <v>66</v>
      </c>
      <c r="D4100" s="96">
        <v>1</v>
      </c>
      <c r="E4100" s="35">
        <v>0.67466666666666664</v>
      </c>
      <c r="F4100" s="47"/>
      <c r="G4100" s="47"/>
      <c r="H4100" s="12">
        <f>SUM(E4100*100,F4100:G4100)</f>
        <v>67.466666666666669</v>
      </c>
      <c r="I4100" s="47"/>
      <c r="J4100" s="77"/>
      <c r="K4100" s="13">
        <f>SUM(I4100:J4100)</f>
        <v>0</v>
      </c>
      <c r="L4100" s="47"/>
      <c r="M4100" s="77"/>
      <c r="N4100" s="77"/>
      <c r="O4100" s="13">
        <f>SUM(L4100:N4100)</f>
        <v>0</v>
      </c>
      <c r="P4100" s="77"/>
      <c r="Q4100" s="77"/>
      <c r="R4100" s="77"/>
      <c r="S4100" s="77"/>
      <c r="T4100" s="13">
        <f>SUM(P4100:S4100)</f>
        <v>0</v>
      </c>
      <c r="U4100" s="47"/>
      <c r="V4100" s="47"/>
      <c r="W4100" s="47"/>
      <c r="X4100" s="47"/>
      <c r="Y4100" s="47"/>
      <c r="Z4100" s="47"/>
      <c r="AA4100" s="13">
        <f>SUM(U4100:Z4100)</f>
        <v>0</v>
      </c>
      <c r="AB4100" s="47"/>
      <c r="AC4100" s="47"/>
      <c r="AD4100" s="86">
        <f>H4100+K4100+O4100+T4100+AA4100+AB4100-AC4100</f>
        <v>67.466666666666669</v>
      </c>
    </row>
    <row r="4101" spans="1:30" ht="21" customHeight="1" x14ac:dyDescent="0.2">
      <c r="A4101" s="9">
        <v>4097</v>
      </c>
      <c r="B4101" s="123" t="s">
        <v>3319</v>
      </c>
      <c r="C4101" s="101" t="s">
        <v>68</v>
      </c>
      <c r="D4101" s="125">
        <v>3</v>
      </c>
      <c r="E4101" s="35">
        <v>0.67448275862068963</v>
      </c>
      <c r="F4101" s="48"/>
      <c r="G4101" s="48"/>
      <c r="H4101" s="12">
        <f>SUM(E4101*100,F4101:G4101)</f>
        <v>67.448275862068968</v>
      </c>
      <c r="I4101" s="48"/>
      <c r="J4101" s="78"/>
      <c r="K4101" s="13">
        <f>SUM(I4101:J4101)</f>
        <v>0</v>
      </c>
      <c r="L4101" s="48"/>
      <c r="M4101" s="78"/>
      <c r="N4101" s="78"/>
      <c r="O4101" s="13">
        <f>SUM(L4101:N4101)</f>
        <v>0</v>
      </c>
      <c r="P4101" s="78"/>
      <c r="Q4101" s="78"/>
      <c r="R4101" s="78"/>
      <c r="S4101" s="78"/>
      <c r="T4101" s="13">
        <f>SUM(P4101:S4101)</f>
        <v>0</v>
      </c>
      <c r="U4101" s="48"/>
      <c r="V4101" s="48"/>
      <c r="W4101" s="48"/>
      <c r="X4101" s="48"/>
      <c r="Y4101" s="48"/>
      <c r="Z4101" s="48"/>
      <c r="AA4101" s="13">
        <f>SUM(U4101:Z4101)</f>
        <v>0</v>
      </c>
      <c r="AB4101" s="48"/>
      <c r="AC4101" s="48"/>
      <c r="AD4101" s="86">
        <f>H4101+K4101+O4101+T4101+AA4101+AB4101-AC4101</f>
        <v>67.448275862068968</v>
      </c>
    </row>
    <row r="4102" spans="1:30" ht="21" customHeight="1" x14ac:dyDescent="0.2">
      <c r="A4102" s="10">
        <v>4098</v>
      </c>
      <c r="B4102" s="117">
        <v>204014</v>
      </c>
      <c r="C4102" s="119" t="s">
        <v>78</v>
      </c>
      <c r="D4102" s="119">
        <v>1</v>
      </c>
      <c r="E4102" s="36">
        <v>0.67437499999999995</v>
      </c>
      <c r="F4102" s="51"/>
      <c r="G4102" s="51"/>
      <c r="H4102" s="12">
        <f>SUM(E4102*100,F4102:G4102)</f>
        <v>67.4375</v>
      </c>
      <c r="I4102" s="51"/>
      <c r="J4102" s="121"/>
      <c r="K4102" s="14">
        <f>SUM(I4102:J4102)</f>
        <v>0</v>
      </c>
      <c r="L4102" s="51"/>
      <c r="M4102" s="121"/>
      <c r="N4102" s="121"/>
      <c r="O4102" s="14">
        <f>SUM(L4102:N4102)</f>
        <v>0</v>
      </c>
      <c r="P4102" s="121"/>
      <c r="Q4102" s="121"/>
      <c r="R4102" s="121"/>
      <c r="S4102" s="121"/>
      <c r="T4102" s="14">
        <f>SUM(P4102:S4102)</f>
        <v>0</v>
      </c>
      <c r="U4102" s="51"/>
      <c r="V4102" s="51"/>
      <c r="W4102" s="51"/>
      <c r="X4102" s="51"/>
      <c r="Y4102" s="51"/>
      <c r="Z4102" s="51"/>
      <c r="AA4102" s="14">
        <f>SUM(U4102:Z4102)</f>
        <v>0</v>
      </c>
      <c r="AB4102" s="51"/>
      <c r="AC4102" s="51"/>
      <c r="AD4102" s="86">
        <f>H4102+K4102+O4102+T4102+AA4102+AB4102-AC4102</f>
        <v>67.4375</v>
      </c>
    </row>
    <row r="4103" spans="1:30" ht="21" customHeight="1" x14ac:dyDescent="0.2">
      <c r="A4103" s="8">
        <v>4099</v>
      </c>
      <c r="B4103" s="96" t="s">
        <v>3320</v>
      </c>
      <c r="C4103" s="96" t="s">
        <v>66</v>
      </c>
      <c r="D4103" s="96">
        <v>2</v>
      </c>
      <c r="E4103" s="35">
        <v>0.67433333333333334</v>
      </c>
      <c r="F4103" s="47"/>
      <c r="G4103" s="47"/>
      <c r="H4103" s="12">
        <f>SUM(E4103*100,F4103:G4103)</f>
        <v>67.433333333333337</v>
      </c>
      <c r="I4103" s="47"/>
      <c r="J4103" s="77"/>
      <c r="K4103" s="13">
        <f>SUM(I4103:J4103)</f>
        <v>0</v>
      </c>
      <c r="L4103" s="47"/>
      <c r="M4103" s="77"/>
      <c r="N4103" s="77"/>
      <c r="O4103" s="13">
        <f>SUM(L4103:N4103)</f>
        <v>0</v>
      </c>
      <c r="P4103" s="77"/>
      <c r="Q4103" s="77"/>
      <c r="R4103" s="77"/>
      <c r="S4103" s="77"/>
      <c r="T4103" s="13">
        <f>SUM(P4103:S4103)</f>
        <v>0</v>
      </c>
      <c r="U4103" s="47"/>
      <c r="V4103" s="47"/>
      <c r="W4103" s="47"/>
      <c r="X4103" s="47"/>
      <c r="Y4103" s="47"/>
      <c r="Z4103" s="47"/>
      <c r="AA4103" s="13">
        <f>SUM(U4103:Z4103)</f>
        <v>0</v>
      </c>
      <c r="AB4103" s="47"/>
      <c r="AC4103" s="47"/>
      <c r="AD4103" s="86">
        <f>H4103+K4103+O4103+T4103+AA4103+AB4103-AC4103</f>
        <v>67.433333333333337</v>
      </c>
    </row>
    <row r="4104" spans="1:30" ht="21" customHeight="1" x14ac:dyDescent="0.2">
      <c r="A4104" s="9">
        <v>4100</v>
      </c>
      <c r="B4104" s="110" t="s">
        <v>3321</v>
      </c>
      <c r="C4104" s="110" t="s">
        <v>73</v>
      </c>
      <c r="D4104" s="110">
        <v>2</v>
      </c>
      <c r="E4104" s="36">
        <v>0.67402097902097902</v>
      </c>
      <c r="F4104" s="50"/>
      <c r="G4104" s="50"/>
      <c r="H4104" s="12">
        <f>SUM(E4104*100,F4104:G4104)</f>
        <v>67.402097902097907</v>
      </c>
      <c r="I4104" s="50"/>
      <c r="J4104" s="112"/>
      <c r="K4104" s="14">
        <f>SUM(I4104:J4104)</f>
        <v>0</v>
      </c>
      <c r="L4104" s="50"/>
      <c r="M4104" s="112"/>
      <c r="N4104" s="112"/>
      <c r="O4104" s="14">
        <f>SUM(L4104:N4104)</f>
        <v>0</v>
      </c>
      <c r="P4104" s="112"/>
      <c r="Q4104" s="112"/>
      <c r="R4104" s="112"/>
      <c r="S4104" s="112"/>
      <c r="T4104" s="14">
        <f>SUM(P4104:S4104)</f>
        <v>0</v>
      </c>
      <c r="U4104" s="50"/>
      <c r="V4104" s="50"/>
      <c r="W4104" s="50"/>
      <c r="X4104" s="50"/>
      <c r="Y4104" s="50"/>
      <c r="Z4104" s="50"/>
      <c r="AA4104" s="14">
        <f>SUM(U4104:Z4104)</f>
        <v>0</v>
      </c>
      <c r="AB4104" s="50"/>
      <c r="AC4104" s="50"/>
      <c r="AD4104" s="87">
        <f>H4104+K4104+O4104+T4104+AA4104+AB4104-AC4104</f>
        <v>67.402097902097907</v>
      </c>
    </row>
    <row r="4105" spans="1:30" ht="21" customHeight="1" x14ac:dyDescent="0.2">
      <c r="A4105" s="10">
        <v>4101</v>
      </c>
      <c r="B4105" s="107">
        <v>182055</v>
      </c>
      <c r="C4105" s="104" t="s">
        <v>70</v>
      </c>
      <c r="D4105" s="104">
        <v>3</v>
      </c>
      <c r="E4105" s="36">
        <f>'[1]3-18-05.'!AD15</f>
        <v>0.67400000000000004</v>
      </c>
      <c r="F4105" s="49"/>
      <c r="G4105" s="49"/>
      <c r="H4105" s="12">
        <f>SUM(E4105*100,F4105:G4105)</f>
        <v>67.400000000000006</v>
      </c>
      <c r="I4105" s="49"/>
      <c r="J4105" s="106"/>
      <c r="K4105" s="14">
        <f>SUM(I4105:J4105)</f>
        <v>0</v>
      </c>
      <c r="L4105" s="49"/>
      <c r="M4105" s="106"/>
      <c r="N4105" s="106"/>
      <c r="O4105" s="14">
        <f>SUM(L4105:N4105)</f>
        <v>0</v>
      </c>
      <c r="P4105" s="106"/>
      <c r="Q4105" s="106"/>
      <c r="R4105" s="106"/>
      <c r="S4105" s="106"/>
      <c r="T4105" s="14">
        <f>SUM(P4105:S4105)</f>
        <v>0</v>
      </c>
      <c r="U4105" s="49"/>
      <c r="V4105" s="49"/>
      <c r="W4105" s="49"/>
      <c r="X4105" s="49"/>
      <c r="Y4105" s="49"/>
      <c r="Z4105" s="49"/>
      <c r="AA4105" s="14">
        <f>SUM(U4105:Z4105)</f>
        <v>0</v>
      </c>
      <c r="AB4105" s="49"/>
      <c r="AC4105" s="49"/>
      <c r="AD4105" s="86">
        <f>H4105+K4105+O4105+T4105+AA4105+AB4105-AC4105</f>
        <v>67.400000000000006</v>
      </c>
    </row>
    <row r="4106" spans="1:30" ht="21" customHeight="1" x14ac:dyDescent="0.2">
      <c r="A4106" s="8">
        <v>4102</v>
      </c>
      <c r="B4106" s="114" t="s">
        <v>3322</v>
      </c>
      <c r="C4106" s="92" t="s">
        <v>64</v>
      </c>
      <c r="D4106" s="91">
        <v>3</v>
      </c>
      <c r="E4106" s="37">
        <v>0.6739549839228296</v>
      </c>
      <c r="F4106" s="46"/>
      <c r="G4106" s="46"/>
      <c r="H4106" s="12">
        <f>SUM(E4106*100,F4106:G4106)</f>
        <v>67.39549839228296</v>
      </c>
      <c r="I4106" s="94"/>
      <c r="J4106" s="95"/>
      <c r="K4106" s="12">
        <f>SUM(I4106:J4106)</f>
        <v>0</v>
      </c>
      <c r="L4106" s="95"/>
      <c r="M4106" s="95"/>
      <c r="N4106" s="95"/>
      <c r="O4106" s="12">
        <f>SUM(L4106:N4106)</f>
        <v>0</v>
      </c>
      <c r="P4106" s="95"/>
      <c r="Q4106" s="95"/>
      <c r="R4106" s="95"/>
      <c r="S4106" s="95"/>
      <c r="T4106" s="12">
        <f>SUM(P4106:S4106)</f>
        <v>0</v>
      </c>
      <c r="U4106" s="95"/>
      <c r="V4106" s="94"/>
      <c r="W4106" s="94"/>
      <c r="X4106" s="94"/>
      <c r="Y4106" s="85"/>
      <c r="Z4106" s="85"/>
      <c r="AA4106" s="14">
        <f>SUM(U4106:Z4106)</f>
        <v>0</v>
      </c>
      <c r="AB4106" s="85"/>
      <c r="AC4106" s="85"/>
      <c r="AD4106" s="86">
        <f>H4106+K4106+O4106+T4106+AA4106+AB4106-AC4106</f>
        <v>67.39549839228296</v>
      </c>
    </row>
    <row r="4107" spans="1:30" ht="21" customHeight="1" x14ac:dyDescent="0.2">
      <c r="A4107" s="9">
        <v>4103</v>
      </c>
      <c r="B4107" s="134" t="s">
        <v>3323</v>
      </c>
      <c r="C4107" s="92" t="s">
        <v>64</v>
      </c>
      <c r="D4107" s="92">
        <v>1</v>
      </c>
      <c r="E4107" s="37">
        <v>0.67370666666666668</v>
      </c>
      <c r="F4107" s="46"/>
      <c r="G4107" s="46"/>
      <c r="H4107" s="12">
        <f>SUM(E4107*100,F4107:G4107)</f>
        <v>67.370666666666665</v>
      </c>
      <c r="I4107" s="94"/>
      <c r="J4107" s="95"/>
      <c r="K4107" s="12">
        <f>SUM(I4107:J4107)</f>
        <v>0</v>
      </c>
      <c r="L4107" s="95"/>
      <c r="M4107" s="95"/>
      <c r="N4107" s="95"/>
      <c r="O4107" s="12">
        <f>SUM(L4107:N4107)</f>
        <v>0</v>
      </c>
      <c r="P4107" s="95"/>
      <c r="Q4107" s="95"/>
      <c r="R4107" s="95"/>
      <c r="S4107" s="95"/>
      <c r="T4107" s="12">
        <f>SUM(P4107:S4107)</f>
        <v>0</v>
      </c>
      <c r="U4107" s="95"/>
      <c r="V4107" s="94"/>
      <c r="W4107" s="94"/>
      <c r="X4107" s="94"/>
      <c r="Y4107" s="85"/>
      <c r="Z4107" s="85"/>
      <c r="AA4107" s="14">
        <f>SUM(U4107:Z4107)</f>
        <v>0</v>
      </c>
      <c r="AB4107" s="85"/>
      <c r="AC4107" s="85"/>
      <c r="AD4107" s="86">
        <f>H4107+K4107+O4107+T4107+AA4107+AB4107-AC4107</f>
        <v>67.370666666666665</v>
      </c>
    </row>
    <row r="4108" spans="1:30" ht="21" customHeight="1" x14ac:dyDescent="0.2">
      <c r="A4108" s="10">
        <v>4104</v>
      </c>
      <c r="B4108" s="96" t="s">
        <v>3324</v>
      </c>
      <c r="C4108" s="96" t="s">
        <v>66</v>
      </c>
      <c r="D4108" s="96">
        <v>3</v>
      </c>
      <c r="E4108" s="35">
        <v>0.66864406779661012</v>
      </c>
      <c r="F4108" s="47"/>
      <c r="G4108" s="47"/>
      <c r="H4108" s="12">
        <f>SUM(E4108*100,F4108:G4108)</f>
        <v>66.86440677966101</v>
      </c>
      <c r="I4108" s="47"/>
      <c r="J4108" s="77"/>
      <c r="K4108" s="13">
        <f>SUM(I4108:J4108)</f>
        <v>0</v>
      </c>
      <c r="L4108" s="47"/>
      <c r="M4108" s="77"/>
      <c r="N4108" s="77"/>
      <c r="O4108" s="13">
        <f>SUM(L4108:N4108)</f>
        <v>0</v>
      </c>
      <c r="P4108" s="77"/>
      <c r="Q4108" s="77"/>
      <c r="R4108" s="77">
        <v>0.5</v>
      </c>
      <c r="S4108" s="77"/>
      <c r="T4108" s="13">
        <f>SUM(P4108:S4108)</f>
        <v>0.5</v>
      </c>
      <c r="U4108" s="47"/>
      <c r="V4108" s="47"/>
      <c r="W4108" s="47"/>
      <c r="X4108" s="47"/>
      <c r="Y4108" s="47"/>
      <c r="Z4108" s="47"/>
      <c r="AA4108" s="13">
        <f>SUM(U4108:Z4108)</f>
        <v>0</v>
      </c>
      <c r="AB4108" s="47"/>
      <c r="AC4108" s="47"/>
      <c r="AD4108" s="87">
        <f>H4108+K4108+O4108+T4108+AA4108+AB4108-AC4108</f>
        <v>67.36440677966101</v>
      </c>
    </row>
    <row r="4109" spans="1:30" ht="21" customHeight="1" x14ac:dyDescent="0.2">
      <c r="A4109" s="8">
        <v>4105</v>
      </c>
      <c r="B4109" s="114" t="s">
        <v>3325</v>
      </c>
      <c r="C4109" s="92" t="s">
        <v>64</v>
      </c>
      <c r="D4109" s="92">
        <v>3</v>
      </c>
      <c r="E4109" s="37">
        <v>0.67361280487804875</v>
      </c>
      <c r="F4109" s="46"/>
      <c r="G4109" s="46"/>
      <c r="H4109" s="12">
        <f>SUM(E4109*100,F4109:G4109)</f>
        <v>67.361280487804876</v>
      </c>
      <c r="I4109" s="53"/>
      <c r="J4109" s="113"/>
      <c r="K4109" s="12">
        <f>SUM(I4109:J4109)</f>
        <v>0</v>
      </c>
      <c r="L4109" s="95"/>
      <c r="M4109" s="95"/>
      <c r="N4109" s="95"/>
      <c r="O4109" s="12">
        <f>SUM(L4109:N4109)</f>
        <v>0</v>
      </c>
      <c r="P4109" s="95"/>
      <c r="Q4109" s="95"/>
      <c r="R4109" s="95"/>
      <c r="S4109" s="95"/>
      <c r="T4109" s="12">
        <f>SUM(P4109:S4109)</f>
        <v>0</v>
      </c>
      <c r="U4109" s="95"/>
      <c r="V4109" s="94"/>
      <c r="W4109" s="94"/>
      <c r="X4109" s="94"/>
      <c r="Y4109" s="85"/>
      <c r="Z4109" s="85"/>
      <c r="AA4109" s="14">
        <f>SUM(U4109:Z4109)</f>
        <v>0</v>
      </c>
      <c r="AB4109" s="58"/>
      <c r="AC4109" s="58"/>
      <c r="AD4109" s="86">
        <f>H4109+K4109+O4109+T4109+AA4109+AB4109-AC4109</f>
        <v>67.361280487804876</v>
      </c>
    </row>
    <row r="4110" spans="1:30" ht="21" customHeight="1" x14ac:dyDescent="0.2">
      <c r="A4110" s="9">
        <v>4106</v>
      </c>
      <c r="B4110" s="136" t="s">
        <v>3326</v>
      </c>
      <c r="C4110" s="104" t="s">
        <v>70</v>
      </c>
      <c r="D4110" s="103">
        <v>1</v>
      </c>
      <c r="E4110" s="36">
        <f>H4110/100</f>
        <v>0.66545454545454552</v>
      </c>
      <c r="F4110" s="49"/>
      <c r="G4110" s="49"/>
      <c r="H4110" s="12">
        <v>66.545454545454547</v>
      </c>
      <c r="I4110" s="49"/>
      <c r="J4110" s="106"/>
      <c r="K4110" s="14">
        <f>SUM(I4110:J4110)</f>
        <v>0</v>
      </c>
      <c r="L4110" s="49"/>
      <c r="M4110" s="106"/>
      <c r="N4110" s="106"/>
      <c r="O4110" s="14">
        <f>SUM(L4110:N4110)</f>
        <v>0</v>
      </c>
      <c r="P4110" s="106"/>
      <c r="Q4110" s="106"/>
      <c r="R4110" s="106"/>
      <c r="S4110" s="106"/>
      <c r="T4110" s="14">
        <f>SUM(P4110:S4110)</f>
        <v>0</v>
      </c>
      <c r="U4110" s="49"/>
      <c r="V4110" s="49">
        <v>0.8</v>
      </c>
      <c r="W4110" s="49"/>
      <c r="X4110" s="49"/>
      <c r="Y4110" s="49"/>
      <c r="Z4110" s="49"/>
      <c r="AA4110" s="14">
        <f>SUM(U4110:Z4110)</f>
        <v>0.8</v>
      </c>
      <c r="AB4110" s="49"/>
      <c r="AC4110" s="49"/>
      <c r="AD4110" s="87">
        <f>H4110+K4110+O4110+T4110+AA4110+AB4110-AC4110</f>
        <v>67.345454545454544</v>
      </c>
    </row>
    <row r="4111" spans="1:30" ht="21" customHeight="1" x14ac:dyDescent="0.2">
      <c r="A4111" s="10">
        <v>4107</v>
      </c>
      <c r="B4111" s="107" t="s">
        <v>3327</v>
      </c>
      <c r="C4111" s="104" t="s">
        <v>70</v>
      </c>
      <c r="D4111" s="104">
        <v>2</v>
      </c>
      <c r="E4111" s="36">
        <f>H4111/100</f>
        <v>0.67330000000000001</v>
      </c>
      <c r="F4111" s="49"/>
      <c r="G4111" s="49">
        <v>1</v>
      </c>
      <c r="H4111" s="9">
        <v>67.33</v>
      </c>
      <c r="I4111" s="49"/>
      <c r="J4111" s="106"/>
      <c r="K4111" s="14">
        <f>SUM(I4111:J4111)</f>
        <v>0</v>
      </c>
      <c r="L4111" s="49"/>
      <c r="M4111" s="106"/>
      <c r="N4111" s="106"/>
      <c r="O4111" s="14">
        <f>SUM(L4111:N4111)</f>
        <v>0</v>
      </c>
      <c r="P4111" s="106"/>
      <c r="Q4111" s="106"/>
      <c r="R4111" s="106"/>
      <c r="S4111" s="106"/>
      <c r="T4111" s="14">
        <f>SUM(P4111:S4111)</f>
        <v>0</v>
      </c>
      <c r="U4111" s="49"/>
      <c r="V4111" s="49"/>
      <c r="W4111" s="49"/>
      <c r="X4111" s="49"/>
      <c r="Y4111" s="49"/>
      <c r="Z4111" s="49"/>
      <c r="AA4111" s="14">
        <f>SUM(U4111:Z4111)</f>
        <v>0</v>
      </c>
      <c r="AB4111" s="49"/>
      <c r="AC4111" s="49"/>
      <c r="AD4111" s="86">
        <f>H4111+K4111+O4111+T4111+AA4111+AB4111-AC4111</f>
        <v>67.33</v>
      </c>
    </row>
    <row r="4112" spans="1:30" ht="21" customHeight="1" x14ac:dyDescent="0.2">
      <c r="A4112" s="8">
        <v>4108</v>
      </c>
      <c r="B4112" s="96" t="s">
        <v>3328</v>
      </c>
      <c r="C4112" s="96" t="s">
        <v>66</v>
      </c>
      <c r="D4112" s="96">
        <v>1</v>
      </c>
      <c r="E4112" s="35">
        <v>0.67312499999999997</v>
      </c>
      <c r="F4112" s="47"/>
      <c r="G4112" s="47"/>
      <c r="H4112" s="12">
        <f>SUM(E4112*100,F4112:G4112)</f>
        <v>67.3125</v>
      </c>
      <c r="I4112" s="47"/>
      <c r="J4112" s="77"/>
      <c r="K4112" s="13">
        <f>SUM(I4112:J4112)</f>
        <v>0</v>
      </c>
      <c r="L4112" s="47"/>
      <c r="M4112" s="77"/>
      <c r="N4112" s="77"/>
      <c r="O4112" s="13">
        <f>SUM(L4112:N4112)</f>
        <v>0</v>
      </c>
      <c r="P4112" s="77"/>
      <c r="Q4112" s="77"/>
      <c r="R4112" s="77"/>
      <c r="S4112" s="77"/>
      <c r="T4112" s="13">
        <f>SUM(P4112:S4112)</f>
        <v>0</v>
      </c>
      <c r="U4112" s="47"/>
      <c r="V4112" s="47"/>
      <c r="W4112" s="47"/>
      <c r="X4112" s="47"/>
      <c r="Y4112" s="47"/>
      <c r="Z4112" s="47"/>
      <c r="AA4112" s="13">
        <f>SUM(U4112:Z4112)</f>
        <v>0</v>
      </c>
      <c r="AB4112" s="47"/>
      <c r="AC4112" s="47"/>
      <c r="AD4112" s="86">
        <f>H4112+K4112+O4112+T4112+AA4112+AB4112-AC4112</f>
        <v>67.3125</v>
      </c>
    </row>
    <row r="4113" spans="1:30" ht="21" customHeight="1" x14ac:dyDescent="0.2">
      <c r="A4113" s="9">
        <v>4109</v>
      </c>
      <c r="B4113" s="122" t="s">
        <v>3329</v>
      </c>
      <c r="C4113" s="110" t="s">
        <v>73</v>
      </c>
      <c r="D4113" s="110">
        <v>2</v>
      </c>
      <c r="E4113" s="36">
        <v>0.67312499999999997</v>
      </c>
      <c r="F4113" s="50"/>
      <c r="G4113" s="50"/>
      <c r="H4113" s="12">
        <f>SUM(E4113*100,F4113:G4113)</f>
        <v>67.3125</v>
      </c>
      <c r="I4113" s="50"/>
      <c r="J4113" s="112"/>
      <c r="K4113" s="14">
        <f>SUM(I4113:J4113)</f>
        <v>0</v>
      </c>
      <c r="L4113" s="50"/>
      <c r="M4113" s="50"/>
      <c r="N4113" s="112"/>
      <c r="O4113" s="14">
        <f>SUM(L4113:N4113)</f>
        <v>0</v>
      </c>
      <c r="P4113" s="112"/>
      <c r="Q4113" s="112"/>
      <c r="R4113" s="112"/>
      <c r="S4113" s="112"/>
      <c r="T4113" s="14">
        <f>SUM(P4113:S4113)</f>
        <v>0</v>
      </c>
      <c r="U4113" s="50"/>
      <c r="V4113" s="50"/>
      <c r="W4113" s="50"/>
      <c r="X4113" s="50"/>
      <c r="Y4113" s="50"/>
      <c r="Z4113" s="50"/>
      <c r="AA4113" s="14">
        <f>SUM(U4113:Z4113)</f>
        <v>0</v>
      </c>
      <c r="AB4113" s="50"/>
      <c r="AC4113" s="50"/>
      <c r="AD4113" s="87">
        <f>H4113+K4113+O4113+T4113+AA4113+AB4113-AC4113</f>
        <v>67.3125</v>
      </c>
    </row>
    <row r="4114" spans="1:30" ht="21" customHeight="1" x14ac:dyDescent="0.2">
      <c r="A4114" s="10">
        <v>4110</v>
      </c>
      <c r="B4114" s="96" t="s">
        <v>3330</v>
      </c>
      <c r="C4114" s="96" t="s">
        <v>66</v>
      </c>
      <c r="D4114" s="96">
        <v>3</v>
      </c>
      <c r="E4114" s="35">
        <v>0.67300000000000004</v>
      </c>
      <c r="F4114" s="47"/>
      <c r="G4114" s="47"/>
      <c r="H4114" s="12">
        <f>SUM(E4114*100,F4114:G4114)</f>
        <v>67.300000000000011</v>
      </c>
      <c r="I4114" s="47"/>
      <c r="J4114" s="77"/>
      <c r="K4114" s="13">
        <f>SUM(I4114:J4114)</f>
        <v>0</v>
      </c>
      <c r="L4114" s="47"/>
      <c r="M4114" s="77"/>
      <c r="N4114" s="77"/>
      <c r="O4114" s="13">
        <f>SUM(L4114:N4114)</f>
        <v>0</v>
      </c>
      <c r="P4114" s="77"/>
      <c r="Q4114" s="77"/>
      <c r="R4114" s="77"/>
      <c r="S4114" s="77"/>
      <c r="T4114" s="13">
        <f>SUM(P4114:S4114)</f>
        <v>0</v>
      </c>
      <c r="U4114" s="47"/>
      <c r="V4114" s="47"/>
      <c r="W4114" s="47"/>
      <c r="X4114" s="47"/>
      <c r="Y4114" s="47"/>
      <c r="Z4114" s="47"/>
      <c r="AA4114" s="13">
        <f>SUM(U4114:Z4114)</f>
        <v>0</v>
      </c>
      <c r="AB4114" s="47"/>
      <c r="AC4114" s="47"/>
      <c r="AD4114" s="86">
        <f>H4114+K4114+O4114+T4114+AA4114+AB4114-AC4114</f>
        <v>67.300000000000011</v>
      </c>
    </row>
    <row r="4115" spans="1:30" ht="21" customHeight="1" x14ac:dyDescent="0.2">
      <c r="A4115" s="8">
        <v>4111</v>
      </c>
      <c r="B4115" s="122" t="s">
        <v>3331</v>
      </c>
      <c r="C4115" s="110" t="s">
        <v>73</v>
      </c>
      <c r="D4115" s="110">
        <v>2</v>
      </c>
      <c r="E4115" s="36">
        <v>0.51363636363636367</v>
      </c>
      <c r="F4115" s="50"/>
      <c r="G4115" s="50"/>
      <c r="H4115" s="12">
        <f>SUM(E4115*100,F4115:G4115)</f>
        <v>51.363636363636367</v>
      </c>
      <c r="I4115" s="50"/>
      <c r="J4115" s="112"/>
      <c r="K4115" s="14">
        <f>SUM(I4115:J4115)</f>
        <v>0</v>
      </c>
      <c r="L4115" s="50"/>
      <c r="M4115" s="112"/>
      <c r="N4115" s="112"/>
      <c r="O4115" s="14">
        <f>SUM(L4115:N4115)</f>
        <v>0</v>
      </c>
      <c r="P4115" s="112"/>
      <c r="Q4115" s="112"/>
      <c r="R4115" s="112"/>
      <c r="S4115" s="112"/>
      <c r="T4115" s="14">
        <f>SUM(P4115:S4115)</f>
        <v>0</v>
      </c>
      <c r="U4115" s="50">
        <f>1+1.5</f>
        <v>2.5</v>
      </c>
      <c r="V4115" s="50">
        <v>11.9</v>
      </c>
      <c r="W4115" s="50">
        <v>1.5</v>
      </c>
      <c r="X4115" s="50"/>
      <c r="Y4115" s="50"/>
      <c r="Z4115" s="50"/>
      <c r="AA4115" s="14">
        <f>SUM(U4115:Z4115)</f>
        <v>15.9</v>
      </c>
      <c r="AB4115" s="50"/>
      <c r="AC4115" s="50"/>
      <c r="AD4115" s="86">
        <f>H4115+K4115+O4115+T4115+AA4115+AB4115-AC4115</f>
        <v>67.263636363636365</v>
      </c>
    </row>
    <row r="4116" spans="1:30" ht="21" customHeight="1" x14ac:dyDescent="0.2">
      <c r="A4116" s="9">
        <v>4112</v>
      </c>
      <c r="B4116" s="117">
        <v>204034</v>
      </c>
      <c r="C4116" s="119" t="s">
        <v>78</v>
      </c>
      <c r="D4116" s="119">
        <v>1</v>
      </c>
      <c r="E4116" s="36">
        <v>0.63843749999999999</v>
      </c>
      <c r="F4116" s="51"/>
      <c r="G4116" s="51"/>
      <c r="H4116" s="12">
        <f>SUM(E4116*100,F4116:G4116)</f>
        <v>63.84375</v>
      </c>
      <c r="I4116" s="51"/>
      <c r="J4116" s="121"/>
      <c r="K4116" s="14">
        <f>SUM(I4116:J4116)</f>
        <v>0</v>
      </c>
      <c r="L4116" s="51"/>
      <c r="M4116" s="121"/>
      <c r="N4116" s="121"/>
      <c r="O4116" s="14">
        <f>SUM(L4116:N4116)</f>
        <v>0</v>
      </c>
      <c r="P4116" s="121"/>
      <c r="Q4116" s="121"/>
      <c r="R4116" s="121"/>
      <c r="S4116" s="121"/>
      <c r="T4116" s="14">
        <f>SUM(P4116:S4116)</f>
        <v>0</v>
      </c>
      <c r="U4116" s="51"/>
      <c r="V4116" s="51">
        <v>3.4</v>
      </c>
      <c r="W4116" s="51"/>
      <c r="X4116" s="51"/>
      <c r="Y4116" s="51"/>
      <c r="Z4116" s="51"/>
      <c r="AA4116" s="14">
        <f>SUM(U4116:Z4116)</f>
        <v>3.4</v>
      </c>
      <c r="AB4116" s="51"/>
      <c r="AC4116" s="51"/>
      <c r="AD4116" s="86">
        <f>H4116+K4116+O4116+T4116+AA4116+AB4116-AC4116</f>
        <v>67.243750000000006</v>
      </c>
    </row>
    <row r="4117" spans="1:30" ht="21" customHeight="1" x14ac:dyDescent="0.2">
      <c r="A4117" s="10">
        <v>4113</v>
      </c>
      <c r="B4117" s="96" t="s">
        <v>3332</v>
      </c>
      <c r="C4117" s="96" t="s">
        <v>66</v>
      </c>
      <c r="D4117" s="96">
        <v>1</v>
      </c>
      <c r="E4117" s="35">
        <v>0.67218750000000005</v>
      </c>
      <c r="F4117" s="47"/>
      <c r="G4117" s="47"/>
      <c r="H4117" s="12">
        <f>SUM(E4117*100,F4117:G4117)</f>
        <v>67.21875</v>
      </c>
      <c r="I4117" s="47"/>
      <c r="J4117" s="77"/>
      <c r="K4117" s="13">
        <f>SUM(I4117:J4117)</f>
        <v>0</v>
      </c>
      <c r="L4117" s="47"/>
      <c r="M4117" s="77"/>
      <c r="N4117" s="77"/>
      <c r="O4117" s="13">
        <f>SUM(L4117:N4117)</f>
        <v>0</v>
      </c>
      <c r="P4117" s="77"/>
      <c r="Q4117" s="77"/>
      <c r="R4117" s="77"/>
      <c r="S4117" s="77"/>
      <c r="T4117" s="13">
        <f>SUM(P4117:S4117)</f>
        <v>0</v>
      </c>
      <c r="U4117" s="47"/>
      <c r="V4117" s="47"/>
      <c r="W4117" s="47"/>
      <c r="X4117" s="47"/>
      <c r="Y4117" s="47"/>
      <c r="Z4117" s="47"/>
      <c r="AA4117" s="13">
        <f>SUM(U4117:Z4117)</f>
        <v>0</v>
      </c>
      <c r="AB4117" s="47"/>
      <c r="AC4117" s="47"/>
      <c r="AD4117" s="86">
        <f>H4117+K4117+O4117+T4117+AA4117+AB4117-AC4117</f>
        <v>67.21875</v>
      </c>
    </row>
    <row r="4118" spans="1:30" ht="21" customHeight="1" x14ac:dyDescent="0.2">
      <c r="A4118" s="8">
        <v>4114</v>
      </c>
      <c r="B4118" s="117">
        <v>204237</v>
      </c>
      <c r="C4118" s="119" t="s">
        <v>78</v>
      </c>
      <c r="D4118" s="119">
        <v>1</v>
      </c>
      <c r="E4118" s="36">
        <v>0.67218750000000005</v>
      </c>
      <c r="F4118" s="51"/>
      <c r="G4118" s="51"/>
      <c r="H4118" s="12">
        <f>SUM(E4118*100,F4118:G4118)</f>
        <v>67.21875</v>
      </c>
      <c r="I4118" s="51"/>
      <c r="J4118" s="121"/>
      <c r="K4118" s="14">
        <f>SUM(I4118:J4118)</f>
        <v>0</v>
      </c>
      <c r="L4118" s="51"/>
      <c r="M4118" s="121"/>
      <c r="N4118" s="121"/>
      <c r="O4118" s="14">
        <f>SUM(L4118:N4118)</f>
        <v>0</v>
      </c>
      <c r="P4118" s="121"/>
      <c r="Q4118" s="121"/>
      <c r="R4118" s="121"/>
      <c r="S4118" s="121"/>
      <c r="T4118" s="14">
        <f>SUM(P4118:S4118)</f>
        <v>0</v>
      </c>
      <c r="U4118" s="51"/>
      <c r="V4118" s="51"/>
      <c r="W4118" s="51"/>
      <c r="X4118" s="51"/>
      <c r="Y4118" s="51"/>
      <c r="Z4118" s="51"/>
      <c r="AA4118" s="14">
        <f>SUM(U4118:Z4118)</f>
        <v>0</v>
      </c>
      <c r="AB4118" s="51"/>
      <c r="AC4118" s="51"/>
      <c r="AD4118" s="86">
        <f>H4118+K4118+O4118+T4118+AA4118+AB4118-AC4118</f>
        <v>67.21875</v>
      </c>
    </row>
    <row r="4119" spans="1:30" ht="21" customHeight="1" x14ac:dyDescent="0.2">
      <c r="A4119" s="9">
        <v>4115</v>
      </c>
      <c r="B4119" s="110" t="s">
        <v>3333</v>
      </c>
      <c r="C4119" s="110" t="s">
        <v>73</v>
      </c>
      <c r="D4119" s="110">
        <v>3</v>
      </c>
      <c r="E4119" s="36">
        <v>0.62130434782608701</v>
      </c>
      <c r="F4119" s="50"/>
      <c r="G4119" s="50"/>
      <c r="H4119" s="12">
        <f>SUM(E4119*100,F4119:G4119)</f>
        <v>62.130434782608702</v>
      </c>
      <c r="I4119" s="50"/>
      <c r="J4119" s="112"/>
      <c r="K4119" s="14">
        <f>SUM(I4119:J4119)</f>
        <v>0</v>
      </c>
      <c r="L4119" s="50"/>
      <c r="M4119" s="112"/>
      <c r="N4119" s="112"/>
      <c r="O4119" s="14">
        <f>SUM(L4119:N4119)</f>
        <v>0</v>
      </c>
      <c r="P4119" s="112"/>
      <c r="Q4119" s="112">
        <v>5</v>
      </c>
      <c r="R4119" s="112"/>
      <c r="S4119" s="112"/>
      <c r="T4119" s="14">
        <f>SUM(P4119:S4119)</f>
        <v>5</v>
      </c>
      <c r="U4119" s="50"/>
      <c r="V4119" s="50"/>
      <c r="W4119" s="50"/>
      <c r="X4119" s="50"/>
      <c r="Y4119" s="50"/>
      <c r="Z4119" s="50"/>
      <c r="AA4119" s="14">
        <f>SUM(U4119:Z4119)</f>
        <v>0</v>
      </c>
      <c r="AB4119" s="50"/>
      <c r="AC4119" s="50"/>
      <c r="AD4119" s="86">
        <f>H4119+K4119+O4119+T4119+AA4119+AB4119-AC4119</f>
        <v>67.130434782608702</v>
      </c>
    </row>
    <row r="4120" spans="1:30" ht="21" customHeight="1" x14ac:dyDescent="0.2">
      <c r="A4120" s="10">
        <v>4116</v>
      </c>
      <c r="B4120" s="122" t="s">
        <v>3334</v>
      </c>
      <c r="C4120" s="110" t="s">
        <v>73</v>
      </c>
      <c r="D4120" s="110">
        <v>2</v>
      </c>
      <c r="E4120" s="36">
        <v>0.67121212121212126</v>
      </c>
      <c r="F4120" s="50"/>
      <c r="G4120" s="50"/>
      <c r="H4120" s="12">
        <f>SUM(E4120*100,F4120:G4120)</f>
        <v>67.121212121212125</v>
      </c>
      <c r="I4120" s="50"/>
      <c r="J4120" s="112"/>
      <c r="K4120" s="14">
        <f>SUM(I4120:J4120)</f>
        <v>0</v>
      </c>
      <c r="L4120" s="50"/>
      <c r="M4120" s="112"/>
      <c r="N4120" s="112"/>
      <c r="O4120" s="14">
        <f>SUM(L4120:N4120)</f>
        <v>0</v>
      </c>
      <c r="P4120" s="112"/>
      <c r="Q4120" s="112"/>
      <c r="R4120" s="112"/>
      <c r="S4120" s="112"/>
      <c r="T4120" s="14">
        <f>SUM(P4120:S4120)</f>
        <v>0</v>
      </c>
      <c r="U4120" s="50"/>
      <c r="V4120" s="50"/>
      <c r="W4120" s="50"/>
      <c r="X4120" s="50"/>
      <c r="Y4120" s="50"/>
      <c r="Z4120" s="50"/>
      <c r="AA4120" s="14">
        <f>SUM(U4120:Z4120)</f>
        <v>0</v>
      </c>
      <c r="AB4120" s="50"/>
      <c r="AC4120" s="50"/>
      <c r="AD4120" s="87">
        <f>H4120+K4120+O4120+T4120+AA4120+AB4120-AC4120</f>
        <v>67.121212121212125</v>
      </c>
    </row>
    <row r="4121" spans="1:30" ht="21" customHeight="1" x14ac:dyDescent="0.2">
      <c r="A4121" s="8">
        <v>4117</v>
      </c>
      <c r="B4121" s="143" t="s">
        <v>3335</v>
      </c>
      <c r="C4121" s="92" t="s">
        <v>64</v>
      </c>
      <c r="D4121" s="91">
        <v>4</v>
      </c>
      <c r="E4121" s="37">
        <v>0.6710514018691589</v>
      </c>
      <c r="F4121" s="46"/>
      <c r="G4121" s="46"/>
      <c r="H4121" s="12">
        <f>SUM(E4121*100,F4121:G4121)</f>
        <v>67.105140186915889</v>
      </c>
      <c r="I4121" s="94"/>
      <c r="J4121" s="95"/>
      <c r="K4121" s="12">
        <f>SUM(I4121:J4121)</f>
        <v>0</v>
      </c>
      <c r="L4121" s="95"/>
      <c r="M4121" s="95"/>
      <c r="N4121" s="95"/>
      <c r="O4121" s="12">
        <f>SUM(L4121:N4121)</f>
        <v>0</v>
      </c>
      <c r="P4121" s="95"/>
      <c r="Q4121" s="95"/>
      <c r="R4121" s="95"/>
      <c r="S4121" s="95"/>
      <c r="T4121" s="12">
        <f>SUM(P4121:S4121)</f>
        <v>0</v>
      </c>
      <c r="U4121" s="95"/>
      <c r="V4121" s="94"/>
      <c r="W4121" s="94"/>
      <c r="X4121" s="94"/>
      <c r="Y4121" s="85"/>
      <c r="Z4121" s="85"/>
      <c r="AA4121" s="14">
        <f>SUM(U4121:Z4121)</f>
        <v>0</v>
      </c>
      <c r="AB4121" s="85"/>
      <c r="AC4121" s="85"/>
      <c r="AD4121" s="87">
        <f>H4121+K4121+O4121+T4121+AA4121+AB4121-AC4121</f>
        <v>67.105140186915889</v>
      </c>
    </row>
    <row r="4122" spans="1:30" ht="21" customHeight="1" x14ac:dyDescent="0.2">
      <c r="A4122" s="9">
        <v>4118</v>
      </c>
      <c r="B4122" s="134">
        <v>164313</v>
      </c>
      <c r="C4122" s="92" t="s">
        <v>64</v>
      </c>
      <c r="D4122" s="91">
        <v>5</v>
      </c>
      <c r="E4122" s="37">
        <v>0.67103562032407904</v>
      </c>
      <c r="F4122" s="54"/>
      <c r="G4122" s="54"/>
      <c r="H4122" s="12">
        <f>SUM(E4122*100,F4122:G4122)</f>
        <v>67.103562032407908</v>
      </c>
      <c r="I4122" s="85"/>
      <c r="J4122" s="126"/>
      <c r="K4122" s="12">
        <f>SUM(I4122:J4122)</f>
        <v>0</v>
      </c>
      <c r="L4122" s="95"/>
      <c r="M4122" s="95"/>
      <c r="N4122" s="95"/>
      <c r="O4122" s="12">
        <f>SUM(L4122:N4122)</f>
        <v>0</v>
      </c>
      <c r="P4122" s="95"/>
      <c r="Q4122" s="95"/>
      <c r="R4122" s="95"/>
      <c r="S4122" s="95"/>
      <c r="T4122" s="12">
        <f>SUM(P4122:S4122)</f>
        <v>0</v>
      </c>
      <c r="U4122" s="95"/>
      <c r="V4122" s="94"/>
      <c r="W4122" s="94"/>
      <c r="X4122" s="94"/>
      <c r="Y4122" s="85"/>
      <c r="Z4122" s="85"/>
      <c r="AA4122" s="14">
        <f>SUM(U4122:Z4122)</f>
        <v>0</v>
      </c>
      <c r="AB4122" s="85"/>
      <c r="AC4122" s="85"/>
      <c r="AD4122" s="87">
        <f>H4122+K4122+O4122+T4122+AA4122+AB4122-AC4122</f>
        <v>67.103562032407908</v>
      </c>
    </row>
    <row r="4123" spans="1:30" ht="21" customHeight="1" x14ac:dyDescent="0.2">
      <c r="A4123" s="10">
        <v>4119</v>
      </c>
      <c r="B4123" s="107" t="s">
        <v>3336</v>
      </c>
      <c r="C4123" s="104" t="s">
        <v>70</v>
      </c>
      <c r="D4123" s="104">
        <v>2</v>
      </c>
      <c r="E4123" s="36">
        <f>H4123/100</f>
        <v>0.67101</v>
      </c>
      <c r="F4123" s="49"/>
      <c r="G4123" s="49"/>
      <c r="H4123" s="12">
        <v>67.100999999999999</v>
      </c>
      <c r="I4123" s="49"/>
      <c r="J4123" s="106"/>
      <c r="K4123" s="14">
        <f>SUM(I4123:J4123)</f>
        <v>0</v>
      </c>
      <c r="L4123" s="49"/>
      <c r="M4123" s="106"/>
      <c r="N4123" s="106"/>
      <c r="O4123" s="14">
        <f>SUM(L4123:N4123)</f>
        <v>0</v>
      </c>
      <c r="P4123" s="106"/>
      <c r="Q4123" s="106"/>
      <c r="R4123" s="106"/>
      <c r="S4123" s="106"/>
      <c r="T4123" s="14">
        <f>SUM(P4123:S4123)</f>
        <v>0</v>
      </c>
      <c r="U4123" s="49"/>
      <c r="V4123" s="49"/>
      <c r="W4123" s="49"/>
      <c r="X4123" s="49"/>
      <c r="Y4123" s="49"/>
      <c r="Z4123" s="49"/>
      <c r="AA4123" s="14">
        <f>SUM(U4123:Z4123)</f>
        <v>0</v>
      </c>
      <c r="AB4123" s="49"/>
      <c r="AC4123" s="49"/>
      <c r="AD4123" s="86">
        <f>H4123+K4123+O4123+T4123+AA4123+AB4123-AC4123</f>
        <v>67.100999999999999</v>
      </c>
    </row>
    <row r="4124" spans="1:30" ht="21" customHeight="1" x14ac:dyDescent="0.2">
      <c r="A4124" s="8">
        <v>4120</v>
      </c>
      <c r="B4124" s="96" t="s">
        <v>3337</v>
      </c>
      <c r="C4124" s="96" t="s">
        <v>66</v>
      </c>
      <c r="D4124" s="96">
        <v>2</v>
      </c>
      <c r="E4124" s="35">
        <v>0.67100000000000004</v>
      </c>
      <c r="F4124" s="47"/>
      <c r="G4124" s="47"/>
      <c r="H4124" s="12">
        <f>SUM(E4124*100,F4124:G4124)</f>
        <v>67.100000000000009</v>
      </c>
      <c r="I4124" s="47"/>
      <c r="J4124" s="77"/>
      <c r="K4124" s="13">
        <f>SUM(I4124:J4124)</f>
        <v>0</v>
      </c>
      <c r="L4124" s="47"/>
      <c r="M4124" s="77"/>
      <c r="N4124" s="77"/>
      <c r="O4124" s="13">
        <f>SUM(L4124:N4124)</f>
        <v>0</v>
      </c>
      <c r="P4124" s="77"/>
      <c r="Q4124" s="77"/>
      <c r="R4124" s="98"/>
      <c r="S4124" s="77"/>
      <c r="T4124" s="13">
        <f>SUM(P4124:S4124)</f>
        <v>0</v>
      </c>
      <c r="U4124" s="47"/>
      <c r="V4124" s="47"/>
      <c r="W4124" s="47"/>
      <c r="X4124" s="47"/>
      <c r="Y4124" s="47"/>
      <c r="Z4124" s="47"/>
      <c r="AA4124" s="13">
        <f>SUM(U4124:Z4124)</f>
        <v>0</v>
      </c>
      <c r="AB4124" s="47"/>
      <c r="AC4124" s="47"/>
      <c r="AD4124" s="86">
        <f>H4124+K4124+O4124+T4124+AA4124+AB4124-AC4124</f>
        <v>67.100000000000009</v>
      </c>
    </row>
    <row r="4125" spans="1:30" ht="21" customHeight="1" x14ac:dyDescent="0.2">
      <c r="A4125" s="9">
        <v>4121</v>
      </c>
      <c r="B4125" s="96" t="s">
        <v>3338</v>
      </c>
      <c r="C4125" s="96" t="s">
        <v>66</v>
      </c>
      <c r="D4125" s="96">
        <v>3</v>
      </c>
      <c r="E4125" s="35">
        <v>0.67100000000000004</v>
      </c>
      <c r="F4125" s="47"/>
      <c r="G4125" s="47"/>
      <c r="H4125" s="12">
        <f>SUM(E4125*100,F4125:G4125)</f>
        <v>67.100000000000009</v>
      </c>
      <c r="I4125" s="47"/>
      <c r="J4125" s="77"/>
      <c r="K4125" s="13">
        <f>SUM(I4125:J4125)</f>
        <v>0</v>
      </c>
      <c r="L4125" s="47"/>
      <c r="M4125" s="77"/>
      <c r="N4125" s="77"/>
      <c r="O4125" s="13">
        <f>SUM(L4125:N4125)</f>
        <v>0</v>
      </c>
      <c r="P4125" s="77"/>
      <c r="Q4125" s="77"/>
      <c r="R4125" s="77"/>
      <c r="S4125" s="77"/>
      <c r="T4125" s="13">
        <f>SUM(P4125:S4125)</f>
        <v>0</v>
      </c>
      <c r="U4125" s="47"/>
      <c r="V4125" s="47"/>
      <c r="W4125" s="47"/>
      <c r="X4125" s="47"/>
      <c r="Y4125" s="47"/>
      <c r="Z4125" s="47"/>
      <c r="AA4125" s="13">
        <f>SUM(U4125:Z4125)</f>
        <v>0</v>
      </c>
      <c r="AB4125" s="47"/>
      <c r="AC4125" s="47"/>
      <c r="AD4125" s="86">
        <f>H4125+K4125+O4125+T4125+AA4125+AB4125-AC4125</f>
        <v>67.100000000000009</v>
      </c>
    </row>
    <row r="4126" spans="1:30" ht="21" customHeight="1" x14ac:dyDescent="0.2">
      <c r="A4126" s="10">
        <v>4122</v>
      </c>
      <c r="B4126" s="99" t="s">
        <v>3339</v>
      </c>
      <c r="C4126" s="101" t="s">
        <v>68</v>
      </c>
      <c r="D4126" s="99">
        <v>1</v>
      </c>
      <c r="E4126" s="35">
        <v>0.67096774193548392</v>
      </c>
      <c r="F4126" s="48"/>
      <c r="G4126" s="48"/>
      <c r="H4126" s="12">
        <f>SUM(E4126*100,F4126:G4126)</f>
        <v>67.096774193548399</v>
      </c>
      <c r="I4126" s="48"/>
      <c r="J4126" s="78"/>
      <c r="K4126" s="13">
        <f>SUM(I4126:J4126)</f>
        <v>0</v>
      </c>
      <c r="L4126" s="48"/>
      <c r="M4126" s="78"/>
      <c r="N4126" s="78"/>
      <c r="O4126" s="13">
        <f>SUM(L4126:N4126)</f>
        <v>0</v>
      </c>
      <c r="P4126" s="78"/>
      <c r="Q4126" s="78"/>
      <c r="R4126" s="78"/>
      <c r="S4126" s="78"/>
      <c r="T4126" s="13">
        <f>SUM(P4126:S4126)</f>
        <v>0</v>
      </c>
      <c r="U4126" s="48"/>
      <c r="V4126" s="48"/>
      <c r="W4126" s="48"/>
      <c r="X4126" s="48"/>
      <c r="Y4126" s="48"/>
      <c r="Z4126" s="48"/>
      <c r="AA4126" s="13">
        <f>SUM(U4126:Z4126)</f>
        <v>0</v>
      </c>
      <c r="AB4126" s="48"/>
      <c r="AC4126" s="48"/>
      <c r="AD4126" s="87">
        <f>H4126+K4126+O4126+T4126+AA4126+AB4126-AC4126</f>
        <v>67.096774193548399</v>
      </c>
    </row>
    <row r="4127" spans="1:30" ht="21" customHeight="1" x14ac:dyDescent="0.2">
      <c r="A4127" s="8">
        <v>4123</v>
      </c>
      <c r="B4127" s="107" t="s">
        <v>3340</v>
      </c>
      <c r="C4127" s="104" t="s">
        <v>70</v>
      </c>
      <c r="D4127" s="104">
        <v>2</v>
      </c>
      <c r="E4127" s="36">
        <f>H4127/100</f>
        <v>0.67092499999999999</v>
      </c>
      <c r="F4127" s="49"/>
      <c r="G4127" s="49"/>
      <c r="H4127" s="12">
        <v>67.092500000000001</v>
      </c>
      <c r="I4127" s="49"/>
      <c r="J4127" s="106"/>
      <c r="K4127" s="14">
        <f>SUM(I4127:J4127)</f>
        <v>0</v>
      </c>
      <c r="L4127" s="49"/>
      <c r="M4127" s="106"/>
      <c r="N4127" s="106"/>
      <c r="O4127" s="14">
        <f>SUM(L4127:N4127)</f>
        <v>0</v>
      </c>
      <c r="P4127" s="106"/>
      <c r="Q4127" s="106"/>
      <c r="R4127" s="106"/>
      <c r="S4127" s="106"/>
      <c r="T4127" s="14">
        <f>SUM(P4127:S4127)</f>
        <v>0</v>
      </c>
      <c r="U4127" s="49"/>
      <c r="V4127" s="49"/>
      <c r="W4127" s="49"/>
      <c r="X4127" s="49"/>
      <c r="Y4127" s="49"/>
      <c r="Z4127" s="49"/>
      <c r="AA4127" s="14">
        <f>SUM(U4127:Z4127)</f>
        <v>0</v>
      </c>
      <c r="AB4127" s="49"/>
      <c r="AC4127" s="49"/>
      <c r="AD4127" s="87">
        <f>H4127+K4127+O4127+T4127+AA4127+AB4127-AC4127</f>
        <v>67.092500000000001</v>
      </c>
    </row>
    <row r="4128" spans="1:30" ht="21" customHeight="1" x14ac:dyDescent="0.2">
      <c r="A4128" s="9">
        <v>4124</v>
      </c>
      <c r="B4128" s="122" t="s">
        <v>3341</v>
      </c>
      <c r="C4128" s="110" t="s">
        <v>73</v>
      </c>
      <c r="D4128" s="110">
        <v>4</v>
      </c>
      <c r="E4128" s="36">
        <v>0.67088529411764708</v>
      </c>
      <c r="F4128" s="50"/>
      <c r="G4128" s="50"/>
      <c r="H4128" s="12">
        <f>SUM(E4128*100,F4128:G4128)</f>
        <v>67.088529411764711</v>
      </c>
      <c r="I4128" s="50"/>
      <c r="J4128" s="112"/>
      <c r="K4128" s="14">
        <f>SUM(I4128:J4128)</f>
        <v>0</v>
      </c>
      <c r="L4128" s="50"/>
      <c r="M4128" s="112"/>
      <c r="N4128" s="112"/>
      <c r="O4128" s="14">
        <f>SUM(L4128:N4128)</f>
        <v>0</v>
      </c>
      <c r="P4128" s="112"/>
      <c r="Q4128" s="112"/>
      <c r="R4128" s="112"/>
      <c r="S4128" s="112"/>
      <c r="T4128" s="14">
        <f>SUM(P4128:S4128)</f>
        <v>0</v>
      </c>
      <c r="U4128" s="50"/>
      <c r="V4128" s="50"/>
      <c r="W4128" s="50"/>
      <c r="X4128" s="50"/>
      <c r="Y4128" s="50"/>
      <c r="Z4128" s="50"/>
      <c r="AA4128" s="14">
        <f>SUM(U4128:Z4128)</f>
        <v>0</v>
      </c>
      <c r="AB4128" s="50"/>
      <c r="AC4128" s="50"/>
      <c r="AD4128" s="86">
        <f>H4128+K4128+O4128+T4128+AA4128+AB4128-AC4128</f>
        <v>67.088529411764711</v>
      </c>
    </row>
    <row r="4129" spans="1:30" ht="21" customHeight="1" x14ac:dyDescent="0.2">
      <c r="A4129" s="10">
        <v>4125</v>
      </c>
      <c r="B4129" s="117">
        <v>174080</v>
      </c>
      <c r="C4129" s="119" t="s">
        <v>78</v>
      </c>
      <c r="D4129" s="119">
        <v>4</v>
      </c>
      <c r="E4129" s="36">
        <v>0.67076923076923078</v>
      </c>
      <c r="F4129" s="51"/>
      <c r="G4129" s="51"/>
      <c r="H4129" s="12">
        <f>SUM(E4129*100,F4129:G4129)</f>
        <v>67.07692307692308</v>
      </c>
      <c r="I4129" s="51"/>
      <c r="J4129" s="121"/>
      <c r="K4129" s="14">
        <f>SUM(I4129:J4129)</f>
        <v>0</v>
      </c>
      <c r="L4129" s="51"/>
      <c r="M4129" s="121"/>
      <c r="N4129" s="121"/>
      <c r="O4129" s="14">
        <f>SUM(L4129:N4129)</f>
        <v>0</v>
      </c>
      <c r="P4129" s="121"/>
      <c r="Q4129" s="121"/>
      <c r="R4129" s="121"/>
      <c r="S4129" s="121"/>
      <c r="T4129" s="14">
        <f>SUM(P4129:S4129)</f>
        <v>0</v>
      </c>
      <c r="U4129" s="51"/>
      <c r="V4129" s="51"/>
      <c r="W4129" s="51"/>
      <c r="X4129" s="51"/>
      <c r="Y4129" s="51"/>
      <c r="Z4129" s="51"/>
      <c r="AA4129" s="14">
        <f>SUM(U4129:Z4129)</f>
        <v>0</v>
      </c>
      <c r="AB4129" s="51"/>
      <c r="AC4129" s="51"/>
      <c r="AD4129" s="86">
        <f>H4129+K4129+O4129+T4129+AA4129+AB4129-AC4129</f>
        <v>67.07692307692308</v>
      </c>
    </row>
    <row r="4130" spans="1:30" ht="21" customHeight="1" x14ac:dyDescent="0.2">
      <c r="A4130" s="8">
        <v>4126</v>
      </c>
      <c r="B4130" s="96" t="s">
        <v>3342</v>
      </c>
      <c r="C4130" s="96" t="s">
        <v>66</v>
      </c>
      <c r="D4130" s="96">
        <v>2</v>
      </c>
      <c r="E4130" s="35">
        <v>0.67066666666666663</v>
      </c>
      <c r="F4130" s="47"/>
      <c r="G4130" s="47"/>
      <c r="H4130" s="12">
        <f>SUM(E4130*100,F4130:G4130)</f>
        <v>67.066666666666663</v>
      </c>
      <c r="I4130" s="47"/>
      <c r="J4130" s="77"/>
      <c r="K4130" s="13">
        <f>SUM(I4130:J4130)</f>
        <v>0</v>
      </c>
      <c r="L4130" s="47"/>
      <c r="M4130" s="77"/>
      <c r="N4130" s="77"/>
      <c r="O4130" s="13">
        <f>SUM(L4130:N4130)</f>
        <v>0</v>
      </c>
      <c r="P4130" s="77"/>
      <c r="Q4130" s="77"/>
      <c r="R4130" s="77"/>
      <c r="S4130" s="77"/>
      <c r="T4130" s="13">
        <f>SUM(P4130:S4130)</f>
        <v>0</v>
      </c>
      <c r="U4130" s="47"/>
      <c r="V4130" s="47"/>
      <c r="W4130" s="47"/>
      <c r="X4130" s="47"/>
      <c r="Y4130" s="47"/>
      <c r="Z4130" s="47"/>
      <c r="AA4130" s="13">
        <f>SUM(U4130:Z4130)</f>
        <v>0</v>
      </c>
      <c r="AB4130" s="47"/>
      <c r="AC4130" s="47"/>
      <c r="AD4130" s="86">
        <f>H4130+K4130+O4130+T4130+AA4130+AB4130-AC4130</f>
        <v>67.066666666666663</v>
      </c>
    </row>
    <row r="4131" spans="1:30" ht="21" customHeight="1" x14ac:dyDescent="0.2">
      <c r="A4131" s="9">
        <v>4127</v>
      </c>
      <c r="B4131" s="100" t="s">
        <v>3343</v>
      </c>
      <c r="C4131" s="101" t="s">
        <v>68</v>
      </c>
      <c r="D4131" s="101">
        <v>2</v>
      </c>
      <c r="E4131" s="35">
        <v>0.67033333333333334</v>
      </c>
      <c r="F4131" s="48"/>
      <c r="G4131" s="48"/>
      <c r="H4131" s="12">
        <f>SUM(E4131*100,F4131:G4131)</f>
        <v>67.033333333333331</v>
      </c>
      <c r="I4131" s="48"/>
      <c r="J4131" s="78"/>
      <c r="K4131" s="13">
        <f>SUM(I4131:J4131)</f>
        <v>0</v>
      </c>
      <c r="L4131" s="48"/>
      <c r="M4131" s="78"/>
      <c r="N4131" s="78"/>
      <c r="O4131" s="13">
        <f>SUM(L4131:N4131)</f>
        <v>0</v>
      </c>
      <c r="P4131" s="78"/>
      <c r="Q4131" s="78"/>
      <c r="R4131" s="78"/>
      <c r="S4131" s="78"/>
      <c r="T4131" s="13">
        <f>SUM(P4131:S4131)</f>
        <v>0</v>
      </c>
      <c r="U4131" s="48"/>
      <c r="V4131" s="48"/>
      <c r="W4131" s="48"/>
      <c r="X4131" s="48"/>
      <c r="Y4131" s="48"/>
      <c r="Z4131" s="48"/>
      <c r="AA4131" s="13">
        <f>SUM(U4131:Z4131)</f>
        <v>0</v>
      </c>
      <c r="AB4131" s="48"/>
      <c r="AC4131" s="48"/>
      <c r="AD4131" s="87">
        <f>H4131+K4131+O4131+T4131+AA4131+AB4131-AC4131</f>
        <v>67.033333333333331</v>
      </c>
    </row>
    <row r="4132" spans="1:30" ht="21" customHeight="1" x14ac:dyDescent="0.2">
      <c r="A4132" s="10">
        <v>4128</v>
      </c>
      <c r="B4132" s="110" t="s">
        <v>3344</v>
      </c>
      <c r="C4132" s="110" t="s">
        <v>73</v>
      </c>
      <c r="D4132" s="110">
        <v>4</v>
      </c>
      <c r="E4132" s="36">
        <v>0.67031249999999998</v>
      </c>
      <c r="F4132" s="50"/>
      <c r="G4132" s="50"/>
      <c r="H4132" s="12">
        <f>SUM(E4132*100,F4132:G4132)</f>
        <v>67.03125</v>
      </c>
      <c r="I4132" s="50"/>
      <c r="J4132" s="112"/>
      <c r="K4132" s="14">
        <f>SUM(I4132:J4132)</f>
        <v>0</v>
      </c>
      <c r="L4132" s="50"/>
      <c r="M4132" s="112"/>
      <c r="N4132" s="112"/>
      <c r="O4132" s="14">
        <f>SUM(L4132:N4132)</f>
        <v>0</v>
      </c>
      <c r="P4132" s="112"/>
      <c r="Q4132" s="112"/>
      <c r="R4132" s="112"/>
      <c r="S4132" s="112"/>
      <c r="T4132" s="14">
        <f>SUM(P4132:S4132)</f>
        <v>0</v>
      </c>
      <c r="U4132" s="50"/>
      <c r="V4132" s="50"/>
      <c r="W4132" s="50"/>
      <c r="X4132" s="50"/>
      <c r="Y4132" s="50"/>
      <c r="Z4132" s="50"/>
      <c r="AA4132" s="14">
        <f>SUM(U4132:Z4132)</f>
        <v>0</v>
      </c>
      <c r="AB4132" s="50"/>
      <c r="AC4132" s="50"/>
      <c r="AD4132" s="87">
        <f>H4132+K4132+O4132+T4132+AA4132+AB4132-AC4132</f>
        <v>67.03125</v>
      </c>
    </row>
    <row r="4133" spans="1:30" ht="21" customHeight="1" x14ac:dyDescent="0.2">
      <c r="A4133" s="8">
        <v>4129</v>
      </c>
      <c r="B4133" s="90" t="s">
        <v>3345</v>
      </c>
      <c r="C4133" s="92" t="s">
        <v>64</v>
      </c>
      <c r="D4133" s="92">
        <v>2</v>
      </c>
      <c r="E4133" s="39">
        <v>0.67010638297872338</v>
      </c>
      <c r="F4133" s="52"/>
      <c r="G4133" s="46"/>
      <c r="H4133" s="12">
        <f>SUM(E4133*100,F4133:G4133)</f>
        <v>67.010638297872333</v>
      </c>
      <c r="I4133" s="94"/>
      <c r="J4133" s="95"/>
      <c r="K4133" s="12">
        <f>SUM(I4133:J4133)</f>
        <v>0</v>
      </c>
      <c r="L4133" s="95"/>
      <c r="M4133" s="95"/>
      <c r="N4133" s="95"/>
      <c r="O4133" s="12">
        <f>SUM(L4133:N4133)</f>
        <v>0</v>
      </c>
      <c r="P4133" s="95"/>
      <c r="Q4133" s="95"/>
      <c r="R4133" s="95"/>
      <c r="S4133" s="95"/>
      <c r="T4133" s="12">
        <f>SUM(P4133:S4133)</f>
        <v>0</v>
      </c>
      <c r="U4133" s="95"/>
      <c r="V4133" s="94"/>
      <c r="W4133" s="94"/>
      <c r="X4133" s="94"/>
      <c r="Y4133" s="85"/>
      <c r="Z4133" s="85"/>
      <c r="AA4133" s="14">
        <f>SUM(U4133:Z4133)</f>
        <v>0</v>
      </c>
      <c r="AB4133" s="85"/>
      <c r="AC4133" s="85"/>
      <c r="AD4133" s="87">
        <f>H4133+K4133+O4133+T4133+AA4133+AB4133-AC4133</f>
        <v>67.010638297872333</v>
      </c>
    </row>
    <row r="4134" spans="1:30" ht="21" customHeight="1" x14ac:dyDescent="0.2">
      <c r="A4134" s="9">
        <v>4130</v>
      </c>
      <c r="B4134" s="117">
        <v>174064</v>
      </c>
      <c r="C4134" s="119" t="s">
        <v>78</v>
      </c>
      <c r="D4134" s="119">
        <v>4</v>
      </c>
      <c r="E4134" s="36">
        <v>0.67</v>
      </c>
      <c r="F4134" s="51"/>
      <c r="G4134" s="51"/>
      <c r="H4134" s="12">
        <f>SUM(E4134*100,F4134:G4134)</f>
        <v>67</v>
      </c>
      <c r="I4134" s="51"/>
      <c r="J4134" s="121"/>
      <c r="K4134" s="14">
        <f>SUM(I4134:J4134)</f>
        <v>0</v>
      </c>
      <c r="L4134" s="51"/>
      <c r="M4134" s="121"/>
      <c r="N4134" s="121"/>
      <c r="O4134" s="14">
        <f>SUM(L4134:N4134)</f>
        <v>0</v>
      </c>
      <c r="P4134" s="121"/>
      <c r="Q4134" s="121"/>
      <c r="R4134" s="121"/>
      <c r="S4134" s="121"/>
      <c r="T4134" s="14">
        <f>SUM(P4134:S4134)</f>
        <v>0</v>
      </c>
      <c r="U4134" s="51"/>
      <c r="V4134" s="51"/>
      <c r="W4134" s="51"/>
      <c r="X4134" s="51"/>
      <c r="Y4134" s="51"/>
      <c r="Z4134" s="51"/>
      <c r="AA4134" s="14">
        <f>SUM(U4134:Z4134)</f>
        <v>0</v>
      </c>
      <c r="AB4134" s="51"/>
      <c r="AC4134" s="51"/>
      <c r="AD4134" s="86">
        <f>H4134+K4134+O4134+T4134+AA4134+AB4134-AC4134</f>
        <v>67</v>
      </c>
    </row>
    <row r="4135" spans="1:30" ht="21" customHeight="1" x14ac:dyDescent="0.2">
      <c r="A4135" s="10">
        <v>4131</v>
      </c>
      <c r="B4135" s="96" t="s">
        <v>3346</v>
      </c>
      <c r="C4135" s="96" t="s">
        <v>66</v>
      </c>
      <c r="D4135" s="96">
        <v>3</v>
      </c>
      <c r="E4135" s="35">
        <v>0.66491525423728814</v>
      </c>
      <c r="F4135" s="47"/>
      <c r="G4135" s="47"/>
      <c r="H4135" s="12">
        <f>SUM(E4135*100,F4135:G4135)</f>
        <v>66.491525423728817</v>
      </c>
      <c r="I4135" s="47"/>
      <c r="J4135" s="77"/>
      <c r="K4135" s="13">
        <f>SUM(I4135:J4135)</f>
        <v>0</v>
      </c>
      <c r="L4135" s="47"/>
      <c r="M4135" s="77"/>
      <c r="N4135" s="77"/>
      <c r="O4135" s="13">
        <f>SUM(L4135:N4135)</f>
        <v>0</v>
      </c>
      <c r="P4135" s="77"/>
      <c r="Q4135" s="77"/>
      <c r="R4135" s="77">
        <v>0.5</v>
      </c>
      <c r="S4135" s="77"/>
      <c r="T4135" s="13">
        <f>SUM(P4135:S4135)</f>
        <v>0.5</v>
      </c>
      <c r="U4135" s="47"/>
      <c r="V4135" s="47"/>
      <c r="W4135" s="47"/>
      <c r="X4135" s="47"/>
      <c r="Y4135" s="47"/>
      <c r="Z4135" s="47"/>
      <c r="AA4135" s="13">
        <f>SUM(U4135:Z4135)</f>
        <v>0</v>
      </c>
      <c r="AB4135" s="47"/>
      <c r="AC4135" s="47"/>
      <c r="AD4135" s="86">
        <f>H4135+K4135+O4135+T4135+AA4135+AB4135-AC4135</f>
        <v>66.991525423728817</v>
      </c>
    </row>
    <row r="4136" spans="1:30" ht="21" customHeight="1" x14ac:dyDescent="0.2">
      <c r="A4136" s="8">
        <v>4132</v>
      </c>
      <c r="B4136" s="96" t="s">
        <v>3347</v>
      </c>
      <c r="C4136" s="96" t="s">
        <v>66</v>
      </c>
      <c r="D4136" s="96">
        <v>3</v>
      </c>
      <c r="E4136" s="35">
        <v>0.65474576271186435</v>
      </c>
      <c r="F4136" s="47"/>
      <c r="G4136" s="47"/>
      <c r="H4136" s="12">
        <f>SUM(E4136*100,F4136:G4136)</f>
        <v>65.474576271186436</v>
      </c>
      <c r="I4136" s="47"/>
      <c r="J4136" s="77"/>
      <c r="K4136" s="13">
        <f>SUM(I4136:J4136)</f>
        <v>0</v>
      </c>
      <c r="L4136" s="47"/>
      <c r="M4136" s="77"/>
      <c r="N4136" s="77"/>
      <c r="O4136" s="13">
        <f>SUM(L4136:N4136)</f>
        <v>0</v>
      </c>
      <c r="P4136" s="77"/>
      <c r="Q4136" s="77"/>
      <c r="R4136" s="77"/>
      <c r="S4136" s="77"/>
      <c r="T4136" s="13">
        <f>SUM(P4136:S4136)</f>
        <v>0</v>
      </c>
      <c r="U4136" s="47"/>
      <c r="V4136" s="47">
        <v>1.5</v>
      </c>
      <c r="W4136" s="47"/>
      <c r="X4136" s="47"/>
      <c r="Y4136" s="47"/>
      <c r="Z4136" s="47"/>
      <c r="AA4136" s="13">
        <f>SUM(U4136:Z4136)</f>
        <v>1.5</v>
      </c>
      <c r="AB4136" s="47"/>
      <c r="AC4136" s="47"/>
      <c r="AD4136" s="86">
        <f>H4136+K4136+O4136+T4136+AA4136+AB4136-AC4136</f>
        <v>66.974576271186436</v>
      </c>
    </row>
    <row r="4137" spans="1:30" ht="21" customHeight="1" x14ac:dyDescent="0.2">
      <c r="A4137" s="9">
        <v>4133</v>
      </c>
      <c r="B4137" s="96" t="s">
        <v>3348</v>
      </c>
      <c r="C4137" s="96" t="s">
        <v>66</v>
      </c>
      <c r="D4137" s="96">
        <v>4</v>
      </c>
      <c r="E4137" s="35">
        <v>0.66972222222222222</v>
      </c>
      <c r="F4137" s="47"/>
      <c r="G4137" s="47"/>
      <c r="H4137" s="12">
        <f>SUM(E4137*100,F4137:G4137)</f>
        <v>66.972222222222229</v>
      </c>
      <c r="I4137" s="47"/>
      <c r="J4137" s="77"/>
      <c r="K4137" s="13">
        <f>SUM(I4137:J4137)</f>
        <v>0</v>
      </c>
      <c r="L4137" s="47"/>
      <c r="M4137" s="77"/>
      <c r="N4137" s="77"/>
      <c r="O4137" s="13">
        <f>SUM(L4137:N4137)</f>
        <v>0</v>
      </c>
      <c r="P4137" s="77"/>
      <c r="Q4137" s="77"/>
      <c r="R4137" s="77"/>
      <c r="S4137" s="77"/>
      <c r="T4137" s="13">
        <f>SUM(P4137:S4137)</f>
        <v>0</v>
      </c>
      <c r="U4137" s="47"/>
      <c r="V4137" s="47"/>
      <c r="W4137" s="47"/>
      <c r="X4137" s="47"/>
      <c r="Y4137" s="47"/>
      <c r="Z4137" s="47"/>
      <c r="AA4137" s="13">
        <f>SUM(U4137:Z4137)</f>
        <v>0</v>
      </c>
      <c r="AB4137" s="47"/>
      <c r="AC4137" s="47"/>
      <c r="AD4137" s="86">
        <f>H4137+K4137+O4137+T4137+AA4137+AB4137-AC4137</f>
        <v>66.972222222222229</v>
      </c>
    </row>
    <row r="4138" spans="1:30" ht="21" customHeight="1" x14ac:dyDescent="0.2">
      <c r="A4138" s="10">
        <v>4134</v>
      </c>
      <c r="B4138" s="122" t="s">
        <v>3349</v>
      </c>
      <c r="C4138" s="110" t="s">
        <v>73</v>
      </c>
      <c r="D4138" s="110">
        <v>2</v>
      </c>
      <c r="E4138" s="36">
        <v>0.66969696969696968</v>
      </c>
      <c r="F4138" s="50"/>
      <c r="G4138" s="50"/>
      <c r="H4138" s="12">
        <f>SUM(E4138*100,F4138:G4138)</f>
        <v>66.969696969696969</v>
      </c>
      <c r="I4138" s="50"/>
      <c r="J4138" s="112"/>
      <c r="K4138" s="14">
        <f>SUM(I4138:J4138)</f>
        <v>0</v>
      </c>
      <c r="L4138" s="50"/>
      <c r="M4138" s="112"/>
      <c r="N4138" s="112"/>
      <c r="O4138" s="14">
        <f>SUM(L4138:N4138)</f>
        <v>0</v>
      </c>
      <c r="P4138" s="112"/>
      <c r="Q4138" s="112"/>
      <c r="R4138" s="112"/>
      <c r="S4138" s="112"/>
      <c r="T4138" s="14">
        <f>SUM(P4138:S4138)</f>
        <v>0</v>
      </c>
      <c r="U4138" s="50"/>
      <c r="V4138" s="50"/>
      <c r="W4138" s="50"/>
      <c r="X4138" s="50"/>
      <c r="Y4138" s="50"/>
      <c r="Z4138" s="50"/>
      <c r="AA4138" s="14">
        <f>SUM(U4138:Z4138)</f>
        <v>0</v>
      </c>
      <c r="AB4138" s="50"/>
      <c r="AC4138" s="50"/>
      <c r="AD4138" s="86">
        <f>H4138+K4138+O4138+T4138+AA4138+AB4138-AC4138</f>
        <v>66.969696969696969</v>
      </c>
    </row>
    <row r="4139" spans="1:30" ht="21" customHeight="1" x14ac:dyDescent="0.2">
      <c r="A4139" s="8">
        <v>4135</v>
      </c>
      <c r="B4139" s="110" t="s">
        <v>3350</v>
      </c>
      <c r="C4139" s="110" t="s">
        <v>73</v>
      </c>
      <c r="D4139" s="110">
        <v>2</v>
      </c>
      <c r="E4139" s="36">
        <v>0.66968531468531467</v>
      </c>
      <c r="F4139" s="50"/>
      <c r="G4139" s="50"/>
      <c r="H4139" s="12">
        <f>SUM(E4139*100,F4139:G4139)</f>
        <v>66.968531468531467</v>
      </c>
      <c r="I4139" s="50"/>
      <c r="J4139" s="112"/>
      <c r="K4139" s="14">
        <f>SUM(I4139:J4139)</f>
        <v>0</v>
      </c>
      <c r="L4139" s="50"/>
      <c r="M4139" s="112"/>
      <c r="N4139" s="112"/>
      <c r="O4139" s="14">
        <f>SUM(L4139:N4139)</f>
        <v>0</v>
      </c>
      <c r="P4139" s="112"/>
      <c r="Q4139" s="112"/>
      <c r="R4139" s="112"/>
      <c r="S4139" s="112"/>
      <c r="T4139" s="14">
        <f>SUM(P4139:S4139)</f>
        <v>0</v>
      </c>
      <c r="U4139" s="50"/>
      <c r="V4139" s="50"/>
      <c r="W4139" s="50"/>
      <c r="X4139" s="50"/>
      <c r="Y4139" s="50"/>
      <c r="Z4139" s="50"/>
      <c r="AA4139" s="14">
        <f>SUM(U4139:Z4139)</f>
        <v>0</v>
      </c>
      <c r="AB4139" s="50"/>
      <c r="AC4139" s="50"/>
      <c r="AD4139" s="86">
        <f>H4139+K4139+O4139+T4139+AA4139+AB4139-AC4139</f>
        <v>66.968531468531467</v>
      </c>
    </row>
    <row r="4140" spans="1:30" ht="21" customHeight="1" x14ac:dyDescent="0.2">
      <c r="A4140" s="9">
        <v>4136</v>
      </c>
      <c r="B4140" s="122" t="s">
        <v>3351</v>
      </c>
      <c r="C4140" s="110" t="s">
        <v>73</v>
      </c>
      <c r="D4140" s="110">
        <v>1</v>
      </c>
      <c r="E4140" s="36">
        <v>0.65464285714285719</v>
      </c>
      <c r="F4140" s="50"/>
      <c r="G4140" s="50">
        <v>1</v>
      </c>
      <c r="H4140" s="12">
        <f>SUM(E4140*100,F4140:G4140)</f>
        <v>66.464285714285722</v>
      </c>
      <c r="I4140" s="50"/>
      <c r="J4140" s="112"/>
      <c r="K4140" s="14">
        <f>SUM(I4140:J4140)</f>
        <v>0</v>
      </c>
      <c r="L4140" s="50"/>
      <c r="M4140" s="112"/>
      <c r="N4140" s="112"/>
      <c r="O4140" s="14">
        <f>SUM(L4140:N4140)</f>
        <v>0</v>
      </c>
      <c r="P4140" s="112"/>
      <c r="Q4140" s="112"/>
      <c r="R4140" s="112"/>
      <c r="S4140" s="112"/>
      <c r="T4140" s="14">
        <f>SUM(P4140:S4140)</f>
        <v>0</v>
      </c>
      <c r="U4140" s="50"/>
      <c r="V4140" s="50"/>
      <c r="W4140" s="50"/>
      <c r="X4140" s="50"/>
      <c r="Y4140" s="50"/>
      <c r="Z4140" s="50">
        <v>0.5</v>
      </c>
      <c r="AA4140" s="14">
        <f>SUM(U4140:Z4140)</f>
        <v>0.5</v>
      </c>
      <c r="AB4140" s="50"/>
      <c r="AC4140" s="50"/>
      <c r="AD4140" s="86">
        <f>H4140+K4140+O4140+T4140+AA4140+AB4140-AC4140</f>
        <v>66.964285714285722</v>
      </c>
    </row>
    <row r="4141" spans="1:30" ht="21" customHeight="1" x14ac:dyDescent="0.2">
      <c r="A4141" s="10">
        <v>4137</v>
      </c>
      <c r="B4141" s="117">
        <v>174130</v>
      </c>
      <c r="C4141" s="119" t="s">
        <v>78</v>
      </c>
      <c r="D4141" s="119">
        <v>4</v>
      </c>
      <c r="E4141" s="36">
        <v>0.66948717948717951</v>
      </c>
      <c r="F4141" s="51"/>
      <c r="G4141" s="51"/>
      <c r="H4141" s="12">
        <f>SUM(E4141*100,F4141:G4141)</f>
        <v>66.948717948717956</v>
      </c>
      <c r="I4141" s="51"/>
      <c r="J4141" s="121"/>
      <c r="K4141" s="14">
        <f>SUM(I4141:J4141)</f>
        <v>0</v>
      </c>
      <c r="L4141" s="51"/>
      <c r="M4141" s="121"/>
      <c r="N4141" s="121"/>
      <c r="O4141" s="14">
        <f>SUM(L4141:N4141)</f>
        <v>0</v>
      </c>
      <c r="P4141" s="121"/>
      <c r="Q4141" s="121"/>
      <c r="R4141" s="121"/>
      <c r="S4141" s="121"/>
      <c r="T4141" s="14">
        <f>SUM(P4141:S4141)</f>
        <v>0</v>
      </c>
      <c r="U4141" s="51"/>
      <c r="V4141" s="51"/>
      <c r="W4141" s="51"/>
      <c r="X4141" s="51"/>
      <c r="Y4141" s="51"/>
      <c r="Z4141" s="51"/>
      <c r="AA4141" s="14">
        <f>SUM(U4141:Z4141)</f>
        <v>0</v>
      </c>
      <c r="AB4141" s="51"/>
      <c r="AC4141" s="51"/>
      <c r="AD4141" s="86">
        <f>H4141+K4141+O4141+T4141+AA4141+AB4141-AC4141</f>
        <v>66.948717948717956</v>
      </c>
    </row>
    <row r="4142" spans="1:30" ht="21" customHeight="1" x14ac:dyDescent="0.2">
      <c r="A4142" s="8">
        <v>4138</v>
      </c>
      <c r="B4142" s="103" t="s">
        <v>3352</v>
      </c>
      <c r="C4142" s="104" t="s">
        <v>70</v>
      </c>
      <c r="D4142" s="103">
        <v>4</v>
      </c>
      <c r="E4142" s="36">
        <f>H4142/100</f>
        <v>0.66923076923076918</v>
      </c>
      <c r="F4142" s="49"/>
      <c r="G4142" s="49"/>
      <c r="H4142" s="12">
        <v>66.92307692307692</v>
      </c>
      <c r="I4142" s="49"/>
      <c r="J4142" s="106"/>
      <c r="K4142" s="14">
        <f>SUM(I4142:J4142)</f>
        <v>0</v>
      </c>
      <c r="L4142" s="49"/>
      <c r="M4142" s="106"/>
      <c r="N4142" s="106"/>
      <c r="O4142" s="14">
        <f>SUM(L4142:N4142)</f>
        <v>0</v>
      </c>
      <c r="P4142" s="106"/>
      <c r="Q4142" s="106"/>
      <c r="R4142" s="106"/>
      <c r="S4142" s="106"/>
      <c r="T4142" s="14">
        <f>SUM(P4142:S4142)</f>
        <v>0</v>
      </c>
      <c r="U4142" s="49"/>
      <c r="V4142" s="49"/>
      <c r="W4142" s="49"/>
      <c r="X4142" s="49"/>
      <c r="Y4142" s="49"/>
      <c r="Z4142" s="49"/>
      <c r="AA4142" s="14">
        <f>SUM(U4142:Z4142)</f>
        <v>0</v>
      </c>
      <c r="AB4142" s="49"/>
      <c r="AC4142" s="49"/>
      <c r="AD4142" s="86">
        <f>H4142+K4142+O4142+T4142+AA4142+AB4142-AC4142</f>
        <v>66.92307692307692</v>
      </c>
    </row>
    <row r="4143" spans="1:30" ht="21" customHeight="1" x14ac:dyDescent="0.2">
      <c r="A4143" s="9">
        <v>4139</v>
      </c>
      <c r="B4143" s="117">
        <v>194049</v>
      </c>
      <c r="C4143" s="119" t="s">
        <v>78</v>
      </c>
      <c r="D4143" s="119">
        <v>2</v>
      </c>
      <c r="E4143" s="36">
        <v>0.62916666666666665</v>
      </c>
      <c r="F4143" s="51"/>
      <c r="G4143" s="51"/>
      <c r="H4143" s="12">
        <f>SUM(E4143*100,F4143:G4143)</f>
        <v>62.916666666666664</v>
      </c>
      <c r="I4143" s="51"/>
      <c r="J4143" s="121"/>
      <c r="K4143" s="14">
        <f>SUM(I4143:J4143)</f>
        <v>0</v>
      </c>
      <c r="L4143" s="51"/>
      <c r="M4143" s="121"/>
      <c r="N4143" s="121"/>
      <c r="O4143" s="14">
        <f>SUM(L4143:N4143)</f>
        <v>0</v>
      </c>
      <c r="P4143" s="121"/>
      <c r="Q4143" s="139"/>
      <c r="R4143" s="121">
        <v>4</v>
      </c>
      <c r="S4143" s="121"/>
      <c r="T4143" s="14">
        <f>SUM(P4143:S4143)</f>
        <v>4</v>
      </c>
      <c r="U4143" s="51"/>
      <c r="V4143" s="51"/>
      <c r="W4143" s="51"/>
      <c r="X4143" s="51"/>
      <c r="Y4143" s="51"/>
      <c r="Z4143" s="51"/>
      <c r="AA4143" s="14">
        <f>SUM(U4143:Z4143)</f>
        <v>0</v>
      </c>
      <c r="AB4143" s="51"/>
      <c r="AC4143" s="51"/>
      <c r="AD4143" s="86">
        <f>H4143+K4143+O4143+T4143+AA4143+AB4143-AC4143</f>
        <v>66.916666666666657</v>
      </c>
    </row>
    <row r="4144" spans="1:30" ht="21" customHeight="1" x14ac:dyDescent="0.2">
      <c r="A4144" s="10">
        <v>4140</v>
      </c>
      <c r="B4144" s="131">
        <v>164283</v>
      </c>
      <c r="C4144" s="92" t="s">
        <v>64</v>
      </c>
      <c r="D4144" s="91">
        <v>5</v>
      </c>
      <c r="E4144" s="37">
        <v>0.66907327664193961</v>
      </c>
      <c r="F4144" s="54"/>
      <c r="G4144" s="54"/>
      <c r="H4144" s="12">
        <f>SUM(E4144*100,F4144:G4144)</f>
        <v>66.907327664193957</v>
      </c>
      <c r="I4144" s="85"/>
      <c r="J4144" s="126"/>
      <c r="K4144" s="12">
        <f>SUM(I4144:J4144)</f>
        <v>0</v>
      </c>
      <c r="L4144" s="95"/>
      <c r="M4144" s="95"/>
      <c r="N4144" s="95"/>
      <c r="O4144" s="12">
        <f>SUM(L4144:N4144)</f>
        <v>0</v>
      </c>
      <c r="P4144" s="95"/>
      <c r="Q4144" s="95"/>
      <c r="R4144" s="95"/>
      <c r="S4144" s="95"/>
      <c r="T4144" s="12">
        <f>SUM(P4144:S4144)</f>
        <v>0</v>
      </c>
      <c r="U4144" s="95"/>
      <c r="V4144" s="94"/>
      <c r="W4144" s="94"/>
      <c r="X4144" s="94"/>
      <c r="Y4144" s="85"/>
      <c r="Z4144" s="85"/>
      <c r="AA4144" s="14">
        <f>SUM(U4144:Z4144)</f>
        <v>0</v>
      </c>
      <c r="AB4144" s="85"/>
      <c r="AC4144" s="85"/>
      <c r="AD4144" s="86">
        <f>H4144+K4144+O4144+T4144+AA4144+AB4144-AC4144</f>
        <v>66.907327664193957</v>
      </c>
    </row>
    <row r="4145" spans="1:30" ht="21" customHeight="1" x14ac:dyDescent="0.2">
      <c r="A4145" s="8">
        <v>4141</v>
      </c>
      <c r="B4145" s="107">
        <v>182090</v>
      </c>
      <c r="C4145" s="104" t="s">
        <v>70</v>
      </c>
      <c r="D4145" s="104">
        <v>3</v>
      </c>
      <c r="E4145" s="36">
        <f>'[1]3-18-08.'!AD19</f>
        <v>0.66900000000000004</v>
      </c>
      <c r="F4145" s="49"/>
      <c r="G4145" s="49"/>
      <c r="H4145" s="12">
        <f>SUM(E4145*100,F4145:G4145)</f>
        <v>66.900000000000006</v>
      </c>
      <c r="I4145" s="49"/>
      <c r="J4145" s="106"/>
      <c r="K4145" s="14">
        <f>SUM(I4145:J4145)</f>
        <v>0</v>
      </c>
      <c r="L4145" s="49"/>
      <c r="M4145" s="106"/>
      <c r="N4145" s="106"/>
      <c r="O4145" s="14">
        <f>SUM(L4145:N4145)</f>
        <v>0</v>
      </c>
      <c r="P4145" s="106"/>
      <c r="Q4145" s="106"/>
      <c r="R4145" s="106"/>
      <c r="S4145" s="106"/>
      <c r="T4145" s="14">
        <f>SUM(P4145:S4145)</f>
        <v>0</v>
      </c>
      <c r="U4145" s="49"/>
      <c r="V4145" s="49"/>
      <c r="W4145" s="49"/>
      <c r="X4145" s="49"/>
      <c r="Y4145" s="49"/>
      <c r="Z4145" s="49"/>
      <c r="AA4145" s="14">
        <f>SUM(U4145:Z4145)</f>
        <v>0</v>
      </c>
      <c r="AB4145" s="49"/>
      <c r="AC4145" s="49"/>
      <c r="AD4145" s="87">
        <f>H4145+K4145+O4145+T4145+AA4145+AB4145-AC4145</f>
        <v>66.900000000000006</v>
      </c>
    </row>
    <row r="4146" spans="1:30" ht="21" customHeight="1" x14ac:dyDescent="0.2">
      <c r="A4146" s="9">
        <v>4142</v>
      </c>
      <c r="B4146" s="122" t="s">
        <v>3353</v>
      </c>
      <c r="C4146" s="110" t="s">
        <v>73</v>
      </c>
      <c r="D4146" s="110">
        <v>2</v>
      </c>
      <c r="E4146" s="36">
        <v>0.58303030303030301</v>
      </c>
      <c r="F4146" s="50"/>
      <c r="G4146" s="50"/>
      <c r="H4146" s="12">
        <f>SUM(E4146*100,F4146:G4146)</f>
        <v>58.303030303030297</v>
      </c>
      <c r="I4146" s="50"/>
      <c r="J4146" s="112"/>
      <c r="K4146" s="14">
        <f>SUM(I4146:J4146)</f>
        <v>0</v>
      </c>
      <c r="L4146" s="50"/>
      <c r="M4146" s="112"/>
      <c r="N4146" s="112"/>
      <c r="O4146" s="14">
        <f>SUM(L4146:N4146)</f>
        <v>0</v>
      </c>
      <c r="P4146" s="112"/>
      <c r="Q4146" s="135"/>
      <c r="R4146" s="112">
        <v>5.5</v>
      </c>
      <c r="S4146" s="112"/>
      <c r="T4146" s="14">
        <f>SUM(P4146:S4146)</f>
        <v>5.5</v>
      </c>
      <c r="U4146" s="50"/>
      <c r="V4146" s="50"/>
      <c r="W4146" s="50"/>
      <c r="X4146" s="50"/>
      <c r="Y4146" s="50"/>
      <c r="Z4146" s="50"/>
      <c r="AA4146" s="14">
        <f>SUM(U4146:Z4146)</f>
        <v>0</v>
      </c>
      <c r="AB4146" s="50">
        <v>3</v>
      </c>
      <c r="AC4146" s="50"/>
      <c r="AD4146" s="87">
        <f>H4146+K4146+O4146+T4146+AA4146+AB4146-AC4146</f>
        <v>66.803030303030297</v>
      </c>
    </row>
    <row r="4147" spans="1:30" ht="21" customHeight="1" x14ac:dyDescent="0.2">
      <c r="A4147" s="10">
        <v>4143</v>
      </c>
      <c r="B4147" s="122" t="s">
        <v>3354</v>
      </c>
      <c r="C4147" s="110" t="s">
        <v>73</v>
      </c>
      <c r="D4147" s="110">
        <v>1</v>
      </c>
      <c r="E4147" s="36">
        <v>0.65785714285714281</v>
      </c>
      <c r="F4147" s="50"/>
      <c r="G4147" s="50">
        <v>1</v>
      </c>
      <c r="H4147" s="12">
        <f>SUM(E4147*100,F4147:G4147)</f>
        <v>66.785714285714278</v>
      </c>
      <c r="I4147" s="50"/>
      <c r="J4147" s="112"/>
      <c r="K4147" s="14">
        <f>SUM(I4147:J4147)</f>
        <v>0</v>
      </c>
      <c r="L4147" s="50"/>
      <c r="M4147" s="112"/>
      <c r="N4147" s="112"/>
      <c r="O4147" s="14">
        <f>SUM(L4147:N4147)</f>
        <v>0</v>
      </c>
      <c r="P4147" s="112"/>
      <c r="Q4147" s="112"/>
      <c r="R4147" s="112"/>
      <c r="S4147" s="112"/>
      <c r="T4147" s="14">
        <f>SUM(P4147:S4147)</f>
        <v>0</v>
      </c>
      <c r="U4147" s="50"/>
      <c r="V4147" s="50"/>
      <c r="W4147" s="50"/>
      <c r="X4147" s="50"/>
      <c r="Y4147" s="50"/>
      <c r="Z4147" s="50"/>
      <c r="AA4147" s="14">
        <f>SUM(U4147:Z4147)</f>
        <v>0</v>
      </c>
      <c r="AB4147" s="50"/>
      <c r="AC4147" s="50"/>
      <c r="AD4147" s="86">
        <f>H4147+K4147+O4147+T4147+AA4147+AB4147-AC4147</f>
        <v>66.785714285714278</v>
      </c>
    </row>
    <row r="4148" spans="1:30" ht="21" customHeight="1" x14ac:dyDescent="0.2">
      <c r="A4148" s="8">
        <v>4144</v>
      </c>
      <c r="B4148" s="122" t="s">
        <v>3355</v>
      </c>
      <c r="C4148" s="110" t="s">
        <v>73</v>
      </c>
      <c r="D4148" s="110">
        <v>4</v>
      </c>
      <c r="E4148" s="36">
        <v>0.66769411764705877</v>
      </c>
      <c r="F4148" s="50"/>
      <c r="G4148" s="50"/>
      <c r="H4148" s="12">
        <f>SUM(E4148*100,F4148:G4148)</f>
        <v>66.769411764705879</v>
      </c>
      <c r="I4148" s="50"/>
      <c r="J4148" s="112"/>
      <c r="K4148" s="14">
        <f>SUM(I4148:J4148)</f>
        <v>0</v>
      </c>
      <c r="L4148" s="50"/>
      <c r="M4148" s="112"/>
      <c r="N4148" s="112"/>
      <c r="O4148" s="14">
        <f>SUM(L4148:N4148)</f>
        <v>0</v>
      </c>
      <c r="P4148" s="112"/>
      <c r="Q4148" s="112"/>
      <c r="R4148" s="112"/>
      <c r="S4148" s="112"/>
      <c r="T4148" s="14">
        <f>SUM(P4148:S4148)</f>
        <v>0</v>
      </c>
      <c r="U4148" s="50"/>
      <c r="V4148" s="50"/>
      <c r="W4148" s="50"/>
      <c r="X4148" s="50"/>
      <c r="Y4148" s="50"/>
      <c r="Z4148" s="50"/>
      <c r="AA4148" s="14">
        <f>SUM(U4148:Z4148)</f>
        <v>0</v>
      </c>
      <c r="AB4148" s="50"/>
      <c r="AC4148" s="50"/>
      <c r="AD4148" s="86">
        <f>H4148+K4148+O4148+T4148+AA4148+AB4148-AC4148</f>
        <v>66.769411764705879</v>
      </c>
    </row>
    <row r="4149" spans="1:30" ht="21" customHeight="1" x14ac:dyDescent="0.2">
      <c r="A4149" s="9">
        <v>4145</v>
      </c>
      <c r="B4149" s="96" t="s">
        <v>3356</v>
      </c>
      <c r="C4149" s="96" t="s">
        <v>66</v>
      </c>
      <c r="D4149" s="96">
        <v>3</v>
      </c>
      <c r="E4149" s="35">
        <v>0.66766666666666663</v>
      </c>
      <c r="F4149" s="47"/>
      <c r="G4149" s="47"/>
      <c r="H4149" s="12">
        <f>SUM(E4149*100,F4149:G4149)</f>
        <v>66.766666666666666</v>
      </c>
      <c r="I4149" s="47"/>
      <c r="J4149" s="77"/>
      <c r="K4149" s="13">
        <f>SUM(I4149:J4149)</f>
        <v>0</v>
      </c>
      <c r="L4149" s="47"/>
      <c r="M4149" s="77"/>
      <c r="N4149" s="77"/>
      <c r="O4149" s="13">
        <f>SUM(L4149:N4149)</f>
        <v>0</v>
      </c>
      <c r="P4149" s="77"/>
      <c r="Q4149" s="80"/>
      <c r="R4149" s="77"/>
      <c r="S4149" s="77"/>
      <c r="T4149" s="13">
        <f>SUM(P4149:S4149)</f>
        <v>0</v>
      </c>
      <c r="U4149" s="47"/>
      <c r="V4149" s="47"/>
      <c r="W4149" s="47"/>
      <c r="X4149" s="47"/>
      <c r="Y4149" s="47"/>
      <c r="Z4149" s="47"/>
      <c r="AA4149" s="13">
        <f>SUM(U4149:Z4149)</f>
        <v>0</v>
      </c>
      <c r="AB4149" s="47"/>
      <c r="AC4149" s="47"/>
      <c r="AD4149" s="87">
        <f>H4149+K4149+O4149+T4149+AA4149+AB4149-AC4149</f>
        <v>66.766666666666666</v>
      </c>
    </row>
    <row r="4150" spans="1:30" ht="21" customHeight="1" x14ac:dyDescent="0.2">
      <c r="A4150" s="10">
        <v>4146</v>
      </c>
      <c r="B4150" s="96" t="s">
        <v>3357</v>
      </c>
      <c r="C4150" s="96" t="s">
        <v>66</v>
      </c>
      <c r="D4150" s="96">
        <v>1</v>
      </c>
      <c r="E4150" s="35">
        <v>0.66766666666666663</v>
      </c>
      <c r="F4150" s="47"/>
      <c r="G4150" s="47"/>
      <c r="H4150" s="12">
        <f>SUM(E4150*100,F4150:G4150)</f>
        <v>66.766666666666666</v>
      </c>
      <c r="I4150" s="47"/>
      <c r="J4150" s="77"/>
      <c r="K4150" s="13">
        <f>SUM(I4150:J4150)</f>
        <v>0</v>
      </c>
      <c r="L4150" s="47"/>
      <c r="M4150" s="77"/>
      <c r="N4150" s="77"/>
      <c r="O4150" s="13">
        <f>SUM(L4150:N4150)</f>
        <v>0</v>
      </c>
      <c r="P4150" s="77"/>
      <c r="Q4150" s="77"/>
      <c r="R4150" s="77"/>
      <c r="S4150" s="77"/>
      <c r="T4150" s="13">
        <f>SUM(P4150:S4150)</f>
        <v>0</v>
      </c>
      <c r="U4150" s="47"/>
      <c r="V4150" s="47"/>
      <c r="W4150" s="47"/>
      <c r="X4150" s="47"/>
      <c r="Y4150" s="47"/>
      <c r="Z4150" s="47"/>
      <c r="AA4150" s="13">
        <f>SUM(U4150:Z4150)</f>
        <v>0</v>
      </c>
      <c r="AB4150" s="47"/>
      <c r="AC4150" s="47"/>
      <c r="AD4150" s="86">
        <f>H4150+K4150+O4150+T4150+AA4150+AB4150-AC4150</f>
        <v>66.766666666666666</v>
      </c>
    </row>
    <row r="4151" spans="1:30" ht="21" customHeight="1" x14ac:dyDescent="0.2">
      <c r="A4151" s="8">
        <v>4147</v>
      </c>
      <c r="B4151" s="117">
        <v>204019</v>
      </c>
      <c r="C4151" s="119" t="s">
        <v>78</v>
      </c>
      <c r="D4151" s="119">
        <v>1</v>
      </c>
      <c r="E4151" s="36">
        <v>0.66718750000000004</v>
      </c>
      <c r="F4151" s="51"/>
      <c r="G4151" s="51"/>
      <c r="H4151" s="12">
        <f>SUM(E4151*100,F4151:G4151)</f>
        <v>66.71875</v>
      </c>
      <c r="I4151" s="51"/>
      <c r="J4151" s="121"/>
      <c r="K4151" s="14">
        <f>SUM(I4151:J4151)</f>
        <v>0</v>
      </c>
      <c r="L4151" s="51"/>
      <c r="M4151" s="121"/>
      <c r="N4151" s="121"/>
      <c r="O4151" s="14">
        <f>SUM(L4151:N4151)</f>
        <v>0</v>
      </c>
      <c r="P4151" s="121"/>
      <c r="Q4151" s="121"/>
      <c r="R4151" s="121"/>
      <c r="S4151" s="121"/>
      <c r="T4151" s="14">
        <f>SUM(P4151:S4151)</f>
        <v>0</v>
      </c>
      <c r="U4151" s="51"/>
      <c r="V4151" s="51"/>
      <c r="W4151" s="51"/>
      <c r="X4151" s="51"/>
      <c r="Y4151" s="51"/>
      <c r="Z4151" s="51"/>
      <c r="AA4151" s="14">
        <f>SUM(U4151:Z4151)</f>
        <v>0</v>
      </c>
      <c r="AB4151" s="51"/>
      <c r="AC4151" s="51"/>
      <c r="AD4151" s="86">
        <f>H4151+K4151+O4151+T4151+AA4151+AB4151-AC4151</f>
        <v>66.71875</v>
      </c>
    </row>
    <row r="4152" spans="1:30" ht="21" customHeight="1" x14ac:dyDescent="0.2">
      <c r="A4152" s="9">
        <v>4148</v>
      </c>
      <c r="B4152" s="107">
        <v>182910</v>
      </c>
      <c r="C4152" s="104" t="s">
        <v>70</v>
      </c>
      <c r="D4152" s="104">
        <v>3</v>
      </c>
      <c r="E4152" s="36">
        <f>'[1]3-18-08.'!AD5</f>
        <v>0.66700000000000004</v>
      </c>
      <c r="F4152" s="49"/>
      <c r="G4152" s="49"/>
      <c r="H4152" s="12">
        <f>SUM(E4152*100,F4152:G4152)</f>
        <v>66.7</v>
      </c>
      <c r="I4152" s="49"/>
      <c r="J4152" s="106"/>
      <c r="K4152" s="14">
        <f>SUM(I4152:J4152)</f>
        <v>0</v>
      </c>
      <c r="L4152" s="49"/>
      <c r="M4152" s="106"/>
      <c r="N4152" s="106"/>
      <c r="O4152" s="14">
        <f>SUM(L4152:N4152)</f>
        <v>0</v>
      </c>
      <c r="P4152" s="106"/>
      <c r="Q4152" s="106"/>
      <c r="R4152" s="106"/>
      <c r="S4152" s="106"/>
      <c r="T4152" s="14">
        <f>SUM(P4152:S4152)</f>
        <v>0</v>
      </c>
      <c r="U4152" s="49"/>
      <c r="V4152" s="49"/>
      <c r="W4152" s="49"/>
      <c r="X4152" s="49"/>
      <c r="Y4152" s="49"/>
      <c r="Z4152" s="49"/>
      <c r="AA4152" s="14">
        <f>SUM(U4152:Z4152)</f>
        <v>0</v>
      </c>
      <c r="AB4152" s="49"/>
      <c r="AC4152" s="49"/>
      <c r="AD4152" s="87">
        <f>H4152+K4152+O4152+T4152+AA4152+AB4152-AC4152</f>
        <v>66.7</v>
      </c>
    </row>
    <row r="4153" spans="1:30" ht="21" customHeight="1" x14ac:dyDescent="0.2">
      <c r="A4153" s="10">
        <v>4149</v>
      </c>
      <c r="B4153" s="132" t="s">
        <v>3358</v>
      </c>
      <c r="C4153" s="101" t="s">
        <v>68</v>
      </c>
      <c r="D4153" s="101">
        <v>1</v>
      </c>
      <c r="E4153" s="35">
        <v>0.66678571428571431</v>
      </c>
      <c r="F4153" s="48"/>
      <c r="G4153" s="48"/>
      <c r="H4153" s="12">
        <f>SUM(E4153*100,F4153:G4153)</f>
        <v>66.678571428571431</v>
      </c>
      <c r="I4153" s="48"/>
      <c r="J4153" s="78"/>
      <c r="K4153" s="13">
        <f>SUM(I4153:J4153)</f>
        <v>0</v>
      </c>
      <c r="L4153" s="48"/>
      <c r="M4153" s="78"/>
      <c r="N4153" s="78"/>
      <c r="O4153" s="13">
        <f>SUM(L4153:N4153)</f>
        <v>0</v>
      </c>
      <c r="P4153" s="78"/>
      <c r="Q4153" s="78"/>
      <c r="R4153" s="78"/>
      <c r="S4153" s="78"/>
      <c r="T4153" s="13">
        <f>SUM(P4153:S4153)</f>
        <v>0</v>
      </c>
      <c r="U4153" s="48"/>
      <c r="V4153" s="48"/>
      <c r="W4153" s="48"/>
      <c r="X4153" s="48"/>
      <c r="Y4153" s="48"/>
      <c r="Z4153" s="48"/>
      <c r="AA4153" s="13">
        <f>SUM(U4153:Z4153)</f>
        <v>0</v>
      </c>
      <c r="AB4153" s="48"/>
      <c r="AC4153" s="48"/>
      <c r="AD4153" s="86">
        <f>H4153+K4153+O4153+T4153+AA4153+AB4153-AC4153</f>
        <v>66.678571428571431</v>
      </c>
    </row>
    <row r="4154" spans="1:30" ht="21" customHeight="1" x14ac:dyDescent="0.2">
      <c r="A4154" s="8">
        <v>4150</v>
      </c>
      <c r="B4154" s="107" t="s">
        <v>3359</v>
      </c>
      <c r="C4154" s="104" t="s">
        <v>70</v>
      </c>
      <c r="D4154" s="104">
        <v>2</v>
      </c>
      <c r="E4154" s="36">
        <f>H4154/100</f>
        <v>0.66166666666666674</v>
      </c>
      <c r="F4154" s="49"/>
      <c r="G4154" s="49"/>
      <c r="H4154" s="12">
        <v>66.166666666666671</v>
      </c>
      <c r="I4154" s="49"/>
      <c r="J4154" s="106"/>
      <c r="K4154" s="14">
        <f>SUM(I4154:J4154)</f>
        <v>0</v>
      </c>
      <c r="L4154" s="49"/>
      <c r="M4154" s="106"/>
      <c r="N4154" s="106"/>
      <c r="O4154" s="14">
        <f>SUM(L4154:N4154)</f>
        <v>0</v>
      </c>
      <c r="P4154" s="106"/>
      <c r="Q4154" s="106">
        <v>0.5</v>
      </c>
      <c r="R4154" s="106"/>
      <c r="S4154" s="106"/>
      <c r="T4154" s="14">
        <f>SUM(P4154:S4154)</f>
        <v>0.5</v>
      </c>
      <c r="U4154" s="49"/>
      <c r="V4154" s="49"/>
      <c r="W4154" s="49"/>
      <c r="X4154" s="49"/>
      <c r="Y4154" s="49"/>
      <c r="Z4154" s="49"/>
      <c r="AA4154" s="14">
        <f>SUM(U4154:Z4154)</f>
        <v>0</v>
      </c>
      <c r="AB4154" s="49"/>
      <c r="AC4154" s="49"/>
      <c r="AD4154" s="86">
        <f>H4154+K4154+O4154+T4154+AA4154+AB4154-AC4154</f>
        <v>66.666666666666671</v>
      </c>
    </row>
    <row r="4155" spans="1:30" ht="21" customHeight="1" x14ac:dyDescent="0.2">
      <c r="A4155" s="9">
        <v>4151</v>
      </c>
      <c r="B4155" s="134" t="s">
        <v>3360</v>
      </c>
      <c r="C4155" s="92" t="s">
        <v>64</v>
      </c>
      <c r="D4155" s="92">
        <v>1</v>
      </c>
      <c r="E4155" s="37">
        <v>0.66666666666666663</v>
      </c>
      <c r="F4155" s="46"/>
      <c r="G4155" s="46"/>
      <c r="H4155" s="12">
        <f>SUM(E4155*100,F4155:G4155)</f>
        <v>66.666666666666657</v>
      </c>
      <c r="I4155" s="53"/>
      <c r="J4155" s="113"/>
      <c r="K4155" s="12">
        <f>SUM(I4155:J4155)</f>
        <v>0</v>
      </c>
      <c r="L4155" s="53"/>
      <c r="M4155" s="113"/>
      <c r="N4155" s="113"/>
      <c r="O4155" s="12">
        <f>SUM(L4155:N4155)</f>
        <v>0</v>
      </c>
      <c r="P4155" s="113"/>
      <c r="Q4155" s="113"/>
      <c r="R4155" s="113"/>
      <c r="S4155" s="113"/>
      <c r="T4155" s="12">
        <f>SUM(P4155:S4155)</f>
        <v>0</v>
      </c>
      <c r="U4155" s="53"/>
      <c r="V4155" s="53"/>
      <c r="W4155" s="53"/>
      <c r="X4155" s="53"/>
      <c r="Y4155" s="58"/>
      <c r="Z4155" s="58"/>
      <c r="AA4155" s="14">
        <f>SUM(U4155:Z4155)</f>
        <v>0</v>
      </c>
      <c r="AB4155" s="58"/>
      <c r="AC4155" s="58"/>
      <c r="AD4155" s="86">
        <f>H4155+K4155+O4155+T4155+AA4155+AB4155-AC4155</f>
        <v>66.666666666666657</v>
      </c>
    </row>
    <row r="4156" spans="1:30" ht="21" customHeight="1" x14ac:dyDescent="0.2">
      <c r="A4156" s="10">
        <v>4152</v>
      </c>
      <c r="B4156" s="123" t="s">
        <v>3361</v>
      </c>
      <c r="C4156" s="101" t="s">
        <v>68</v>
      </c>
      <c r="D4156" s="125">
        <v>3</v>
      </c>
      <c r="E4156" s="35">
        <v>0.66655172413793107</v>
      </c>
      <c r="F4156" s="48"/>
      <c r="G4156" s="48"/>
      <c r="H4156" s="12">
        <f>SUM(E4156*100,F4156:G4156)</f>
        <v>66.65517241379311</v>
      </c>
      <c r="I4156" s="48"/>
      <c r="J4156" s="78"/>
      <c r="K4156" s="13">
        <f>SUM(I4156:J4156)</f>
        <v>0</v>
      </c>
      <c r="L4156" s="48"/>
      <c r="M4156" s="78"/>
      <c r="N4156" s="78"/>
      <c r="O4156" s="13">
        <f>SUM(L4156:N4156)</f>
        <v>0</v>
      </c>
      <c r="P4156" s="78"/>
      <c r="Q4156" s="78"/>
      <c r="R4156" s="78"/>
      <c r="S4156" s="78"/>
      <c r="T4156" s="13">
        <f>SUM(P4156:S4156)</f>
        <v>0</v>
      </c>
      <c r="U4156" s="48"/>
      <c r="V4156" s="48"/>
      <c r="W4156" s="48"/>
      <c r="X4156" s="48"/>
      <c r="Y4156" s="48"/>
      <c r="Z4156" s="48"/>
      <c r="AA4156" s="13">
        <f>SUM(U4156:Z4156)</f>
        <v>0</v>
      </c>
      <c r="AB4156" s="48"/>
      <c r="AC4156" s="48"/>
      <c r="AD4156" s="86">
        <f>H4156+K4156+O4156+T4156+AA4156+AB4156-AC4156</f>
        <v>66.65517241379311</v>
      </c>
    </row>
    <row r="4157" spans="1:30" ht="21" customHeight="1" x14ac:dyDescent="0.2">
      <c r="A4157" s="8">
        <v>4153</v>
      </c>
      <c r="B4157" s="143" t="s">
        <v>3362</v>
      </c>
      <c r="C4157" s="92" t="s">
        <v>64</v>
      </c>
      <c r="D4157" s="91">
        <v>4</v>
      </c>
      <c r="E4157" s="37">
        <v>0.66649532710280379</v>
      </c>
      <c r="F4157" s="46"/>
      <c r="G4157" s="46"/>
      <c r="H4157" s="12">
        <f>SUM(E4157*100,F4157:G4157)</f>
        <v>66.649532710280383</v>
      </c>
      <c r="I4157" s="94"/>
      <c r="J4157" s="95"/>
      <c r="K4157" s="12">
        <f>SUM(I4157:J4157)</f>
        <v>0</v>
      </c>
      <c r="L4157" s="95"/>
      <c r="M4157" s="95"/>
      <c r="N4157" s="95"/>
      <c r="O4157" s="12">
        <f>SUM(L4157:N4157)</f>
        <v>0</v>
      </c>
      <c r="P4157" s="95"/>
      <c r="Q4157" s="95"/>
      <c r="R4157" s="95"/>
      <c r="S4157" s="95"/>
      <c r="T4157" s="12">
        <f>SUM(P4157:S4157)</f>
        <v>0</v>
      </c>
      <c r="U4157" s="95"/>
      <c r="V4157" s="94"/>
      <c r="W4157" s="94"/>
      <c r="X4157" s="94"/>
      <c r="Y4157" s="85"/>
      <c r="Z4157" s="85"/>
      <c r="AA4157" s="14">
        <f>SUM(U4157:Z4157)</f>
        <v>0</v>
      </c>
      <c r="AB4157" s="85"/>
      <c r="AC4157" s="85"/>
      <c r="AD4157" s="86">
        <f>H4157+K4157+O4157+T4157+AA4157+AB4157-AC4157</f>
        <v>66.649532710280383</v>
      </c>
    </row>
    <row r="4158" spans="1:30" ht="21" customHeight="1" x14ac:dyDescent="0.2">
      <c r="A4158" s="9">
        <v>4154</v>
      </c>
      <c r="B4158" s="136" t="s">
        <v>3363</v>
      </c>
      <c r="C4158" s="104" t="s">
        <v>70</v>
      </c>
      <c r="D4158" s="103">
        <v>1</v>
      </c>
      <c r="E4158" s="36">
        <f>H4158/100</f>
        <v>0.66636363636363638</v>
      </c>
      <c r="F4158" s="49"/>
      <c r="G4158" s="49"/>
      <c r="H4158" s="12">
        <v>66.63636363636364</v>
      </c>
      <c r="I4158" s="49"/>
      <c r="J4158" s="106"/>
      <c r="K4158" s="14">
        <f>SUM(I4158:J4158)</f>
        <v>0</v>
      </c>
      <c r="L4158" s="49"/>
      <c r="M4158" s="106"/>
      <c r="N4158" s="106"/>
      <c r="O4158" s="14">
        <f>SUM(L4158:N4158)</f>
        <v>0</v>
      </c>
      <c r="P4158" s="106"/>
      <c r="Q4158" s="106"/>
      <c r="R4158" s="106"/>
      <c r="S4158" s="106"/>
      <c r="T4158" s="14">
        <f>SUM(P4158:S4158)</f>
        <v>0</v>
      </c>
      <c r="U4158" s="49"/>
      <c r="V4158" s="49"/>
      <c r="W4158" s="49"/>
      <c r="X4158" s="49"/>
      <c r="Y4158" s="49"/>
      <c r="Z4158" s="49"/>
      <c r="AA4158" s="14">
        <f>SUM(U4158:Z4158)</f>
        <v>0</v>
      </c>
      <c r="AB4158" s="49"/>
      <c r="AC4158" s="49"/>
      <c r="AD4158" s="86">
        <f>H4158+K4158+O4158+T4158+AA4158+AB4158-AC4158</f>
        <v>66.63636363636364</v>
      </c>
    </row>
    <row r="4159" spans="1:30" ht="21" customHeight="1" x14ac:dyDescent="0.2">
      <c r="A4159" s="10">
        <v>4155</v>
      </c>
      <c r="B4159" s="117">
        <v>184068</v>
      </c>
      <c r="C4159" s="119" t="s">
        <v>78</v>
      </c>
      <c r="D4159" s="119">
        <v>3</v>
      </c>
      <c r="E4159" s="36">
        <v>0.66636363636363638</v>
      </c>
      <c r="F4159" s="51"/>
      <c r="G4159" s="51"/>
      <c r="H4159" s="12">
        <f>SUM(E4159*100,F4159:G4159)</f>
        <v>66.63636363636364</v>
      </c>
      <c r="I4159" s="51"/>
      <c r="J4159" s="121"/>
      <c r="K4159" s="14">
        <f>SUM(I4159:J4159)</f>
        <v>0</v>
      </c>
      <c r="L4159" s="51"/>
      <c r="M4159" s="121"/>
      <c r="N4159" s="121"/>
      <c r="O4159" s="14">
        <f>SUM(L4159:N4159)</f>
        <v>0</v>
      </c>
      <c r="P4159" s="121"/>
      <c r="Q4159" s="121"/>
      <c r="R4159" s="121"/>
      <c r="S4159" s="121"/>
      <c r="T4159" s="14">
        <f>SUM(P4159:S4159)</f>
        <v>0</v>
      </c>
      <c r="U4159" s="51"/>
      <c r="V4159" s="51"/>
      <c r="W4159" s="51"/>
      <c r="X4159" s="51"/>
      <c r="Y4159" s="51"/>
      <c r="Z4159" s="51"/>
      <c r="AA4159" s="14">
        <f>SUM(U4159:Z4159)</f>
        <v>0</v>
      </c>
      <c r="AB4159" s="51"/>
      <c r="AC4159" s="51"/>
      <c r="AD4159" s="86">
        <f>H4159+K4159+O4159+T4159+AA4159+AB4159-AC4159</f>
        <v>66.63636363636364</v>
      </c>
    </row>
    <row r="4160" spans="1:30" ht="21" customHeight="1" x14ac:dyDescent="0.2">
      <c r="A4160" s="8">
        <v>4156</v>
      </c>
      <c r="B4160" s="103" t="s">
        <v>3364</v>
      </c>
      <c r="C4160" s="104" t="s">
        <v>70</v>
      </c>
      <c r="D4160" s="103">
        <v>4</v>
      </c>
      <c r="E4160" s="36">
        <f>H4160/100</f>
        <v>0.66625000000000001</v>
      </c>
      <c r="F4160" s="49"/>
      <c r="G4160" s="49"/>
      <c r="H4160" s="12">
        <v>66.625</v>
      </c>
      <c r="I4160" s="49"/>
      <c r="J4160" s="106"/>
      <c r="K4160" s="14">
        <f>SUM(I4160:J4160)</f>
        <v>0</v>
      </c>
      <c r="L4160" s="49"/>
      <c r="M4160" s="106"/>
      <c r="N4160" s="106"/>
      <c r="O4160" s="14">
        <f>SUM(L4160:N4160)</f>
        <v>0</v>
      </c>
      <c r="P4160" s="106"/>
      <c r="Q4160" s="106"/>
      <c r="R4160" s="106"/>
      <c r="S4160" s="106"/>
      <c r="T4160" s="14">
        <f>SUM(P4160:S4160)</f>
        <v>0</v>
      </c>
      <c r="U4160" s="49"/>
      <c r="V4160" s="49"/>
      <c r="W4160" s="49"/>
      <c r="X4160" s="49"/>
      <c r="Y4160" s="49"/>
      <c r="Z4160" s="49"/>
      <c r="AA4160" s="14">
        <f>SUM(U4160:Z4160)</f>
        <v>0</v>
      </c>
      <c r="AB4160" s="49"/>
      <c r="AC4160" s="49"/>
      <c r="AD4160" s="87">
        <f>H4160+K4160+O4160+T4160+AA4160+AB4160-AC4160</f>
        <v>66.625</v>
      </c>
    </row>
    <row r="4161" spans="1:30" ht="21" customHeight="1" x14ac:dyDescent="0.2">
      <c r="A4161" s="9">
        <v>4157</v>
      </c>
      <c r="B4161" s="114" t="s">
        <v>3365</v>
      </c>
      <c r="C4161" s="92" t="s">
        <v>64</v>
      </c>
      <c r="D4161" s="91">
        <v>3</v>
      </c>
      <c r="E4161" s="37">
        <v>0.66620578778135053</v>
      </c>
      <c r="F4161" s="46"/>
      <c r="G4161" s="46"/>
      <c r="H4161" s="12">
        <f>SUM(E4161*100,F4161:G4161)</f>
        <v>66.620578778135055</v>
      </c>
      <c r="I4161" s="94"/>
      <c r="J4161" s="95"/>
      <c r="K4161" s="12">
        <f>SUM(I4161:J4161)</f>
        <v>0</v>
      </c>
      <c r="L4161" s="95"/>
      <c r="M4161" s="95"/>
      <c r="N4161" s="95"/>
      <c r="O4161" s="12">
        <f>SUM(L4161:N4161)</f>
        <v>0</v>
      </c>
      <c r="P4161" s="95"/>
      <c r="Q4161" s="95"/>
      <c r="R4161" s="95"/>
      <c r="S4161" s="95"/>
      <c r="T4161" s="12">
        <f>SUM(P4161:S4161)</f>
        <v>0</v>
      </c>
      <c r="U4161" s="95"/>
      <c r="V4161" s="94"/>
      <c r="W4161" s="94"/>
      <c r="X4161" s="94"/>
      <c r="Y4161" s="85"/>
      <c r="Z4161" s="85"/>
      <c r="AA4161" s="14">
        <f>SUM(U4161:Z4161)</f>
        <v>0</v>
      </c>
      <c r="AB4161" s="85"/>
      <c r="AC4161" s="85"/>
      <c r="AD4161" s="86">
        <f>H4161+K4161+O4161+T4161+AA4161+AB4161-AC4161</f>
        <v>66.620578778135055</v>
      </c>
    </row>
    <row r="4162" spans="1:30" ht="21" customHeight="1" x14ac:dyDescent="0.2">
      <c r="A4162" s="10">
        <v>4158</v>
      </c>
      <c r="B4162" s="122" t="s">
        <v>3366</v>
      </c>
      <c r="C4162" s="110" t="s">
        <v>73</v>
      </c>
      <c r="D4162" s="110">
        <v>2</v>
      </c>
      <c r="E4162" s="36">
        <v>0.66606060606060602</v>
      </c>
      <c r="F4162" s="50"/>
      <c r="G4162" s="50"/>
      <c r="H4162" s="12">
        <f>SUM(E4162*100,F4162:G4162)</f>
        <v>66.606060606060595</v>
      </c>
      <c r="I4162" s="50"/>
      <c r="J4162" s="112"/>
      <c r="K4162" s="14">
        <f>SUM(I4162:J4162)</f>
        <v>0</v>
      </c>
      <c r="L4162" s="50"/>
      <c r="M4162" s="112"/>
      <c r="N4162" s="112"/>
      <c r="O4162" s="14">
        <f>SUM(L4162:N4162)</f>
        <v>0</v>
      </c>
      <c r="P4162" s="112"/>
      <c r="Q4162" s="112"/>
      <c r="R4162" s="112"/>
      <c r="S4162" s="112"/>
      <c r="T4162" s="14">
        <f>SUM(P4162:S4162)</f>
        <v>0</v>
      </c>
      <c r="U4162" s="50"/>
      <c r="V4162" s="50"/>
      <c r="W4162" s="50"/>
      <c r="X4162" s="50"/>
      <c r="Y4162" s="50"/>
      <c r="Z4162" s="50"/>
      <c r="AA4162" s="14">
        <f>SUM(U4162:Z4162)</f>
        <v>0</v>
      </c>
      <c r="AB4162" s="50"/>
      <c r="AC4162" s="50"/>
      <c r="AD4162" s="86">
        <f>H4162+K4162+O4162+T4162+AA4162+AB4162-AC4162</f>
        <v>66.606060606060595</v>
      </c>
    </row>
    <row r="4163" spans="1:30" ht="21" customHeight="1" x14ac:dyDescent="0.2">
      <c r="A4163" s="8">
        <v>4159</v>
      </c>
      <c r="B4163" s="114" t="s">
        <v>3367</v>
      </c>
      <c r="C4163" s="92" t="s">
        <v>64</v>
      </c>
      <c r="D4163" s="91">
        <v>3</v>
      </c>
      <c r="E4163" s="37">
        <v>0.66601286173633445</v>
      </c>
      <c r="F4163" s="46"/>
      <c r="G4163" s="46"/>
      <c r="H4163" s="12">
        <f>SUM(E4163*100,F4163:G4163)</f>
        <v>66.60128617363344</v>
      </c>
      <c r="I4163" s="94"/>
      <c r="J4163" s="95"/>
      <c r="K4163" s="12">
        <f>SUM(I4163:J4163)</f>
        <v>0</v>
      </c>
      <c r="L4163" s="95"/>
      <c r="M4163" s="95"/>
      <c r="N4163" s="95"/>
      <c r="O4163" s="12">
        <f>SUM(L4163:N4163)</f>
        <v>0</v>
      </c>
      <c r="P4163" s="95"/>
      <c r="Q4163" s="95"/>
      <c r="R4163" s="95"/>
      <c r="S4163" s="95"/>
      <c r="T4163" s="12">
        <f>SUM(P4163:S4163)</f>
        <v>0</v>
      </c>
      <c r="U4163" s="95"/>
      <c r="V4163" s="94"/>
      <c r="W4163" s="94"/>
      <c r="X4163" s="94"/>
      <c r="Y4163" s="85"/>
      <c r="Z4163" s="85"/>
      <c r="AA4163" s="14">
        <f>SUM(U4163:Z4163)</f>
        <v>0</v>
      </c>
      <c r="AB4163" s="85"/>
      <c r="AC4163" s="85"/>
      <c r="AD4163" s="86">
        <f>H4163+K4163+O4163+T4163+AA4163+AB4163-AC4163</f>
        <v>66.60128617363344</v>
      </c>
    </row>
    <row r="4164" spans="1:30" ht="21" customHeight="1" x14ac:dyDescent="0.2">
      <c r="A4164" s="9">
        <v>4160</v>
      </c>
      <c r="B4164" s="96" t="s">
        <v>3368</v>
      </c>
      <c r="C4164" s="96" t="s">
        <v>66</v>
      </c>
      <c r="D4164" s="96">
        <v>3</v>
      </c>
      <c r="E4164" s="35">
        <v>0.6659322033898305</v>
      </c>
      <c r="F4164" s="47"/>
      <c r="G4164" s="47"/>
      <c r="H4164" s="12">
        <f>SUM(E4164*100,F4164:G4164)</f>
        <v>66.593220338983045</v>
      </c>
      <c r="I4164" s="47"/>
      <c r="J4164" s="77"/>
      <c r="K4164" s="13">
        <f>SUM(I4164:J4164)</f>
        <v>0</v>
      </c>
      <c r="L4164" s="47"/>
      <c r="M4164" s="77"/>
      <c r="N4164" s="77"/>
      <c r="O4164" s="13">
        <f>SUM(L4164:N4164)</f>
        <v>0</v>
      </c>
      <c r="P4164" s="77"/>
      <c r="Q4164" s="77"/>
      <c r="R4164" s="77"/>
      <c r="S4164" s="77"/>
      <c r="T4164" s="13">
        <f>SUM(P4164:S4164)</f>
        <v>0</v>
      </c>
      <c r="U4164" s="47"/>
      <c r="V4164" s="47"/>
      <c r="W4164" s="47"/>
      <c r="X4164" s="47"/>
      <c r="Y4164" s="47"/>
      <c r="Z4164" s="47"/>
      <c r="AA4164" s="13">
        <f>SUM(U4164:Z4164)</f>
        <v>0</v>
      </c>
      <c r="AB4164" s="47"/>
      <c r="AC4164" s="47"/>
      <c r="AD4164" s="86">
        <f>H4164+K4164+O4164+T4164+AA4164+AB4164-AC4164</f>
        <v>66.593220338983045</v>
      </c>
    </row>
    <row r="4165" spans="1:30" ht="21" customHeight="1" x14ac:dyDescent="0.2">
      <c r="A4165" s="10">
        <v>4161</v>
      </c>
      <c r="B4165" s="145">
        <v>164363</v>
      </c>
      <c r="C4165" s="92" t="s">
        <v>64</v>
      </c>
      <c r="D4165" s="91">
        <v>5</v>
      </c>
      <c r="E4165" s="37">
        <v>0.6658351254480287</v>
      </c>
      <c r="F4165" s="46"/>
      <c r="G4165" s="46"/>
      <c r="H4165" s="12">
        <f>SUM(E4165*100,F4165:G4165)</f>
        <v>66.583512544802872</v>
      </c>
      <c r="I4165" s="53"/>
      <c r="J4165" s="113"/>
      <c r="K4165" s="12">
        <f>SUM(I4165:J4165)</f>
        <v>0</v>
      </c>
      <c r="L4165" s="53"/>
      <c r="M4165" s="113"/>
      <c r="N4165" s="113"/>
      <c r="O4165" s="12">
        <f>SUM(L4165:N4165)</f>
        <v>0</v>
      </c>
      <c r="P4165" s="113"/>
      <c r="Q4165" s="113"/>
      <c r="R4165" s="113"/>
      <c r="S4165" s="113"/>
      <c r="T4165" s="12">
        <f>SUM(P4165:S4165)</f>
        <v>0</v>
      </c>
      <c r="U4165" s="53"/>
      <c r="V4165" s="53"/>
      <c r="W4165" s="53"/>
      <c r="X4165" s="53"/>
      <c r="Y4165" s="58"/>
      <c r="Z4165" s="58"/>
      <c r="AA4165" s="14">
        <f>SUM(U4165:Z4165)</f>
        <v>0</v>
      </c>
      <c r="AB4165" s="58"/>
      <c r="AC4165" s="58"/>
      <c r="AD4165" s="87">
        <f>H4165+K4165+O4165+T4165+AA4165+AB4165-AC4165</f>
        <v>66.583512544802872</v>
      </c>
    </row>
    <row r="4166" spans="1:30" ht="21" customHeight="1" x14ac:dyDescent="0.2">
      <c r="A4166" s="8">
        <v>4162</v>
      </c>
      <c r="B4166" s="114" t="s">
        <v>3369</v>
      </c>
      <c r="C4166" s="92" t="s">
        <v>64</v>
      </c>
      <c r="D4166" s="91">
        <v>3</v>
      </c>
      <c r="E4166" s="37">
        <v>0.6653376205787781</v>
      </c>
      <c r="F4166" s="54"/>
      <c r="G4166" s="54"/>
      <c r="H4166" s="12">
        <f>SUM(E4166*100,F4166:G4166)</f>
        <v>66.533762057877809</v>
      </c>
      <c r="I4166" s="85"/>
      <c r="J4166" s="126"/>
      <c r="K4166" s="12">
        <f>SUM(I4166:J4166)</f>
        <v>0</v>
      </c>
      <c r="L4166" s="126"/>
      <c r="M4166" s="126"/>
      <c r="N4166" s="126"/>
      <c r="O4166" s="12">
        <f>SUM(L4166:N4166)</f>
        <v>0</v>
      </c>
      <c r="P4166" s="126"/>
      <c r="Q4166" s="126"/>
      <c r="R4166" s="126"/>
      <c r="S4166" s="126"/>
      <c r="T4166" s="12">
        <f>SUM(P4166:S4166)</f>
        <v>0</v>
      </c>
      <c r="U4166" s="126"/>
      <c r="V4166" s="85"/>
      <c r="W4166" s="85"/>
      <c r="X4166" s="85"/>
      <c r="Y4166" s="85"/>
      <c r="Z4166" s="85"/>
      <c r="AA4166" s="14">
        <f>SUM(U4166:Z4166)</f>
        <v>0</v>
      </c>
      <c r="AB4166" s="85"/>
      <c r="AC4166" s="85"/>
      <c r="AD4166" s="87">
        <f>H4166+K4166+O4166+T4166+AA4166+AB4166-AC4166</f>
        <v>66.533762057877809</v>
      </c>
    </row>
    <row r="4167" spans="1:30" ht="21" customHeight="1" x14ac:dyDescent="0.2">
      <c r="A4167" s="9">
        <v>4163</v>
      </c>
      <c r="B4167" s="134" t="s">
        <v>3370</v>
      </c>
      <c r="C4167" s="92" t="s">
        <v>64</v>
      </c>
      <c r="D4167" s="92">
        <v>1</v>
      </c>
      <c r="E4167" s="37">
        <v>0.66033333333333333</v>
      </c>
      <c r="F4167" s="53"/>
      <c r="G4167" s="46"/>
      <c r="H4167" s="12">
        <f>SUM(E4167*100,F4167:G4167)</f>
        <v>66.033333333333331</v>
      </c>
      <c r="I4167" s="94"/>
      <c r="J4167" s="95"/>
      <c r="K4167" s="12">
        <f>SUM(I4167:J4167)</f>
        <v>0</v>
      </c>
      <c r="L4167" s="95"/>
      <c r="M4167" s="95"/>
      <c r="N4167" s="95"/>
      <c r="O4167" s="12">
        <f>SUM(L4167:N4167)</f>
        <v>0</v>
      </c>
      <c r="P4167" s="95"/>
      <c r="Q4167" s="95"/>
      <c r="R4167" s="95"/>
      <c r="S4167" s="95"/>
      <c r="T4167" s="12">
        <f>SUM(P4167:S4167)</f>
        <v>0</v>
      </c>
      <c r="U4167" s="95"/>
      <c r="V4167" s="94">
        <v>0.5</v>
      </c>
      <c r="W4167" s="94"/>
      <c r="X4167" s="94"/>
      <c r="Y4167" s="85"/>
      <c r="Z4167" s="85"/>
      <c r="AA4167" s="14">
        <f>SUM(U4167:Z4167)</f>
        <v>0.5</v>
      </c>
      <c r="AB4167" s="85"/>
      <c r="AC4167" s="85"/>
      <c r="AD4167" s="86">
        <f>H4167+K4167+O4167+T4167+AA4167+AB4167-AC4167</f>
        <v>66.533333333333331</v>
      </c>
    </row>
    <row r="4168" spans="1:30" ht="21" customHeight="1" x14ac:dyDescent="0.2">
      <c r="A4168" s="10">
        <v>4164</v>
      </c>
      <c r="B4168" s="122" t="s">
        <v>3371</v>
      </c>
      <c r="C4168" s="110" t="s">
        <v>73</v>
      </c>
      <c r="D4168" s="110">
        <v>2</v>
      </c>
      <c r="E4168" s="36">
        <v>0.66531249999999997</v>
      </c>
      <c r="F4168" s="50"/>
      <c r="G4168" s="50"/>
      <c r="H4168" s="12">
        <f>SUM(E4168*100,F4168:G4168)</f>
        <v>66.53125</v>
      </c>
      <c r="I4168" s="50"/>
      <c r="J4168" s="112"/>
      <c r="K4168" s="14">
        <f>SUM(I4168:J4168)</f>
        <v>0</v>
      </c>
      <c r="L4168" s="50"/>
      <c r="M4168" s="112"/>
      <c r="N4168" s="112"/>
      <c r="O4168" s="14">
        <f>SUM(L4168:N4168)</f>
        <v>0</v>
      </c>
      <c r="P4168" s="112"/>
      <c r="Q4168" s="112"/>
      <c r="R4168" s="112"/>
      <c r="S4168" s="112"/>
      <c r="T4168" s="14">
        <f>SUM(P4168:S4168)</f>
        <v>0</v>
      </c>
      <c r="U4168" s="50"/>
      <c r="V4168" s="50"/>
      <c r="W4168" s="50"/>
      <c r="X4168" s="50"/>
      <c r="Y4168" s="50"/>
      <c r="Z4168" s="50"/>
      <c r="AA4168" s="14">
        <f>SUM(U4168:Z4168)</f>
        <v>0</v>
      </c>
      <c r="AB4168" s="50"/>
      <c r="AC4168" s="50"/>
      <c r="AD4168" s="86">
        <f>H4168+K4168+O4168+T4168+AA4168+AB4168-AC4168</f>
        <v>66.53125</v>
      </c>
    </row>
    <row r="4169" spans="1:30" ht="21" customHeight="1" x14ac:dyDescent="0.2">
      <c r="A4169" s="8">
        <v>4165</v>
      </c>
      <c r="B4169" s="96" t="s">
        <v>3372</v>
      </c>
      <c r="C4169" s="96" t="s">
        <v>66</v>
      </c>
      <c r="D4169" s="96">
        <v>1</v>
      </c>
      <c r="E4169" s="35">
        <v>0.65812499999999996</v>
      </c>
      <c r="F4169" s="47"/>
      <c r="G4169" s="47"/>
      <c r="H4169" s="12">
        <f>SUM(E4169*100,F4169:G4169)</f>
        <v>65.8125</v>
      </c>
      <c r="I4169" s="47"/>
      <c r="J4169" s="77"/>
      <c r="K4169" s="13">
        <f>SUM(I4169:J4169)</f>
        <v>0</v>
      </c>
      <c r="L4169" s="47"/>
      <c r="M4169" s="77"/>
      <c r="N4169" s="77"/>
      <c r="O4169" s="13">
        <f>SUM(L4169:N4169)</f>
        <v>0</v>
      </c>
      <c r="P4169" s="77"/>
      <c r="Q4169" s="77"/>
      <c r="R4169" s="77"/>
      <c r="S4169" s="77"/>
      <c r="T4169" s="13">
        <f>SUM(P4169:S4169)</f>
        <v>0</v>
      </c>
      <c r="U4169" s="47"/>
      <c r="V4169" s="47">
        <v>0.7</v>
      </c>
      <c r="W4169" s="47"/>
      <c r="X4169" s="47"/>
      <c r="Y4169" s="47"/>
      <c r="Z4169" s="47"/>
      <c r="AA4169" s="13">
        <f>SUM(U4169:Z4169)</f>
        <v>0.7</v>
      </c>
      <c r="AB4169" s="47"/>
      <c r="AC4169" s="47"/>
      <c r="AD4169" s="87">
        <f>H4169+K4169+O4169+T4169+AA4169+AB4169-AC4169</f>
        <v>66.512500000000003</v>
      </c>
    </row>
    <row r="4170" spans="1:30" ht="21" customHeight="1" x14ac:dyDescent="0.2">
      <c r="A4170" s="9">
        <v>4166</v>
      </c>
      <c r="B4170" s="96" t="s">
        <v>3373</v>
      </c>
      <c r="C4170" s="96" t="s">
        <v>66</v>
      </c>
      <c r="D4170" s="96">
        <v>4</v>
      </c>
      <c r="E4170" s="35">
        <v>0.65689655172413797</v>
      </c>
      <c r="F4170" s="47"/>
      <c r="G4170" s="47"/>
      <c r="H4170" s="12">
        <f>SUM(E4170*100,F4170:G4170)</f>
        <v>65.689655172413794</v>
      </c>
      <c r="I4170" s="47"/>
      <c r="J4170" s="77"/>
      <c r="K4170" s="13">
        <f>SUM(I4170:J4170)</f>
        <v>0</v>
      </c>
      <c r="L4170" s="47"/>
      <c r="M4170" s="77"/>
      <c r="N4170" s="77"/>
      <c r="O4170" s="13">
        <f>SUM(L4170:N4170)</f>
        <v>0</v>
      </c>
      <c r="P4170" s="77"/>
      <c r="Q4170" s="77"/>
      <c r="R4170" s="77"/>
      <c r="S4170" s="77"/>
      <c r="T4170" s="13">
        <f>SUM(P4170:S4170)</f>
        <v>0</v>
      </c>
      <c r="U4170" s="47"/>
      <c r="V4170" s="47"/>
      <c r="W4170" s="47"/>
      <c r="X4170" s="47"/>
      <c r="Y4170" s="47">
        <v>0.8</v>
      </c>
      <c r="Z4170" s="47"/>
      <c r="AA4170" s="13">
        <f>SUM(U4170:Z4170)</f>
        <v>0.8</v>
      </c>
      <c r="AB4170" s="47"/>
      <c r="AC4170" s="47"/>
      <c r="AD4170" s="86">
        <f>H4170+K4170+O4170+T4170+AA4170+AB4170-AC4170</f>
        <v>66.489655172413791</v>
      </c>
    </row>
    <row r="4171" spans="1:30" ht="21" customHeight="1" x14ac:dyDescent="0.2">
      <c r="A4171" s="10">
        <v>4167</v>
      </c>
      <c r="B4171" s="134" t="s">
        <v>3374</v>
      </c>
      <c r="C4171" s="92" t="s">
        <v>64</v>
      </c>
      <c r="D4171" s="91">
        <v>1</v>
      </c>
      <c r="E4171" s="37">
        <v>0.66482758620689653</v>
      </c>
      <c r="F4171" s="53"/>
      <c r="G4171" s="46"/>
      <c r="H4171" s="12">
        <f>SUM(E4171*100,F4171:G4171)</f>
        <v>66.482758620689651</v>
      </c>
      <c r="I4171" s="94"/>
      <c r="J4171" s="95"/>
      <c r="K4171" s="12">
        <f>SUM(I4171:J4171)</f>
        <v>0</v>
      </c>
      <c r="L4171" s="95"/>
      <c r="M4171" s="95"/>
      <c r="N4171" s="95"/>
      <c r="O4171" s="12">
        <f>SUM(L4171:N4171)</f>
        <v>0</v>
      </c>
      <c r="P4171" s="95"/>
      <c r="Q4171" s="95"/>
      <c r="R4171" s="95"/>
      <c r="S4171" s="95"/>
      <c r="T4171" s="12">
        <f>SUM(P4171:S4171)</f>
        <v>0</v>
      </c>
      <c r="U4171" s="95"/>
      <c r="V4171" s="94"/>
      <c r="W4171" s="94"/>
      <c r="X4171" s="94"/>
      <c r="Y4171" s="85"/>
      <c r="Z4171" s="85"/>
      <c r="AA4171" s="14">
        <f>SUM(U4171:Z4171)</f>
        <v>0</v>
      </c>
      <c r="AB4171" s="85"/>
      <c r="AC4171" s="85"/>
      <c r="AD4171" s="86">
        <f>H4171+K4171+O4171+T4171+AA4171+AB4171-AC4171</f>
        <v>66.482758620689651</v>
      </c>
    </row>
    <row r="4172" spans="1:30" ht="21" customHeight="1" x14ac:dyDescent="0.2">
      <c r="A4172" s="8">
        <v>4168</v>
      </c>
      <c r="B4172" s="114" t="s">
        <v>3375</v>
      </c>
      <c r="C4172" s="92" t="s">
        <v>64</v>
      </c>
      <c r="D4172" s="91">
        <v>3</v>
      </c>
      <c r="E4172" s="37">
        <v>0.66469453376205789</v>
      </c>
      <c r="F4172" s="46"/>
      <c r="G4172" s="46"/>
      <c r="H4172" s="12">
        <f>SUM(E4172*100,F4172:G4172)</f>
        <v>66.469453376205792</v>
      </c>
      <c r="I4172" s="94"/>
      <c r="J4172" s="95"/>
      <c r="K4172" s="12">
        <f>SUM(I4172:J4172)</f>
        <v>0</v>
      </c>
      <c r="L4172" s="95"/>
      <c r="M4172" s="95"/>
      <c r="N4172" s="95"/>
      <c r="O4172" s="12">
        <f>SUM(L4172:N4172)</f>
        <v>0</v>
      </c>
      <c r="P4172" s="95"/>
      <c r="Q4172" s="95"/>
      <c r="R4172" s="95"/>
      <c r="S4172" s="95"/>
      <c r="T4172" s="12">
        <f>SUM(P4172:S4172)</f>
        <v>0</v>
      </c>
      <c r="U4172" s="95"/>
      <c r="V4172" s="94"/>
      <c r="W4172" s="94"/>
      <c r="X4172" s="94"/>
      <c r="Y4172" s="85"/>
      <c r="Z4172" s="85"/>
      <c r="AA4172" s="14">
        <f>SUM(U4172:Z4172)</f>
        <v>0</v>
      </c>
      <c r="AB4172" s="85"/>
      <c r="AC4172" s="85"/>
      <c r="AD4172" s="87">
        <f>H4172+K4172+O4172+T4172+AA4172+AB4172-AC4172</f>
        <v>66.469453376205792</v>
      </c>
    </row>
    <row r="4173" spans="1:30" ht="21" customHeight="1" x14ac:dyDescent="0.2">
      <c r="A4173" s="9">
        <v>4169</v>
      </c>
      <c r="B4173" s="96" t="s">
        <v>3376</v>
      </c>
      <c r="C4173" s="96" t="s">
        <v>66</v>
      </c>
      <c r="D4173" s="96">
        <v>1</v>
      </c>
      <c r="E4173" s="35">
        <v>0.66468749999999999</v>
      </c>
      <c r="F4173" s="47"/>
      <c r="G4173" s="47"/>
      <c r="H4173" s="12">
        <f>SUM(E4173*100,F4173:G4173)</f>
        <v>66.46875</v>
      </c>
      <c r="I4173" s="47"/>
      <c r="J4173" s="77"/>
      <c r="K4173" s="13">
        <f>SUM(I4173:J4173)</f>
        <v>0</v>
      </c>
      <c r="L4173" s="47"/>
      <c r="M4173" s="77"/>
      <c r="N4173" s="77"/>
      <c r="O4173" s="13">
        <f>SUM(L4173:N4173)</f>
        <v>0</v>
      </c>
      <c r="P4173" s="77"/>
      <c r="Q4173" s="77"/>
      <c r="R4173" s="77"/>
      <c r="S4173" s="77"/>
      <c r="T4173" s="13">
        <f>SUM(P4173:S4173)</f>
        <v>0</v>
      </c>
      <c r="U4173" s="47"/>
      <c r="V4173" s="47"/>
      <c r="W4173" s="47"/>
      <c r="X4173" s="47"/>
      <c r="Y4173" s="47"/>
      <c r="Z4173" s="47"/>
      <c r="AA4173" s="13">
        <f>SUM(U4173:Z4173)</f>
        <v>0</v>
      </c>
      <c r="AB4173" s="47"/>
      <c r="AC4173" s="47"/>
      <c r="AD4173" s="86">
        <f>H4173+K4173+O4173+T4173+AA4173+AB4173-AC4173</f>
        <v>66.46875</v>
      </c>
    </row>
    <row r="4174" spans="1:30" ht="21" customHeight="1" x14ac:dyDescent="0.2">
      <c r="A4174" s="10">
        <v>4170</v>
      </c>
      <c r="B4174" s="90" t="s">
        <v>3377</v>
      </c>
      <c r="C4174" s="92" t="s">
        <v>64</v>
      </c>
      <c r="D4174" s="92">
        <v>2</v>
      </c>
      <c r="E4174" s="37">
        <v>0.66457446808510634</v>
      </c>
      <c r="F4174" s="46"/>
      <c r="G4174" s="46"/>
      <c r="H4174" s="12">
        <f>SUM(E4174*100,F4174:G4174)</f>
        <v>66.457446808510639</v>
      </c>
      <c r="I4174" s="53"/>
      <c r="J4174" s="113"/>
      <c r="K4174" s="12">
        <f>SUM(I4174:J4174)</f>
        <v>0</v>
      </c>
      <c r="L4174" s="53"/>
      <c r="M4174" s="113"/>
      <c r="N4174" s="113"/>
      <c r="O4174" s="12">
        <f>SUM(L4174:N4174)</f>
        <v>0</v>
      </c>
      <c r="P4174" s="113"/>
      <c r="Q4174" s="113"/>
      <c r="R4174" s="113"/>
      <c r="S4174" s="113"/>
      <c r="T4174" s="12">
        <f>SUM(P4174:S4174)</f>
        <v>0</v>
      </c>
      <c r="U4174" s="53"/>
      <c r="V4174" s="53"/>
      <c r="W4174" s="53"/>
      <c r="X4174" s="53"/>
      <c r="Y4174" s="58"/>
      <c r="Z4174" s="58"/>
      <c r="AA4174" s="14">
        <f>SUM(U4174:Z4174)</f>
        <v>0</v>
      </c>
      <c r="AB4174" s="58"/>
      <c r="AC4174" s="58"/>
      <c r="AD4174" s="86">
        <f>H4174+K4174+O4174+T4174+AA4174+AB4174-AC4174</f>
        <v>66.457446808510639</v>
      </c>
    </row>
    <row r="4175" spans="1:30" ht="21" customHeight="1" x14ac:dyDescent="0.2">
      <c r="A4175" s="8">
        <v>4171</v>
      </c>
      <c r="B4175" s="122" t="s">
        <v>3378</v>
      </c>
      <c r="C4175" s="110" t="s">
        <v>73</v>
      </c>
      <c r="D4175" s="110">
        <v>2</v>
      </c>
      <c r="E4175" s="36">
        <v>0.65424242424242429</v>
      </c>
      <c r="F4175" s="50"/>
      <c r="G4175" s="50"/>
      <c r="H4175" s="12">
        <f>SUM(E4175*100,F4175:G4175)</f>
        <v>65.424242424242436</v>
      </c>
      <c r="I4175" s="50"/>
      <c r="J4175" s="112"/>
      <c r="K4175" s="14">
        <f>SUM(I4175:J4175)</f>
        <v>0</v>
      </c>
      <c r="L4175" s="50"/>
      <c r="M4175" s="112"/>
      <c r="N4175" s="112"/>
      <c r="O4175" s="14">
        <f>SUM(L4175:N4175)</f>
        <v>0</v>
      </c>
      <c r="P4175" s="112"/>
      <c r="Q4175" s="135"/>
      <c r="R4175" s="112">
        <v>1</v>
      </c>
      <c r="S4175" s="112"/>
      <c r="T4175" s="14">
        <f>SUM(P4175:S4175)</f>
        <v>1</v>
      </c>
      <c r="U4175" s="50"/>
      <c r="V4175" s="50"/>
      <c r="W4175" s="50"/>
      <c r="X4175" s="50"/>
      <c r="Y4175" s="50"/>
      <c r="Z4175" s="50"/>
      <c r="AA4175" s="14">
        <f>SUM(U4175:Z4175)</f>
        <v>0</v>
      </c>
      <c r="AB4175" s="50"/>
      <c r="AC4175" s="50"/>
      <c r="AD4175" s="86">
        <f>H4175+K4175+O4175+T4175+AA4175+AB4175-AC4175</f>
        <v>66.424242424242436</v>
      </c>
    </row>
    <row r="4176" spans="1:30" ht="21" customHeight="1" x14ac:dyDescent="0.2">
      <c r="A4176" s="9">
        <v>4172</v>
      </c>
      <c r="B4176" s="99" t="s">
        <v>3379</v>
      </c>
      <c r="C4176" s="101" t="s">
        <v>68</v>
      </c>
      <c r="D4176" s="125">
        <v>3</v>
      </c>
      <c r="E4176" s="35">
        <v>0.66413793103448271</v>
      </c>
      <c r="F4176" s="48"/>
      <c r="G4176" s="48"/>
      <c r="H4176" s="12">
        <f>SUM(E4176*100,F4176:G4176)</f>
        <v>66.41379310344827</v>
      </c>
      <c r="I4176" s="48"/>
      <c r="J4176" s="78"/>
      <c r="K4176" s="13">
        <f>SUM(I4176:J4176)</f>
        <v>0</v>
      </c>
      <c r="L4176" s="48"/>
      <c r="M4176" s="78"/>
      <c r="N4176" s="78"/>
      <c r="O4176" s="13">
        <f>SUM(L4176:N4176)</f>
        <v>0</v>
      </c>
      <c r="P4176" s="78"/>
      <c r="Q4176" s="78"/>
      <c r="R4176" s="78"/>
      <c r="S4176" s="78"/>
      <c r="T4176" s="13">
        <f>SUM(P4176:S4176)</f>
        <v>0</v>
      </c>
      <c r="U4176" s="48"/>
      <c r="V4176" s="48"/>
      <c r="W4176" s="48"/>
      <c r="X4176" s="48"/>
      <c r="Y4176" s="48"/>
      <c r="Z4176" s="48"/>
      <c r="AA4176" s="13">
        <f>SUM(U4176:Z4176)</f>
        <v>0</v>
      </c>
      <c r="AB4176" s="48"/>
      <c r="AC4176" s="48"/>
      <c r="AD4176" s="86">
        <f>H4176+K4176+O4176+T4176+AA4176+AB4176-AC4176</f>
        <v>66.41379310344827</v>
      </c>
    </row>
    <row r="4177" spans="1:30" ht="21" customHeight="1" x14ac:dyDescent="0.2">
      <c r="A4177" s="10">
        <v>4173</v>
      </c>
      <c r="B4177" s="131" t="s">
        <v>3380</v>
      </c>
      <c r="C4177" s="92" t="s">
        <v>64</v>
      </c>
      <c r="D4177" s="91">
        <v>2</v>
      </c>
      <c r="E4177" s="37">
        <v>0.66404255319148942</v>
      </c>
      <c r="F4177" s="46"/>
      <c r="G4177" s="46"/>
      <c r="H4177" s="12">
        <f>SUM(E4177*100,F4177:G4177)</f>
        <v>66.404255319148945</v>
      </c>
      <c r="I4177" s="53"/>
      <c r="J4177" s="113"/>
      <c r="K4177" s="12">
        <f>SUM(I4177:J4177)</f>
        <v>0</v>
      </c>
      <c r="L4177" s="53"/>
      <c r="M4177" s="113"/>
      <c r="N4177" s="113"/>
      <c r="O4177" s="12">
        <f>SUM(L4177:N4177)</f>
        <v>0</v>
      </c>
      <c r="P4177" s="113"/>
      <c r="Q4177" s="113"/>
      <c r="R4177" s="113"/>
      <c r="S4177" s="113"/>
      <c r="T4177" s="12">
        <f>SUM(P4177:S4177)</f>
        <v>0</v>
      </c>
      <c r="U4177" s="53"/>
      <c r="V4177" s="53"/>
      <c r="W4177" s="53"/>
      <c r="X4177" s="53"/>
      <c r="Y4177" s="58"/>
      <c r="Z4177" s="58"/>
      <c r="AA4177" s="14">
        <f>SUM(U4177:Z4177)</f>
        <v>0</v>
      </c>
      <c r="AB4177" s="58"/>
      <c r="AC4177" s="58"/>
      <c r="AD4177" s="86">
        <f>H4177+K4177+O4177+T4177+AA4177+AB4177-AC4177</f>
        <v>66.404255319148945</v>
      </c>
    </row>
    <row r="4178" spans="1:30" ht="21" customHeight="1" x14ac:dyDescent="0.2">
      <c r="A4178" s="8">
        <v>4174</v>
      </c>
      <c r="B4178" s="134" t="s">
        <v>3381</v>
      </c>
      <c r="C4178" s="92" t="s">
        <v>64</v>
      </c>
      <c r="D4178" s="92">
        <v>1</v>
      </c>
      <c r="E4178" s="37">
        <v>0.66200000000000003</v>
      </c>
      <c r="F4178" s="53"/>
      <c r="G4178" s="46"/>
      <c r="H4178" s="12">
        <f>SUM(E4178*100,F4178:G4178)</f>
        <v>66.2</v>
      </c>
      <c r="I4178" s="94"/>
      <c r="J4178" s="95"/>
      <c r="K4178" s="12">
        <f>SUM(I4178:J4178)</f>
        <v>0</v>
      </c>
      <c r="L4178" s="95"/>
      <c r="M4178" s="95"/>
      <c r="N4178" s="95"/>
      <c r="O4178" s="12">
        <f>SUM(L4178:N4178)</f>
        <v>0</v>
      </c>
      <c r="P4178" s="95"/>
      <c r="Q4178" s="95"/>
      <c r="R4178" s="95"/>
      <c r="S4178" s="95"/>
      <c r="T4178" s="12">
        <f>SUM(P4178:S4178)</f>
        <v>0</v>
      </c>
      <c r="U4178" s="95"/>
      <c r="V4178" s="94">
        <v>0.2</v>
      </c>
      <c r="W4178" s="94"/>
      <c r="X4178" s="94"/>
      <c r="Y4178" s="85"/>
      <c r="Z4178" s="85"/>
      <c r="AA4178" s="14">
        <f>SUM(U4178:Z4178)</f>
        <v>0.2</v>
      </c>
      <c r="AB4178" s="85"/>
      <c r="AC4178" s="85"/>
      <c r="AD4178" s="86">
        <f>H4178+K4178+O4178+T4178+AA4178+AB4178-AC4178</f>
        <v>66.400000000000006</v>
      </c>
    </row>
    <row r="4179" spans="1:30" ht="21" customHeight="1" x14ac:dyDescent="0.2">
      <c r="A4179" s="9">
        <v>4175</v>
      </c>
      <c r="B4179" s="110" t="s">
        <v>3382</v>
      </c>
      <c r="C4179" s="110" t="s">
        <v>73</v>
      </c>
      <c r="D4179" s="110">
        <v>1</v>
      </c>
      <c r="E4179" s="36">
        <v>0.66395999999999988</v>
      </c>
      <c r="F4179" s="50"/>
      <c r="G4179" s="50"/>
      <c r="H4179" s="12">
        <f>SUM(E4179*100,F4179:G4179)</f>
        <v>66.395999999999987</v>
      </c>
      <c r="I4179" s="50"/>
      <c r="J4179" s="112"/>
      <c r="K4179" s="14">
        <f>SUM(I4179:J4179)</f>
        <v>0</v>
      </c>
      <c r="L4179" s="50"/>
      <c r="M4179" s="112"/>
      <c r="N4179" s="112"/>
      <c r="O4179" s="14">
        <f>SUM(L4179:N4179)</f>
        <v>0</v>
      </c>
      <c r="P4179" s="112"/>
      <c r="Q4179" s="112"/>
      <c r="R4179" s="112"/>
      <c r="S4179" s="112"/>
      <c r="T4179" s="14">
        <f>SUM(P4179:S4179)</f>
        <v>0</v>
      </c>
      <c r="U4179" s="50"/>
      <c r="V4179" s="50"/>
      <c r="W4179" s="50"/>
      <c r="X4179" s="50"/>
      <c r="Y4179" s="50"/>
      <c r="Z4179" s="50"/>
      <c r="AA4179" s="14">
        <f>SUM(U4179:Z4179)</f>
        <v>0</v>
      </c>
      <c r="AB4179" s="50"/>
      <c r="AC4179" s="50"/>
      <c r="AD4179" s="86">
        <f>H4179+K4179+O4179+T4179+AA4179+AB4179-AC4179</f>
        <v>66.395999999999987</v>
      </c>
    </row>
    <row r="4180" spans="1:30" ht="21" customHeight="1" x14ac:dyDescent="0.2">
      <c r="A4180" s="10">
        <v>4176</v>
      </c>
      <c r="B4180" s="122" t="s">
        <v>3383</v>
      </c>
      <c r="C4180" s="110" t="s">
        <v>73</v>
      </c>
      <c r="D4180" s="110">
        <v>2</v>
      </c>
      <c r="E4180" s="36">
        <v>0.66393939393939394</v>
      </c>
      <c r="F4180" s="50"/>
      <c r="G4180" s="50"/>
      <c r="H4180" s="12">
        <f>SUM(E4180*100,F4180:G4180)</f>
        <v>66.393939393939391</v>
      </c>
      <c r="I4180" s="50"/>
      <c r="J4180" s="112"/>
      <c r="K4180" s="14">
        <f>SUM(I4180:J4180)</f>
        <v>0</v>
      </c>
      <c r="L4180" s="50"/>
      <c r="M4180" s="112"/>
      <c r="N4180" s="112"/>
      <c r="O4180" s="14">
        <f>SUM(L4180:N4180)</f>
        <v>0</v>
      </c>
      <c r="P4180" s="112"/>
      <c r="Q4180" s="112"/>
      <c r="R4180" s="112"/>
      <c r="S4180" s="112"/>
      <c r="T4180" s="14">
        <f>SUM(P4180:S4180)</f>
        <v>0</v>
      </c>
      <c r="U4180" s="50"/>
      <c r="V4180" s="50"/>
      <c r="W4180" s="50"/>
      <c r="X4180" s="50"/>
      <c r="Y4180" s="50"/>
      <c r="Z4180" s="50"/>
      <c r="AA4180" s="14">
        <f>SUM(U4180:Z4180)</f>
        <v>0</v>
      </c>
      <c r="AB4180" s="50"/>
      <c r="AC4180" s="50"/>
      <c r="AD4180" s="86">
        <f>H4180+K4180+O4180+T4180+AA4180+AB4180-AC4180</f>
        <v>66.393939393939391</v>
      </c>
    </row>
    <row r="4181" spans="1:30" ht="21" customHeight="1" x14ac:dyDescent="0.2">
      <c r="A4181" s="8">
        <v>4177</v>
      </c>
      <c r="B4181" s="117">
        <v>184097</v>
      </c>
      <c r="C4181" s="119" t="s">
        <v>78</v>
      </c>
      <c r="D4181" s="119">
        <v>3</v>
      </c>
      <c r="E4181" s="36">
        <v>0.66386363636363632</v>
      </c>
      <c r="F4181" s="51"/>
      <c r="G4181" s="51"/>
      <c r="H4181" s="12">
        <f>SUM(E4181*100,F4181:G4181)</f>
        <v>66.386363636363626</v>
      </c>
      <c r="I4181" s="51"/>
      <c r="J4181" s="121"/>
      <c r="K4181" s="14">
        <f>SUM(I4181:J4181)</f>
        <v>0</v>
      </c>
      <c r="L4181" s="51"/>
      <c r="M4181" s="121"/>
      <c r="N4181" s="121"/>
      <c r="O4181" s="14">
        <f>SUM(L4181:N4181)</f>
        <v>0</v>
      </c>
      <c r="P4181" s="121"/>
      <c r="Q4181" s="121"/>
      <c r="R4181" s="121"/>
      <c r="S4181" s="121"/>
      <c r="T4181" s="14">
        <f>SUM(P4181:S4181)</f>
        <v>0</v>
      </c>
      <c r="U4181" s="51"/>
      <c r="V4181" s="51"/>
      <c r="W4181" s="51"/>
      <c r="X4181" s="51"/>
      <c r="Y4181" s="51"/>
      <c r="Z4181" s="51"/>
      <c r="AA4181" s="14">
        <f>SUM(U4181:Z4181)</f>
        <v>0</v>
      </c>
      <c r="AB4181" s="51"/>
      <c r="AC4181" s="51"/>
      <c r="AD4181" s="86">
        <f>H4181+K4181+O4181+T4181+AA4181+AB4181-AC4181</f>
        <v>66.386363636363626</v>
      </c>
    </row>
    <row r="4182" spans="1:30" ht="21" customHeight="1" x14ac:dyDescent="0.2">
      <c r="A4182" s="9">
        <v>4178</v>
      </c>
      <c r="B4182" s="117">
        <v>204232</v>
      </c>
      <c r="C4182" s="119" t="s">
        <v>78</v>
      </c>
      <c r="D4182" s="119">
        <v>1</v>
      </c>
      <c r="E4182" s="36">
        <v>0.63124999999999998</v>
      </c>
      <c r="F4182" s="51"/>
      <c r="G4182" s="51"/>
      <c r="H4182" s="12">
        <f>SUM(E4182*100,F4182:G4182)</f>
        <v>63.125</v>
      </c>
      <c r="I4182" s="51"/>
      <c r="J4182" s="121"/>
      <c r="K4182" s="14">
        <f>SUM(I4182:J4182)</f>
        <v>0</v>
      </c>
      <c r="L4182" s="51"/>
      <c r="M4182" s="121"/>
      <c r="N4182" s="121"/>
      <c r="O4182" s="14">
        <f>SUM(L4182:N4182)</f>
        <v>0</v>
      </c>
      <c r="P4182" s="121"/>
      <c r="Q4182" s="121"/>
      <c r="R4182" s="121"/>
      <c r="S4182" s="121"/>
      <c r="T4182" s="14">
        <f>SUM(P4182:S4182)</f>
        <v>0</v>
      </c>
      <c r="U4182" s="51"/>
      <c r="V4182" s="51">
        <v>3.2</v>
      </c>
      <c r="W4182" s="51"/>
      <c r="X4182" s="51"/>
      <c r="Y4182" s="51"/>
      <c r="Z4182" s="51"/>
      <c r="AA4182" s="14">
        <f>SUM(U4182:Z4182)</f>
        <v>3.2</v>
      </c>
      <c r="AB4182" s="51"/>
      <c r="AC4182" s="51"/>
      <c r="AD4182" s="86">
        <f>H4182+K4182+O4182+T4182+AA4182+AB4182-AC4182</f>
        <v>66.325000000000003</v>
      </c>
    </row>
    <row r="4183" spans="1:30" ht="21" customHeight="1" x14ac:dyDescent="0.2">
      <c r="A4183" s="10">
        <v>4179</v>
      </c>
      <c r="B4183" s="117">
        <v>194178</v>
      </c>
      <c r="C4183" s="119" t="s">
        <v>78</v>
      </c>
      <c r="D4183" s="119">
        <v>2</v>
      </c>
      <c r="E4183" s="36">
        <v>0.66291666666666671</v>
      </c>
      <c r="F4183" s="51"/>
      <c r="G4183" s="51"/>
      <c r="H4183" s="12">
        <f>SUM(E4183*100,F4183:G4183)</f>
        <v>66.291666666666671</v>
      </c>
      <c r="I4183" s="51"/>
      <c r="J4183" s="121"/>
      <c r="K4183" s="14">
        <f>SUM(I4183:J4183)</f>
        <v>0</v>
      </c>
      <c r="L4183" s="51"/>
      <c r="M4183" s="121"/>
      <c r="N4183" s="121"/>
      <c r="O4183" s="14">
        <f>SUM(L4183:N4183)</f>
        <v>0</v>
      </c>
      <c r="P4183" s="121"/>
      <c r="Q4183" s="121"/>
      <c r="R4183" s="121"/>
      <c r="S4183" s="121"/>
      <c r="T4183" s="14">
        <f>SUM(P4183:S4183)</f>
        <v>0</v>
      </c>
      <c r="U4183" s="51"/>
      <c r="V4183" s="51"/>
      <c r="W4183" s="51"/>
      <c r="X4183" s="51"/>
      <c r="Y4183" s="51"/>
      <c r="Z4183" s="51"/>
      <c r="AA4183" s="14">
        <f>SUM(U4183:Z4183)</f>
        <v>0</v>
      </c>
      <c r="AB4183" s="51"/>
      <c r="AC4183" s="51"/>
      <c r="AD4183" s="86">
        <f>H4183+K4183+O4183+T4183+AA4183+AB4183-AC4183</f>
        <v>66.291666666666671</v>
      </c>
    </row>
    <row r="4184" spans="1:30" ht="21" customHeight="1" x14ac:dyDescent="0.2">
      <c r="A4184" s="8">
        <v>4180</v>
      </c>
      <c r="B4184" s="107" t="s">
        <v>3384</v>
      </c>
      <c r="C4184" s="104" t="s">
        <v>70</v>
      </c>
      <c r="D4184" s="104">
        <v>2</v>
      </c>
      <c r="E4184" s="36">
        <f>H4184/100</f>
        <v>0.66273636363636357</v>
      </c>
      <c r="F4184" s="49"/>
      <c r="G4184" s="49"/>
      <c r="H4184" s="12">
        <v>66.273636363636356</v>
      </c>
      <c r="I4184" s="49"/>
      <c r="J4184" s="106"/>
      <c r="K4184" s="14">
        <f>SUM(I4184:J4184)</f>
        <v>0</v>
      </c>
      <c r="L4184" s="49"/>
      <c r="M4184" s="106"/>
      <c r="N4184" s="106"/>
      <c r="O4184" s="14">
        <f>SUM(L4184:N4184)</f>
        <v>0</v>
      </c>
      <c r="P4184" s="106"/>
      <c r="Q4184" s="106"/>
      <c r="R4184" s="106"/>
      <c r="S4184" s="106"/>
      <c r="T4184" s="14">
        <f>SUM(P4184:S4184)</f>
        <v>0</v>
      </c>
      <c r="U4184" s="49"/>
      <c r="V4184" s="49"/>
      <c r="W4184" s="49"/>
      <c r="X4184" s="49"/>
      <c r="Y4184" s="49"/>
      <c r="Z4184" s="49"/>
      <c r="AA4184" s="14">
        <f>SUM(U4184:Z4184)</f>
        <v>0</v>
      </c>
      <c r="AB4184" s="49"/>
      <c r="AC4184" s="49"/>
      <c r="AD4184" s="86">
        <f>H4184+K4184+O4184+T4184+AA4184+AB4184-AC4184</f>
        <v>66.273636363636356</v>
      </c>
    </row>
    <row r="4185" spans="1:30" ht="21" customHeight="1" x14ac:dyDescent="0.2">
      <c r="A4185" s="9">
        <v>4181</v>
      </c>
      <c r="B4185" s="117">
        <v>174117</v>
      </c>
      <c r="C4185" s="119" t="s">
        <v>78</v>
      </c>
      <c r="D4185" s="119">
        <v>4</v>
      </c>
      <c r="E4185" s="36">
        <v>0.66256410256410259</v>
      </c>
      <c r="F4185" s="51"/>
      <c r="G4185" s="51"/>
      <c r="H4185" s="12">
        <f>SUM(E4185*100,F4185:G4185)</f>
        <v>66.256410256410263</v>
      </c>
      <c r="I4185" s="51"/>
      <c r="J4185" s="121"/>
      <c r="K4185" s="14">
        <f>SUM(I4185:J4185)</f>
        <v>0</v>
      </c>
      <c r="L4185" s="51"/>
      <c r="M4185" s="121"/>
      <c r="N4185" s="121"/>
      <c r="O4185" s="14">
        <f>SUM(L4185:N4185)</f>
        <v>0</v>
      </c>
      <c r="P4185" s="121"/>
      <c r="Q4185" s="121"/>
      <c r="R4185" s="121"/>
      <c r="S4185" s="121"/>
      <c r="T4185" s="14">
        <f>SUM(P4185:S4185)</f>
        <v>0</v>
      </c>
      <c r="U4185" s="51"/>
      <c r="V4185" s="51"/>
      <c r="W4185" s="51"/>
      <c r="X4185" s="51"/>
      <c r="Y4185" s="51"/>
      <c r="Z4185" s="51"/>
      <c r="AA4185" s="14">
        <f>SUM(U4185:Z4185)</f>
        <v>0</v>
      </c>
      <c r="AB4185" s="51"/>
      <c r="AC4185" s="51"/>
      <c r="AD4185" s="86">
        <f>H4185+K4185+O4185+T4185+AA4185+AB4185-AC4185</f>
        <v>66.256410256410263</v>
      </c>
    </row>
    <row r="4186" spans="1:30" ht="21" customHeight="1" x14ac:dyDescent="0.2">
      <c r="A4186" s="10">
        <v>4182</v>
      </c>
      <c r="B4186" s="114" t="s">
        <v>3385</v>
      </c>
      <c r="C4186" s="92" t="s">
        <v>64</v>
      </c>
      <c r="D4186" s="91">
        <v>3</v>
      </c>
      <c r="E4186" s="37">
        <v>0.66237942122186499</v>
      </c>
      <c r="F4186" s="46"/>
      <c r="G4186" s="46"/>
      <c r="H4186" s="12">
        <f>SUM(E4186*100,F4186:G4186)</f>
        <v>66.237942122186496</v>
      </c>
      <c r="I4186" s="94"/>
      <c r="J4186" s="95"/>
      <c r="K4186" s="12">
        <f>SUM(I4186:J4186)</f>
        <v>0</v>
      </c>
      <c r="L4186" s="95"/>
      <c r="M4186" s="95"/>
      <c r="N4186" s="95"/>
      <c r="O4186" s="12">
        <f>SUM(L4186:N4186)</f>
        <v>0</v>
      </c>
      <c r="P4186" s="95"/>
      <c r="Q4186" s="95"/>
      <c r="R4186" s="95"/>
      <c r="S4186" s="95"/>
      <c r="T4186" s="12">
        <f>SUM(P4186:S4186)</f>
        <v>0</v>
      </c>
      <c r="U4186" s="95"/>
      <c r="V4186" s="94"/>
      <c r="W4186" s="94"/>
      <c r="X4186" s="94"/>
      <c r="Y4186" s="85"/>
      <c r="Z4186" s="85"/>
      <c r="AA4186" s="14">
        <f>SUM(U4186:Z4186)</f>
        <v>0</v>
      </c>
      <c r="AB4186" s="85"/>
      <c r="AC4186" s="85"/>
      <c r="AD4186" s="86">
        <f>H4186+K4186+O4186+T4186+AA4186+AB4186-AC4186</f>
        <v>66.237942122186496</v>
      </c>
    </row>
    <row r="4187" spans="1:30" ht="21" customHeight="1" x14ac:dyDescent="0.2">
      <c r="A4187" s="8">
        <v>4183</v>
      </c>
      <c r="B4187" s="122" t="s">
        <v>3386</v>
      </c>
      <c r="C4187" s="110" t="s">
        <v>73</v>
      </c>
      <c r="D4187" s="110">
        <v>2</v>
      </c>
      <c r="E4187" s="36">
        <v>0.66212121212121211</v>
      </c>
      <c r="F4187" s="50"/>
      <c r="G4187" s="50"/>
      <c r="H4187" s="12">
        <f>SUM(E4187*100,F4187:G4187)</f>
        <v>66.212121212121218</v>
      </c>
      <c r="I4187" s="50"/>
      <c r="J4187" s="112"/>
      <c r="K4187" s="14">
        <f>SUM(I4187:J4187)</f>
        <v>0</v>
      </c>
      <c r="L4187" s="50"/>
      <c r="M4187" s="112"/>
      <c r="N4187" s="112"/>
      <c r="O4187" s="14">
        <f>SUM(L4187:N4187)</f>
        <v>0</v>
      </c>
      <c r="P4187" s="112"/>
      <c r="Q4187" s="112"/>
      <c r="R4187" s="112"/>
      <c r="S4187" s="112"/>
      <c r="T4187" s="14">
        <f>SUM(P4187:S4187)</f>
        <v>0</v>
      </c>
      <c r="U4187" s="50"/>
      <c r="V4187" s="50"/>
      <c r="W4187" s="50"/>
      <c r="X4187" s="50"/>
      <c r="Y4187" s="50"/>
      <c r="Z4187" s="50"/>
      <c r="AA4187" s="14">
        <f>SUM(U4187:Z4187)</f>
        <v>0</v>
      </c>
      <c r="AB4187" s="50"/>
      <c r="AC4187" s="50"/>
      <c r="AD4187" s="86">
        <f>H4187+K4187+O4187+T4187+AA4187+AB4187-AC4187</f>
        <v>66.212121212121218</v>
      </c>
    </row>
    <row r="4188" spans="1:30" ht="21" customHeight="1" x14ac:dyDescent="0.2">
      <c r="A4188" s="9">
        <v>4184</v>
      </c>
      <c r="B4188" s="117">
        <v>204057</v>
      </c>
      <c r="C4188" s="119" t="s">
        <v>78</v>
      </c>
      <c r="D4188" s="119">
        <v>1</v>
      </c>
      <c r="E4188" s="36">
        <v>0.6328125</v>
      </c>
      <c r="F4188" s="51"/>
      <c r="G4188" s="51"/>
      <c r="H4188" s="12">
        <f>SUM(E4188*100,F4188:G4188)</f>
        <v>63.28125</v>
      </c>
      <c r="I4188" s="51"/>
      <c r="J4188" s="121"/>
      <c r="K4188" s="14">
        <f>SUM(I4188:J4188)</f>
        <v>0</v>
      </c>
      <c r="L4188" s="51"/>
      <c r="M4188" s="121"/>
      <c r="N4188" s="121"/>
      <c r="O4188" s="14">
        <f>SUM(L4188:N4188)</f>
        <v>0</v>
      </c>
      <c r="P4188" s="121"/>
      <c r="Q4188" s="139"/>
      <c r="R4188" s="121">
        <v>0.5</v>
      </c>
      <c r="S4188" s="121"/>
      <c r="T4188" s="14">
        <f>SUM(P4188:S4188)</f>
        <v>0.5</v>
      </c>
      <c r="U4188" s="51"/>
      <c r="V4188" s="51">
        <v>2.4</v>
      </c>
      <c r="W4188" s="51"/>
      <c r="X4188" s="51"/>
      <c r="Y4188" s="51"/>
      <c r="Z4188" s="51"/>
      <c r="AA4188" s="14">
        <f>SUM(U4188:Z4188)</f>
        <v>2.4</v>
      </c>
      <c r="AB4188" s="51"/>
      <c r="AC4188" s="51"/>
      <c r="AD4188" s="86">
        <f>H4188+K4188+O4188+T4188+AA4188+AB4188-AC4188</f>
        <v>66.181250000000006</v>
      </c>
    </row>
    <row r="4189" spans="1:30" ht="21" customHeight="1" x14ac:dyDescent="0.2">
      <c r="A4189" s="10">
        <v>4185</v>
      </c>
      <c r="B4189" s="134" t="s">
        <v>3387</v>
      </c>
      <c r="C4189" s="92" t="s">
        <v>64</v>
      </c>
      <c r="D4189" s="92">
        <v>1</v>
      </c>
      <c r="E4189" s="37">
        <v>0.65980000000000005</v>
      </c>
      <c r="F4189" s="53"/>
      <c r="G4189" s="91"/>
      <c r="H4189" s="12">
        <f>SUM(E4189*100,F4189:G4189)</f>
        <v>65.98</v>
      </c>
      <c r="I4189" s="94"/>
      <c r="J4189" s="95"/>
      <c r="K4189" s="12">
        <f>SUM(I4189:J4189)</f>
        <v>0</v>
      </c>
      <c r="L4189" s="95"/>
      <c r="M4189" s="95"/>
      <c r="N4189" s="95"/>
      <c r="O4189" s="12">
        <f>SUM(L4189:N4189)</f>
        <v>0</v>
      </c>
      <c r="P4189" s="95"/>
      <c r="Q4189" s="95"/>
      <c r="R4189" s="95"/>
      <c r="S4189" s="95"/>
      <c r="T4189" s="12">
        <f>SUM(P4189:S4189)</f>
        <v>0</v>
      </c>
      <c r="U4189" s="95"/>
      <c r="V4189" s="94">
        <v>0.2</v>
      </c>
      <c r="W4189" s="94"/>
      <c r="X4189" s="94"/>
      <c r="Y4189" s="85"/>
      <c r="Z4189" s="85"/>
      <c r="AA4189" s="14">
        <f>SUM(U4189:Z4189)</f>
        <v>0.2</v>
      </c>
      <c r="AB4189" s="85"/>
      <c r="AC4189" s="85"/>
      <c r="AD4189" s="86">
        <f>H4189+K4189+O4189+T4189+AA4189+AB4189-AC4189</f>
        <v>66.180000000000007</v>
      </c>
    </row>
    <row r="4190" spans="1:30" ht="21" customHeight="1" x14ac:dyDescent="0.2">
      <c r="A4190" s="8">
        <v>4186</v>
      </c>
      <c r="B4190" s="122" t="s">
        <v>3388</v>
      </c>
      <c r="C4190" s="110" t="s">
        <v>73</v>
      </c>
      <c r="D4190" s="110">
        <v>4</v>
      </c>
      <c r="E4190" s="36">
        <v>0.66166666666666663</v>
      </c>
      <c r="F4190" s="50"/>
      <c r="G4190" s="50"/>
      <c r="H4190" s="12">
        <f>SUM(E4190*100,F4190:G4190)</f>
        <v>66.166666666666657</v>
      </c>
      <c r="I4190" s="50"/>
      <c r="J4190" s="112"/>
      <c r="K4190" s="14">
        <f>SUM(I4190:J4190)</f>
        <v>0</v>
      </c>
      <c r="L4190" s="50"/>
      <c r="M4190" s="112"/>
      <c r="N4190" s="112"/>
      <c r="O4190" s="14">
        <f>SUM(L4190:N4190)</f>
        <v>0</v>
      </c>
      <c r="P4190" s="112"/>
      <c r="Q4190" s="112"/>
      <c r="R4190" s="112"/>
      <c r="S4190" s="112"/>
      <c r="T4190" s="14">
        <f>SUM(P4190:S4190)</f>
        <v>0</v>
      </c>
      <c r="U4190" s="50"/>
      <c r="V4190" s="50"/>
      <c r="W4190" s="50"/>
      <c r="X4190" s="50"/>
      <c r="Y4190" s="50"/>
      <c r="Z4190" s="50"/>
      <c r="AA4190" s="14">
        <f>SUM(U4190:Z4190)</f>
        <v>0</v>
      </c>
      <c r="AB4190" s="50"/>
      <c r="AC4190" s="50"/>
      <c r="AD4190" s="86">
        <f>H4190+K4190+O4190+T4190+AA4190+AB4190-AC4190</f>
        <v>66.166666666666657</v>
      </c>
    </row>
    <row r="4191" spans="1:30" ht="21" customHeight="1" x14ac:dyDescent="0.2">
      <c r="A4191" s="9">
        <v>4187</v>
      </c>
      <c r="B4191" s="117">
        <v>204214</v>
      </c>
      <c r="C4191" s="119" t="s">
        <v>78</v>
      </c>
      <c r="D4191" s="119">
        <v>1</v>
      </c>
      <c r="E4191" s="36">
        <v>0.66156250000000005</v>
      </c>
      <c r="F4191" s="51"/>
      <c r="G4191" s="51"/>
      <c r="H4191" s="12">
        <f>SUM(E4191*100,F4191:G4191)</f>
        <v>66.15625</v>
      </c>
      <c r="I4191" s="51"/>
      <c r="J4191" s="121"/>
      <c r="K4191" s="14">
        <f>SUM(I4191:J4191)</f>
        <v>0</v>
      </c>
      <c r="L4191" s="51"/>
      <c r="M4191" s="121"/>
      <c r="N4191" s="121"/>
      <c r="O4191" s="14">
        <f>SUM(L4191:N4191)</f>
        <v>0</v>
      </c>
      <c r="P4191" s="121"/>
      <c r="Q4191" s="121"/>
      <c r="R4191" s="121"/>
      <c r="S4191" s="121"/>
      <c r="T4191" s="14">
        <f>SUM(P4191:S4191)</f>
        <v>0</v>
      </c>
      <c r="U4191" s="51"/>
      <c r="V4191" s="51"/>
      <c r="W4191" s="51"/>
      <c r="X4191" s="51"/>
      <c r="Y4191" s="51"/>
      <c r="Z4191" s="51"/>
      <c r="AA4191" s="14">
        <f>SUM(U4191:Z4191)</f>
        <v>0</v>
      </c>
      <c r="AB4191" s="51"/>
      <c r="AC4191" s="51"/>
      <c r="AD4191" s="86">
        <f>H4191+K4191+O4191+T4191+AA4191+AB4191-AC4191</f>
        <v>66.15625</v>
      </c>
    </row>
    <row r="4192" spans="1:30" ht="21" customHeight="1" x14ac:dyDescent="0.2">
      <c r="A4192" s="10">
        <v>4188</v>
      </c>
      <c r="B4192" s="117">
        <v>174183</v>
      </c>
      <c r="C4192" s="119" t="s">
        <v>78</v>
      </c>
      <c r="D4192" s="119">
        <v>4</v>
      </c>
      <c r="E4192" s="36">
        <v>0.66153846153846152</v>
      </c>
      <c r="F4192" s="51"/>
      <c r="G4192" s="51"/>
      <c r="H4192" s="12">
        <f>SUM(E4192*100,F4192:G4192)</f>
        <v>66.153846153846146</v>
      </c>
      <c r="I4192" s="51"/>
      <c r="J4192" s="121"/>
      <c r="K4192" s="14">
        <f>SUM(I4192:J4192)</f>
        <v>0</v>
      </c>
      <c r="L4192" s="51"/>
      <c r="M4192" s="121"/>
      <c r="N4192" s="121"/>
      <c r="O4192" s="14">
        <f>SUM(L4192:N4192)</f>
        <v>0</v>
      </c>
      <c r="P4192" s="121"/>
      <c r="Q4192" s="121"/>
      <c r="R4192" s="121"/>
      <c r="S4192" s="121"/>
      <c r="T4192" s="14">
        <f>SUM(P4192:S4192)</f>
        <v>0</v>
      </c>
      <c r="U4192" s="51"/>
      <c r="V4192" s="51"/>
      <c r="W4192" s="51"/>
      <c r="X4192" s="51"/>
      <c r="Y4192" s="51"/>
      <c r="Z4192" s="51"/>
      <c r="AA4192" s="14">
        <f>SUM(U4192:Z4192)</f>
        <v>0</v>
      </c>
      <c r="AB4192" s="51"/>
      <c r="AC4192" s="51"/>
      <c r="AD4192" s="86">
        <f>H4192+K4192+O4192+T4192+AA4192+AB4192-AC4192</f>
        <v>66.153846153846146</v>
      </c>
    </row>
    <row r="4193" spans="1:30" ht="21" customHeight="1" x14ac:dyDescent="0.2">
      <c r="A4193" s="8">
        <v>4189</v>
      </c>
      <c r="B4193" s="131">
        <v>164288</v>
      </c>
      <c r="C4193" s="92" t="s">
        <v>64</v>
      </c>
      <c r="D4193" s="91">
        <v>5</v>
      </c>
      <c r="E4193" s="37">
        <v>0.66143984078161744</v>
      </c>
      <c r="F4193" s="54"/>
      <c r="G4193" s="54"/>
      <c r="H4193" s="12">
        <f>SUM(E4193*100,F4193:G4193)</f>
        <v>66.143984078161751</v>
      </c>
      <c r="I4193" s="85"/>
      <c r="J4193" s="126"/>
      <c r="K4193" s="12">
        <f>SUM(I4193:J4193)</f>
        <v>0</v>
      </c>
      <c r="L4193" s="95"/>
      <c r="M4193" s="95"/>
      <c r="N4193" s="95"/>
      <c r="O4193" s="12">
        <f>SUM(L4193:N4193)</f>
        <v>0</v>
      </c>
      <c r="P4193" s="95"/>
      <c r="Q4193" s="95"/>
      <c r="R4193" s="95"/>
      <c r="S4193" s="95"/>
      <c r="T4193" s="12">
        <f>SUM(P4193:S4193)</f>
        <v>0</v>
      </c>
      <c r="U4193" s="95"/>
      <c r="V4193" s="94"/>
      <c r="W4193" s="94"/>
      <c r="X4193" s="94"/>
      <c r="Y4193" s="85"/>
      <c r="Z4193" s="85"/>
      <c r="AA4193" s="14">
        <f>SUM(U4193:Z4193)</f>
        <v>0</v>
      </c>
      <c r="AB4193" s="85"/>
      <c r="AC4193" s="85"/>
      <c r="AD4193" s="86">
        <f>H4193+K4193+O4193+T4193+AA4193+AB4193-AC4193</f>
        <v>66.143984078161751</v>
      </c>
    </row>
    <row r="4194" spans="1:30" ht="21" customHeight="1" x14ac:dyDescent="0.2">
      <c r="A4194" s="9">
        <v>4190</v>
      </c>
      <c r="B4194" s="134" t="s">
        <v>3389</v>
      </c>
      <c r="C4194" s="92" t="s">
        <v>64</v>
      </c>
      <c r="D4194" s="91">
        <v>1</v>
      </c>
      <c r="E4194" s="37">
        <v>0.66137931034482755</v>
      </c>
      <c r="F4194" s="46"/>
      <c r="G4194" s="46"/>
      <c r="H4194" s="12">
        <f>SUM(E4194*100,F4194:G4194)</f>
        <v>66.137931034482762</v>
      </c>
      <c r="I4194" s="94"/>
      <c r="J4194" s="95"/>
      <c r="K4194" s="12">
        <f>SUM(I4194:J4194)</f>
        <v>0</v>
      </c>
      <c r="L4194" s="95"/>
      <c r="M4194" s="95"/>
      <c r="N4194" s="95"/>
      <c r="O4194" s="12">
        <f>SUM(L4194:N4194)</f>
        <v>0</v>
      </c>
      <c r="P4194" s="95"/>
      <c r="Q4194" s="95"/>
      <c r="R4194" s="95"/>
      <c r="S4194" s="95"/>
      <c r="T4194" s="12">
        <f>SUM(P4194:S4194)</f>
        <v>0</v>
      </c>
      <c r="U4194" s="95"/>
      <c r="V4194" s="94"/>
      <c r="W4194" s="94"/>
      <c r="X4194" s="94"/>
      <c r="Y4194" s="85"/>
      <c r="Z4194" s="85"/>
      <c r="AA4194" s="14">
        <f>SUM(U4194:Z4194)</f>
        <v>0</v>
      </c>
      <c r="AB4194" s="85"/>
      <c r="AC4194" s="85"/>
      <c r="AD4194" s="86">
        <f>H4194+K4194+O4194+T4194+AA4194+AB4194-AC4194</f>
        <v>66.137931034482762</v>
      </c>
    </row>
    <row r="4195" spans="1:30" ht="21" customHeight="1" x14ac:dyDescent="0.2">
      <c r="A4195" s="10">
        <v>4191</v>
      </c>
      <c r="B4195" s="117">
        <v>194109</v>
      </c>
      <c r="C4195" s="119" t="s">
        <v>78</v>
      </c>
      <c r="D4195" s="119">
        <v>2</v>
      </c>
      <c r="E4195" s="36">
        <v>0.66125</v>
      </c>
      <c r="F4195" s="51"/>
      <c r="G4195" s="51"/>
      <c r="H4195" s="12">
        <f>SUM(E4195*100,F4195:G4195)</f>
        <v>66.125</v>
      </c>
      <c r="I4195" s="51"/>
      <c r="J4195" s="121"/>
      <c r="K4195" s="14">
        <f>SUM(I4195:J4195)</f>
        <v>0</v>
      </c>
      <c r="L4195" s="51"/>
      <c r="M4195" s="121"/>
      <c r="N4195" s="121"/>
      <c r="O4195" s="14">
        <f>SUM(L4195:N4195)</f>
        <v>0</v>
      </c>
      <c r="P4195" s="121"/>
      <c r="Q4195" s="121"/>
      <c r="R4195" s="121"/>
      <c r="S4195" s="121"/>
      <c r="T4195" s="14">
        <f>SUM(P4195:S4195)</f>
        <v>0</v>
      </c>
      <c r="U4195" s="51"/>
      <c r="V4195" s="51"/>
      <c r="W4195" s="51"/>
      <c r="X4195" s="51"/>
      <c r="Y4195" s="51"/>
      <c r="Z4195" s="51"/>
      <c r="AA4195" s="14">
        <f>SUM(U4195:Z4195)</f>
        <v>0</v>
      </c>
      <c r="AB4195" s="51"/>
      <c r="AC4195" s="51"/>
      <c r="AD4195" s="86">
        <f>H4195+K4195+O4195+T4195+AA4195+AB4195-AC4195</f>
        <v>66.125</v>
      </c>
    </row>
    <row r="4196" spans="1:30" ht="21" customHeight="1" x14ac:dyDescent="0.2">
      <c r="A4196" s="8">
        <v>4192</v>
      </c>
      <c r="B4196" s="117">
        <v>204165</v>
      </c>
      <c r="C4196" s="119" t="s">
        <v>78</v>
      </c>
      <c r="D4196" s="119">
        <v>1</v>
      </c>
      <c r="E4196" s="36">
        <v>0.66106874999999998</v>
      </c>
      <c r="F4196" s="51"/>
      <c r="G4196" s="51"/>
      <c r="H4196" s="12">
        <f>SUM(E4196*100,F4196:G4196)</f>
        <v>66.106875000000002</v>
      </c>
      <c r="I4196" s="51"/>
      <c r="J4196" s="121"/>
      <c r="K4196" s="14">
        <f>SUM(I4196:J4196)</f>
        <v>0</v>
      </c>
      <c r="L4196" s="51"/>
      <c r="M4196" s="121"/>
      <c r="N4196" s="121"/>
      <c r="O4196" s="14">
        <f>SUM(L4196:N4196)</f>
        <v>0</v>
      </c>
      <c r="P4196" s="121"/>
      <c r="Q4196" s="121"/>
      <c r="R4196" s="121"/>
      <c r="S4196" s="121"/>
      <c r="T4196" s="14">
        <f>SUM(P4196:S4196)</f>
        <v>0</v>
      </c>
      <c r="U4196" s="51"/>
      <c r="V4196" s="51"/>
      <c r="W4196" s="51"/>
      <c r="X4196" s="51"/>
      <c r="Y4196" s="51"/>
      <c r="Z4196" s="51"/>
      <c r="AA4196" s="14">
        <f>SUM(U4196:Z4196)</f>
        <v>0</v>
      </c>
      <c r="AB4196" s="51"/>
      <c r="AC4196" s="51"/>
      <c r="AD4196" s="86">
        <f>H4196+K4196+O4196+T4196+AA4196+AB4196-AC4196</f>
        <v>66.106875000000002</v>
      </c>
    </row>
    <row r="4197" spans="1:30" ht="21" customHeight="1" x14ac:dyDescent="0.2">
      <c r="A4197" s="9">
        <v>4193</v>
      </c>
      <c r="B4197" s="110" t="s">
        <v>3390</v>
      </c>
      <c r="C4197" s="110" t="s">
        <v>73</v>
      </c>
      <c r="D4197" s="110">
        <v>1</v>
      </c>
      <c r="E4197" s="36">
        <v>0.66096774193548391</v>
      </c>
      <c r="F4197" s="50"/>
      <c r="G4197" s="50"/>
      <c r="H4197" s="12">
        <f>SUM(E4197*100,F4197:G4197)</f>
        <v>66.096774193548384</v>
      </c>
      <c r="I4197" s="50"/>
      <c r="J4197" s="112"/>
      <c r="K4197" s="14">
        <f>SUM(I4197:J4197)</f>
        <v>0</v>
      </c>
      <c r="L4197" s="50"/>
      <c r="M4197" s="112"/>
      <c r="N4197" s="112"/>
      <c r="O4197" s="14">
        <f>SUM(L4197:N4197)</f>
        <v>0</v>
      </c>
      <c r="P4197" s="112"/>
      <c r="Q4197" s="112"/>
      <c r="R4197" s="112"/>
      <c r="S4197" s="112"/>
      <c r="T4197" s="14">
        <f>SUM(P4197:S4197)</f>
        <v>0</v>
      </c>
      <c r="U4197" s="50"/>
      <c r="V4197" s="50"/>
      <c r="W4197" s="50"/>
      <c r="X4197" s="50"/>
      <c r="Y4197" s="50"/>
      <c r="Z4197" s="50"/>
      <c r="AA4197" s="14">
        <f>SUM(U4197:Z4197)</f>
        <v>0</v>
      </c>
      <c r="AB4197" s="50"/>
      <c r="AC4197" s="50"/>
      <c r="AD4197" s="87">
        <f>H4197+K4197+O4197+T4197+AA4197+AB4197-AC4197</f>
        <v>66.096774193548384</v>
      </c>
    </row>
    <row r="4198" spans="1:30" ht="21" customHeight="1" x14ac:dyDescent="0.2">
      <c r="A4198" s="10">
        <v>4194</v>
      </c>
      <c r="B4198" s="136" t="s">
        <v>3391</v>
      </c>
      <c r="C4198" s="104" t="s">
        <v>70</v>
      </c>
      <c r="D4198" s="103">
        <v>1</v>
      </c>
      <c r="E4198" s="36">
        <f>H4198/100</f>
        <v>0.66</v>
      </c>
      <c r="F4198" s="49"/>
      <c r="G4198" s="49"/>
      <c r="H4198" s="12">
        <v>66</v>
      </c>
      <c r="I4198" s="49"/>
      <c r="J4198" s="106"/>
      <c r="K4198" s="14">
        <f>SUM(I4198:J4198)</f>
        <v>0</v>
      </c>
      <c r="L4198" s="49"/>
      <c r="M4198" s="106"/>
      <c r="N4198" s="106"/>
      <c r="O4198" s="14">
        <f>SUM(L4198:N4198)</f>
        <v>0</v>
      </c>
      <c r="P4198" s="106"/>
      <c r="Q4198" s="106"/>
      <c r="R4198" s="106"/>
      <c r="S4198" s="106"/>
      <c r="T4198" s="14">
        <f>SUM(P4198:S4198)</f>
        <v>0</v>
      </c>
      <c r="U4198" s="49"/>
      <c r="V4198" s="49"/>
      <c r="W4198" s="49"/>
      <c r="X4198" s="49"/>
      <c r="Y4198" s="49"/>
      <c r="Z4198" s="49"/>
      <c r="AA4198" s="14">
        <f>SUM(U4198:Z4198)</f>
        <v>0</v>
      </c>
      <c r="AB4198" s="49"/>
      <c r="AC4198" s="49"/>
      <c r="AD4198" s="86">
        <f>H4198+K4198+O4198+T4198+AA4198+AB4198-AC4198</f>
        <v>66</v>
      </c>
    </row>
    <row r="4199" spans="1:30" ht="21" customHeight="1" x14ac:dyDescent="0.2">
      <c r="A4199" s="8">
        <v>4195</v>
      </c>
      <c r="B4199" s="122" t="s">
        <v>3392</v>
      </c>
      <c r="C4199" s="110" t="s">
        <v>73</v>
      </c>
      <c r="D4199" s="110">
        <v>3</v>
      </c>
      <c r="E4199" s="36">
        <v>0.66</v>
      </c>
      <c r="F4199" s="50"/>
      <c r="G4199" s="50"/>
      <c r="H4199" s="12">
        <f>SUM(E4199*100,F4199:G4199)</f>
        <v>66</v>
      </c>
      <c r="I4199" s="50"/>
      <c r="J4199" s="112"/>
      <c r="K4199" s="14">
        <f>SUM(I4199:J4199)</f>
        <v>0</v>
      </c>
      <c r="L4199" s="50"/>
      <c r="M4199" s="112"/>
      <c r="N4199" s="112"/>
      <c r="O4199" s="14">
        <f>SUM(L4199:N4199)</f>
        <v>0</v>
      </c>
      <c r="P4199" s="112"/>
      <c r="Q4199" s="112"/>
      <c r="R4199" s="112"/>
      <c r="S4199" s="112"/>
      <c r="T4199" s="14">
        <f>SUM(P4199:S4199)</f>
        <v>0</v>
      </c>
      <c r="U4199" s="50"/>
      <c r="V4199" s="50"/>
      <c r="W4199" s="50"/>
      <c r="X4199" s="50"/>
      <c r="Y4199" s="50"/>
      <c r="Z4199" s="50"/>
      <c r="AA4199" s="14">
        <f>SUM(U4199:Z4199)</f>
        <v>0</v>
      </c>
      <c r="AB4199" s="50"/>
      <c r="AC4199" s="50"/>
      <c r="AD4199" s="87">
        <f>H4199+K4199+O4199+T4199+AA4199+AB4199-AC4199</f>
        <v>66</v>
      </c>
    </row>
    <row r="4200" spans="1:30" ht="21" customHeight="1" x14ac:dyDescent="0.2">
      <c r="A4200" s="9">
        <v>4196</v>
      </c>
      <c r="B4200" s="122" t="s">
        <v>3393</v>
      </c>
      <c r="C4200" s="110" t="s">
        <v>73</v>
      </c>
      <c r="D4200" s="110">
        <v>1</v>
      </c>
      <c r="E4200" s="36">
        <v>0.64500000000000002</v>
      </c>
      <c r="F4200" s="50"/>
      <c r="G4200" s="50">
        <v>1</v>
      </c>
      <c r="H4200" s="12">
        <f>SUM(E4200*100,F4200:G4200)</f>
        <v>65.5</v>
      </c>
      <c r="I4200" s="50"/>
      <c r="J4200" s="112"/>
      <c r="K4200" s="14">
        <f>SUM(I4200:J4200)</f>
        <v>0</v>
      </c>
      <c r="L4200" s="50"/>
      <c r="M4200" s="112"/>
      <c r="N4200" s="112"/>
      <c r="O4200" s="14">
        <f>SUM(L4200:N4200)</f>
        <v>0</v>
      </c>
      <c r="P4200" s="112"/>
      <c r="Q4200" s="112"/>
      <c r="R4200" s="112"/>
      <c r="S4200" s="112"/>
      <c r="T4200" s="14">
        <f>SUM(P4200:S4200)</f>
        <v>0</v>
      </c>
      <c r="U4200" s="50"/>
      <c r="V4200" s="50"/>
      <c r="W4200" s="50"/>
      <c r="X4200" s="50"/>
      <c r="Y4200" s="50"/>
      <c r="Z4200" s="50">
        <v>0.5</v>
      </c>
      <c r="AA4200" s="14">
        <f>SUM(U4200:Z4200)</f>
        <v>0.5</v>
      </c>
      <c r="AB4200" s="50"/>
      <c r="AC4200" s="50"/>
      <c r="AD4200" s="87">
        <f>H4200+K4200+O4200+T4200+AA4200+AB4200-AC4200</f>
        <v>66</v>
      </c>
    </row>
    <row r="4201" spans="1:30" ht="21" customHeight="1" x14ac:dyDescent="0.2">
      <c r="A4201" s="10">
        <v>4197</v>
      </c>
      <c r="B4201" s="123" t="s">
        <v>3394</v>
      </c>
      <c r="C4201" s="101" t="s">
        <v>68</v>
      </c>
      <c r="D4201" s="137">
        <v>4</v>
      </c>
      <c r="E4201" s="35">
        <v>0.51</v>
      </c>
      <c r="F4201" s="48"/>
      <c r="G4201" s="48"/>
      <c r="H4201" s="12">
        <f>SUM(E4201*100,F4201:G4201)</f>
        <v>51</v>
      </c>
      <c r="I4201" s="48"/>
      <c r="J4201" s="78"/>
      <c r="K4201" s="13">
        <f>SUM(I4201:J4201)</f>
        <v>0</v>
      </c>
      <c r="L4201" s="48"/>
      <c r="M4201" s="78"/>
      <c r="N4201" s="78"/>
      <c r="O4201" s="13">
        <f>SUM(L4201:N4201)</f>
        <v>0</v>
      </c>
      <c r="P4201" s="78"/>
      <c r="Q4201" s="78"/>
      <c r="R4201" s="78"/>
      <c r="S4201" s="78"/>
      <c r="T4201" s="13">
        <f>SUM(P4201:S4201)</f>
        <v>0</v>
      </c>
      <c r="U4201" s="48">
        <v>15</v>
      </c>
      <c r="V4201" s="48"/>
      <c r="W4201" s="48"/>
      <c r="X4201" s="48"/>
      <c r="Y4201" s="48"/>
      <c r="Z4201" s="48"/>
      <c r="AA4201" s="13">
        <f>SUM(U4201:Z4201)</f>
        <v>15</v>
      </c>
      <c r="AB4201" s="48"/>
      <c r="AC4201" s="48"/>
      <c r="AD4201" s="87">
        <f>H4201+K4201+O4201+T4201+AA4201+AB4201-AC4201</f>
        <v>66</v>
      </c>
    </row>
    <row r="4202" spans="1:30" ht="21" customHeight="1" x14ac:dyDescent="0.2">
      <c r="A4202" s="8">
        <v>4198</v>
      </c>
      <c r="B4202" s="143" t="s">
        <v>3395</v>
      </c>
      <c r="C4202" s="92" t="s">
        <v>64</v>
      </c>
      <c r="D4202" s="91">
        <v>4</v>
      </c>
      <c r="E4202" s="37">
        <v>0.65985981308411212</v>
      </c>
      <c r="F4202" s="46"/>
      <c r="G4202" s="46"/>
      <c r="H4202" s="12">
        <f>SUM(E4202*100,F4202:G4202)</f>
        <v>65.985981308411212</v>
      </c>
      <c r="I4202" s="94"/>
      <c r="J4202" s="95"/>
      <c r="K4202" s="12">
        <f>SUM(I4202:J4202)</f>
        <v>0</v>
      </c>
      <c r="L4202" s="95"/>
      <c r="M4202" s="95"/>
      <c r="N4202" s="95"/>
      <c r="O4202" s="12">
        <f>SUM(L4202:N4202)</f>
        <v>0</v>
      </c>
      <c r="P4202" s="95"/>
      <c r="Q4202" s="95"/>
      <c r="R4202" s="95"/>
      <c r="S4202" s="95"/>
      <c r="T4202" s="12">
        <f>SUM(P4202:S4202)</f>
        <v>0</v>
      </c>
      <c r="U4202" s="95"/>
      <c r="V4202" s="94"/>
      <c r="W4202" s="94"/>
      <c r="X4202" s="94"/>
      <c r="Y4202" s="85"/>
      <c r="Z4202" s="85"/>
      <c r="AA4202" s="14">
        <f>SUM(U4202:Z4202)</f>
        <v>0</v>
      </c>
      <c r="AB4202" s="85"/>
      <c r="AC4202" s="85"/>
      <c r="AD4202" s="86">
        <f>H4202+K4202+O4202+T4202+AA4202+AB4202-AC4202</f>
        <v>65.985981308411212</v>
      </c>
    </row>
    <row r="4203" spans="1:30" ht="21" customHeight="1" x14ac:dyDescent="0.2">
      <c r="A4203" s="9">
        <v>4199</v>
      </c>
      <c r="B4203" s="123" t="s">
        <v>3396</v>
      </c>
      <c r="C4203" s="101" t="s">
        <v>68</v>
      </c>
      <c r="D4203" s="137">
        <v>4</v>
      </c>
      <c r="E4203" s="35">
        <v>0.65925925925925921</v>
      </c>
      <c r="F4203" s="48"/>
      <c r="G4203" s="48"/>
      <c r="H4203" s="12">
        <f>SUM(E4203*100,F4203:G4203)</f>
        <v>65.925925925925924</v>
      </c>
      <c r="I4203" s="48"/>
      <c r="J4203" s="78"/>
      <c r="K4203" s="13">
        <f>SUM(I4203:J4203)</f>
        <v>0</v>
      </c>
      <c r="L4203" s="48"/>
      <c r="M4203" s="78"/>
      <c r="N4203" s="78"/>
      <c r="O4203" s="13">
        <f>SUM(L4203:N4203)</f>
        <v>0</v>
      </c>
      <c r="P4203" s="78"/>
      <c r="Q4203" s="78"/>
      <c r="R4203" s="78"/>
      <c r="S4203" s="78"/>
      <c r="T4203" s="13">
        <f>SUM(P4203:S4203)</f>
        <v>0</v>
      </c>
      <c r="U4203" s="48"/>
      <c r="V4203" s="48"/>
      <c r="W4203" s="48"/>
      <c r="X4203" s="48"/>
      <c r="Y4203" s="48"/>
      <c r="Z4203" s="48"/>
      <c r="AA4203" s="13">
        <f>SUM(U4203:Z4203)</f>
        <v>0</v>
      </c>
      <c r="AB4203" s="48"/>
      <c r="AC4203" s="48"/>
      <c r="AD4203" s="86">
        <f>H4203+K4203+O4203+T4203+AA4203+AB4203-AC4203</f>
        <v>65.925925925925924</v>
      </c>
    </row>
    <row r="4204" spans="1:30" ht="21" customHeight="1" x14ac:dyDescent="0.2">
      <c r="A4204" s="10">
        <v>4200</v>
      </c>
      <c r="B4204" s="96" t="s">
        <v>3397</v>
      </c>
      <c r="C4204" s="96" t="s">
        <v>66</v>
      </c>
      <c r="D4204" s="96">
        <v>2</v>
      </c>
      <c r="E4204" s="35">
        <v>0.65900000000000003</v>
      </c>
      <c r="F4204" s="47"/>
      <c r="G4204" s="47"/>
      <c r="H4204" s="12">
        <f>SUM(E4204*100,F4204:G4204)</f>
        <v>65.900000000000006</v>
      </c>
      <c r="I4204" s="47"/>
      <c r="J4204" s="77"/>
      <c r="K4204" s="13">
        <f>SUM(I4204:J4204)</f>
        <v>0</v>
      </c>
      <c r="L4204" s="47"/>
      <c r="M4204" s="77"/>
      <c r="N4204" s="77"/>
      <c r="O4204" s="13">
        <f>SUM(L4204:N4204)</f>
        <v>0</v>
      </c>
      <c r="P4204" s="77"/>
      <c r="Q4204" s="77"/>
      <c r="R4204" s="77"/>
      <c r="S4204" s="77"/>
      <c r="T4204" s="13">
        <f>SUM(P4204:S4204)</f>
        <v>0</v>
      </c>
      <c r="U4204" s="47"/>
      <c r="V4204" s="47"/>
      <c r="W4204" s="47"/>
      <c r="X4204" s="47"/>
      <c r="Y4204" s="47"/>
      <c r="Z4204" s="47"/>
      <c r="AA4204" s="13">
        <f>SUM(U4204:Z4204)</f>
        <v>0</v>
      </c>
      <c r="AB4204" s="47"/>
      <c r="AC4204" s="47"/>
      <c r="AD4204" s="86">
        <f>H4204+K4204+O4204+T4204+AA4204+AB4204-AC4204</f>
        <v>65.900000000000006</v>
      </c>
    </row>
    <row r="4205" spans="1:30" ht="21" customHeight="1" x14ac:dyDescent="0.2">
      <c r="A4205" s="8">
        <v>4201</v>
      </c>
      <c r="B4205" s="96" t="s">
        <v>3398</v>
      </c>
      <c r="C4205" s="96" t="s">
        <v>66</v>
      </c>
      <c r="D4205" s="96">
        <v>3</v>
      </c>
      <c r="E4205" s="35">
        <v>0.65900000000000003</v>
      </c>
      <c r="F4205" s="47"/>
      <c r="G4205" s="47"/>
      <c r="H4205" s="12">
        <f>SUM(E4205*100,F4205:G4205)</f>
        <v>65.900000000000006</v>
      </c>
      <c r="I4205" s="47"/>
      <c r="J4205" s="77"/>
      <c r="K4205" s="13">
        <f>SUM(I4205:J4205)</f>
        <v>0</v>
      </c>
      <c r="L4205" s="47"/>
      <c r="M4205" s="77"/>
      <c r="N4205" s="77"/>
      <c r="O4205" s="13">
        <f>SUM(L4205:N4205)</f>
        <v>0</v>
      </c>
      <c r="P4205" s="77"/>
      <c r="Q4205" s="77"/>
      <c r="R4205" s="77"/>
      <c r="S4205" s="77"/>
      <c r="T4205" s="13">
        <f>SUM(P4205:S4205)</f>
        <v>0</v>
      </c>
      <c r="U4205" s="47"/>
      <c r="V4205" s="47"/>
      <c r="W4205" s="47"/>
      <c r="X4205" s="47"/>
      <c r="Y4205" s="47"/>
      <c r="Z4205" s="47"/>
      <c r="AA4205" s="13">
        <f>SUM(U4205:Z4205)</f>
        <v>0</v>
      </c>
      <c r="AB4205" s="47"/>
      <c r="AC4205" s="47"/>
      <c r="AD4205" s="87">
        <f>H4205+K4205+O4205+T4205+AA4205+AB4205-AC4205</f>
        <v>65.900000000000006</v>
      </c>
    </row>
    <row r="4206" spans="1:30" ht="21" customHeight="1" x14ac:dyDescent="0.2">
      <c r="A4206" s="9">
        <v>4202</v>
      </c>
      <c r="B4206" s="117">
        <v>204007</v>
      </c>
      <c r="C4206" s="119" t="s">
        <v>78</v>
      </c>
      <c r="D4206" s="119">
        <v>1</v>
      </c>
      <c r="E4206" s="36">
        <v>0.65874999999999995</v>
      </c>
      <c r="F4206" s="51"/>
      <c r="G4206" s="51"/>
      <c r="H4206" s="12">
        <f>SUM(E4206*100,F4206:G4206)</f>
        <v>65.875</v>
      </c>
      <c r="I4206" s="51"/>
      <c r="J4206" s="121"/>
      <c r="K4206" s="14">
        <f>SUM(I4206:J4206)</f>
        <v>0</v>
      </c>
      <c r="L4206" s="51"/>
      <c r="M4206" s="121"/>
      <c r="N4206" s="121"/>
      <c r="O4206" s="14">
        <f>SUM(L4206:N4206)</f>
        <v>0</v>
      </c>
      <c r="P4206" s="121"/>
      <c r="Q4206" s="121"/>
      <c r="R4206" s="121"/>
      <c r="S4206" s="121"/>
      <c r="T4206" s="14">
        <f>SUM(P4206:S4206)</f>
        <v>0</v>
      </c>
      <c r="U4206" s="51"/>
      <c r="V4206" s="51"/>
      <c r="W4206" s="51"/>
      <c r="X4206" s="51"/>
      <c r="Y4206" s="51"/>
      <c r="Z4206" s="51"/>
      <c r="AA4206" s="14">
        <f>SUM(U4206:Z4206)</f>
        <v>0</v>
      </c>
      <c r="AB4206" s="51"/>
      <c r="AC4206" s="51"/>
      <c r="AD4206" s="86">
        <f>H4206+K4206+O4206+T4206+AA4206+AB4206-AC4206</f>
        <v>65.875</v>
      </c>
    </row>
    <row r="4207" spans="1:30" ht="21" customHeight="1" x14ac:dyDescent="0.2">
      <c r="A4207" s="10">
        <v>4203</v>
      </c>
      <c r="B4207" s="117">
        <v>204086</v>
      </c>
      <c r="C4207" s="119" t="s">
        <v>78</v>
      </c>
      <c r="D4207" s="119">
        <v>1</v>
      </c>
      <c r="E4207" s="36">
        <v>0.65843750000000001</v>
      </c>
      <c r="F4207" s="51"/>
      <c r="G4207" s="51"/>
      <c r="H4207" s="12">
        <f>SUM(E4207*100,F4207:G4207)</f>
        <v>65.84375</v>
      </c>
      <c r="I4207" s="51"/>
      <c r="J4207" s="121"/>
      <c r="K4207" s="14">
        <f>SUM(I4207:J4207)</f>
        <v>0</v>
      </c>
      <c r="L4207" s="51"/>
      <c r="M4207" s="121"/>
      <c r="N4207" s="121"/>
      <c r="O4207" s="14">
        <f>SUM(L4207:N4207)</f>
        <v>0</v>
      </c>
      <c r="P4207" s="121"/>
      <c r="Q4207" s="121"/>
      <c r="R4207" s="121"/>
      <c r="S4207" s="121"/>
      <c r="T4207" s="14">
        <f>SUM(P4207:S4207)</f>
        <v>0</v>
      </c>
      <c r="U4207" s="51"/>
      <c r="V4207" s="51"/>
      <c r="W4207" s="51"/>
      <c r="X4207" s="51"/>
      <c r="Y4207" s="51"/>
      <c r="Z4207" s="51"/>
      <c r="AA4207" s="14">
        <f>SUM(U4207:Z4207)</f>
        <v>0</v>
      </c>
      <c r="AB4207" s="51"/>
      <c r="AC4207" s="51"/>
      <c r="AD4207" s="86">
        <f>H4207+K4207+O4207+T4207+AA4207+AB4207-AC4207</f>
        <v>65.84375</v>
      </c>
    </row>
    <row r="4208" spans="1:30" ht="21" customHeight="1" x14ac:dyDescent="0.2">
      <c r="A4208" s="8">
        <v>4204</v>
      </c>
      <c r="B4208" s="117">
        <v>204073</v>
      </c>
      <c r="C4208" s="119" t="s">
        <v>78</v>
      </c>
      <c r="D4208" s="119">
        <v>1</v>
      </c>
      <c r="E4208" s="36">
        <v>0.63437500000000002</v>
      </c>
      <c r="F4208" s="51"/>
      <c r="G4208" s="51"/>
      <c r="H4208" s="12">
        <f>SUM(E4208*100,F4208:G4208)</f>
        <v>63.4375</v>
      </c>
      <c r="I4208" s="51"/>
      <c r="J4208" s="121"/>
      <c r="K4208" s="14">
        <f>SUM(I4208:J4208)</f>
        <v>0</v>
      </c>
      <c r="L4208" s="51"/>
      <c r="M4208" s="121"/>
      <c r="N4208" s="121"/>
      <c r="O4208" s="14">
        <f>SUM(L4208:N4208)</f>
        <v>0</v>
      </c>
      <c r="P4208" s="121"/>
      <c r="Q4208" s="121"/>
      <c r="R4208" s="121"/>
      <c r="S4208" s="121"/>
      <c r="T4208" s="14">
        <f>SUM(P4208:S4208)</f>
        <v>0</v>
      </c>
      <c r="U4208" s="51"/>
      <c r="V4208" s="51">
        <v>2.4</v>
      </c>
      <c r="W4208" s="51"/>
      <c r="X4208" s="51"/>
      <c r="Y4208" s="51"/>
      <c r="Z4208" s="51"/>
      <c r="AA4208" s="14">
        <f>SUM(U4208:Z4208)</f>
        <v>2.4</v>
      </c>
      <c r="AB4208" s="51"/>
      <c r="AC4208" s="51"/>
      <c r="AD4208" s="86">
        <f>H4208+K4208+O4208+T4208+AA4208+AB4208-AC4208</f>
        <v>65.837500000000006</v>
      </c>
    </row>
    <row r="4209" spans="1:30" ht="21" customHeight="1" x14ac:dyDescent="0.2">
      <c r="A4209" s="9">
        <v>4205</v>
      </c>
      <c r="B4209" s="100" t="s">
        <v>3399</v>
      </c>
      <c r="C4209" s="101" t="s">
        <v>68</v>
      </c>
      <c r="D4209" s="156">
        <v>1</v>
      </c>
      <c r="E4209" s="38">
        <v>0.65833333333333333</v>
      </c>
      <c r="F4209" s="48"/>
      <c r="G4209" s="48"/>
      <c r="H4209" s="12">
        <f>SUM(E4209*100,F4209:G4209)</f>
        <v>65.833333333333329</v>
      </c>
      <c r="I4209" s="48"/>
      <c r="J4209" s="78"/>
      <c r="K4209" s="13">
        <f>SUM(I4209:J4209)</f>
        <v>0</v>
      </c>
      <c r="L4209" s="48"/>
      <c r="M4209" s="78"/>
      <c r="N4209" s="78"/>
      <c r="O4209" s="13">
        <f>SUM(L4209:N4209)</f>
        <v>0</v>
      </c>
      <c r="P4209" s="78"/>
      <c r="Q4209" s="78"/>
      <c r="R4209" s="78"/>
      <c r="S4209" s="78"/>
      <c r="T4209" s="13">
        <f>SUM(P4209:S4209)</f>
        <v>0</v>
      </c>
      <c r="U4209" s="48"/>
      <c r="V4209" s="48"/>
      <c r="W4209" s="48"/>
      <c r="X4209" s="48"/>
      <c r="Y4209" s="48"/>
      <c r="Z4209" s="48"/>
      <c r="AA4209" s="13">
        <f>SUM(U4209:Z4209)</f>
        <v>0</v>
      </c>
      <c r="AB4209" s="48"/>
      <c r="AC4209" s="48"/>
      <c r="AD4209" s="86">
        <f>H4209+K4209+O4209+T4209+AA4209+AB4209-AC4209</f>
        <v>65.833333333333329</v>
      </c>
    </row>
    <row r="4210" spans="1:30" ht="21" customHeight="1" x14ac:dyDescent="0.2">
      <c r="A4210" s="10">
        <v>4206</v>
      </c>
      <c r="B4210" s="136" t="s">
        <v>3400</v>
      </c>
      <c r="C4210" s="104" t="s">
        <v>70</v>
      </c>
      <c r="D4210" s="103">
        <v>1</v>
      </c>
      <c r="E4210" s="36">
        <f>H4210/100</f>
        <v>0.65818181818181809</v>
      </c>
      <c r="F4210" s="49"/>
      <c r="G4210" s="49"/>
      <c r="H4210" s="12">
        <v>65.818181818181813</v>
      </c>
      <c r="I4210" s="49"/>
      <c r="J4210" s="106"/>
      <c r="K4210" s="14">
        <f>SUM(I4210:J4210)</f>
        <v>0</v>
      </c>
      <c r="L4210" s="49"/>
      <c r="M4210" s="106"/>
      <c r="N4210" s="106"/>
      <c r="O4210" s="14">
        <f>SUM(L4210:N4210)</f>
        <v>0</v>
      </c>
      <c r="P4210" s="106"/>
      <c r="Q4210" s="106"/>
      <c r="R4210" s="106"/>
      <c r="S4210" s="106"/>
      <c r="T4210" s="14">
        <f>SUM(P4210:S4210)</f>
        <v>0</v>
      </c>
      <c r="U4210" s="49"/>
      <c r="V4210" s="49"/>
      <c r="W4210" s="49"/>
      <c r="X4210" s="49"/>
      <c r="Y4210" s="49"/>
      <c r="Z4210" s="49"/>
      <c r="AA4210" s="14">
        <f>SUM(U4210:Z4210)</f>
        <v>0</v>
      </c>
      <c r="AB4210" s="49"/>
      <c r="AC4210" s="49"/>
      <c r="AD4210" s="86">
        <f>H4210+K4210+O4210+T4210+AA4210+AB4210-AC4210</f>
        <v>65.818181818181813</v>
      </c>
    </row>
    <row r="4211" spans="1:30" ht="21" customHeight="1" x14ac:dyDescent="0.2">
      <c r="A4211" s="8">
        <v>4207</v>
      </c>
      <c r="B4211" s="107">
        <v>182899</v>
      </c>
      <c r="C4211" s="104" t="s">
        <v>70</v>
      </c>
      <c r="D4211" s="104">
        <v>3</v>
      </c>
      <c r="E4211" s="36">
        <f>'[1]3-18-07.'!AD16</f>
        <v>0.65799999999999992</v>
      </c>
      <c r="F4211" s="49"/>
      <c r="G4211" s="49"/>
      <c r="H4211" s="12">
        <f>SUM(E4211*100,F4211:G4211)</f>
        <v>65.8</v>
      </c>
      <c r="I4211" s="49"/>
      <c r="J4211" s="106"/>
      <c r="K4211" s="14">
        <f>SUM(I4211:J4211)</f>
        <v>0</v>
      </c>
      <c r="L4211" s="49"/>
      <c r="M4211" s="106"/>
      <c r="N4211" s="106"/>
      <c r="O4211" s="14">
        <f>SUM(L4211:N4211)</f>
        <v>0</v>
      </c>
      <c r="P4211" s="106"/>
      <c r="Q4211" s="106"/>
      <c r="R4211" s="106"/>
      <c r="S4211" s="106"/>
      <c r="T4211" s="14">
        <f>SUM(P4211:S4211)</f>
        <v>0</v>
      </c>
      <c r="U4211" s="49"/>
      <c r="V4211" s="49"/>
      <c r="W4211" s="49"/>
      <c r="X4211" s="49"/>
      <c r="Y4211" s="49"/>
      <c r="Z4211" s="49"/>
      <c r="AA4211" s="14">
        <f>SUM(U4211:Z4211)</f>
        <v>0</v>
      </c>
      <c r="AB4211" s="49"/>
      <c r="AC4211" s="49"/>
      <c r="AD4211" s="86">
        <f>H4211+K4211+O4211+T4211+AA4211+AB4211-AC4211</f>
        <v>65.8</v>
      </c>
    </row>
    <row r="4212" spans="1:30" ht="21" customHeight="1" x14ac:dyDescent="0.2">
      <c r="A4212" s="9">
        <v>4208</v>
      </c>
      <c r="B4212" s="143" t="s">
        <v>3401</v>
      </c>
      <c r="C4212" s="92" t="s">
        <v>64</v>
      </c>
      <c r="D4212" s="91">
        <v>4</v>
      </c>
      <c r="E4212" s="37">
        <v>0.65794392523364487</v>
      </c>
      <c r="F4212" s="46"/>
      <c r="G4212" s="46"/>
      <c r="H4212" s="12">
        <f>SUM(E4212*100,F4212:G4212)</f>
        <v>65.794392523364493</v>
      </c>
      <c r="I4212" s="94"/>
      <c r="J4212" s="95"/>
      <c r="K4212" s="12">
        <f>SUM(I4212:J4212)</f>
        <v>0</v>
      </c>
      <c r="L4212" s="95"/>
      <c r="M4212" s="95"/>
      <c r="N4212" s="95"/>
      <c r="O4212" s="12">
        <f>SUM(L4212:N4212)</f>
        <v>0</v>
      </c>
      <c r="P4212" s="95"/>
      <c r="Q4212" s="95"/>
      <c r="R4212" s="95"/>
      <c r="S4212" s="95"/>
      <c r="T4212" s="12">
        <f>SUM(P4212:S4212)</f>
        <v>0</v>
      </c>
      <c r="U4212" s="95"/>
      <c r="V4212" s="94"/>
      <c r="W4212" s="94"/>
      <c r="X4212" s="94"/>
      <c r="Y4212" s="85"/>
      <c r="Z4212" s="85"/>
      <c r="AA4212" s="14">
        <f>SUM(U4212:Z4212)</f>
        <v>0</v>
      </c>
      <c r="AB4212" s="85"/>
      <c r="AC4212" s="85"/>
      <c r="AD4212" s="86">
        <f>H4212+K4212+O4212+T4212+AA4212+AB4212-AC4212</f>
        <v>65.794392523364493</v>
      </c>
    </row>
    <row r="4213" spans="1:30" ht="21" customHeight="1" x14ac:dyDescent="0.2">
      <c r="A4213" s="10">
        <v>4209</v>
      </c>
      <c r="B4213" s="110" t="s">
        <v>3402</v>
      </c>
      <c r="C4213" s="110" t="s">
        <v>73</v>
      </c>
      <c r="D4213" s="110">
        <v>3</v>
      </c>
      <c r="E4213" s="36">
        <v>0.65782608695652178</v>
      </c>
      <c r="F4213" s="50"/>
      <c r="G4213" s="50"/>
      <c r="H4213" s="12">
        <f>SUM(E4213*100,F4213:G4213)</f>
        <v>65.782608695652172</v>
      </c>
      <c r="I4213" s="50"/>
      <c r="J4213" s="112"/>
      <c r="K4213" s="14">
        <f>SUM(I4213:J4213)</f>
        <v>0</v>
      </c>
      <c r="L4213" s="50"/>
      <c r="M4213" s="112"/>
      <c r="N4213" s="112"/>
      <c r="O4213" s="14">
        <f>SUM(L4213:N4213)</f>
        <v>0</v>
      </c>
      <c r="P4213" s="112"/>
      <c r="Q4213" s="112"/>
      <c r="R4213" s="112"/>
      <c r="S4213" s="112"/>
      <c r="T4213" s="14">
        <f>SUM(P4213:S4213)</f>
        <v>0</v>
      </c>
      <c r="U4213" s="50"/>
      <c r="V4213" s="50"/>
      <c r="W4213" s="50"/>
      <c r="X4213" s="50"/>
      <c r="Y4213" s="50"/>
      <c r="Z4213" s="50"/>
      <c r="AA4213" s="14">
        <f>SUM(U4213:Z4213)</f>
        <v>0</v>
      </c>
      <c r="AB4213" s="50"/>
      <c r="AC4213" s="50"/>
      <c r="AD4213" s="86">
        <f>H4213+K4213+O4213+T4213+AA4213+AB4213-AC4213</f>
        <v>65.782608695652172</v>
      </c>
    </row>
    <row r="4214" spans="1:30" ht="21" customHeight="1" x14ac:dyDescent="0.2">
      <c r="A4214" s="8">
        <v>4210</v>
      </c>
      <c r="B4214" s="122" t="s">
        <v>3403</v>
      </c>
      <c r="C4214" s="110" t="s">
        <v>73</v>
      </c>
      <c r="D4214" s="110">
        <v>1</v>
      </c>
      <c r="E4214" s="36">
        <v>0.65774074074074074</v>
      </c>
      <c r="F4214" s="50"/>
      <c r="G4214" s="50"/>
      <c r="H4214" s="12">
        <f>SUM(E4214*100,F4214:G4214)</f>
        <v>65.774074074074079</v>
      </c>
      <c r="I4214" s="50"/>
      <c r="J4214" s="112"/>
      <c r="K4214" s="14">
        <f>SUM(I4214:J4214)</f>
        <v>0</v>
      </c>
      <c r="L4214" s="50"/>
      <c r="M4214" s="112"/>
      <c r="N4214" s="112"/>
      <c r="O4214" s="14">
        <f>SUM(L4214:N4214)</f>
        <v>0</v>
      </c>
      <c r="P4214" s="112"/>
      <c r="Q4214" s="112"/>
      <c r="R4214" s="112"/>
      <c r="S4214" s="112"/>
      <c r="T4214" s="14">
        <f>SUM(P4214:S4214)</f>
        <v>0</v>
      </c>
      <c r="U4214" s="50"/>
      <c r="V4214" s="50"/>
      <c r="W4214" s="50"/>
      <c r="X4214" s="50"/>
      <c r="Y4214" s="50"/>
      <c r="Z4214" s="50"/>
      <c r="AA4214" s="14">
        <f>SUM(U4214:Z4214)</f>
        <v>0</v>
      </c>
      <c r="AB4214" s="50"/>
      <c r="AC4214" s="50"/>
      <c r="AD4214" s="86">
        <f>H4214+K4214+O4214+T4214+AA4214+AB4214-AC4214</f>
        <v>65.774074074074079</v>
      </c>
    </row>
    <row r="4215" spans="1:30" ht="21" customHeight="1" x14ac:dyDescent="0.2">
      <c r="A4215" s="9">
        <v>4211</v>
      </c>
      <c r="B4215" s="117">
        <v>204199</v>
      </c>
      <c r="C4215" s="119" t="s">
        <v>78</v>
      </c>
      <c r="D4215" s="119">
        <v>1</v>
      </c>
      <c r="E4215" s="36">
        <v>0.63156250000000003</v>
      </c>
      <c r="F4215" s="51"/>
      <c r="G4215" s="51"/>
      <c r="H4215" s="12">
        <f>SUM(E4215*100,F4215:G4215)</f>
        <v>63.15625</v>
      </c>
      <c r="I4215" s="51"/>
      <c r="J4215" s="121"/>
      <c r="K4215" s="14">
        <f>SUM(I4215:J4215)</f>
        <v>0</v>
      </c>
      <c r="L4215" s="51"/>
      <c r="M4215" s="121"/>
      <c r="N4215" s="121"/>
      <c r="O4215" s="14">
        <f>SUM(L4215:N4215)</f>
        <v>0</v>
      </c>
      <c r="P4215" s="121"/>
      <c r="Q4215" s="121"/>
      <c r="R4215" s="121"/>
      <c r="S4215" s="121"/>
      <c r="T4215" s="14">
        <f>SUM(P4215:S4215)</f>
        <v>0</v>
      </c>
      <c r="U4215" s="51"/>
      <c r="V4215" s="51">
        <v>2.6</v>
      </c>
      <c r="W4215" s="51"/>
      <c r="X4215" s="51"/>
      <c r="Y4215" s="51"/>
      <c r="Z4215" s="51"/>
      <c r="AA4215" s="14">
        <f>SUM(U4215:Z4215)</f>
        <v>2.6</v>
      </c>
      <c r="AB4215" s="51"/>
      <c r="AC4215" s="51"/>
      <c r="AD4215" s="86">
        <f>H4215+K4215+O4215+T4215+AA4215+AB4215-AC4215</f>
        <v>65.756249999999994</v>
      </c>
    </row>
    <row r="4216" spans="1:30" ht="21" customHeight="1" x14ac:dyDescent="0.2">
      <c r="A4216" s="10">
        <v>4212</v>
      </c>
      <c r="B4216" s="103">
        <v>113</v>
      </c>
      <c r="C4216" s="104" t="s">
        <v>70</v>
      </c>
      <c r="D4216" s="103">
        <v>4</v>
      </c>
      <c r="E4216" s="36">
        <f>H4216/100</f>
        <v>0.65749999999999997</v>
      </c>
      <c r="F4216" s="49"/>
      <c r="G4216" s="49"/>
      <c r="H4216" s="12">
        <v>65.75</v>
      </c>
      <c r="I4216" s="49"/>
      <c r="J4216" s="106"/>
      <c r="K4216" s="14">
        <f>SUM(I4216:J4216)</f>
        <v>0</v>
      </c>
      <c r="L4216" s="49"/>
      <c r="M4216" s="106"/>
      <c r="N4216" s="106"/>
      <c r="O4216" s="14">
        <f>SUM(L4216:N4216)</f>
        <v>0</v>
      </c>
      <c r="P4216" s="106"/>
      <c r="Q4216" s="106"/>
      <c r="R4216" s="106"/>
      <c r="S4216" s="106"/>
      <c r="T4216" s="14">
        <f>SUM(P4216:S4216)</f>
        <v>0</v>
      </c>
      <c r="U4216" s="49"/>
      <c r="V4216" s="49"/>
      <c r="W4216" s="49"/>
      <c r="X4216" s="49"/>
      <c r="Y4216" s="49"/>
      <c r="Z4216" s="49"/>
      <c r="AA4216" s="14">
        <f>SUM(U4216:Z4216)</f>
        <v>0</v>
      </c>
      <c r="AB4216" s="49"/>
      <c r="AC4216" s="49"/>
      <c r="AD4216" s="87">
        <f>H4216+K4216+O4216+T4216+AA4216+AB4216-AC4216</f>
        <v>65.75</v>
      </c>
    </row>
    <row r="4217" spans="1:30" ht="21" customHeight="1" x14ac:dyDescent="0.2">
      <c r="A4217" s="8">
        <v>4213</v>
      </c>
      <c r="B4217" s="107" t="s">
        <v>3404</v>
      </c>
      <c r="C4217" s="104" t="s">
        <v>70</v>
      </c>
      <c r="D4217" s="104">
        <v>2</v>
      </c>
      <c r="E4217" s="36">
        <f>H4217/100</f>
        <v>0.65736363636363637</v>
      </c>
      <c r="F4217" s="49"/>
      <c r="G4217" s="49"/>
      <c r="H4217" s="12">
        <v>65.736363636363635</v>
      </c>
      <c r="I4217" s="49"/>
      <c r="J4217" s="106"/>
      <c r="K4217" s="14">
        <f>SUM(I4217:J4217)</f>
        <v>0</v>
      </c>
      <c r="L4217" s="49"/>
      <c r="M4217" s="106"/>
      <c r="N4217" s="106"/>
      <c r="O4217" s="14">
        <f>SUM(L4217:N4217)</f>
        <v>0</v>
      </c>
      <c r="P4217" s="106"/>
      <c r="Q4217" s="106"/>
      <c r="R4217" s="106"/>
      <c r="S4217" s="106"/>
      <c r="T4217" s="14">
        <f>SUM(P4217:S4217)</f>
        <v>0</v>
      </c>
      <c r="U4217" s="49"/>
      <c r="V4217" s="49"/>
      <c r="W4217" s="49"/>
      <c r="X4217" s="49"/>
      <c r="Y4217" s="49"/>
      <c r="Z4217" s="49"/>
      <c r="AA4217" s="14">
        <f>SUM(U4217:Z4217)</f>
        <v>0</v>
      </c>
      <c r="AB4217" s="49"/>
      <c r="AC4217" s="49"/>
      <c r="AD4217" s="86">
        <f>H4217+K4217+O4217+T4217+AA4217+AB4217-AC4217</f>
        <v>65.736363636363635</v>
      </c>
    </row>
    <row r="4218" spans="1:30" ht="21" customHeight="1" x14ac:dyDescent="0.2">
      <c r="A4218" s="9">
        <v>4214</v>
      </c>
      <c r="B4218" s="103" t="s">
        <v>3405</v>
      </c>
      <c r="C4218" s="104" t="s">
        <v>70</v>
      </c>
      <c r="D4218" s="103">
        <v>4</v>
      </c>
      <c r="E4218" s="36">
        <f>H4218/100</f>
        <v>0.65727272727272734</v>
      </c>
      <c r="F4218" s="49"/>
      <c r="G4218" s="49"/>
      <c r="H4218" s="12">
        <v>65.727272727272734</v>
      </c>
      <c r="I4218" s="49"/>
      <c r="J4218" s="106"/>
      <c r="K4218" s="14">
        <f>SUM(I4218:J4218)</f>
        <v>0</v>
      </c>
      <c r="L4218" s="49"/>
      <c r="M4218" s="106"/>
      <c r="N4218" s="106"/>
      <c r="O4218" s="14">
        <f>SUM(L4218:N4218)</f>
        <v>0</v>
      </c>
      <c r="P4218" s="106"/>
      <c r="Q4218" s="106"/>
      <c r="R4218" s="106"/>
      <c r="S4218" s="106"/>
      <c r="T4218" s="14">
        <f>SUM(P4218:S4218)</f>
        <v>0</v>
      </c>
      <c r="U4218" s="49"/>
      <c r="V4218" s="49"/>
      <c r="W4218" s="49"/>
      <c r="X4218" s="49"/>
      <c r="Y4218" s="49"/>
      <c r="Z4218" s="49"/>
      <c r="AA4218" s="14">
        <f>SUM(U4218:Z4218)</f>
        <v>0</v>
      </c>
      <c r="AB4218" s="49"/>
      <c r="AC4218" s="49"/>
      <c r="AD4218" s="86">
        <f>H4218+K4218+O4218+T4218+AA4218+AB4218-AC4218</f>
        <v>65.727272727272734</v>
      </c>
    </row>
    <row r="4219" spans="1:30" ht="21" customHeight="1" x14ac:dyDescent="0.2">
      <c r="A4219" s="10">
        <v>4215</v>
      </c>
      <c r="B4219" s="122" t="s">
        <v>3406</v>
      </c>
      <c r="C4219" s="110" t="s">
        <v>73</v>
      </c>
      <c r="D4219" s="110">
        <v>2</v>
      </c>
      <c r="E4219" s="36">
        <v>0.65718750000000004</v>
      </c>
      <c r="F4219" s="50"/>
      <c r="G4219" s="50"/>
      <c r="H4219" s="12">
        <f>SUM(E4219*100,F4219:G4219)</f>
        <v>65.71875</v>
      </c>
      <c r="I4219" s="50"/>
      <c r="J4219" s="112"/>
      <c r="K4219" s="14">
        <f>SUM(I4219:J4219)</f>
        <v>0</v>
      </c>
      <c r="L4219" s="50"/>
      <c r="M4219" s="112"/>
      <c r="N4219" s="112"/>
      <c r="O4219" s="14">
        <f>SUM(L4219:N4219)</f>
        <v>0</v>
      </c>
      <c r="P4219" s="112"/>
      <c r="Q4219" s="112"/>
      <c r="R4219" s="112"/>
      <c r="S4219" s="112"/>
      <c r="T4219" s="14">
        <f>SUM(P4219:S4219)</f>
        <v>0</v>
      </c>
      <c r="U4219" s="50"/>
      <c r="V4219" s="50"/>
      <c r="W4219" s="50"/>
      <c r="X4219" s="50"/>
      <c r="Y4219" s="50"/>
      <c r="Z4219" s="50"/>
      <c r="AA4219" s="14">
        <f>SUM(U4219:Z4219)</f>
        <v>0</v>
      </c>
      <c r="AB4219" s="50"/>
      <c r="AC4219" s="50"/>
      <c r="AD4219" s="87">
        <f>H4219+K4219+O4219+T4219+AA4219+AB4219-AC4219</f>
        <v>65.71875</v>
      </c>
    </row>
    <row r="4220" spans="1:30" ht="21" customHeight="1" x14ac:dyDescent="0.2">
      <c r="A4220" s="8">
        <v>4216</v>
      </c>
      <c r="B4220" s="96" t="s">
        <v>3407</v>
      </c>
      <c r="C4220" s="96" t="s">
        <v>66</v>
      </c>
      <c r="D4220" s="96">
        <v>3</v>
      </c>
      <c r="E4220" s="35">
        <v>0.65700000000000003</v>
      </c>
      <c r="F4220" s="47"/>
      <c r="G4220" s="47"/>
      <c r="H4220" s="12">
        <f>SUM(E4220*100,F4220:G4220)</f>
        <v>65.7</v>
      </c>
      <c r="I4220" s="47"/>
      <c r="J4220" s="77"/>
      <c r="K4220" s="13">
        <f>SUM(I4220:J4220)</f>
        <v>0</v>
      </c>
      <c r="L4220" s="47"/>
      <c r="M4220" s="77"/>
      <c r="N4220" s="77"/>
      <c r="O4220" s="13">
        <f>SUM(L4220:N4220)</f>
        <v>0</v>
      </c>
      <c r="P4220" s="77"/>
      <c r="Q4220" s="77"/>
      <c r="R4220" s="77"/>
      <c r="S4220" s="77"/>
      <c r="T4220" s="13">
        <f>SUM(P4220:S4220)</f>
        <v>0</v>
      </c>
      <c r="U4220" s="47"/>
      <c r="V4220" s="47"/>
      <c r="W4220" s="47"/>
      <c r="X4220" s="47"/>
      <c r="Y4220" s="47"/>
      <c r="Z4220" s="47"/>
      <c r="AA4220" s="13">
        <f>SUM(U4220:Z4220)</f>
        <v>0</v>
      </c>
      <c r="AB4220" s="47"/>
      <c r="AC4220" s="47"/>
      <c r="AD4220" s="86">
        <f>H4220+K4220+O4220+T4220+AA4220+AB4220-AC4220</f>
        <v>65.7</v>
      </c>
    </row>
    <row r="4221" spans="1:30" ht="21" customHeight="1" x14ac:dyDescent="0.2">
      <c r="A4221" s="9">
        <v>4217</v>
      </c>
      <c r="B4221" s="117">
        <v>174007</v>
      </c>
      <c r="C4221" s="119" t="s">
        <v>78</v>
      </c>
      <c r="D4221" s="119">
        <v>4</v>
      </c>
      <c r="E4221" s="36">
        <v>0.65692307692307694</v>
      </c>
      <c r="F4221" s="51"/>
      <c r="G4221" s="51"/>
      <c r="H4221" s="12">
        <f>SUM(E4221*100,F4221:G4221)</f>
        <v>65.692307692307693</v>
      </c>
      <c r="I4221" s="51"/>
      <c r="J4221" s="121"/>
      <c r="K4221" s="14">
        <f>SUM(I4221:J4221)</f>
        <v>0</v>
      </c>
      <c r="L4221" s="51"/>
      <c r="M4221" s="121"/>
      <c r="N4221" s="121"/>
      <c r="O4221" s="14">
        <f>SUM(L4221:N4221)</f>
        <v>0</v>
      </c>
      <c r="P4221" s="121"/>
      <c r="Q4221" s="121"/>
      <c r="R4221" s="121"/>
      <c r="S4221" s="121"/>
      <c r="T4221" s="14">
        <f>SUM(P4221:S4221)</f>
        <v>0</v>
      </c>
      <c r="U4221" s="51"/>
      <c r="V4221" s="51"/>
      <c r="W4221" s="51"/>
      <c r="X4221" s="51"/>
      <c r="Y4221" s="51"/>
      <c r="Z4221" s="51"/>
      <c r="AA4221" s="14">
        <f>SUM(U4221:Z4221)</f>
        <v>0</v>
      </c>
      <c r="AB4221" s="51"/>
      <c r="AC4221" s="51"/>
      <c r="AD4221" s="86">
        <f>H4221+K4221+O4221+T4221+AA4221+AB4221-AC4221</f>
        <v>65.692307692307693</v>
      </c>
    </row>
    <row r="4222" spans="1:30" ht="21" customHeight="1" x14ac:dyDescent="0.2">
      <c r="A4222" s="10">
        <v>4218</v>
      </c>
      <c r="B4222" s="107" t="s">
        <v>3408</v>
      </c>
      <c r="C4222" s="104" t="s">
        <v>70</v>
      </c>
      <c r="D4222" s="104">
        <v>2</v>
      </c>
      <c r="E4222" s="36">
        <f>H4222/100</f>
        <v>0.65673636363636367</v>
      </c>
      <c r="F4222" s="49"/>
      <c r="G4222" s="49"/>
      <c r="H4222" s="12">
        <v>65.673636363636362</v>
      </c>
      <c r="I4222" s="49"/>
      <c r="J4222" s="106"/>
      <c r="K4222" s="14">
        <f>SUM(I4222:J4222)</f>
        <v>0</v>
      </c>
      <c r="L4222" s="49"/>
      <c r="M4222" s="106"/>
      <c r="N4222" s="106"/>
      <c r="O4222" s="14">
        <f>SUM(L4222:N4222)</f>
        <v>0</v>
      </c>
      <c r="P4222" s="106"/>
      <c r="Q4222" s="106"/>
      <c r="R4222" s="106"/>
      <c r="S4222" s="106"/>
      <c r="T4222" s="14">
        <f>SUM(P4222:S4222)</f>
        <v>0</v>
      </c>
      <c r="U4222" s="49"/>
      <c r="V4222" s="49"/>
      <c r="W4222" s="49"/>
      <c r="X4222" s="49"/>
      <c r="Y4222" s="49"/>
      <c r="Z4222" s="49"/>
      <c r="AA4222" s="14">
        <f>SUM(U4222:Z4222)</f>
        <v>0</v>
      </c>
      <c r="AB4222" s="49"/>
      <c r="AC4222" s="49"/>
      <c r="AD4222" s="86">
        <f>H4222+K4222+O4222+T4222+AA4222+AB4222-AC4222</f>
        <v>65.673636363636362</v>
      </c>
    </row>
    <row r="4223" spans="1:30" ht="21" customHeight="1" x14ac:dyDescent="0.2">
      <c r="A4223" s="8">
        <v>4219</v>
      </c>
      <c r="B4223" s="96" t="s">
        <v>3409</v>
      </c>
      <c r="C4223" s="96" t="s">
        <v>66</v>
      </c>
      <c r="D4223" s="96">
        <v>4</v>
      </c>
      <c r="E4223" s="35">
        <v>0.65666666666666662</v>
      </c>
      <c r="F4223" s="47"/>
      <c r="G4223" s="47"/>
      <c r="H4223" s="12">
        <f>SUM(E4223*100,F4223:G4223)</f>
        <v>65.666666666666657</v>
      </c>
      <c r="I4223" s="47"/>
      <c r="J4223" s="77"/>
      <c r="K4223" s="13">
        <f>SUM(I4223:J4223)</f>
        <v>0</v>
      </c>
      <c r="L4223" s="47"/>
      <c r="M4223" s="77"/>
      <c r="N4223" s="77"/>
      <c r="O4223" s="13">
        <f>SUM(L4223:N4223)</f>
        <v>0</v>
      </c>
      <c r="P4223" s="77"/>
      <c r="Q4223" s="77"/>
      <c r="R4223" s="77"/>
      <c r="S4223" s="77"/>
      <c r="T4223" s="13">
        <f>SUM(P4223:S4223)</f>
        <v>0</v>
      </c>
      <c r="U4223" s="47"/>
      <c r="V4223" s="47"/>
      <c r="W4223" s="47"/>
      <c r="X4223" s="47"/>
      <c r="Y4223" s="47"/>
      <c r="Z4223" s="47"/>
      <c r="AA4223" s="13">
        <f>SUM(U4223:Z4223)</f>
        <v>0</v>
      </c>
      <c r="AB4223" s="47"/>
      <c r="AC4223" s="47"/>
      <c r="AD4223" s="86">
        <f>H4223+K4223+O4223+T4223+AA4223+AB4223-AC4223</f>
        <v>65.666666666666657</v>
      </c>
    </row>
    <row r="4224" spans="1:30" ht="21" customHeight="1" x14ac:dyDescent="0.2">
      <c r="A4224" s="9">
        <v>4220</v>
      </c>
      <c r="B4224" s="117">
        <v>184023</v>
      </c>
      <c r="C4224" s="119" t="s">
        <v>78</v>
      </c>
      <c r="D4224" s="119">
        <v>3</v>
      </c>
      <c r="E4224" s="36">
        <v>0.65659090909090911</v>
      </c>
      <c r="F4224" s="51"/>
      <c r="G4224" s="51"/>
      <c r="H4224" s="12">
        <f>SUM(E4224*100,F4224:G4224)</f>
        <v>65.659090909090907</v>
      </c>
      <c r="I4224" s="51"/>
      <c r="J4224" s="121"/>
      <c r="K4224" s="14">
        <f>SUM(I4224:J4224)</f>
        <v>0</v>
      </c>
      <c r="L4224" s="51"/>
      <c r="M4224" s="121"/>
      <c r="N4224" s="121"/>
      <c r="O4224" s="14">
        <f>SUM(L4224:N4224)</f>
        <v>0</v>
      </c>
      <c r="P4224" s="121"/>
      <c r="Q4224" s="121"/>
      <c r="R4224" s="121"/>
      <c r="S4224" s="121"/>
      <c r="T4224" s="14">
        <f>SUM(P4224:S4224)</f>
        <v>0</v>
      </c>
      <c r="U4224" s="51"/>
      <c r="V4224" s="51"/>
      <c r="W4224" s="51"/>
      <c r="X4224" s="51"/>
      <c r="Y4224" s="51"/>
      <c r="Z4224" s="51"/>
      <c r="AA4224" s="14">
        <f>SUM(U4224:Z4224)</f>
        <v>0</v>
      </c>
      <c r="AB4224" s="51"/>
      <c r="AC4224" s="51"/>
      <c r="AD4224" s="86">
        <f>H4224+K4224+O4224+T4224+AA4224+AB4224-AC4224</f>
        <v>65.659090909090907</v>
      </c>
    </row>
    <row r="4225" spans="1:30" ht="21" customHeight="1" x14ac:dyDescent="0.2">
      <c r="A4225" s="10">
        <v>4221</v>
      </c>
      <c r="B4225" s="134" t="s">
        <v>3410</v>
      </c>
      <c r="C4225" s="92" t="s">
        <v>64</v>
      </c>
      <c r="D4225" s="92">
        <v>1</v>
      </c>
      <c r="E4225" s="37">
        <v>0.65613333333333335</v>
      </c>
      <c r="F4225" s="46"/>
      <c r="G4225" s="46"/>
      <c r="H4225" s="12">
        <f>SUM(E4225*100,F4225:G4225)</f>
        <v>65.61333333333333</v>
      </c>
      <c r="I4225" s="94"/>
      <c r="J4225" s="95"/>
      <c r="K4225" s="12">
        <f>SUM(I4225:J4225)</f>
        <v>0</v>
      </c>
      <c r="L4225" s="95"/>
      <c r="M4225" s="95"/>
      <c r="N4225" s="95"/>
      <c r="O4225" s="12">
        <f>SUM(L4225:N4225)</f>
        <v>0</v>
      </c>
      <c r="P4225" s="95"/>
      <c r="Q4225" s="95"/>
      <c r="R4225" s="95"/>
      <c r="S4225" s="95"/>
      <c r="T4225" s="12">
        <f>SUM(P4225:S4225)</f>
        <v>0</v>
      </c>
      <c r="U4225" s="95"/>
      <c r="V4225" s="94"/>
      <c r="W4225" s="94"/>
      <c r="X4225" s="94"/>
      <c r="Y4225" s="85"/>
      <c r="Z4225" s="85"/>
      <c r="AA4225" s="14">
        <f>SUM(U4225:Z4225)</f>
        <v>0</v>
      </c>
      <c r="AB4225" s="85"/>
      <c r="AC4225" s="85"/>
      <c r="AD4225" s="86">
        <f>H4225+K4225+O4225+T4225+AA4225+AB4225-AC4225</f>
        <v>65.61333333333333</v>
      </c>
    </row>
    <row r="4226" spans="1:30" ht="21" customHeight="1" x14ac:dyDescent="0.2">
      <c r="A4226" s="8">
        <v>4222</v>
      </c>
      <c r="B4226" s="107">
        <v>188204</v>
      </c>
      <c r="C4226" s="104" t="s">
        <v>70</v>
      </c>
      <c r="D4226" s="104">
        <v>3</v>
      </c>
      <c r="E4226" s="36">
        <f>'[1]3-18-07.'!AD24</f>
        <v>0.65599999999999992</v>
      </c>
      <c r="F4226" s="49"/>
      <c r="G4226" s="49"/>
      <c r="H4226" s="12">
        <f>SUM(E4226*100,F4226:G4226)</f>
        <v>65.599999999999994</v>
      </c>
      <c r="I4226" s="49"/>
      <c r="J4226" s="106"/>
      <c r="K4226" s="14">
        <f>SUM(I4226:J4226)</f>
        <v>0</v>
      </c>
      <c r="L4226" s="49"/>
      <c r="M4226" s="106"/>
      <c r="N4226" s="106"/>
      <c r="O4226" s="14">
        <f>SUM(L4226:N4226)</f>
        <v>0</v>
      </c>
      <c r="P4226" s="106"/>
      <c r="Q4226" s="106"/>
      <c r="R4226" s="106"/>
      <c r="S4226" s="106"/>
      <c r="T4226" s="14">
        <f>SUM(P4226:S4226)</f>
        <v>0</v>
      </c>
      <c r="U4226" s="49"/>
      <c r="V4226" s="49"/>
      <c r="W4226" s="49"/>
      <c r="X4226" s="49"/>
      <c r="Y4226" s="49"/>
      <c r="Z4226" s="49"/>
      <c r="AA4226" s="14">
        <f>SUM(U4226:Z4226)</f>
        <v>0</v>
      </c>
      <c r="AB4226" s="49"/>
      <c r="AC4226" s="49"/>
      <c r="AD4226" s="87">
        <f>H4226+K4226+O4226+T4226+AA4226+AB4226-AC4226</f>
        <v>65.599999999999994</v>
      </c>
    </row>
    <row r="4227" spans="1:30" ht="21" customHeight="1" x14ac:dyDescent="0.2">
      <c r="A4227" s="9">
        <v>4223</v>
      </c>
      <c r="B4227" s="110" t="s">
        <v>3411</v>
      </c>
      <c r="C4227" s="110" t="s">
        <v>73</v>
      </c>
      <c r="D4227" s="110">
        <v>3</v>
      </c>
      <c r="E4227" s="36">
        <v>0.65594202898550724</v>
      </c>
      <c r="F4227" s="50"/>
      <c r="G4227" s="50"/>
      <c r="H4227" s="12">
        <f>SUM(E4227*100,F4227:G4227)</f>
        <v>65.594202898550719</v>
      </c>
      <c r="I4227" s="50"/>
      <c r="J4227" s="112"/>
      <c r="K4227" s="14">
        <f>SUM(I4227:J4227)</f>
        <v>0</v>
      </c>
      <c r="L4227" s="50"/>
      <c r="M4227" s="112"/>
      <c r="N4227" s="112"/>
      <c r="O4227" s="14">
        <f>SUM(L4227:N4227)</f>
        <v>0</v>
      </c>
      <c r="P4227" s="112"/>
      <c r="Q4227" s="112"/>
      <c r="R4227" s="112"/>
      <c r="S4227" s="112"/>
      <c r="T4227" s="14">
        <f>SUM(P4227:S4227)</f>
        <v>0</v>
      </c>
      <c r="U4227" s="50"/>
      <c r="V4227" s="50"/>
      <c r="W4227" s="50"/>
      <c r="X4227" s="50"/>
      <c r="Y4227" s="50"/>
      <c r="Z4227" s="50"/>
      <c r="AA4227" s="14">
        <f>SUM(U4227:Z4227)</f>
        <v>0</v>
      </c>
      <c r="AB4227" s="50"/>
      <c r="AC4227" s="50"/>
      <c r="AD4227" s="86">
        <f>H4227+K4227+O4227+T4227+AA4227+AB4227-AC4227</f>
        <v>65.594202898550719</v>
      </c>
    </row>
    <row r="4228" spans="1:30" ht="21" customHeight="1" x14ac:dyDescent="0.2">
      <c r="A4228" s="10">
        <v>4224</v>
      </c>
      <c r="B4228" s="131" t="s">
        <v>3412</v>
      </c>
      <c r="C4228" s="92" t="s">
        <v>64</v>
      </c>
      <c r="D4228" s="92">
        <v>2</v>
      </c>
      <c r="E4228" s="37">
        <v>0.64989361702127657</v>
      </c>
      <c r="F4228" s="46"/>
      <c r="G4228" s="46"/>
      <c r="H4228" s="12">
        <f>SUM(E4228*100,F4228:G4228)</f>
        <v>64.989361702127653</v>
      </c>
      <c r="I4228" s="94"/>
      <c r="J4228" s="95"/>
      <c r="K4228" s="12">
        <f>SUM(I4228:J4228)</f>
        <v>0</v>
      </c>
      <c r="L4228" s="95"/>
      <c r="M4228" s="95"/>
      <c r="N4228" s="95"/>
      <c r="O4228" s="12">
        <f>SUM(L4228:N4228)</f>
        <v>0</v>
      </c>
      <c r="P4228" s="95"/>
      <c r="Q4228" s="95"/>
      <c r="R4228" s="95">
        <v>0.6</v>
      </c>
      <c r="S4228" s="95"/>
      <c r="T4228" s="12">
        <f>SUM(P4228:S4228)</f>
        <v>0.6</v>
      </c>
      <c r="U4228" s="95"/>
      <c r="V4228" s="94"/>
      <c r="W4228" s="94"/>
      <c r="X4228" s="94"/>
      <c r="Y4228" s="85"/>
      <c r="Z4228" s="85"/>
      <c r="AA4228" s="14">
        <f>SUM(U4228:Z4228)</f>
        <v>0</v>
      </c>
      <c r="AB4228" s="85"/>
      <c r="AC4228" s="85"/>
      <c r="AD4228" s="86">
        <f>H4228+K4228+O4228+T4228+AA4228+AB4228-AC4228</f>
        <v>65.589361702127647</v>
      </c>
    </row>
    <row r="4229" spans="1:30" ht="21" customHeight="1" x14ac:dyDescent="0.2">
      <c r="A4229" s="8">
        <v>4225</v>
      </c>
      <c r="B4229" s="228">
        <v>164440</v>
      </c>
      <c r="C4229" s="92" t="s">
        <v>64</v>
      </c>
      <c r="D4229" s="91">
        <v>4</v>
      </c>
      <c r="E4229" s="37">
        <v>0.65585585585585582</v>
      </c>
      <c r="F4229" s="46"/>
      <c r="G4229" s="46"/>
      <c r="H4229" s="12">
        <f>SUM(E4229*100,F4229:G4229)</f>
        <v>65.585585585585576</v>
      </c>
      <c r="I4229" s="94"/>
      <c r="J4229" s="95"/>
      <c r="K4229" s="12">
        <f>SUM(I4229:J4229)</f>
        <v>0</v>
      </c>
      <c r="L4229" s="95"/>
      <c r="M4229" s="95"/>
      <c r="N4229" s="95"/>
      <c r="O4229" s="12">
        <f>SUM(L4229:N4229)</f>
        <v>0</v>
      </c>
      <c r="P4229" s="95"/>
      <c r="Q4229" s="95"/>
      <c r="R4229" s="95"/>
      <c r="S4229" s="95"/>
      <c r="T4229" s="12">
        <f>SUM(P4229:S4229)</f>
        <v>0</v>
      </c>
      <c r="U4229" s="95"/>
      <c r="V4229" s="94"/>
      <c r="W4229" s="94"/>
      <c r="X4229" s="94"/>
      <c r="Y4229" s="85"/>
      <c r="Z4229" s="85"/>
      <c r="AA4229" s="14">
        <f>SUM(U4229:Z4229)</f>
        <v>0</v>
      </c>
      <c r="AB4229" s="85"/>
      <c r="AC4229" s="85"/>
      <c r="AD4229" s="86">
        <f>H4229+K4229+O4229+T4229+AA4229+AB4229-AC4229</f>
        <v>65.585585585585576</v>
      </c>
    </row>
    <row r="4230" spans="1:30" ht="21" customHeight="1" x14ac:dyDescent="0.2">
      <c r="A4230" s="9">
        <v>4226</v>
      </c>
      <c r="B4230" s="99" t="s">
        <v>3413</v>
      </c>
      <c r="C4230" s="101" t="s">
        <v>68</v>
      </c>
      <c r="D4230" s="101">
        <v>4</v>
      </c>
      <c r="E4230" s="35">
        <v>0.65566666666666662</v>
      </c>
      <c r="F4230" s="48"/>
      <c r="G4230" s="48"/>
      <c r="H4230" s="12">
        <f>SUM(E4230*100,F4230:G4230)</f>
        <v>65.566666666666663</v>
      </c>
      <c r="I4230" s="48"/>
      <c r="J4230" s="78"/>
      <c r="K4230" s="13">
        <f>SUM(I4230:J4230)</f>
        <v>0</v>
      </c>
      <c r="L4230" s="48"/>
      <c r="M4230" s="78"/>
      <c r="N4230" s="78"/>
      <c r="O4230" s="13">
        <f>SUM(L4230:N4230)</f>
        <v>0</v>
      </c>
      <c r="P4230" s="78"/>
      <c r="Q4230" s="78"/>
      <c r="R4230" s="78"/>
      <c r="S4230" s="78"/>
      <c r="T4230" s="13">
        <f>SUM(P4230:S4230)</f>
        <v>0</v>
      </c>
      <c r="U4230" s="48"/>
      <c r="V4230" s="48"/>
      <c r="W4230" s="48"/>
      <c r="X4230" s="48"/>
      <c r="Y4230" s="48"/>
      <c r="Z4230" s="48"/>
      <c r="AA4230" s="13">
        <f>SUM(U4230:Z4230)</f>
        <v>0</v>
      </c>
      <c r="AB4230" s="48"/>
      <c r="AC4230" s="48"/>
      <c r="AD4230" s="87">
        <f>H4230+K4230+O4230+T4230+AA4230+AB4230-AC4230</f>
        <v>65.566666666666663</v>
      </c>
    </row>
    <row r="4231" spans="1:30" ht="21" customHeight="1" x14ac:dyDescent="0.2">
      <c r="A4231" s="10">
        <v>4227</v>
      </c>
      <c r="B4231" s="227" t="s">
        <v>3414</v>
      </c>
      <c r="C4231" s="92" t="s">
        <v>64</v>
      </c>
      <c r="D4231" s="91">
        <v>4</v>
      </c>
      <c r="E4231" s="37">
        <v>0.63359813084112149</v>
      </c>
      <c r="F4231" s="46"/>
      <c r="G4231" s="46"/>
      <c r="H4231" s="12">
        <f>SUM(E4231*100,F4231:G4231)</f>
        <v>63.359813084112147</v>
      </c>
      <c r="I4231" s="94"/>
      <c r="J4231" s="95"/>
      <c r="K4231" s="12">
        <f>SUM(I4231:J4231)</f>
        <v>0</v>
      </c>
      <c r="L4231" s="95"/>
      <c r="M4231" s="95"/>
      <c r="N4231" s="95"/>
      <c r="O4231" s="12">
        <f>SUM(L4231:N4231)</f>
        <v>0</v>
      </c>
      <c r="P4231" s="95"/>
      <c r="Q4231" s="95"/>
      <c r="R4231" s="95"/>
      <c r="S4231" s="95"/>
      <c r="T4231" s="12">
        <f>SUM(P4231:S4231)</f>
        <v>0</v>
      </c>
      <c r="U4231" s="95"/>
      <c r="V4231" s="94">
        <v>2.2000000000000002</v>
      </c>
      <c r="W4231" s="94"/>
      <c r="X4231" s="94"/>
      <c r="Y4231" s="85"/>
      <c r="Z4231" s="85"/>
      <c r="AA4231" s="14">
        <f>SUM(U4231:Z4231)</f>
        <v>2.2000000000000002</v>
      </c>
      <c r="AB4231" s="85"/>
      <c r="AC4231" s="85"/>
      <c r="AD4231" s="87">
        <f>H4231+K4231+O4231+T4231+AA4231+AB4231-AC4231</f>
        <v>65.55981308411215</v>
      </c>
    </row>
    <row r="4232" spans="1:30" ht="21" customHeight="1" x14ac:dyDescent="0.2">
      <c r="A4232" s="8">
        <v>4228</v>
      </c>
      <c r="B4232" s="107">
        <v>182781</v>
      </c>
      <c r="C4232" s="104" t="s">
        <v>70</v>
      </c>
      <c r="D4232" s="104">
        <v>3</v>
      </c>
      <c r="E4232" s="36">
        <f>'[1]3-18-02.'!AD10</f>
        <v>0.65555555555555556</v>
      </c>
      <c r="F4232" s="49"/>
      <c r="G4232" s="49"/>
      <c r="H4232" s="12">
        <f>SUM(E4232*100,F4232:G4232)</f>
        <v>65.555555555555557</v>
      </c>
      <c r="I4232" s="49"/>
      <c r="J4232" s="106"/>
      <c r="K4232" s="14">
        <f>SUM(I4232:J4232)</f>
        <v>0</v>
      </c>
      <c r="L4232" s="49"/>
      <c r="M4232" s="106"/>
      <c r="N4232" s="106"/>
      <c r="O4232" s="14">
        <f>SUM(L4232:N4232)</f>
        <v>0</v>
      </c>
      <c r="P4232" s="106"/>
      <c r="Q4232" s="106"/>
      <c r="R4232" s="106"/>
      <c r="S4232" s="106"/>
      <c r="T4232" s="14">
        <f>SUM(P4232:S4232)</f>
        <v>0</v>
      </c>
      <c r="U4232" s="49"/>
      <c r="V4232" s="49"/>
      <c r="W4232" s="49"/>
      <c r="X4232" s="49"/>
      <c r="Y4232" s="49"/>
      <c r="Z4232" s="49"/>
      <c r="AA4232" s="14">
        <f>SUM(U4232:Z4232)</f>
        <v>0</v>
      </c>
      <c r="AB4232" s="49"/>
      <c r="AC4232" s="49"/>
      <c r="AD4232" s="86">
        <f>H4232+K4232+O4232+T4232+AA4232+AB4232-AC4232</f>
        <v>65.555555555555557</v>
      </c>
    </row>
    <row r="4233" spans="1:30" ht="21" customHeight="1" x14ac:dyDescent="0.2">
      <c r="A4233" s="9">
        <v>4229</v>
      </c>
      <c r="B4233" s="136" t="s">
        <v>3415</v>
      </c>
      <c r="C4233" s="104" t="s">
        <v>70</v>
      </c>
      <c r="D4233" s="103">
        <v>1</v>
      </c>
      <c r="E4233" s="36">
        <f>H4233/100</f>
        <v>0.65545454545454551</v>
      </c>
      <c r="F4233" s="49"/>
      <c r="G4233" s="49"/>
      <c r="H4233" s="12">
        <v>65.545454545454547</v>
      </c>
      <c r="I4233" s="49"/>
      <c r="J4233" s="106"/>
      <c r="K4233" s="14">
        <f>SUM(I4233:J4233)</f>
        <v>0</v>
      </c>
      <c r="L4233" s="49"/>
      <c r="M4233" s="106"/>
      <c r="N4233" s="106"/>
      <c r="O4233" s="14">
        <f>SUM(L4233:N4233)</f>
        <v>0</v>
      </c>
      <c r="P4233" s="106"/>
      <c r="Q4233" s="106"/>
      <c r="R4233" s="106"/>
      <c r="S4233" s="106"/>
      <c r="T4233" s="14">
        <f>SUM(P4233:S4233)</f>
        <v>0</v>
      </c>
      <c r="U4233" s="49"/>
      <c r="V4233" s="49"/>
      <c r="W4233" s="49"/>
      <c r="X4233" s="49"/>
      <c r="Y4233" s="49"/>
      <c r="Z4233" s="49"/>
      <c r="AA4233" s="14">
        <f>SUM(U4233:Z4233)</f>
        <v>0</v>
      </c>
      <c r="AB4233" s="49"/>
      <c r="AC4233" s="49"/>
      <c r="AD4233" s="86">
        <f>H4233+K4233+O4233+T4233+AA4233+AB4233-AC4233</f>
        <v>65.545454545454547</v>
      </c>
    </row>
    <row r="4234" spans="1:30" ht="21" customHeight="1" x14ac:dyDescent="0.2">
      <c r="A4234" s="10">
        <v>4230</v>
      </c>
      <c r="B4234" s="96" t="s">
        <v>3416</v>
      </c>
      <c r="C4234" s="96" t="s">
        <v>66</v>
      </c>
      <c r="D4234" s="96">
        <v>1</v>
      </c>
      <c r="E4234" s="35">
        <v>0.65533333333333332</v>
      </c>
      <c r="F4234" s="47"/>
      <c r="G4234" s="47"/>
      <c r="H4234" s="12">
        <f>SUM(E4234*100,F4234:G4234)</f>
        <v>65.533333333333331</v>
      </c>
      <c r="I4234" s="47"/>
      <c r="J4234" s="77"/>
      <c r="K4234" s="13">
        <f>SUM(I4234:J4234)</f>
        <v>0</v>
      </c>
      <c r="L4234" s="47"/>
      <c r="M4234" s="77"/>
      <c r="N4234" s="77"/>
      <c r="O4234" s="13">
        <f>SUM(L4234:N4234)</f>
        <v>0</v>
      </c>
      <c r="P4234" s="77"/>
      <c r="Q4234" s="77"/>
      <c r="R4234" s="77"/>
      <c r="S4234" s="77"/>
      <c r="T4234" s="13">
        <f>SUM(P4234:S4234)</f>
        <v>0</v>
      </c>
      <c r="U4234" s="47"/>
      <c r="V4234" s="47"/>
      <c r="W4234" s="47"/>
      <c r="X4234" s="47"/>
      <c r="Y4234" s="47"/>
      <c r="Z4234" s="47"/>
      <c r="AA4234" s="13">
        <f>SUM(U4234:Z4234)</f>
        <v>0</v>
      </c>
      <c r="AB4234" s="47"/>
      <c r="AC4234" s="47"/>
      <c r="AD4234" s="87">
        <f>H4234+K4234+O4234+T4234+AA4234+AB4234-AC4234</f>
        <v>65.533333333333331</v>
      </c>
    </row>
    <row r="4235" spans="1:30" ht="21" customHeight="1" x14ac:dyDescent="0.2">
      <c r="A4235" s="8">
        <v>4231</v>
      </c>
      <c r="B4235" s="96" t="s">
        <v>3417</v>
      </c>
      <c r="C4235" s="96" t="s">
        <v>66</v>
      </c>
      <c r="D4235" s="96">
        <v>1</v>
      </c>
      <c r="E4235" s="35">
        <v>0.65531249999999996</v>
      </c>
      <c r="F4235" s="47"/>
      <c r="G4235" s="47"/>
      <c r="H4235" s="12">
        <f>SUM(E4235*100,F4235:G4235)</f>
        <v>65.53125</v>
      </c>
      <c r="I4235" s="47"/>
      <c r="J4235" s="77"/>
      <c r="K4235" s="13">
        <f>SUM(I4235:J4235)</f>
        <v>0</v>
      </c>
      <c r="L4235" s="47"/>
      <c r="M4235" s="77"/>
      <c r="N4235" s="77"/>
      <c r="O4235" s="13">
        <f>SUM(L4235:N4235)</f>
        <v>0</v>
      </c>
      <c r="P4235" s="77"/>
      <c r="Q4235" s="77"/>
      <c r="R4235" s="77"/>
      <c r="S4235" s="77"/>
      <c r="T4235" s="13">
        <f>SUM(P4235:S4235)</f>
        <v>0</v>
      </c>
      <c r="U4235" s="47"/>
      <c r="V4235" s="47"/>
      <c r="W4235" s="47"/>
      <c r="X4235" s="47"/>
      <c r="Y4235" s="47"/>
      <c r="Z4235" s="47"/>
      <c r="AA4235" s="13">
        <f>SUM(U4235:Z4235)</f>
        <v>0</v>
      </c>
      <c r="AB4235" s="47"/>
      <c r="AC4235" s="47"/>
      <c r="AD4235" s="86">
        <f>H4235+K4235+O4235+T4235+AA4235+AB4235-AC4235</f>
        <v>65.53125</v>
      </c>
    </row>
    <row r="4236" spans="1:30" ht="21" customHeight="1" x14ac:dyDescent="0.2">
      <c r="A4236" s="9">
        <v>4232</v>
      </c>
      <c r="B4236" s="154">
        <v>164238</v>
      </c>
      <c r="C4236" s="92" t="s">
        <v>64</v>
      </c>
      <c r="D4236" s="91">
        <v>5</v>
      </c>
      <c r="E4236" s="37">
        <v>0.65512046590788209</v>
      </c>
      <c r="F4236" s="54"/>
      <c r="G4236" s="54"/>
      <c r="H4236" s="12">
        <f>SUM(E4236*100,F4236:G4236)</f>
        <v>65.512046590788202</v>
      </c>
      <c r="I4236" s="85"/>
      <c r="J4236" s="126"/>
      <c r="K4236" s="12">
        <f>SUM(I4236:J4236)</f>
        <v>0</v>
      </c>
      <c r="L4236" s="95"/>
      <c r="M4236" s="95"/>
      <c r="N4236" s="95"/>
      <c r="O4236" s="12">
        <f>SUM(L4236:N4236)</f>
        <v>0</v>
      </c>
      <c r="P4236" s="95"/>
      <c r="Q4236" s="95"/>
      <c r="R4236" s="95"/>
      <c r="S4236" s="95"/>
      <c r="T4236" s="12">
        <f>SUM(P4236:S4236)</f>
        <v>0</v>
      </c>
      <c r="U4236" s="95"/>
      <c r="V4236" s="94"/>
      <c r="W4236" s="94"/>
      <c r="X4236" s="94"/>
      <c r="Y4236" s="85"/>
      <c r="Z4236" s="85"/>
      <c r="AA4236" s="14">
        <f>SUM(U4236:Z4236)</f>
        <v>0</v>
      </c>
      <c r="AB4236" s="85"/>
      <c r="AC4236" s="85"/>
      <c r="AD4236" s="87">
        <f>H4236+K4236+O4236+T4236+AA4236+AB4236-AC4236</f>
        <v>65.512046590788202</v>
      </c>
    </row>
    <row r="4237" spans="1:30" ht="21" customHeight="1" x14ac:dyDescent="0.2">
      <c r="A4237" s="10">
        <v>4233</v>
      </c>
      <c r="B4237" s="145">
        <v>164253</v>
      </c>
      <c r="C4237" s="92" t="s">
        <v>64</v>
      </c>
      <c r="D4237" s="91">
        <v>5</v>
      </c>
      <c r="E4237" s="37">
        <v>0.64511573236889697</v>
      </c>
      <c r="F4237" s="54"/>
      <c r="G4237" s="54"/>
      <c r="H4237" s="12">
        <f>SUM(E4237*100,F4237:G4237)</f>
        <v>64.511573236889703</v>
      </c>
      <c r="I4237" s="85"/>
      <c r="J4237" s="126"/>
      <c r="K4237" s="12">
        <f>SUM(I4237:J4237)</f>
        <v>0</v>
      </c>
      <c r="L4237" s="95"/>
      <c r="M4237" s="95"/>
      <c r="N4237" s="95"/>
      <c r="O4237" s="12">
        <f>SUM(L4237:N4237)</f>
        <v>0</v>
      </c>
      <c r="P4237" s="95"/>
      <c r="Q4237" s="95"/>
      <c r="R4237" s="95"/>
      <c r="S4237" s="95"/>
      <c r="T4237" s="12">
        <f>SUM(P4237:S4237)</f>
        <v>0</v>
      </c>
      <c r="U4237" s="95"/>
      <c r="V4237" s="94"/>
      <c r="W4237" s="94"/>
      <c r="X4237" s="94"/>
      <c r="Y4237" s="85"/>
      <c r="Z4237" s="85"/>
      <c r="AA4237" s="14">
        <f>SUM(U4237:Z4237)</f>
        <v>0</v>
      </c>
      <c r="AB4237" s="85">
        <v>1</v>
      </c>
      <c r="AC4237" s="85"/>
      <c r="AD4237" s="86">
        <f>H4237+K4237+O4237+T4237+AA4237+AB4237-AC4237</f>
        <v>65.511573236889703</v>
      </c>
    </row>
    <row r="4238" spans="1:30" ht="21" customHeight="1" x14ac:dyDescent="0.2">
      <c r="A4238" s="8">
        <v>4234</v>
      </c>
      <c r="B4238" s="96" t="s">
        <v>3418</v>
      </c>
      <c r="C4238" s="96" t="s">
        <v>66</v>
      </c>
      <c r="D4238" s="96">
        <v>2</v>
      </c>
      <c r="E4238" s="35">
        <v>0.64666666666666661</v>
      </c>
      <c r="F4238" s="47"/>
      <c r="G4238" s="47"/>
      <c r="H4238" s="12">
        <f>SUM(E4238*100,F4238:G4238)</f>
        <v>64.666666666666657</v>
      </c>
      <c r="I4238" s="47"/>
      <c r="J4238" s="77"/>
      <c r="K4238" s="13">
        <f>SUM(I4238:J4238)</f>
        <v>0</v>
      </c>
      <c r="L4238" s="47"/>
      <c r="M4238" s="77"/>
      <c r="N4238" s="77"/>
      <c r="O4238" s="13">
        <f>SUM(L4238:N4238)</f>
        <v>0</v>
      </c>
      <c r="P4238" s="77"/>
      <c r="Q4238" s="77"/>
      <c r="R4238" s="77"/>
      <c r="S4238" s="77"/>
      <c r="T4238" s="13">
        <f>SUM(P4238:S4238)</f>
        <v>0</v>
      </c>
      <c r="U4238" s="47"/>
      <c r="V4238" s="47"/>
      <c r="W4238" s="47"/>
      <c r="X4238" s="47">
        <v>0.8</v>
      </c>
      <c r="Y4238" s="47"/>
      <c r="Z4238" s="47"/>
      <c r="AA4238" s="13">
        <f>SUM(U4238:Z4238)</f>
        <v>0.8</v>
      </c>
      <c r="AB4238" s="47"/>
      <c r="AC4238" s="47"/>
      <c r="AD4238" s="87">
        <f>H4238+K4238+O4238+T4238+AA4238+AB4238-AC4238</f>
        <v>65.466666666666654</v>
      </c>
    </row>
    <row r="4239" spans="1:30" ht="21" customHeight="1" x14ac:dyDescent="0.2">
      <c r="A4239" s="9">
        <v>4235</v>
      </c>
      <c r="B4239" s="117">
        <v>204446</v>
      </c>
      <c r="C4239" s="119" t="s">
        <v>78</v>
      </c>
      <c r="D4239" s="119">
        <v>2</v>
      </c>
      <c r="E4239" s="36">
        <v>0.65437500000000004</v>
      </c>
      <c r="F4239" s="51"/>
      <c r="G4239" s="51"/>
      <c r="H4239" s="12">
        <f>SUM(E4239*100,F4239:G4239)</f>
        <v>65.4375</v>
      </c>
      <c r="I4239" s="51"/>
      <c r="J4239" s="121"/>
      <c r="K4239" s="14">
        <f>SUM(I4239:J4239)</f>
        <v>0</v>
      </c>
      <c r="L4239" s="51"/>
      <c r="M4239" s="121"/>
      <c r="N4239" s="121"/>
      <c r="O4239" s="14">
        <f>SUM(L4239:N4239)</f>
        <v>0</v>
      </c>
      <c r="P4239" s="121"/>
      <c r="Q4239" s="121"/>
      <c r="R4239" s="121"/>
      <c r="S4239" s="121"/>
      <c r="T4239" s="14">
        <f>SUM(P4239:S4239)</f>
        <v>0</v>
      </c>
      <c r="U4239" s="51"/>
      <c r="V4239" s="51"/>
      <c r="W4239" s="51"/>
      <c r="X4239" s="51"/>
      <c r="Y4239" s="51"/>
      <c r="Z4239" s="51"/>
      <c r="AA4239" s="14">
        <f>SUM(U4239:Z4239)</f>
        <v>0</v>
      </c>
      <c r="AB4239" s="51"/>
      <c r="AC4239" s="51"/>
      <c r="AD4239" s="86">
        <f>H4239+K4239+O4239+T4239+AA4239+AB4239-AC4239</f>
        <v>65.4375</v>
      </c>
    </row>
    <row r="4240" spans="1:30" ht="21" customHeight="1" x14ac:dyDescent="0.2">
      <c r="A4240" s="10">
        <v>4236</v>
      </c>
      <c r="B4240" s="96" t="s">
        <v>3419</v>
      </c>
      <c r="C4240" s="96" t="s">
        <v>66</v>
      </c>
      <c r="D4240" s="96">
        <v>2</v>
      </c>
      <c r="E4240" s="35">
        <v>0.65433333333333332</v>
      </c>
      <c r="F4240" s="47"/>
      <c r="G4240" s="47"/>
      <c r="H4240" s="12">
        <f>SUM(E4240*100,F4240:G4240)</f>
        <v>65.433333333333337</v>
      </c>
      <c r="I4240" s="47"/>
      <c r="J4240" s="77"/>
      <c r="K4240" s="13">
        <f>SUM(I4240:J4240)</f>
        <v>0</v>
      </c>
      <c r="L4240" s="47"/>
      <c r="M4240" s="77"/>
      <c r="N4240" s="77"/>
      <c r="O4240" s="13">
        <f>SUM(L4240:N4240)</f>
        <v>0</v>
      </c>
      <c r="P4240" s="77"/>
      <c r="Q4240" s="77"/>
      <c r="R4240" s="77"/>
      <c r="S4240" s="77"/>
      <c r="T4240" s="13">
        <f>SUM(P4240:S4240)</f>
        <v>0</v>
      </c>
      <c r="U4240" s="47"/>
      <c r="V4240" s="47"/>
      <c r="W4240" s="47"/>
      <c r="X4240" s="47"/>
      <c r="Y4240" s="47"/>
      <c r="Z4240" s="47"/>
      <c r="AA4240" s="13">
        <f>SUM(U4240:Z4240)</f>
        <v>0</v>
      </c>
      <c r="AB4240" s="47"/>
      <c r="AC4240" s="47"/>
      <c r="AD4240" s="86">
        <f>H4240+K4240+O4240+T4240+AA4240+AB4240-AC4240</f>
        <v>65.433333333333337</v>
      </c>
    </row>
    <row r="4241" spans="1:30" ht="21" customHeight="1" x14ac:dyDescent="0.2">
      <c r="A4241" s="8">
        <v>4237</v>
      </c>
      <c r="B4241" s="144" t="s">
        <v>3420</v>
      </c>
      <c r="C4241" s="92" t="s">
        <v>64</v>
      </c>
      <c r="D4241" s="91">
        <v>4</v>
      </c>
      <c r="E4241" s="37">
        <v>0.6542422846614464</v>
      </c>
      <c r="F4241" s="46"/>
      <c r="G4241" s="46"/>
      <c r="H4241" s="12">
        <f>SUM(E4241*100,F4241:G4241)</f>
        <v>65.42422846614464</v>
      </c>
      <c r="I4241" s="94"/>
      <c r="J4241" s="95"/>
      <c r="K4241" s="12">
        <f>SUM(I4241:J4241)</f>
        <v>0</v>
      </c>
      <c r="L4241" s="95"/>
      <c r="M4241" s="95"/>
      <c r="N4241" s="95"/>
      <c r="O4241" s="12">
        <f>SUM(L4241:N4241)</f>
        <v>0</v>
      </c>
      <c r="P4241" s="95"/>
      <c r="Q4241" s="95"/>
      <c r="R4241" s="95"/>
      <c r="S4241" s="95"/>
      <c r="T4241" s="12">
        <f>SUM(P4241:S4241)</f>
        <v>0</v>
      </c>
      <c r="U4241" s="95"/>
      <c r="V4241" s="94"/>
      <c r="W4241" s="94"/>
      <c r="X4241" s="94"/>
      <c r="Y4241" s="85"/>
      <c r="Z4241" s="85"/>
      <c r="AA4241" s="14">
        <f>SUM(U4241:Z4241)</f>
        <v>0</v>
      </c>
      <c r="AB4241" s="85"/>
      <c r="AC4241" s="85"/>
      <c r="AD4241" s="86">
        <f>H4241+K4241+O4241+T4241+AA4241+AB4241-AC4241</f>
        <v>65.42422846614464</v>
      </c>
    </row>
    <row r="4242" spans="1:30" ht="21" customHeight="1" x14ac:dyDescent="0.2">
      <c r="A4242" s="9">
        <v>4238</v>
      </c>
      <c r="B4242" s="100" t="s">
        <v>3421</v>
      </c>
      <c r="C4242" s="101" t="s">
        <v>68</v>
      </c>
      <c r="D4242" s="99">
        <v>1</v>
      </c>
      <c r="E4242" s="35">
        <v>0.65419354838709676</v>
      </c>
      <c r="F4242" s="48"/>
      <c r="G4242" s="48"/>
      <c r="H4242" s="12">
        <f>SUM(E4242*100,F4242:G4242)</f>
        <v>65.41935483870968</v>
      </c>
      <c r="I4242" s="48"/>
      <c r="J4242" s="78"/>
      <c r="K4242" s="13">
        <f>SUM(I4242:J4242)</f>
        <v>0</v>
      </c>
      <c r="L4242" s="48"/>
      <c r="M4242" s="78"/>
      <c r="N4242" s="78"/>
      <c r="O4242" s="13">
        <f>SUM(L4242:N4242)</f>
        <v>0</v>
      </c>
      <c r="P4242" s="78"/>
      <c r="Q4242" s="78"/>
      <c r="R4242" s="78"/>
      <c r="S4242" s="78"/>
      <c r="T4242" s="13">
        <f>SUM(P4242:S4242)</f>
        <v>0</v>
      </c>
      <c r="U4242" s="48"/>
      <c r="V4242" s="48"/>
      <c r="W4242" s="48"/>
      <c r="X4242" s="48"/>
      <c r="Y4242" s="48"/>
      <c r="Z4242" s="48"/>
      <c r="AA4242" s="13">
        <f>SUM(U4242:Z4242)</f>
        <v>0</v>
      </c>
      <c r="AB4242" s="48"/>
      <c r="AC4242" s="48"/>
      <c r="AD4242" s="87">
        <f>H4242+K4242+O4242+T4242+AA4242+AB4242-AC4242</f>
        <v>65.41935483870968</v>
      </c>
    </row>
    <row r="4243" spans="1:30" ht="21" customHeight="1" x14ac:dyDescent="0.2">
      <c r="A4243" s="10">
        <v>4239</v>
      </c>
      <c r="B4243" s="103" t="s">
        <v>3422</v>
      </c>
      <c r="C4243" s="104" t="s">
        <v>70</v>
      </c>
      <c r="D4243" s="103">
        <v>4</v>
      </c>
      <c r="E4243" s="36">
        <f>H4243/100</f>
        <v>0.65400000000000003</v>
      </c>
      <c r="F4243" s="49"/>
      <c r="G4243" s="49"/>
      <c r="H4243" s="12">
        <v>65.400000000000006</v>
      </c>
      <c r="I4243" s="49"/>
      <c r="J4243" s="106"/>
      <c r="K4243" s="14">
        <f>SUM(I4243:J4243)</f>
        <v>0</v>
      </c>
      <c r="L4243" s="49"/>
      <c r="M4243" s="106"/>
      <c r="N4243" s="106"/>
      <c r="O4243" s="14">
        <f>SUM(L4243:N4243)</f>
        <v>0</v>
      </c>
      <c r="P4243" s="106"/>
      <c r="Q4243" s="106"/>
      <c r="R4243" s="106"/>
      <c r="S4243" s="106"/>
      <c r="T4243" s="14">
        <f>SUM(P4243:S4243)</f>
        <v>0</v>
      </c>
      <c r="U4243" s="49"/>
      <c r="V4243" s="49"/>
      <c r="W4243" s="49"/>
      <c r="X4243" s="49"/>
      <c r="Y4243" s="49"/>
      <c r="Z4243" s="49"/>
      <c r="AA4243" s="14">
        <f>SUM(U4243:Z4243)</f>
        <v>0</v>
      </c>
      <c r="AB4243" s="49"/>
      <c r="AC4243" s="49"/>
      <c r="AD4243" s="86">
        <f>H4243+K4243+O4243+T4243+AA4243+AB4243-AC4243</f>
        <v>65.400000000000006</v>
      </c>
    </row>
    <row r="4244" spans="1:30" ht="21" customHeight="1" x14ac:dyDescent="0.2">
      <c r="A4244" s="8">
        <v>4240</v>
      </c>
      <c r="B4244" s="122" t="s">
        <v>3423</v>
      </c>
      <c r="C4244" s="110" t="s">
        <v>73</v>
      </c>
      <c r="D4244" s="110">
        <v>2</v>
      </c>
      <c r="E4244" s="36">
        <v>0.65393939393939393</v>
      </c>
      <c r="F4244" s="50"/>
      <c r="G4244" s="50"/>
      <c r="H4244" s="12">
        <f>SUM(E4244*100,F4244:G4244)</f>
        <v>65.393939393939391</v>
      </c>
      <c r="I4244" s="50"/>
      <c r="J4244" s="112"/>
      <c r="K4244" s="14">
        <f>SUM(I4244:J4244)</f>
        <v>0</v>
      </c>
      <c r="L4244" s="50"/>
      <c r="M4244" s="112"/>
      <c r="N4244" s="112"/>
      <c r="O4244" s="14">
        <f>SUM(L4244:N4244)</f>
        <v>0</v>
      </c>
      <c r="P4244" s="112"/>
      <c r="Q4244" s="112"/>
      <c r="R4244" s="112"/>
      <c r="S4244" s="112"/>
      <c r="T4244" s="14">
        <f>SUM(P4244:S4244)</f>
        <v>0</v>
      </c>
      <c r="U4244" s="50"/>
      <c r="V4244" s="50"/>
      <c r="W4244" s="50"/>
      <c r="X4244" s="50"/>
      <c r="Y4244" s="50"/>
      <c r="Z4244" s="50"/>
      <c r="AA4244" s="14">
        <f>SUM(U4244:Z4244)</f>
        <v>0</v>
      </c>
      <c r="AB4244" s="50"/>
      <c r="AC4244" s="50"/>
      <c r="AD4244" s="86">
        <f>H4244+K4244+O4244+T4244+AA4244+AB4244-AC4244</f>
        <v>65.393939393939391</v>
      </c>
    </row>
    <row r="4245" spans="1:30" ht="21" customHeight="1" x14ac:dyDescent="0.2">
      <c r="A4245" s="9">
        <v>4241</v>
      </c>
      <c r="B4245" s="131" t="s">
        <v>3424</v>
      </c>
      <c r="C4245" s="92" t="s">
        <v>64</v>
      </c>
      <c r="D4245" s="92">
        <v>2</v>
      </c>
      <c r="E4245" s="37">
        <v>0.65372340425531916</v>
      </c>
      <c r="F4245" s="53"/>
      <c r="G4245" s="46"/>
      <c r="H4245" s="12">
        <f>SUM(E4245*100,F4245:G4245)</f>
        <v>65.372340425531917</v>
      </c>
      <c r="I4245" s="94"/>
      <c r="J4245" s="95"/>
      <c r="K4245" s="12">
        <f>SUM(I4245:J4245)</f>
        <v>0</v>
      </c>
      <c r="L4245" s="95"/>
      <c r="M4245" s="95"/>
      <c r="N4245" s="95"/>
      <c r="O4245" s="12">
        <f>SUM(L4245:N4245)</f>
        <v>0</v>
      </c>
      <c r="P4245" s="95"/>
      <c r="Q4245" s="95"/>
      <c r="R4245" s="95"/>
      <c r="S4245" s="95"/>
      <c r="T4245" s="12">
        <f>SUM(P4245:S4245)</f>
        <v>0</v>
      </c>
      <c r="U4245" s="95"/>
      <c r="V4245" s="94"/>
      <c r="W4245" s="94"/>
      <c r="X4245" s="94"/>
      <c r="Y4245" s="85"/>
      <c r="Z4245" s="85"/>
      <c r="AA4245" s="14">
        <f>SUM(U4245:Z4245)</f>
        <v>0</v>
      </c>
      <c r="AB4245" s="85"/>
      <c r="AC4245" s="85"/>
      <c r="AD4245" s="86">
        <f>H4245+K4245+O4245+T4245+AA4245+AB4245-AC4245</f>
        <v>65.372340425531917</v>
      </c>
    </row>
    <row r="4246" spans="1:30" ht="21" customHeight="1" x14ac:dyDescent="0.2">
      <c r="A4246" s="10">
        <v>4242</v>
      </c>
      <c r="B4246" s="96" t="s">
        <v>3425</v>
      </c>
      <c r="C4246" s="96" t="s">
        <v>66</v>
      </c>
      <c r="D4246" s="96">
        <v>3</v>
      </c>
      <c r="E4246" s="35">
        <v>0.55355932203389835</v>
      </c>
      <c r="F4246" s="47"/>
      <c r="G4246" s="47"/>
      <c r="H4246" s="12">
        <f>SUM(E4246*100,F4246:G4246)</f>
        <v>55.355932203389834</v>
      </c>
      <c r="I4246" s="47"/>
      <c r="J4246" s="77"/>
      <c r="K4246" s="13">
        <f>SUM(I4246:J4246)</f>
        <v>0</v>
      </c>
      <c r="L4246" s="47"/>
      <c r="M4246" s="77"/>
      <c r="N4246" s="77"/>
      <c r="O4246" s="13">
        <f>SUM(L4246:N4246)</f>
        <v>0</v>
      </c>
      <c r="P4246" s="77"/>
      <c r="Q4246" s="77"/>
      <c r="R4246" s="77"/>
      <c r="S4246" s="77"/>
      <c r="T4246" s="13">
        <f>SUM(P4246:S4246)</f>
        <v>0</v>
      </c>
      <c r="U4246" s="47">
        <v>1.5</v>
      </c>
      <c r="V4246" s="47">
        <v>7.5</v>
      </c>
      <c r="W4246" s="47"/>
      <c r="X4246" s="47"/>
      <c r="Y4246" s="47"/>
      <c r="Z4246" s="47"/>
      <c r="AA4246" s="13">
        <f>SUM(U4246:Z4246)</f>
        <v>9</v>
      </c>
      <c r="AB4246" s="47">
        <v>1</v>
      </c>
      <c r="AC4246" s="47"/>
      <c r="AD4246" s="86">
        <f>H4246+K4246+O4246+T4246+AA4246+AB4246-AC4246</f>
        <v>65.355932203389841</v>
      </c>
    </row>
    <row r="4247" spans="1:30" ht="21" customHeight="1" x14ac:dyDescent="0.2">
      <c r="A4247" s="8">
        <v>4243</v>
      </c>
      <c r="B4247" s="103" t="s">
        <v>3426</v>
      </c>
      <c r="C4247" s="104" t="s">
        <v>70</v>
      </c>
      <c r="D4247" s="103">
        <v>4</v>
      </c>
      <c r="E4247" s="36">
        <f>H4247/100</f>
        <v>0.65333333333333332</v>
      </c>
      <c r="F4247" s="49"/>
      <c r="G4247" s="49"/>
      <c r="H4247" s="12">
        <v>65.333333333333329</v>
      </c>
      <c r="I4247" s="49"/>
      <c r="J4247" s="106"/>
      <c r="K4247" s="14">
        <f>SUM(I4247:J4247)</f>
        <v>0</v>
      </c>
      <c r="L4247" s="49"/>
      <c r="M4247" s="106"/>
      <c r="N4247" s="106"/>
      <c r="O4247" s="14">
        <f>SUM(L4247:N4247)</f>
        <v>0</v>
      </c>
      <c r="P4247" s="106"/>
      <c r="Q4247" s="106"/>
      <c r="R4247" s="106"/>
      <c r="S4247" s="106"/>
      <c r="T4247" s="14">
        <f>SUM(P4247:S4247)</f>
        <v>0</v>
      </c>
      <c r="U4247" s="49"/>
      <c r="V4247" s="49"/>
      <c r="W4247" s="49"/>
      <c r="X4247" s="49"/>
      <c r="Y4247" s="49"/>
      <c r="Z4247" s="49"/>
      <c r="AA4247" s="14">
        <f>SUM(U4247:Z4247)</f>
        <v>0</v>
      </c>
      <c r="AB4247" s="49"/>
      <c r="AC4247" s="49"/>
      <c r="AD4247" s="86">
        <f>H4247+K4247+O4247+T4247+AA4247+AB4247-AC4247</f>
        <v>65.333333333333329</v>
      </c>
    </row>
    <row r="4248" spans="1:30" ht="21" customHeight="1" x14ac:dyDescent="0.2">
      <c r="A4248" s="9">
        <v>4244</v>
      </c>
      <c r="B4248" s="134" t="s">
        <v>3427</v>
      </c>
      <c r="C4248" s="92" t="s">
        <v>64</v>
      </c>
      <c r="D4248" s="92">
        <v>1</v>
      </c>
      <c r="E4248" s="37">
        <v>0.64833333333333332</v>
      </c>
      <c r="F4248" s="46"/>
      <c r="G4248" s="91"/>
      <c r="H4248" s="12">
        <f>SUM(E4248*100,F4248:G4248)</f>
        <v>64.833333333333329</v>
      </c>
      <c r="I4248" s="94"/>
      <c r="J4248" s="95"/>
      <c r="K4248" s="12">
        <f>SUM(I4248:J4248)</f>
        <v>0</v>
      </c>
      <c r="L4248" s="95"/>
      <c r="M4248" s="95"/>
      <c r="N4248" s="95"/>
      <c r="O4248" s="12">
        <f>SUM(L4248:N4248)</f>
        <v>0</v>
      </c>
      <c r="P4248" s="95"/>
      <c r="Q4248" s="126"/>
      <c r="R4248" s="95">
        <v>0.5</v>
      </c>
      <c r="S4248" s="95"/>
      <c r="T4248" s="12">
        <f>SUM(P4248:S4248)</f>
        <v>0.5</v>
      </c>
      <c r="U4248" s="95"/>
      <c r="V4248" s="94"/>
      <c r="W4248" s="94"/>
      <c r="X4248" s="94"/>
      <c r="Y4248" s="85"/>
      <c r="Z4248" s="85"/>
      <c r="AA4248" s="14">
        <f>SUM(U4248:Z4248)</f>
        <v>0</v>
      </c>
      <c r="AB4248" s="85"/>
      <c r="AC4248" s="85"/>
      <c r="AD4248" s="86">
        <f>H4248+K4248+O4248+T4248+AA4248+AB4248-AC4248</f>
        <v>65.333333333333329</v>
      </c>
    </row>
    <row r="4249" spans="1:30" ht="21" customHeight="1" x14ac:dyDescent="0.2">
      <c r="A4249" s="10">
        <v>4245</v>
      </c>
      <c r="B4249" s="131" t="s">
        <v>3428</v>
      </c>
      <c r="C4249" s="92" t="s">
        <v>64</v>
      </c>
      <c r="D4249" s="91">
        <v>2</v>
      </c>
      <c r="E4249" s="37">
        <v>0.65287234042553188</v>
      </c>
      <c r="F4249" s="52"/>
      <c r="G4249" s="46"/>
      <c r="H4249" s="12">
        <f>SUM(E4249*100,F4249:G4249)</f>
        <v>65.287234042553195</v>
      </c>
      <c r="I4249" s="94"/>
      <c r="J4249" s="95"/>
      <c r="K4249" s="12">
        <f>SUM(I4249:J4249)</f>
        <v>0</v>
      </c>
      <c r="L4249" s="95"/>
      <c r="M4249" s="95"/>
      <c r="N4249" s="95"/>
      <c r="O4249" s="12">
        <f>SUM(L4249:N4249)</f>
        <v>0</v>
      </c>
      <c r="P4249" s="95"/>
      <c r="Q4249" s="95"/>
      <c r="R4249" s="95"/>
      <c r="S4249" s="95"/>
      <c r="T4249" s="12">
        <f>SUM(P4249:S4249)</f>
        <v>0</v>
      </c>
      <c r="U4249" s="95"/>
      <c r="V4249" s="94"/>
      <c r="W4249" s="94"/>
      <c r="X4249" s="94"/>
      <c r="Y4249" s="85"/>
      <c r="Z4249" s="85"/>
      <c r="AA4249" s="14">
        <f>SUM(U4249:Z4249)</f>
        <v>0</v>
      </c>
      <c r="AB4249" s="85"/>
      <c r="AC4249" s="85"/>
      <c r="AD4249" s="86">
        <f>H4249+K4249+O4249+T4249+AA4249+AB4249-AC4249</f>
        <v>65.287234042553195</v>
      </c>
    </row>
    <row r="4250" spans="1:30" ht="21" customHeight="1" x14ac:dyDescent="0.2">
      <c r="A4250" s="8">
        <v>4246</v>
      </c>
      <c r="B4250" s="122" t="s">
        <v>3429</v>
      </c>
      <c r="C4250" s="110" t="s">
        <v>73</v>
      </c>
      <c r="D4250" s="110">
        <v>2</v>
      </c>
      <c r="E4250" s="36">
        <v>0.65281250000000002</v>
      </c>
      <c r="F4250" s="50"/>
      <c r="G4250" s="50"/>
      <c r="H4250" s="12">
        <f>SUM(E4250*100,F4250:G4250)</f>
        <v>65.28125</v>
      </c>
      <c r="I4250" s="50"/>
      <c r="J4250" s="112"/>
      <c r="K4250" s="14">
        <f>SUM(I4250:J4250)</f>
        <v>0</v>
      </c>
      <c r="L4250" s="50"/>
      <c r="M4250" s="112"/>
      <c r="N4250" s="112"/>
      <c r="O4250" s="14">
        <f>SUM(L4250:N4250)</f>
        <v>0</v>
      </c>
      <c r="P4250" s="112"/>
      <c r="Q4250" s="112"/>
      <c r="R4250" s="112"/>
      <c r="S4250" s="112"/>
      <c r="T4250" s="14">
        <f>SUM(P4250:S4250)</f>
        <v>0</v>
      </c>
      <c r="U4250" s="50"/>
      <c r="V4250" s="50"/>
      <c r="W4250" s="50"/>
      <c r="X4250" s="50"/>
      <c r="Y4250" s="50"/>
      <c r="Z4250" s="50"/>
      <c r="AA4250" s="14">
        <f>SUM(U4250:Z4250)</f>
        <v>0</v>
      </c>
      <c r="AB4250" s="50"/>
      <c r="AC4250" s="50"/>
      <c r="AD4250" s="87">
        <f>H4250+K4250+O4250+T4250+AA4250+AB4250-AC4250</f>
        <v>65.28125</v>
      </c>
    </row>
    <row r="4251" spans="1:30" ht="21" customHeight="1" x14ac:dyDescent="0.2">
      <c r="A4251" s="9">
        <v>4247</v>
      </c>
      <c r="B4251" s="107" t="s">
        <v>3430</v>
      </c>
      <c r="C4251" s="104" t="s">
        <v>70</v>
      </c>
      <c r="D4251" s="104">
        <v>2</v>
      </c>
      <c r="E4251" s="36">
        <f>H4251/100</f>
        <v>0.65273636363636356</v>
      </c>
      <c r="F4251" s="49"/>
      <c r="G4251" s="49"/>
      <c r="H4251" s="12">
        <v>65.273636363636356</v>
      </c>
      <c r="I4251" s="49"/>
      <c r="J4251" s="106"/>
      <c r="K4251" s="14">
        <f>SUM(I4251:J4251)</f>
        <v>0</v>
      </c>
      <c r="L4251" s="49"/>
      <c r="M4251" s="106"/>
      <c r="N4251" s="106"/>
      <c r="O4251" s="14">
        <f>SUM(L4251:N4251)</f>
        <v>0</v>
      </c>
      <c r="P4251" s="106"/>
      <c r="Q4251" s="106"/>
      <c r="R4251" s="106"/>
      <c r="S4251" s="106"/>
      <c r="T4251" s="14">
        <f>SUM(P4251:S4251)</f>
        <v>0</v>
      </c>
      <c r="U4251" s="49"/>
      <c r="V4251" s="49"/>
      <c r="W4251" s="49"/>
      <c r="X4251" s="49"/>
      <c r="Y4251" s="49"/>
      <c r="Z4251" s="49"/>
      <c r="AA4251" s="14">
        <f>SUM(U4251:Z4251)</f>
        <v>0</v>
      </c>
      <c r="AB4251" s="49"/>
      <c r="AC4251" s="49"/>
      <c r="AD4251" s="86">
        <f>H4251+K4251+O4251+T4251+AA4251+AB4251-AC4251</f>
        <v>65.273636363636356</v>
      </c>
    </row>
    <row r="4252" spans="1:30" ht="21" customHeight="1" x14ac:dyDescent="0.2">
      <c r="A4252" s="10">
        <v>4248</v>
      </c>
      <c r="B4252" s="136" t="s">
        <v>3431</v>
      </c>
      <c r="C4252" s="104" t="s">
        <v>70</v>
      </c>
      <c r="D4252" s="103">
        <v>1</v>
      </c>
      <c r="E4252" s="36">
        <f>H4252/100</f>
        <v>0.65272727272727271</v>
      </c>
      <c r="F4252" s="49"/>
      <c r="G4252" s="49"/>
      <c r="H4252" s="12">
        <v>65.272727272727266</v>
      </c>
      <c r="I4252" s="49"/>
      <c r="J4252" s="106"/>
      <c r="K4252" s="14">
        <f>SUM(I4252:J4252)</f>
        <v>0</v>
      </c>
      <c r="L4252" s="49"/>
      <c r="M4252" s="106"/>
      <c r="N4252" s="106"/>
      <c r="O4252" s="14">
        <f>SUM(L4252:N4252)</f>
        <v>0</v>
      </c>
      <c r="P4252" s="106"/>
      <c r="Q4252" s="106"/>
      <c r="R4252" s="106"/>
      <c r="S4252" s="106"/>
      <c r="T4252" s="14">
        <f>SUM(P4252:S4252)</f>
        <v>0</v>
      </c>
      <c r="U4252" s="49"/>
      <c r="V4252" s="49"/>
      <c r="W4252" s="49"/>
      <c r="X4252" s="49"/>
      <c r="Y4252" s="49"/>
      <c r="Z4252" s="49"/>
      <c r="AA4252" s="14">
        <f>SUM(U4252:Z4252)</f>
        <v>0</v>
      </c>
      <c r="AB4252" s="49"/>
      <c r="AC4252" s="49"/>
      <c r="AD4252" s="86">
        <f>H4252+K4252+O4252+T4252+AA4252+AB4252-AC4252</f>
        <v>65.272727272727266</v>
      </c>
    </row>
    <row r="4253" spans="1:30" ht="21" customHeight="1" x14ac:dyDescent="0.2">
      <c r="A4253" s="8">
        <v>4249</v>
      </c>
      <c r="B4253" s="122" t="s">
        <v>3432</v>
      </c>
      <c r="C4253" s="110" t="s">
        <v>73</v>
      </c>
      <c r="D4253" s="110">
        <v>2</v>
      </c>
      <c r="E4253" s="36">
        <v>0.6427272727272727</v>
      </c>
      <c r="F4253" s="50"/>
      <c r="G4253" s="50">
        <v>1</v>
      </c>
      <c r="H4253" s="12">
        <f>SUM(E4253*100,F4253:G4253)</f>
        <v>65.272727272727266</v>
      </c>
      <c r="I4253" s="50"/>
      <c r="J4253" s="112"/>
      <c r="K4253" s="14">
        <f>SUM(I4253:J4253)</f>
        <v>0</v>
      </c>
      <c r="L4253" s="50"/>
      <c r="M4253" s="112"/>
      <c r="N4253" s="112"/>
      <c r="O4253" s="14">
        <f>SUM(L4253:N4253)</f>
        <v>0</v>
      </c>
      <c r="P4253" s="112"/>
      <c r="Q4253" s="112"/>
      <c r="R4253" s="112"/>
      <c r="S4253" s="112"/>
      <c r="T4253" s="14">
        <f>SUM(P4253:S4253)</f>
        <v>0</v>
      </c>
      <c r="U4253" s="50"/>
      <c r="V4253" s="50"/>
      <c r="W4253" s="50"/>
      <c r="X4253" s="50"/>
      <c r="Y4253" s="50"/>
      <c r="Z4253" s="50"/>
      <c r="AA4253" s="14">
        <f>SUM(U4253:Z4253)</f>
        <v>0</v>
      </c>
      <c r="AB4253" s="50"/>
      <c r="AC4253" s="50"/>
      <c r="AD4253" s="87">
        <f>H4253+K4253+O4253+T4253+AA4253+AB4253-AC4253</f>
        <v>65.272727272727266</v>
      </c>
    </row>
    <row r="4254" spans="1:30" ht="21" customHeight="1" x14ac:dyDescent="0.2">
      <c r="A4254" s="9">
        <v>4250</v>
      </c>
      <c r="B4254" s="96" t="s">
        <v>3419</v>
      </c>
      <c r="C4254" s="96" t="s">
        <v>66</v>
      </c>
      <c r="D4254" s="96">
        <v>2</v>
      </c>
      <c r="E4254" s="35">
        <v>0.65266666666666662</v>
      </c>
      <c r="F4254" s="47"/>
      <c r="G4254" s="47"/>
      <c r="H4254" s="12">
        <f>SUM(E4254*100,F4254:G4254)</f>
        <v>65.266666666666666</v>
      </c>
      <c r="I4254" s="47"/>
      <c r="J4254" s="77"/>
      <c r="K4254" s="13">
        <f>SUM(I4254:J4254)</f>
        <v>0</v>
      </c>
      <c r="L4254" s="47"/>
      <c r="M4254" s="77"/>
      <c r="N4254" s="77"/>
      <c r="O4254" s="13">
        <f>SUM(L4254:N4254)</f>
        <v>0</v>
      </c>
      <c r="P4254" s="77"/>
      <c r="Q4254" s="77"/>
      <c r="R4254" s="77"/>
      <c r="S4254" s="77"/>
      <c r="T4254" s="13">
        <f>SUM(P4254:S4254)</f>
        <v>0</v>
      </c>
      <c r="U4254" s="47"/>
      <c r="V4254" s="47"/>
      <c r="W4254" s="47"/>
      <c r="X4254" s="47"/>
      <c r="Y4254" s="47"/>
      <c r="Z4254" s="47"/>
      <c r="AA4254" s="13">
        <f>SUM(U4254:Z4254)</f>
        <v>0</v>
      </c>
      <c r="AB4254" s="47"/>
      <c r="AC4254" s="47"/>
      <c r="AD4254" s="86">
        <f>H4254+K4254+O4254+T4254+AA4254+AB4254-AC4254</f>
        <v>65.266666666666666</v>
      </c>
    </row>
    <row r="4255" spans="1:30" ht="21" customHeight="1" x14ac:dyDescent="0.2">
      <c r="A4255" s="10">
        <v>4251</v>
      </c>
      <c r="B4255" s="131" t="s">
        <v>3433</v>
      </c>
      <c r="C4255" s="92" t="s">
        <v>64</v>
      </c>
      <c r="D4255" s="91">
        <v>2</v>
      </c>
      <c r="E4255" s="37">
        <v>0.65255319148936175</v>
      </c>
      <c r="F4255" s="52"/>
      <c r="G4255" s="46"/>
      <c r="H4255" s="12">
        <f>SUM(E4255*100,F4255:G4255)</f>
        <v>65.255319148936181</v>
      </c>
      <c r="I4255" s="94"/>
      <c r="J4255" s="95"/>
      <c r="K4255" s="12">
        <f>SUM(I4255:J4255)</f>
        <v>0</v>
      </c>
      <c r="L4255" s="95"/>
      <c r="M4255" s="95"/>
      <c r="N4255" s="95"/>
      <c r="O4255" s="12">
        <f>SUM(L4255:N4255)</f>
        <v>0</v>
      </c>
      <c r="P4255" s="95"/>
      <c r="Q4255" s="95"/>
      <c r="R4255" s="95"/>
      <c r="S4255" s="95"/>
      <c r="T4255" s="12">
        <f>SUM(P4255:S4255)</f>
        <v>0</v>
      </c>
      <c r="U4255" s="95"/>
      <c r="V4255" s="94"/>
      <c r="W4255" s="94"/>
      <c r="X4255" s="94"/>
      <c r="Y4255" s="85"/>
      <c r="Z4255" s="85"/>
      <c r="AA4255" s="14">
        <f>SUM(U4255:Z4255)</f>
        <v>0</v>
      </c>
      <c r="AB4255" s="85"/>
      <c r="AC4255" s="85"/>
      <c r="AD4255" s="86">
        <f>H4255+K4255+O4255+T4255+AA4255+AB4255-AC4255</f>
        <v>65.255319148936181</v>
      </c>
    </row>
    <row r="4256" spans="1:30" ht="21" customHeight="1" x14ac:dyDescent="0.2">
      <c r="A4256" s="8">
        <v>4252</v>
      </c>
      <c r="B4256" s="103" t="s">
        <v>3434</v>
      </c>
      <c r="C4256" s="104" t="s">
        <v>70</v>
      </c>
      <c r="D4256" s="103">
        <v>4</v>
      </c>
      <c r="E4256" s="36">
        <f>H4256/100</f>
        <v>0.65249999999999997</v>
      </c>
      <c r="F4256" s="49"/>
      <c r="G4256" s="49"/>
      <c r="H4256" s="12">
        <v>65.25</v>
      </c>
      <c r="I4256" s="49"/>
      <c r="J4256" s="106"/>
      <c r="K4256" s="14">
        <f>SUM(I4256:J4256)</f>
        <v>0</v>
      </c>
      <c r="L4256" s="49"/>
      <c r="M4256" s="106"/>
      <c r="N4256" s="106"/>
      <c r="O4256" s="14">
        <f>SUM(L4256:N4256)</f>
        <v>0</v>
      </c>
      <c r="P4256" s="106"/>
      <c r="Q4256" s="106"/>
      <c r="R4256" s="106"/>
      <c r="S4256" s="106"/>
      <c r="T4256" s="14">
        <f>SUM(P4256:S4256)</f>
        <v>0</v>
      </c>
      <c r="U4256" s="49"/>
      <c r="V4256" s="49"/>
      <c r="W4256" s="49"/>
      <c r="X4256" s="49"/>
      <c r="Y4256" s="49"/>
      <c r="Z4256" s="49"/>
      <c r="AA4256" s="14">
        <f>SUM(U4256:Z4256)</f>
        <v>0</v>
      </c>
      <c r="AB4256" s="49"/>
      <c r="AC4256" s="49"/>
      <c r="AD4256" s="86">
        <f>H4256+K4256+O4256+T4256+AA4256+AB4256-AC4256</f>
        <v>65.25</v>
      </c>
    </row>
    <row r="4257" spans="1:30" ht="21" customHeight="1" x14ac:dyDescent="0.2">
      <c r="A4257" s="9">
        <v>4253</v>
      </c>
      <c r="B4257" s="96" t="s">
        <v>3435</v>
      </c>
      <c r="C4257" s="96" t="s">
        <v>66</v>
      </c>
      <c r="D4257" s="96">
        <v>4</v>
      </c>
      <c r="E4257" s="35">
        <v>0.65249999999999997</v>
      </c>
      <c r="F4257" s="47"/>
      <c r="G4257" s="47"/>
      <c r="H4257" s="12">
        <f>SUM(E4257*100,F4257:G4257)</f>
        <v>65.25</v>
      </c>
      <c r="I4257" s="47"/>
      <c r="J4257" s="77"/>
      <c r="K4257" s="13">
        <f>SUM(I4257:J4257)</f>
        <v>0</v>
      </c>
      <c r="L4257" s="47"/>
      <c r="M4257" s="77"/>
      <c r="N4257" s="77"/>
      <c r="O4257" s="13">
        <f>SUM(L4257:N4257)</f>
        <v>0</v>
      </c>
      <c r="P4257" s="77"/>
      <c r="Q4257" s="77"/>
      <c r="R4257" s="77"/>
      <c r="S4257" s="77"/>
      <c r="T4257" s="13">
        <f>SUM(P4257:S4257)</f>
        <v>0</v>
      </c>
      <c r="U4257" s="47"/>
      <c r="V4257" s="47"/>
      <c r="W4257" s="47"/>
      <c r="X4257" s="47"/>
      <c r="Y4257" s="47"/>
      <c r="Z4257" s="47"/>
      <c r="AA4257" s="13">
        <f>SUM(U4257:Z4257)</f>
        <v>0</v>
      </c>
      <c r="AB4257" s="47"/>
      <c r="AC4257" s="47"/>
      <c r="AD4257" s="86">
        <f>H4257+K4257+O4257+T4257+AA4257+AB4257-AC4257</f>
        <v>65.25</v>
      </c>
    </row>
    <row r="4258" spans="1:30" ht="21" customHeight="1" x14ac:dyDescent="0.2">
      <c r="A4258" s="10">
        <v>4254</v>
      </c>
      <c r="B4258" s="117">
        <v>184103</v>
      </c>
      <c r="C4258" s="119" t="s">
        <v>78</v>
      </c>
      <c r="D4258" s="119">
        <v>3</v>
      </c>
      <c r="E4258" s="36">
        <v>0.65249999999999997</v>
      </c>
      <c r="F4258" s="51"/>
      <c r="G4258" s="51"/>
      <c r="H4258" s="12">
        <f>SUM(E4258*100,F4258:G4258)</f>
        <v>65.25</v>
      </c>
      <c r="I4258" s="51"/>
      <c r="J4258" s="121"/>
      <c r="K4258" s="14">
        <f>SUM(I4258:J4258)</f>
        <v>0</v>
      </c>
      <c r="L4258" s="51"/>
      <c r="M4258" s="121"/>
      <c r="N4258" s="121"/>
      <c r="O4258" s="14">
        <f>SUM(L4258:N4258)</f>
        <v>0</v>
      </c>
      <c r="P4258" s="121"/>
      <c r="Q4258" s="121"/>
      <c r="R4258" s="121"/>
      <c r="S4258" s="121"/>
      <c r="T4258" s="14">
        <f>SUM(P4258:S4258)</f>
        <v>0</v>
      </c>
      <c r="U4258" s="51"/>
      <c r="V4258" s="51"/>
      <c r="W4258" s="51"/>
      <c r="X4258" s="51"/>
      <c r="Y4258" s="51"/>
      <c r="Z4258" s="51"/>
      <c r="AA4258" s="14">
        <f>SUM(U4258:Z4258)</f>
        <v>0</v>
      </c>
      <c r="AB4258" s="51"/>
      <c r="AC4258" s="51"/>
      <c r="AD4258" s="86">
        <f>H4258+K4258+O4258+T4258+AA4258+AB4258-AC4258</f>
        <v>65.25</v>
      </c>
    </row>
    <row r="4259" spans="1:30" ht="21" customHeight="1" x14ac:dyDescent="0.2">
      <c r="A4259" s="8">
        <v>4255</v>
      </c>
      <c r="B4259" s="134" t="s">
        <v>3436</v>
      </c>
      <c r="C4259" s="92" t="s">
        <v>64</v>
      </c>
      <c r="D4259" s="92">
        <v>1</v>
      </c>
      <c r="E4259" s="37">
        <v>0.64546666666666674</v>
      </c>
      <c r="F4259" s="53"/>
      <c r="G4259" s="46"/>
      <c r="H4259" s="12">
        <f>SUM(E4259*100,F4259:G4259)</f>
        <v>64.546666666666681</v>
      </c>
      <c r="I4259" s="94"/>
      <c r="J4259" s="95"/>
      <c r="K4259" s="12">
        <f>SUM(I4259:J4259)</f>
        <v>0</v>
      </c>
      <c r="L4259" s="95"/>
      <c r="M4259" s="95"/>
      <c r="N4259" s="95"/>
      <c r="O4259" s="12">
        <f>SUM(L4259:N4259)</f>
        <v>0</v>
      </c>
      <c r="P4259" s="95"/>
      <c r="Q4259" s="95"/>
      <c r="R4259" s="95"/>
      <c r="S4259" s="95"/>
      <c r="T4259" s="12">
        <f>SUM(P4259:S4259)</f>
        <v>0</v>
      </c>
      <c r="U4259" s="95"/>
      <c r="V4259" s="94">
        <v>0.7</v>
      </c>
      <c r="W4259" s="94"/>
      <c r="X4259" s="94"/>
      <c r="Y4259" s="85"/>
      <c r="Z4259" s="85"/>
      <c r="AA4259" s="14">
        <f>SUM(U4259:Z4259)</f>
        <v>0.7</v>
      </c>
      <c r="AB4259" s="85"/>
      <c r="AC4259" s="85"/>
      <c r="AD4259" s="86">
        <f>H4259+K4259+O4259+T4259+AA4259+AB4259-AC4259</f>
        <v>65.246666666666684</v>
      </c>
    </row>
    <row r="4260" spans="1:30" ht="21" customHeight="1" x14ac:dyDescent="0.2">
      <c r="A4260" s="9">
        <v>4256</v>
      </c>
      <c r="B4260" s="117">
        <v>174162</v>
      </c>
      <c r="C4260" s="119" t="s">
        <v>78</v>
      </c>
      <c r="D4260" s="119">
        <v>4</v>
      </c>
      <c r="E4260" s="36">
        <v>0.65230769230769226</v>
      </c>
      <c r="F4260" s="51"/>
      <c r="G4260" s="51"/>
      <c r="H4260" s="12">
        <f>SUM(E4260*100,F4260:G4260)</f>
        <v>65.230769230769226</v>
      </c>
      <c r="I4260" s="51"/>
      <c r="J4260" s="121"/>
      <c r="K4260" s="14">
        <f>SUM(I4260:J4260)</f>
        <v>0</v>
      </c>
      <c r="L4260" s="51"/>
      <c r="M4260" s="121"/>
      <c r="N4260" s="121"/>
      <c r="O4260" s="14">
        <f>SUM(L4260:N4260)</f>
        <v>0</v>
      </c>
      <c r="P4260" s="121"/>
      <c r="Q4260" s="121"/>
      <c r="R4260" s="121"/>
      <c r="S4260" s="121"/>
      <c r="T4260" s="14">
        <f>SUM(P4260:S4260)</f>
        <v>0</v>
      </c>
      <c r="U4260" s="51"/>
      <c r="V4260" s="51"/>
      <c r="W4260" s="51"/>
      <c r="X4260" s="51"/>
      <c r="Y4260" s="51"/>
      <c r="Z4260" s="51"/>
      <c r="AA4260" s="14">
        <f>SUM(U4260:Z4260)</f>
        <v>0</v>
      </c>
      <c r="AB4260" s="51"/>
      <c r="AC4260" s="51"/>
      <c r="AD4260" s="86">
        <f>H4260+K4260+O4260+T4260+AA4260+AB4260-AC4260</f>
        <v>65.230769230769226</v>
      </c>
    </row>
    <row r="4261" spans="1:30" ht="21" customHeight="1" x14ac:dyDescent="0.2">
      <c r="A4261" s="10">
        <v>4257</v>
      </c>
      <c r="B4261" s="131">
        <v>164257</v>
      </c>
      <c r="C4261" s="92" t="s">
        <v>64</v>
      </c>
      <c r="D4261" s="91">
        <v>5</v>
      </c>
      <c r="E4261" s="37">
        <v>0.65214800072371992</v>
      </c>
      <c r="F4261" s="54"/>
      <c r="G4261" s="54"/>
      <c r="H4261" s="12">
        <f>SUM(E4261*100,F4261:G4261)</f>
        <v>65.214800072371986</v>
      </c>
      <c r="I4261" s="85"/>
      <c r="J4261" s="126"/>
      <c r="K4261" s="12">
        <f>SUM(I4261:J4261)</f>
        <v>0</v>
      </c>
      <c r="L4261" s="95"/>
      <c r="M4261" s="95"/>
      <c r="N4261" s="95"/>
      <c r="O4261" s="12">
        <f>SUM(L4261:N4261)</f>
        <v>0</v>
      </c>
      <c r="P4261" s="95"/>
      <c r="Q4261" s="95"/>
      <c r="R4261" s="95"/>
      <c r="S4261" s="95"/>
      <c r="T4261" s="12">
        <f>SUM(P4261:S4261)</f>
        <v>0</v>
      </c>
      <c r="U4261" s="95"/>
      <c r="V4261" s="94"/>
      <c r="W4261" s="94"/>
      <c r="X4261" s="94"/>
      <c r="Y4261" s="85"/>
      <c r="Z4261" s="85"/>
      <c r="AA4261" s="14">
        <f>SUM(U4261:Z4261)</f>
        <v>0</v>
      </c>
      <c r="AB4261" s="85"/>
      <c r="AC4261" s="85"/>
      <c r="AD4261" s="87">
        <f>H4261+K4261+O4261+T4261+AA4261+AB4261-AC4261</f>
        <v>65.214800072371986</v>
      </c>
    </row>
    <row r="4262" spans="1:30" ht="21" customHeight="1" x14ac:dyDescent="0.2">
      <c r="A4262" s="8">
        <v>4258</v>
      </c>
      <c r="B4262" s="117">
        <v>194235</v>
      </c>
      <c r="C4262" s="119" t="s">
        <v>78</v>
      </c>
      <c r="D4262" s="119">
        <v>2</v>
      </c>
      <c r="E4262" s="36">
        <v>0.65208333333333335</v>
      </c>
      <c r="F4262" s="51"/>
      <c r="G4262" s="51"/>
      <c r="H4262" s="12">
        <f>SUM(E4262*100,F4262:G4262)</f>
        <v>65.208333333333329</v>
      </c>
      <c r="I4262" s="51"/>
      <c r="J4262" s="121"/>
      <c r="K4262" s="14">
        <f>SUM(I4262:J4262)</f>
        <v>0</v>
      </c>
      <c r="L4262" s="51"/>
      <c r="M4262" s="121"/>
      <c r="N4262" s="121"/>
      <c r="O4262" s="14">
        <f>SUM(L4262:N4262)</f>
        <v>0</v>
      </c>
      <c r="P4262" s="121"/>
      <c r="Q4262" s="121"/>
      <c r="R4262" s="121"/>
      <c r="S4262" s="121"/>
      <c r="T4262" s="14">
        <f>SUM(P4262:S4262)</f>
        <v>0</v>
      </c>
      <c r="U4262" s="51"/>
      <c r="V4262" s="51"/>
      <c r="W4262" s="51"/>
      <c r="X4262" s="51"/>
      <c r="Y4262" s="51"/>
      <c r="Z4262" s="51"/>
      <c r="AA4262" s="14">
        <f>SUM(U4262:Z4262)</f>
        <v>0</v>
      </c>
      <c r="AB4262" s="51"/>
      <c r="AC4262" s="51"/>
      <c r="AD4262" s="86">
        <f>H4262+K4262+O4262+T4262+AA4262+AB4262-AC4262</f>
        <v>65.208333333333329</v>
      </c>
    </row>
    <row r="4263" spans="1:30" ht="21" customHeight="1" x14ac:dyDescent="0.2">
      <c r="A4263" s="9">
        <v>4259</v>
      </c>
      <c r="B4263" s="114" t="s">
        <v>3437</v>
      </c>
      <c r="C4263" s="92" t="s">
        <v>64</v>
      </c>
      <c r="D4263" s="91">
        <v>3</v>
      </c>
      <c r="E4263" s="37">
        <v>0.6517684887459807</v>
      </c>
      <c r="F4263" s="53"/>
      <c r="G4263" s="46"/>
      <c r="H4263" s="12">
        <f>SUM(E4263*100,F4263:G4263)</f>
        <v>65.176848874598065</v>
      </c>
      <c r="I4263" s="53"/>
      <c r="J4263" s="113"/>
      <c r="K4263" s="12">
        <f>SUM(I4263:J4263)</f>
        <v>0</v>
      </c>
      <c r="L4263" s="53"/>
      <c r="M4263" s="113"/>
      <c r="N4263" s="113"/>
      <c r="O4263" s="12">
        <f>SUM(L4263:N4263)</f>
        <v>0</v>
      </c>
      <c r="P4263" s="113"/>
      <c r="Q4263" s="113"/>
      <c r="R4263" s="113"/>
      <c r="S4263" s="113"/>
      <c r="T4263" s="12">
        <f>SUM(P4263:S4263)</f>
        <v>0</v>
      </c>
      <c r="U4263" s="53"/>
      <c r="V4263" s="53"/>
      <c r="W4263" s="53"/>
      <c r="X4263" s="53"/>
      <c r="Y4263" s="58"/>
      <c r="Z4263" s="58"/>
      <c r="AA4263" s="14">
        <f>SUM(U4263:Z4263)</f>
        <v>0</v>
      </c>
      <c r="AB4263" s="58"/>
      <c r="AC4263" s="58"/>
      <c r="AD4263" s="87">
        <f>H4263+K4263+O4263+T4263+AA4263+AB4263-AC4263</f>
        <v>65.176848874598065</v>
      </c>
    </row>
    <row r="4264" spans="1:30" ht="21" customHeight="1" x14ac:dyDescent="0.2">
      <c r="A4264" s="10">
        <v>4260</v>
      </c>
      <c r="B4264" s="122" t="s">
        <v>3438</v>
      </c>
      <c r="C4264" s="110" t="s">
        <v>73</v>
      </c>
      <c r="D4264" s="110">
        <v>2</v>
      </c>
      <c r="E4264" s="36">
        <v>0.65121212121212124</v>
      </c>
      <c r="F4264" s="50"/>
      <c r="G4264" s="50"/>
      <c r="H4264" s="12">
        <f>SUM(E4264*100,F4264:G4264)</f>
        <v>65.121212121212125</v>
      </c>
      <c r="I4264" s="50"/>
      <c r="J4264" s="112"/>
      <c r="K4264" s="14">
        <f>SUM(I4264:J4264)</f>
        <v>0</v>
      </c>
      <c r="L4264" s="50"/>
      <c r="M4264" s="112"/>
      <c r="N4264" s="112"/>
      <c r="O4264" s="14">
        <f>SUM(L4264:N4264)</f>
        <v>0</v>
      </c>
      <c r="P4264" s="112"/>
      <c r="Q4264" s="112"/>
      <c r="R4264" s="112"/>
      <c r="S4264" s="112"/>
      <c r="T4264" s="14">
        <f>SUM(P4264:S4264)</f>
        <v>0</v>
      </c>
      <c r="U4264" s="50"/>
      <c r="V4264" s="50"/>
      <c r="W4264" s="50"/>
      <c r="X4264" s="50"/>
      <c r="Y4264" s="50"/>
      <c r="Z4264" s="50"/>
      <c r="AA4264" s="14">
        <f>SUM(U4264:Z4264)</f>
        <v>0</v>
      </c>
      <c r="AB4264" s="50"/>
      <c r="AC4264" s="50"/>
      <c r="AD4264" s="86">
        <f>H4264+K4264+O4264+T4264+AA4264+AB4264-AC4264</f>
        <v>65.121212121212125</v>
      </c>
    </row>
    <row r="4265" spans="1:30" ht="21" customHeight="1" x14ac:dyDescent="0.2">
      <c r="A4265" s="8">
        <v>4261</v>
      </c>
      <c r="B4265" s="96" t="s">
        <v>3439</v>
      </c>
      <c r="C4265" s="96" t="s">
        <v>66</v>
      </c>
      <c r="D4265" s="96">
        <v>3</v>
      </c>
      <c r="E4265" s="35">
        <v>0.65118644067796605</v>
      </c>
      <c r="F4265" s="47"/>
      <c r="G4265" s="47"/>
      <c r="H4265" s="12">
        <f>SUM(E4265*100,F4265:G4265)</f>
        <v>65.118644067796609</v>
      </c>
      <c r="I4265" s="47"/>
      <c r="J4265" s="77"/>
      <c r="K4265" s="13">
        <f>SUM(I4265:J4265)</f>
        <v>0</v>
      </c>
      <c r="L4265" s="47"/>
      <c r="M4265" s="77"/>
      <c r="N4265" s="77"/>
      <c r="O4265" s="13">
        <f>SUM(L4265:N4265)</f>
        <v>0</v>
      </c>
      <c r="P4265" s="77"/>
      <c r="Q4265" s="77"/>
      <c r="R4265" s="77"/>
      <c r="S4265" s="77"/>
      <c r="T4265" s="13">
        <f>SUM(P4265:S4265)</f>
        <v>0</v>
      </c>
      <c r="U4265" s="47"/>
      <c r="V4265" s="47"/>
      <c r="W4265" s="47"/>
      <c r="X4265" s="47"/>
      <c r="Y4265" s="47"/>
      <c r="Z4265" s="47"/>
      <c r="AA4265" s="13">
        <f>SUM(U4265:Z4265)</f>
        <v>0</v>
      </c>
      <c r="AB4265" s="47"/>
      <c r="AC4265" s="47"/>
      <c r="AD4265" s="86">
        <f>H4265+K4265+O4265+T4265+AA4265+AB4265-AC4265</f>
        <v>65.118644067796609</v>
      </c>
    </row>
    <row r="4266" spans="1:30" ht="21" customHeight="1" x14ac:dyDescent="0.2">
      <c r="A4266" s="9">
        <v>4262</v>
      </c>
      <c r="B4266" s="122" t="s">
        <v>3440</v>
      </c>
      <c r="C4266" s="110" t="s">
        <v>73</v>
      </c>
      <c r="D4266" s="110">
        <v>3</v>
      </c>
      <c r="E4266" s="36">
        <v>0.65111111111111108</v>
      </c>
      <c r="F4266" s="50"/>
      <c r="G4266" s="50"/>
      <c r="H4266" s="12">
        <f>SUM(E4266*100,F4266:G4266)</f>
        <v>65.111111111111114</v>
      </c>
      <c r="I4266" s="50"/>
      <c r="J4266" s="112"/>
      <c r="K4266" s="14">
        <f>SUM(I4266:J4266)</f>
        <v>0</v>
      </c>
      <c r="L4266" s="50"/>
      <c r="M4266" s="112"/>
      <c r="N4266" s="112"/>
      <c r="O4266" s="14">
        <f>SUM(L4266:N4266)</f>
        <v>0</v>
      </c>
      <c r="P4266" s="112"/>
      <c r="Q4266" s="112"/>
      <c r="R4266" s="112"/>
      <c r="S4266" s="112"/>
      <c r="T4266" s="14">
        <f>SUM(P4266:S4266)</f>
        <v>0</v>
      </c>
      <c r="U4266" s="50"/>
      <c r="V4266" s="50"/>
      <c r="W4266" s="50"/>
      <c r="X4266" s="50"/>
      <c r="Y4266" s="50"/>
      <c r="Z4266" s="50"/>
      <c r="AA4266" s="14">
        <f>SUM(U4266:Z4266)</f>
        <v>0</v>
      </c>
      <c r="AB4266" s="50"/>
      <c r="AC4266" s="50"/>
      <c r="AD4266" s="86">
        <f>H4266+K4266+O4266+T4266+AA4266+AB4266-AC4266</f>
        <v>65.111111111111114</v>
      </c>
    </row>
    <row r="4267" spans="1:30" ht="21" customHeight="1" x14ac:dyDescent="0.2">
      <c r="A4267" s="10">
        <v>4263</v>
      </c>
      <c r="B4267" s="96" t="s">
        <v>3441</v>
      </c>
      <c r="C4267" s="96" t="s">
        <v>66</v>
      </c>
      <c r="D4267" s="96">
        <v>3</v>
      </c>
      <c r="E4267" s="35">
        <v>0.65100000000000002</v>
      </c>
      <c r="F4267" s="47"/>
      <c r="G4267" s="47"/>
      <c r="H4267" s="12">
        <f>SUM(E4267*100,F4267:G4267)</f>
        <v>65.100000000000009</v>
      </c>
      <c r="I4267" s="47"/>
      <c r="J4267" s="77"/>
      <c r="K4267" s="13">
        <f>SUM(I4267:J4267)</f>
        <v>0</v>
      </c>
      <c r="L4267" s="47"/>
      <c r="M4267" s="77"/>
      <c r="N4267" s="77"/>
      <c r="O4267" s="13">
        <f>SUM(L4267:N4267)</f>
        <v>0</v>
      </c>
      <c r="P4267" s="77"/>
      <c r="Q4267" s="77"/>
      <c r="R4267" s="77"/>
      <c r="S4267" s="77"/>
      <c r="T4267" s="13">
        <f>SUM(P4267:S4267)</f>
        <v>0</v>
      </c>
      <c r="U4267" s="47"/>
      <c r="V4267" s="47"/>
      <c r="W4267" s="47"/>
      <c r="X4267" s="47"/>
      <c r="Y4267" s="47"/>
      <c r="Z4267" s="47"/>
      <c r="AA4267" s="13">
        <f>SUM(U4267:Z4267)</f>
        <v>0</v>
      </c>
      <c r="AB4267" s="47"/>
      <c r="AC4267" s="47"/>
      <c r="AD4267" s="86">
        <f>H4267+K4267+O4267+T4267+AA4267+AB4267-AC4267</f>
        <v>65.100000000000009</v>
      </c>
    </row>
    <row r="4268" spans="1:30" ht="21" customHeight="1" x14ac:dyDescent="0.2">
      <c r="A4268" s="8">
        <v>4264</v>
      </c>
      <c r="B4268" s="117">
        <v>204256</v>
      </c>
      <c r="C4268" s="119" t="s">
        <v>78</v>
      </c>
      <c r="D4268" s="119">
        <v>1</v>
      </c>
      <c r="E4268" s="36">
        <v>0.65093749999999995</v>
      </c>
      <c r="F4268" s="51"/>
      <c r="G4268" s="51"/>
      <c r="H4268" s="12">
        <f>SUM(E4268*100,F4268:G4268)</f>
        <v>65.09375</v>
      </c>
      <c r="I4268" s="51"/>
      <c r="J4268" s="121"/>
      <c r="K4268" s="14">
        <f>SUM(I4268:J4268)</f>
        <v>0</v>
      </c>
      <c r="L4268" s="51"/>
      <c r="M4268" s="121"/>
      <c r="N4268" s="121"/>
      <c r="O4268" s="14">
        <f>SUM(L4268:N4268)</f>
        <v>0</v>
      </c>
      <c r="P4268" s="121"/>
      <c r="Q4268" s="121"/>
      <c r="R4268" s="121"/>
      <c r="S4268" s="121"/>
      <c r="T4268" s="14">
        <f>SUM(P4268:S4268)</f>
        <v>0</v>
      </c>
      <c r="U4268" s="51"/>
      <c r="V4268" s="51"/>
      <c r="W4268" s="51"/>
      <c r="X4268" s="51"/>
      <c r="Y4268" s="51"/>
      <c r="Z4268" s="51"/>
      <c r="AA4268" s="14">
        <f>SUM(U4268:Z4268)</f>
        <v>0</v>
      </c>
      <c r="AB4268" s="51"/>
      <c r="AC4268" s="51"/>
      <c r="AD4268" s="86">
        <f>H4268+K4268+O4268+T4268+AA4268+AB4268-AC4268</f>
        <v>65.09375</v>
      </c>
    </row>
    <row r="4269" spans="1:30" ht="21" customHeight="1" x14ac:dyDescent="0.2">
      <c r="A4269" s="9">
        <v>4265</v>
      </c>
      <c r="B4269" s="122" t="s">
        <v>3442</v>
      </c>
      <c r="C4269" s="110" t="s">
        <v>73</v>
      </c>
      <c r="D4269" s="110">
        <v>1</v>
      </c>
      <c r="E4269" s="36">
        <v>0.65091111111111111</v>
      </c>
      <c r="F4269" s="50"/>
      <c r="G4269" s="50"/>
      <c r="H4269" s="12">
        <f>SUM(E4269*100,F4269:G4269)</f>
        <v>65.091111111111104</v>
      </c>
      <c r="I4269" s="50"/>
      <c r="J4269" s="112"/>
      <c r="K4269" s="14">
        <f>SUM(I4269:J4269)</f>
        <v>0</v>
      </c>
      <c r="L4269" s="50"/>
      <c r="M4269" s="112"/>
      <c r="N4269" s="112"/>
      <c r="O4269" s="14">
        <f>SUM(L4269:N4269)</f>
        <v>0</v>
      </c>
      <c r="P4269" s="112"/>
      <c r="Q4269" s="112"/>
      <c r="R4269" s="112"/>
      <c r="S4269" s="112"/>
      <c r="T4269" s="14">
        <f>SUM(P4269:S4269)</f>
        <v>0</v>
      </c>
      <c r="U4269" s="50"/>
      <c r="V4269" s="50"/>
      <c r="W4269" s="50"/>
      <c r="X4269" s="50"/>
      <c r="Y4269" s="50"/>
      <c r="Z4269" s="50"/>
      <c r="AA4269" s="14">
        <f>SUM(U4269:Z4269)</f>
        <v>0</v>
      </c>
      <c r="AB4269" s="50"/>
      <c r="AC4269" s="50"/>
      <c r="AD4269" s="87">
        <f>H4269+K4269+O4269+T4269+AA4269+AB4269-AC4269</f>
        <v>65.091111111111104</v>
      </c>
    </row>
    <row r="4270" spans="1:30" ht="21" customHeight="1" x14ac:dyDescent="0.2">
      <c r="A4270" s="10">
        <v>4266</v>
      </c>
      <c r="B4270" s="136" t="s">
        <v>3443</v>
      </c>
      <c r="C4270" s="104" t="s">
        <v>70</v>
      </c>
      <c r="D4270" s="103">
        <v>1</v>
      </c>
      <c r="E4270" s="36">
        <f>H4270/100</f>
        <v>0.65090909090909088</v>
      </c>
      <c r="F4270" s="49"/>
      <c r="G4270" s="49"/>
      <c r="H4270" s="12">
        <v>65.090909090909093</v>
      </c>
      <c r="I4270" s="49"/>
      <c r="J4270" s="106"/>
      <c r="K4270" s="14">
        <f>SUM(I4270:J4270)</f>
        <v>0</v>
      </c>
      <c r="L4270" s="49"/>
      <c r="M4270" s="106"/>
      <c r="N4270" s="106"/>
      <c r="O4270" s="14">
        <f>SUM(L4270:N4270)</f>
        <v>0</v>
      </c>
      <c r="P4270" s="106"/>
      <c r="Q4270" s="106"/>
      <c r="R4270" s="106"/>
      <c r="S4270" s="106"/>
      <c r="T4270" s="14">
        <f>SUM(P4270:S4270)</f>
        <v>0</v>
      </c>
      <c r="U4270" s="49"/>
      <c r="V4270" s="49"/>
      <c r="W4270" s="49"/>
      <c r="X4270" s="49"/>
      <c r="Y4270" s="49"/>
      <c r="Z4270" s="49"/>
      <c r="AA4270" s="14">
        <f>SUM(U4270:Z4270)</f>
        <v>0</v>
      </c>
      <c r="AB4270" s="49"/>
      <c r="AC4270" s="49"/>
      <c r="AD4270" s="87">
        <f>H4270+K4270+O4270+T4270+AA4270+AB4270-AC4270</f>
        <v>65.090909090909093</v>
      </c>
    </row>
    <row r="4271" spans="1:30" ht="21" customHeight="1" x14ac:dyDescent="0.2">
      <c r="A4271" s="8">
        <v>4267</v>
      </c>
      <c r="B4271" s="114" t="s">
        <v>3444</v>
      </c>
      <c r="C4271" s="92" t="s">
        <v>64</v>
      </c>
      <c r="D4271" s="91">
        <v>3</v>
      </c>
      <c r="E4271" s="37">
        <v>0.65067524115755626</v>
      </c>
      <c r="F4271" s="46"/>
      <c r="G4271" s="46"/>
      <c r="H4271" s="12">
        <f>SUM(E4271*100,F4271:G4271)</f>
        <v>65.067524115755631</v>
      </c>
      <c r="I4271" s="94"/>
      <c r="J4271" s="95"/>
      <c r="K4271" s="12">
        <f>SUM(I4271:J4271)</f>
        <v>0</v>
      </c>
      <c r="L4271" s="95"/>
      <c r="M4271" s="95"/>
      <c r="N4271" s="95"/>
      <c r="O4271" s="12">
        <f>SUM(L4271:N4271)</f>
        <v>0</v>
      </c>
      <c r="P4271" s="95"/>
      <c r="Q4271" s="95"/>
      <c r="R4271" s="95"/>
      <c r="S4271" s="95"/>
      <c r="T4271" s="12">
        <f>SUM(P4271:S4271)</f>
        <v>0</v>
      </c>
      <c r="U4271" s="95"/>
      <c r="V4271" s="94"/>
      <c r="W4271" s="94"/>
      <c r="X4271" s="94"/>
      <c r="Y4271" s="85"/>
      <c r="Z4271" s="85"/>
      <c r="AA4271" s="14">
        <f>SUM(U4271:Z4271)</f>
        <v>0</v>
      </c>
      <c r="AB4271" s="85"/>
      <c r="AC4271" s="85"/>
      <c r="AD4271" s="86">
        <f>H4271+K4271+O4271+T4271+AA4271+AB4271-AC4271</f>
        <v>65.067524115755631</v>
      </c>
    </row>
    <row r="4272" spans="1:30" ht="21" customHeight="1" x14ac:dyDescent="0.2">
      <c r="A4272" s="9">
        <v>4268</v>
      </c>
      <c r="B4272" s="110" t="s">
        <v>3445</v>
      </c>
      <c r="C4272" s="110" t="s">
        <v>73</v>
      </c>
      <c r="D4272" s="110">
        <v>2</v>
      </c>
      <c r="E4272" s="36">
        <v>0.65052447552447557</v>
      </c>
      <c r="F4272" s="50"/>
      <c r="G4272" s="50"/>
      <c r="H4272" s="12">
        <f>SUM(E4272*100,F4272:G4272)</f>
        <v>65.05244755244756</v>
      </c>
      <c r="I4272" s="50"/>
      <c r="J4272" s="112"/>
      <c r="K4272" s="14">
        <f>SUM(I4272:J4272)</f>
        <v>0</v>
      </c>
      <c r="L4272" s="50"/>
      <c r="M4272" s="112"/>
      <c r="N4272" s="112"/>
      <c r="O4272" s="14">
        <f>SUM(L4272:N4272)</f>
        <v>0</v>
      </c>
      <c r="P4272" s="112"/>
      <c r="Q4272" s="112"/>
      <c r="R4272" s="112"/>
      <c r="S4272" s="112"/>
      <c r="T4272" s="14">
        <f>SUM(P4272:S4272)</f>
        <v>0</v>
      </c>
      <c r="U4272" s="50"/>
      <c r="V4272" s="50"/>
      <c r="W4272" s="50"/>
      <c r="X4272" s="50"/>
      <c r="Y4272" s="50"/>
      <c r="Z4272" s="50"/>
      <c r="AA4272" s="14">
        <f>SUM(U4272:Z4272)</f>
        <v>0</v>
      </c>
      <c r="AB4272" s="50"/>
      <c r="AC4272" s="50"/>
      <c r="AD4272" s="86">
        <f>H4272+K4272+O4272+T4272+AA4272+AB4272-AC4272</f>
        <v>65.05244755244756</v>
      </c>
    </row>
    <row r="4273" spans="1:30" ht="21" customHeight="1" x14ac:dyDescent="0.2">
      <c r="A4273" s="10">
        <v>4269</v>
      </c>
      <c r="B4273" s="96" t="s">
        <v>3446</v>
      </c>
      <c r="C4273" s="96" t="s">
        <v>66</v>
      </c>
      <c r="D4273" s="96">
        <v>2</v>
      </c>
      <c r="E4273" s="35">
        <v>0.65033333333333332</v>
      </c>
      <c r="F4273" s="47"/>
      <c r="G4273" s="47"/>
      <c r="H4273" s="12">
        <f>SUM(E4273*100,F4273:G4273)</f>
        <v>65.033333333333331</v>
      </c>
      <c r="I4273" s="47"/>
      <c r="J4273" s="77"/>
      <c r="K4273" s="13">
        <f>SUM(I4273:J4273)</f>
        <v>0</v>
      </c>
      <c r="L4273" s="47"/>
      <c r="M4273" s="77"/>
      <c r="N4273" s="77"/>
      <c r="O4273" s="13">
        <f>SUM(L4273:N4273)</f>
        <v>0</v>
      </c>
      <c r="P4273" s="77"/>
      <c r="Q4273" s="77"/>
      <c r="R4273" s="77"/>
      <c r="S4273" s="77"/>
      <c r="T4273" s="13">
        <f>SUM(P4273:S4273)</f>
        <v>0</v>
      </c>
      <c r="U4273" s="47"/>
      <c r="V4273" s="47"/>
      <c r="W4273" s="47"/>
      <c r="X4273" s="47"/>
      <c r="Y4273" s="47"/>
      <c r="Z4273" s="47"/>
      <c r="AA4273" s="13">
        <f>SUM(U4273:Z4273)</f>
        <v>0</v>
      </c>
      <c r="AB4273" s="47"/>
      <c r="AC4273" s="47"/>
      <c r="AD4273" s="86">
        <f>H4273+K4273+O4273+T4273+AA4273+AB4273-AC4273</f>
        <v>65.033333333333331</v>
      </c>
    </row>
    <row r="4274" spans="1:30" ht="21" customHeight="1" x14ac:dyDescent="0.2">
      <c r="A4274" s="8">
        <v>4270</v>
      </c>
      <c r="B4274" s="96" t="s">
        <v>3447</v>
      </c>
      <c r="C4274" s="96" t="s">
        <v>66</v>
      </c>
      <c r="D4274" s="96">
        <v>1</v>
      </c>
      <c r="E4274" s="35">
        <v>0.65031249999999996</v>
      </c>
      <c r="F4274" s="47"/>
      <c r="G4274" s="47"/>
      <c r="H4274" s="12">
        <f>SUM(E4274*100,F4274:G4274)</f>
        <v>65.03125</v>
      </c>
      <c r="I4274" s="47"/>
      <c r="J4274" s="77"/>
      <c r="K4274" s="13">
        <f>SUM(I4274:J4274)</f>
        <v>0</v>
      </c>
      <c r="L4274" s="47"/>
      <c r="M4274" s="77"/>
      <c r="N4274" s="77"/>
      <c r="O4274" s="13">
        <f>SUM(L4274:N4274)</f>
        <v>0</v>
      </c>
      <c r="P4274" s="77"/>
      <c r="Q4274" s="77"/>
      <c r="R4274" s="77"/>
      <c r="S4274" s="77"/>
      <c r="T4274" s="13">
        <f>SUM(P4274:S4274)</f>
        <v>0</v>
      </c>
      <c r="U4274" s="47"/>
      <c r="V4274" s="47"/>
      <c r="W4274" s="47"/>
      <c r="X4274" s="47"/>
      <c r="Y4274" s="47"/>
      <c r="Z4274" s="47"/>
      <c r="AA4274" s="13">
        <f>SUM(U4274:Z4274)</f>
        <v>0</v>
      </c>
      <c r="AB4274" s="47"/>
      <c r="AC4274" s="47"/>
      <c r="AD4274" s="86">
        <f>H4274+K4274+O4274+T4274+AA4274+AB4274-AC4274</f>
        <v>65.03125</v>
      </c>
    </row>
    <row r="4275" spans="1:30" ht="21" customHeight="1" x14ac:dyDescent="0.2">
      <c r="A4275" s="9">
        <v>4271</v>
      </c>
      <c r="B4275" s="127" t="s">
        <v>3448</v>
      </c>
      <c r="C4275" s="92" t="s">
        <v>64</v>
      </c>
      <c r="D4275" s="91">
        <v>4</v>
      </c>
      <c r="E4275" s="37">
        <v>0.63607093505297096</v>
      </c>
      <c r="F4275" s="46"/>
      <c r="G4275" s="46"/>
      <c r="H4275" s="12">
        <f>SUM(E4275*100,F4275:G4275)</f>
        <v>63.607093505297094</v>
      </c>
      <c r="I4275" s="94"/>
      <c r="J4275" s="95"/>
      <c r="K4275" s="12">
        <f>SUM(I4275:J4275)</f>
        <v>0</v>
      </c>
      <c r="L4275" s="95"/>
      <c r="M4275" s="95"/>
      <c r="N4275" s="95"/>
      <c r="O4275" s="12">
        <f>SUM(L4275:N4275)</f>
        <v>0</v>
      </c>
      <c r="P4275" s="95"/>
      <c r="Q4275" s="95"/>
      <c r="R4275" s="95"/>
      <c r="S4275" s="95"/>
      <c r="T4275" s="12">
        <f>SUM(P4275:S4275)</f>
        <v>0</v>
      </c>
      <c r="U4275" s="95"/>
      <c r="V4275" s="94"/>
      <c r="W4275" s="94"/>
      <c r="X4275" s="94"/>
      <c r="Y4275" s="85"/>
      <c r="Z4275" s="85">
        <v>1.4</v>
      </c>
      <c r="AA4275" s="14">
        <f>SUM(U4275:Z4275)</f>
        <v>1.4</v>
      </c>
      <c r="AB4275" s="85"/>
      <c r="AC4275" s="85"/>
      <c r="AD4275" s="86">
        <f>H4275+K4275+O4275+T4275+AA4275+AB4275-AC4275</f>
        <v>65.007093505297092</v>
      </c>
    </row>
    <row r="4276" spans="1:30" ht="21" customHeight="1" x14ac:dyDescent="0.2">
      <c r="A4276" s="10">
        <v>4272</v>
      </c>
      <c r="B4276" s="107">
        <v>178053</v>
      </c>
      <c r="C4276" s="104" t="s">
        <v>70</v>
      </c>
      <c r="D4276" s="104">
        <v>3</v>
      </c>
      <c r="E4276" s="36">
        <f>'[1]3-18-01.'!AD24</f>
        <v>0.65</v>
      </c>
      <c r="F4276" s="49"/>
      <c r="G4276" s="49"/>
      <c r="H4276" s="12">
        <f>SUM(E4276*100,F4276:G4276)</f>
        <v>65</v>
      </c>
      <c r="I4276" s="49"/>
      <c r="J4276" s="106"/>
      <c r="K4276" s="14">
        <f>SUM(I4276:J4276)</f>
        <v>0</v>
      </c>
      <c r="L4276" s="49"/>
      <c r="M4276" s="106"/>
      <c r="N4276" s="106"/>
      <c r="O4276" s="14">
        <f>SUM(L4276:N4276)</f>
        <v>0</v>
      </c>
      <c r="P4276" s="106"/>
      <c r="Q4276" s="106"/>
      <c r="R4276" s="106"/>
      <c r="S4276" s="106"/>
      <c r="T4276" s="14">
        <f>SUM(P4276:S4276)</f>
        <v>0</v>
      </c>
      <c r="U4276" s="49"/>
      <c r="V4276" s="49"/>
      <c r="W4276" s="49"/>
      <c r="X4276" s="49"/>
      <c r="Y4276" s="49"/>
      <c r="Z4276" s="49"/>
      <c r="AA4276" s="14">
        <f>SUM(U4276:Z4276)</f>
        <v>0</v>
      </c>
      <c r="AB4276" s="49"/>
      <c r="AC4276" s="49"/>
      <c r="AD4276" s="86">
        <f>H4276+K4276+O4276+T4276+AA4276+AB4276-AC4276</f>
        <v>65</v>
      </c>
    </row>
    <row r="4277" spans="1:30" ht="21" customHeight="1" x14ac:dyDescent="0.2">
      <c r="A4277" s="8">
        <v>4273</v>
      </c>
      <c r="B4277" s="107">
        <v>192587</v>
      </c>
      <c r="C4277" s="104" t="s">
        <v>70</v>
      </c>
      <c r="D4277" s="104">
        <v>3</v>
      </c>
      <c r="E4277" s="36">
        <f>'[1]3-18-07.'!AD9</f>
        <v>0.65</v>
      </c>
      <c r="F4277" s="49"/>
      <c r="G4277" s="49"/>
      <c r="H4277" s="12">
        <f>SUM(E4277*100,F4277:G4277)</f>
        <v>65</v>
      </c>
      <c r="I4277" s="49"/>
      <c r="J4277" s="106"/>
      <c r="K4277" s="14">
        <f>SUM(I4277:J4277)</f>
        <v>0</v>
      </c>
      <c r="L4277" s="49"/>
      <c r="M4277" s="106"/>
      <c r="N4277" s="106"/>
      <c r="O4277" s="14">
        <f>SUM(L4277:N4277)</f>
        <v>0</v>
      </c>
      <c r="P4277" s="106"/>
      <c r="Q4277" s="106"/>
      <c r="R4277" s="106"/>
      <c r="S4277" s="106"/>
      <c r="T4277" s="14">
        <f>SUM(P4277:S4277)</f>
        <v>0</v>
      </c>
      <c r="U4277" s="49"/>
      <c r="V4277" s="49"/>
      <c r="W4277" s="49"/>
      <c r="X4277" s="49"/>
      <c r="Y4277" s="49"/>
      <c r="Z4277" s="49"/>
      <c r="AA4277" s="14">
        <f>SUM(U4277:Z4277)</f>
        <v>0</v>
      </c>
      <c r="AB4277" s="49"/>
      <c r="AC4277" s="49"/>
      <c r="AD4277" s="86">
        <f>H4277+K4277+O4277+T4277+AA4277+AB4277-AC4277</f>
        <v>65</v>
      </c>
    </row>
    <row r="4278" spans="1:30" ht="21" customHeight="1" x14ac:dyDescent="0.2">
      <c r="A4278" s="9">
        <v>4274</v>
      </c>
      <c r="B4278" s="122" t="s">
        <v>3449</v>
      </c>
      <c r="C4278" s="110" t="s">
        <v>73</v>
      </c>
      <c r="D4278" s="110">
        <v>4</v>
      </c>
      <c r="E4278" s="36">
        <v>0.64967058823529411</v>
      </c>
      <c r="F4278" s="50"/>
      <c r="G4278" s="50"/>
      <c r="H4278" s="12">
        <f>SUM(E4278*100,F4278:G4278)</f>
        <v>64.967058823529413</v>
      </c>
      <c r="I4278" s="50"/>
      <c r="J4278" s="112"/>
      <c r="K4278" s="14">
        <f>SUM(I4278:J4278)</f>
        <v>0</v>
      </c>
      <c r="L4278" s="50"/>
      <c r="M4278" s="112"/>
      <c r="N4278" s="112"/>
      <c r="O4278" s="14">
        <f>SUM(L4278:N4278)</f>
        <v>0</v>
      </c>
      <c r="P4278" s="112"/>
      <c r="Q4278" s="112"/>
      <c r="R4278" s="112"/>
      <c r="S4278" s="112"/>
      <c r="T4278" s="14">
        <f>SUM(P4278:S4278)</f>
        <v>0</v>
      </c>
      <c r="U4278" s="50"/>
      <c r="V4278" s="50"/>
      <c r="W4278" s="50"/>
      <c r="X4278" s="50"/>
      <c r="Y4278" s="50"/>
      <c r="Z4278" s="50"/>
      <c r="AA4278" s="14">
        <f>SUM(U4278:Z4278)</f>
        <v>0</v>
      </c>
      <c r="AB4278" s="50"/>
      <c r="AC4278" s="50"/>
      <c r="AD4278" s="87">
        <f>H4278+K4278+O4278+T4278+AA4278+AB4278-AC4278</f>
        <v>64.967058823529413</v>
      </c>
    </row>
    <row r="4279" spans="1:30" ht="21" customHeight="1" x14ac:dyDescent="0.2">
      <c r="A4279" s="10">
        <v>4275</v>
      </c>
      <c r="B4279" s="145">
        <v>164400</v>
      </c>
      <c r="C4279" s="92" t="s">
        <v>64</v>
      </c>
      <c r="D4279" s="91">
        <v>5</v>
      </c>
      <c r="E4279" s="37">
        <v>0.64912186379928316</v>
      </c>
      <c r="F4279" s="46"/>
      <c r="G4279" s="46"/>
      <c r="H4279" s="12">
        <f>SUM(E4279*100,F4279:G4279)</f>
        <v>64.912186379928315</v>
      </c>
      <c r="I4279" s="94"/>
      <c r="J4279" s="95"/>
      <c r="K4279" s="12">
        <f>SUM(I4279:J4279)</f>
        <v>0</v>
      </c>
      <c r="L4279" s="95"/>
      <c r="M4279" s="95"/>
      <c r="N4279" s="95"/>
      <c r="O4279" s="12">
        <f>SUM(L4279:N4279)</f>
        <v>0</v>
      </c>
      <c r="P4279" s="95"/>
      <c r="Q4279" s="95"/>
      <c r="R4279" s="95"/>
      <c r="S4279" s="95"/>
      <c r="T4279" s="12">
        <f>SUM(P4279:S4279)</f>
        <v>0</v>
      </c>
      <c r="U4279" s="95"/>
      <c r="V4279" s="94"/>
      <c r="W4279" s="94"/>
      <c r="X4279" s="94"/>
      <c r="Y4279" s="85"/>
      <c r="Z4279" s="85"/>
      <c r="AA4279" s="14">
        <f>SUM(U4279:Z4279)</f>
        <v>0</v>
      </c>
      <c r="AB4279" s="85"/>
      <c r="AC4279" s="85"/>
      <c r="AD4279" s="86">
        <f>H4279+K4279+O4279+T4279+AA4279+AB4279-AC4279</f>
        <v>64.912186379928315</v>
      </c>
    </row>
    <row r="4280" spans="1:30" ht="21" customHeight="1" x14ac:dyDescent="0.2">
      <c r="A4280" s="8">
        <v>4276</v>
      </c>
      <c r="B4280" s="122" t="s">
        <v>3450</v>
      </c>
      <c r="C4280" s="110" t="s">
        <v>73</v>
      </c>
      <c r="D4280" s="110">
        <v>2</v>
      </c>
      <c r="E4280" s="36">
        <v>0.64906249999999999</v>
      </c>
      <c r="F4280" s="50"/>
      <c r="G4280" s="50"/>
      <c r="H4280" s="12">
        <f>SUM(E4280*100,F4280:G4280)</f>
        <v>64.90625</v>
      </c>
      <c r="I4280" s="50"/>
      <c r="J4280" s="112"/>
      <c r="K4280" s="14">
        <f>SUM(I4280:J4280)</f>
        <v>0</v>
      </c>
      <c r="L4280" s="50"/>
      <c r="M4280" s="112"/>
      <c r="N4280" s="112"/>
      <c r="O4280" s="14">
        <f>SUM(L4280:N4280)</f>
        <v>0</v>
      </c>
      <c r="P4280" s="112"/>
      <c r="Q4280" s="112"/>
      <c r="R4280" s="112"/>
      <c r="S4280" s="112"/>
      <c r="T4280" s="14">
        <f>SUM(P4280:S4280)</f>
        <v>0</v>
      </c>
      <c r="U4280" s="50"/>
      <c r="V4280" s="50"/>
      <c r="W4280" s="50"/>
      <c r="X4280" s="50"/>
      <c r="Y4280" s="50"/>
      <c r="Z4280" s="50"/>
      <c r="AA4280" s="14">
        <f>SUM(U4280:Z4280)</f>
        <v>0</v>
      </c>
      <c r="AB4280" s="50"/>
      <c r="AC4280" s="50"/>
      <c r="AD4280" s="87">
        <f>H4280+K4280+O4280+T4280+AA4280+AB4280-AC4280</f>
        <v>64.90625</v>
      </c>
    </row>
    <row r="4281" spans="1:30" ht="21" customHeight="1" x14ac:dyDescent="0.2">
      <c r="A4281" s="9">
        <v>4277</v>
      </c>
      <c r="B4281" s="122" t="s">
        <v>3451</v>
      </c>
      <c r="C4281" s="110" t="s">
        <v>73</v>
      </c>
      <c r="D4281" s="110">
        <v>2</v>
      </c>
      <c r="E4281" s="36">
        <v>0.6487878787878788</v>
      </c>
      <c r="F4281" s="50"/>
      <c r="G4281" s="50"/>
      <c r="H4281" s="12">
        <f>SUM(E4281*100,F4281:G4281)</f>
        <v>64.878787878787875</v>
      </c>
      <c r="I4281" s="50"/>
      <c r="J4281" s="112"/>
      <c r="K4281" s="14">
        <f>SUM(I4281:J4281)</f>
        <v>0</v>
      </c>
      <c r="L4281" s="50"/>
      <c r="M4281" s="112"/>
      <c r="N4281" s="112"/>
      <c r="O4281" s="14">
        <f>SUM(L4281:N4281)</f>
        <v>0</v>
      </c>
      <c r="P4281" s="112"/>
      <c r="Q4281" s="112"/>
      <c r="R4281" s="112"/>
      <c r="S4281" s="112"/>
      <c r="T4281" s="14">
        <f>SUM(P4281:S4281)</f>
        <v>0</v>
      </c>
      <c r="U4281" s="50"/>
      <c r="V4281" s="50"/>
      <c r="W4281" s="50"/>
      <c r="X4281" s="50"/>
      <c r="Y4281" s="50"/>
      <c r="Z4281" s="50"/>
      <c r="AA4281" s="14">
        <f>SUM(U4281:Z4281)</f>
        <v>0</v>
      </c>
      <c r="AB4281" s="50"/>
      <c r="AC4281" s="50"/>
      <c r="AD4281" s="86">
        <f>H4281+K4281+O4281+T4281+AA4281+AB4281-AC4281</f>
        <v>64.878787878787875</v>
      </c>
    </row>
    <row r="4282" spans="1:30" ht="21" customHeight="1" x14ac:dyDescent="0.2">
      <c r="A4282" s="10">
        <v>4278</v>
      </c>
      <c r="B4282" s="96" t="s">
        <v>3452</v>
      </c>
      <c r="C4282" s="96" t="s">
        <v>66</v>
      </c>
      <c r="D4282" s="96">
        <v>2</v>
      </c>
      <c r="E4282" s="35">
        <v>0.64866666666666661</v>
      </c>
      <c r="F4282" s="47"/>
      <c r="G4282" s="47"/>
      <c r="H4282" s="12">
        <f>SUM(E4282*100,F4282:G4282)</f>
        <v>64.86666666666666</v>
      </c>
      <c r="I4282" s="47"/>
      <c r="J4282" s="77"/>
      <c r="K4282" s="13">
        <f>SUM(I4282:J4282)</f>
        <v>0</v>
      </c>
      <c r="L4282" s="47"/>
      <c r="M4282" s="77"/>
      <c r="N4282" s="77"/>
      <c r="O4282" s="13">
        <f>SUM(L4282:N4282)</f>
        <v>0</v>
      </c>
      <c r="P4282" s="77"/>
      <c r="Q4282" s="77"/>
      <c r="R4282" s="77"/>
      <c r="S4282" s="77"/>
      <c r="T4282" s="13">
        <f>SUM(P4282:S4282)</f>
        <v>0</v>
      </c>
      <c r="U4282" s="47"/>
      <c r="V4282" s="47"/>
      <c r="W4282" s="47"/>
      <c r="X4282" s="47"/>
      <c r="Y4282" s="47"/>
      <c r="Z4282" s="47"/>
      <c r="AA4282" s="13">
        <f>SUM(U4282:Z4282)</f>
        <v>0</v>
      </c>
      <c r="AB4282" s="47"/>
      <c r="AC4282" s="47"/>
      <c r="AD4282" s="86">
        <f>H4282+K4282+O4282+T4282+AA4282+AB4282-AC4282</f>
        <v>64.86666666666666</v>
      </c>
    </row>
    <row r="4283" spans="1:30" ht="21" customHeight="1" x14ac:dyDescent="0.2">
      <c r="A4283" s="8">
        <v>4279</v>
      </c>
      <c r="B4283" s="145">
        <v>164374</v>
      </c>
      <c r="C4283" s="92" t="s">
        <v>64</v>
      </c>
      <c r="D4283" s="91">
        <v>5</v>
      </c>
      <c r="E4283" s="37">
        <v>0.64829749103942658</v>
      </c>
      <c r="F4283" s="46"/>
      <c r="G4283" s="46"/>
      <c r="H4283" s="12">
        <f>SUM(E4283*100,F4283:G4283)</f>
        <v>64.82974910394266</v>
      </c>
      <c r="I4283" s="53"/>
      <c r="J4283" s="113"/>
      <c r="K4283" s="12">
        <f>SUM(I4283:J4283)</f>
        <v>0</v>
      </c>
      <c r="L4283" s="53"/>
      <c r="M4283" s="113"/>
      <c r="N4283" s="113"/>
      <c r="O4283" s="12">
        <f>SUM(L4283:N4283)</f>
        <v>0</v>
      </c>
      <c r="P4283" s="113"/>
      <c r="Q4283" s="113"/>
      <c r="R4283" s="113"/>
      <c r="S4283" s="113"/>
      <c r="T4283" s="12">
        <f>SUM(P4283:S4283)</f>
        <v>0</v>
      </c>
      <c r="U4283" s="53"/>
      <c r="V4283" s="53"/>
      <c r="W4283" s="53"/>
      <c r="X4283" s="53"/>
      <c r="Y4283" s="58"/>
      <c r="Z4283" s="58"/>
      <c r="AA4283" s="14">
        <f>SUM(U4283:Z4283)</f>
        <v>0</v>
      </c>
      <c r="AB4283" s="58"/>
      <c r="AC4283" s="58"/>
      <c r="AD4283" s="86">
        <f>H4283+K4283+O4283+T4283+AA4283+AB4283-AC4283</f>
        <v>64.82974910394266</v>
      </c>
    </row>
    <row r="4284" spans="1:30" ht="21" customHeight="1" x14ac:dyDescent="0.2">
      <c r="A4284" s="9">
        <v>4280</v>
      </c>
      <c r="B4284" s="99" t="s">
        <v>3453</v>
      </c>
      <c r="C4284" s="101" t="s">
        <v>68</v>
      </c>
      <c r="D4284" s="125">
        <v>3</v>
      </c>
      <c r="E4284" s="35">
        <v>0.64827586206896548</v>
      </c>
      <c r="F4284" s="48"/>
      <c r="G4284" s="48"/>
      <c r="H4284" s="12">
        <f>SUM(E4284*100,F4284:G4284)</f>
        <v>64.827586206896541</v>
      </c>
      <c r="I4284" s="48"/>
      <c r="J4284" s="78"/>
      <c r="K4284" s="13">
        <f>SUM(I4284:J4284)</f>
        <v>0</v>
      </c>
      <c r="L4284" s="48"/>
      <c r="M4284" s="78"/>
      <c r="N4284" s="78"/>
      <c r="O4284" s="13">
        <f>SUM(L4284:N4284)</f>
        <v>0</v>
      </c>
      <c r="P4284" s="78"/>
      <c r="Q4284" s="78"/>
      <c r="R4284" s="78"/>
      <c r="S4284" s="78"/>
      <c r="T4284" s="13">
        <f>SUM(P4284:S4284)</f>
        <v>0</v>
      </c>
      <c r="U4284" s="48"/>
      <c r="V4284" s="48"/>
      <c r="W4284" s="48"/>
      <c r="X4284" s="48"/>
      <c r="Y4284" s="48"/>
      <c r="Z4284" s="48"/>
      <c r="AA4284" s="13">
        <f>SUM(U4284:Z4284)</f>
        <v>0</v>
      </c>
      <c r="AB4284" s="48"/>
      <c r="AC4284" s="48"/>
      <c r="AD4284" s="86">
        <f>H4284+K4284+O4284+T4284+AA4284+AB4284-AC4284</f>
        <v>64.827586206896541</v>
      </c>
    </row>
    <row r="4285" spans="1:30" ht="21" customHeight="1" x14ac:dyDescent="0.2">
      <c r="A4285" s="10">
        <v>4281</v>
      </c>
      <c r="B4285" s="145">
        <v>164405</v>
      </c>
      <c r="C4285" s="92" t="s">
        <v>64</v>
      </c>
      <c r="D4285" s="91">
        <v>5</v>
      </c>
      <c r="E4285" s="37">
        <v>0.64826164874551973</v>
      </c>
      <c r="F4285" s="53"/>
      <c r="G4285" s="46"/>
      <c r="H4285" s="12">
        <f>SUM(E4285*100,F4285:G4285)</f>
        <v>64.826164874551978</v>
      </c>
      <c r="I4285" s="94"/>
      <c r="J4285" s="95"/>
      <c r="K4285" s="12">
        <f>SUM(I4285:J4285)</f>
        <v>0</v>
      </c>
      <c r="L4285" s="95"/>
      <c r="M4285" s="95"/>
      <c r="N4285" s="95"/>
      <c r="O4285" s="12">
        <f>SUM(L4285:N4285)</f>
        <v>0</v>
      </c>
      <c r="P4285" s="95"/>
      <c r="Q4285" s="95"/>
      <c r="R4285" s="95"/>
      <c r="S4285" s="95"/>
      <c r="T4285" s="12">
        <f>SUM(P4285:S4285)</f>
        <v>0</v>
      </c>
      <c r="U4285" s="95"/>
      <c r="V4285" s="94"/>
      <c r="W4285" s="94"/>
      <c r="X4285" s="94"/>
      <c r="Y4285" s="85"/>
      <c r="Z4285" s="85"/>
      <c r="AA4285" s="14">
        <f>SUM(U4285:Z4285)</f>
        <v>0</v>
      </c>
      <c r="AB4285" s="85"/>
      <c r="AC4285" s="85"/>
      <c r="AD4285" s="86">
        <f>H4285+K4285+O4285+T4285+AA4285+AB4285-AC4285</f>
        <v>64.826164874551978</v>
      </c>
    </row>
    <row r="4286" spans="1:30" ht="21" customHeight="1" x14ac:dyDescent="0.2">
      <c r="A4286" s="8">
        <v>4282</v>
      </c>
      <c r="B4286" s="107">
        <v>192471</v>
      </c>
      <c r="C4286" s="104" t="s">
        <v>70</v>
      </c>
      <c r="D4286" s="104">
        <v>3</v>
      </c>
      <c r="E4286" s="36">
        <f>'[1]3-18-07.'!AD26</f>
        <v>0.64800000000000002</v>
      </c>
      <c r="F4286" s="49"/>
      <c r="G4286" s="49"/>
      <c r="H4286" s="12">
        <f>SUM(E4286*100,F4286:G4286)</f>
        <v>64.8</v>
      </c>
      <c r="I4286" s="49"/>
      <c r="J4286" s="106"/>
      <c r="K4286" s="14">
        <f>SUM(I4286:J4286)</f>
        <v>0</v>
      </c>
      <c r="L4286" s="49"/>
      <c r="M4286" s="106"/>
      <c r="N4286" s="106"/>
      <c r="O4286" s="14">
        <f>SUM(L4286:N4286)</f>
        <v>0</v>
      </c>
      <c r="P4286" s="106"/>
      <c r="Q4286" s="106"/>
      <c r="R4286" s="106"/>
      <c r="S4286" s="106"/>
      <c r="T4286" s="14">
        <f>SUM(P4286:S4286)</f>
        <v>0</v>
      </c>
      <c r="U4286" s="49"/>
      <c r="V4286" s="49"/>
      <c r="W4286" s="49"/>
      <c r="X4286" s="49"/>
      <c r="Y4286" s="49"/>
      <c r="Z4286" s="49"/>
      <c r="AA4286" s="14">
        <f>SUM(U4286:Z4286)</f>
        <v>0</v>
      </c>
      <c r="AB4286" s="49"/>
      <c r="AC4286" s="49"/>
      <c r="AD4286" s="86">
        <f>H4286+K4286+O4286+T4286+AA4286+AB4286-AC4286</f>
        <v>64.8</v>
      </c>
    </row>
    <row r="4287" spans="1:30" ht="21" customHeight="1" x14ac:dyDescent="0.2">
      <c r="A4287" s="9">
        <v>4283</v>
      </c>
      <c r="B4287" s="153" t="s">
        <v>3454</v>
      </c>
      <c r="C4287" s="92" t="s">
        <v>64</v>
      </c>
      <c r="D4287" s="91">
        <v>4</v>
      </c>
      <c r="E4287" s="37">
        <v>0.64782710280373834</v>
      </c>
      <c r="F4287" s="46"/>
      <c r="G4287" s="46"/>
      <c r="H4287" s="12">
        <f>SUM(E4287*100,F4287:G4287)</f>
        <v>64.782710280373834</v>
      </c>
      <c r="I4287" s="94"/>
      <c r="J4287" s="95"/>
      <c r="K4287" s="12">
        <f>SUM(I4287:J4287)</f>
        <v>0</v>
      </c>
      <c r="L4287" s="95"/>
      <c r="M4287" s="95"/>
      <c r="N4287" s="95"/>
      <c r="O4287" s="12">
        <f>SUM(L4287:N4287)</f>
        <v>0</v>
      </c>
      <c r="P4287" s="95"/>
      <c r="Q4287" s="95"/>
      <c r="R4287" s="95"/>
      <c r="S4287" s="95"/>
      <c r="T4287" s="12">
        <f>SUM(P4287:S4287)</f>
        <v>0</v>
      </c>
      <c r="U4287" s="95"/>
      <c r="V4287" s="94"/>
      <c r="W4287" s="94"/>
      <c r="X4287" s="94"/>
      <c r="Y4287" s="85"/>
      <c r="Z4287" s="85"/>
      <c r="AA4287" s="14">
        <f>SUM(U4287:Z4287)</f>
        <v>0</v>
      </c>
      <c r="AB4287" s="85"/>
      <c r="AC4287" s="85"/>
      <c r="AD4287" s="87">
        <f>H4287+K4287+O4287+T4287+AA4287+AB4287-AC4287</f>
        <v>64.782710280373834</v>
      </c>
    </row>
    <row r="4288" spans="1:30" ht="21" customHeight="1" x14ac:dyDescent="0.2">
      <c r="A4288" s="10">
        <v>4284</v>
      </c>
      <c r="B4288" s="107">
        <v>182787</v>
      </c>
      <c r="C4288" s="104" t="s">
        <v>70</v>
      </c>
      <c r="D4288" s="104">
        <v>3</v>
      </c>
      <c r="E4288" s="36">
        <f>'[1]3-18-02.'!AD17</f>
        <v>0.64777777777777767</v>
      </c>
      <c r="F4288" s="49"/>
      <c r="G4288" s="49"/>
      <c r="H4288" s="12">
        <f>SUM(E4288*100,F4288:G4288)</f>
        <v>64.777777777777771</v>
      </c>
      <c r="I4288" s="49"/>
      <c r="J4288" s="106"/>
      <c r="K4288" s="14">
        <f>SUM(I4288:J4288)</f>
        <v>0</v>
      </c>
      <c r="L4288" s="49"/>
      <c r="M4288" s="106"/>
      <c r="N4288" s="106"/>
      <c r="O4288" s="14">
        <f>SUM(L4288:N4288)</f>
        <v>0</v>
      </c>
      <c r="P4288" s="106"/>
      <c r="Q4288" s="106"/>
      <c r="R4288" s="106"/>
      <c r="S4288" s="106"/>
      <c r="T4288" s="14">
        <f>SUM(P4288:S4288)</f>
        <v>0</v>
      </c>
      <c r="U4288" s="49"/>
      <c r="V4288" s="49"/>
      <c r="W4288" s="49"/>
      <c r="X4288" s="49"/>
      <c r="Y4288" s="49"/>
      <c r="Z4288" s="49"/>
      <c r="AA4288" s="14">
        <f>SUM(U4288:Z4288)</f>
        <v>0</v>
      </c>
      <c r="AB4288" s="49"/>
      <c r="AC4288" s="49"/>
      <c r="AD4288" s="86">
        <f>H4288+K4288+O4288+T4288+AA4288+AB4288-AC4288</f>
        <v>64.777777777777771</v>
      </c>
    </row>
    <row r="4289" spans="1:30" ht="21" customHeight="1" x14ac:dyDescent="0.2">
      <c r="A4289" s="8">
        <v>4285</v>
      </c>
      <c r="B4289" s="117">
        <v>174110</v>
      </c>
      <c r="C4289" s="119" t="s">
        <v>78</v>
      </c>
      <c r="D4289" s="119">
        <v>4</v>
      </c>
      <c r="E4289" s="36">
        <v>0.64769230769230768</v>
      </c>
      <c r="F4289" s="51"/>
      <c r="G4289" s="51"/>
      <c r="H4289" s="12">
        <f>SUM(E4289*100,F4289:G4289)</f>
        <v>64.769230769230774</v>
      </c>
      <c r="I4289" s="51"/>
      <c r="J4289" s="121"/>
      <c r="K4289" s="14">
        <f>SUM(I4289:J4289)</f>
        <v>0</v>
      </c>
      <c r="L4289" s="51"/>
      <c r="M4289" s="121"/>
      <c r="N4289" s="121"/>
      <c r="O4289" s="14">
        <f>SUM(L4289:N4289)</f>
        <v>0</v>
      </c>
      <c r="P4289" s="121"/>
      <c r="Q4289" s="121"/>
      <c r="R4289" s="121"/>
      <c r="S4289" s="121"/>
      <c r="T4289" s="14">
        <f>SUM(P4289:S4289)</f>
        <v>0</v>
      </c>
      <c r="U4289" s="51"/>
      <c r="V4289" s="51"/>
      <c r="W4289" s="51"/>
      <c r="X4289" s="51"/>
      <c r="Y4289" s="51"/>
      <c r="Z4289" s="51"/>
      <c r="AA4289" s="14">
        <f>SUM(U4289:Z4289)</f>
        <v>0</v>
      </c>
      <c r="AB4289" s="51"/>
      <c r="AC4289" s="51"/>
      <c r="AD4289" s="86">
        <f>H4289+K4289+O4289+T4289+AA4289+AB4289-AC4289</f>
        <v>64.769230769230774</v>
      </c>
    </row>
    <row r="4290" spans="1:30" ht="21" customHeight="1" x14ac:dyDescent="0.2">
      <c r="A4290" s="9">
        <v>4286</v>
      </c>
      <c r="B4290" s="122" t="s">
        <v>3455</v>
      </c>
      <c r="C4290" s="110" t="s">
        <v>73</v>
      </c>
      <c r="D4290" s="110">
        <v>4</v>
      </c>
      <c r="E4290" s="36">
        <v>0.6476735294117647</v>
      </c>
      <c r="F4290" s="50"/>
      <c r="G4290" s="50"/>
      <c r="H4290" s="12">
        <f>SUM(E4290*100,F4290:G4290)</f>
        <v>64.767352941176469</v>
      </c>
      <c r="I4290" s="50"/>
      <c r="J4290" s="112"/>
      <c r="K4290" s="14">
        <f>SUM(I4290:J4290)</f>
        <v>0</v>
      </c>
      <c r="L4290" s="50"/>
      <c r="M4290" s="112"/>
      <c r="N4290" s="112"/>
      <c r="O4290" s="14">
        <f>SUM(L4290:N4290)</f>
        <v>0</v>
      </c>
      <c r="P4290" s="112"/>
      <c r="Q4290" s="112"/>
      <c r="R4290" s="112"/>
      <c r="S4290" s="112"/>
      <c r="T4290" s="14">
        <f>SUM(P4290:S4290)</f>
        <v>0</v>
      </c>
      <c r="U4290" s="50"/>
      <c r="V4290" s="50"/>
      <c r="W4290" s="50"/>
      <c r="X4290" s="50"/>
      <c r="Y4290" s="50"/>
      <c r="Z4290" s="50"/>
      <c r="AA4290" s="14">
        <f>SUM(U4290:Z4290)</f>
        <v>0</v>
      </c>
      <c r="AB4290" s="50"/>
      <c r="AC4290" s="50"/>
      <c r="AD4290" s="87">
        <f>H4290+K4290+O4290+T4290+AA4290+AB4290-AC4290</f>
        <v>64.767352941176469</v>
      </c>
    </row>
    <row r="4291" spans="1:30" ht="21" customHeight="1" x14ac:dyDescent="0.2">
      <c r="A4291" s="10">
        <v>4287</v>
      </c>
      <c r="B4291" s="96" t="s">
        <v>3456</v>
      </c>
      <c r="C4291" s="96" t="s">
        <v>66</v>
      </c>
      <c r="D4291" s="96">
        <v>2</v>
      </c>
      <c r="E4291" s="35">
        <v>0.64766666666666661</v>
      </c>
      <c r="F4291" s="47"/>
      <c r="G4291" s="47"/>
      <c r="H4291" s="12">
        <f>SUM(E4291*100,F4291:G4291)</f>
        <v>64.766666666666666</v>
      </c>
      <c r="I4291" s="47"/>
      <c r="J4291" s="77"/>
      <c r="K4291" s="13">
        <f>SUM(I4291:J4291)</f>
        <v>0</v>
      </c>
      <c r="L4291" s="47"/>
      <c r="M4291" s="77"/>
      <c r="N4291" s="77"/>
      <c r="O4291" s="13">
        <f>SUM(L4291:N4291)</f>
        <v>0</v>
      </c>
      <c r="P4291" s="77"/>
      <c r="Q4291" s="77"/>
      <c r="R4291" s="77"/>
      <c r="S4291" s="77"/>
      <c r="T4291" s="13">
        <f>SUM(P4291:S4291)</f>
        <v>0</v>
      </c>
      <c r="U4291" s="47"/>
      <c r="V4291" s="47"/>
      <c r="W4291" s="47"/>
      <c r="X4291" s="47"/>
      <c r="Y4291" s="47"/>
      <c r="Z4291" s="47"/>
      <c r="AA4291" s="13">
        <f>SUM(U4291:Z4291)</f>
        <v>0</v>
      </c>
      <c r="AB4291" s="47"/>
      <c r="AC4291" s="47"/>
      <c r="AD4291" s="87">
        <f>H4291+K4291+O4291+T4291+AA4291+AB4291-AC4291</f>
        <v>64.766666666666666</v>
      </c>
    </row>
    <row r="4292" spans="1:30" ht="21" customHeight="1" x14ac:dyDescent="0.2">
      <c r="A4292" s="8">
        <v>4288</v>
      </c>
      <c r="B4292" s="110" t="s">
        <v>3457</v>
      </c>
      <c r="C4292" s="110" t="s">
        <v>73</v>
      </c>
      <c r="D4292" s="110">
        <v>1</v>
      </c>
      <c r="E4292" s="36">
        <v>0.63258064516129031</v>
      </c>
      <c r="F4292" s="50"/>
      <c r="G4292" s="50">
        <v>1</v>
      </c>
      <c r="H4292" s="12">
        <f>SUM(E4292*100,F4292:G4292)</f>
        <v>64.258064516129025</v>
      </c>
      <c r="I4292" s="50"/>
      <c r="J4292" s="112"/>
      <c r="K4292" s="14">
        <f>SUM(I4292:J4292)</f>
        <v>0</v>
      </c>
      <c r="L4292" s="50"/>
      <c r="M4292" s="112"/>
      <c r="N4292" s="112"/>
      <c r="O4292" s="14">
        <f>SUM(L4292:N4292)</f>
        <v>0</v>
      </c>
      <c r="P4292" s="112"/>
      <c r="Q4292" s="112"/>
      <c r="R4292" s="112"/>
      <c r="S4292" s="112"/>
      <c r="T4292" s="14">
        <f>SUM(P4292:S4292)</f>
        <v>0</v>
      </c>
      <c r="U4292" s="50"/>
      <c r="V4292" s="50"/>
      <c r="W4292" s="50">
        <v>0.5</v>
      </c>
      <c r="X4292" s="50"/>
      <c r="Y4292" s="50"/>
      <c r="Z4292" s="50"/>
      <c r="AA4292" s="14">
        <f>SUM(U4292:Z4292)</f>
        <v>0.5</v>
      </c>
      <c r="AB4292" s="50"/>
      <c r="AC4292" s="50"/>
      <c r="AD4292" s="86">
        <f>H4292+K4292+O4292+T4292+AA4292+AB4292-AC4292</f>
        <v>64.758064516129025</v>
      </c>
    </row>
    <row r="4293" spans="1:30" ht="21" customHeight="1" x14ac:dyDescent="0.2">
      <c r="A4293" s="9">
        <v>4289</v>
      </c>
      <c r="B4293" s="122" t="s">
        <v>3458</v>
      </c>
      <c r="C4293" s="110" t="s">
        <v>73</v>
      </c>
      <c r="D4293" s="110">
        <v>2</v>
      </c>
      <c r="E4293" s="36">
        <v>0.64749999999999996</v>
      </c>
      <c r="F4293" s="50"/>
      <c r="G4293" s="50"/>
      <c r="H4293" s="12">
        <f>SUM(E4293*100,F4293:G4293)</f>
        <v>64.75</v>
      </c>
      <c r="I4293" s="50"/>
      <c r="J4293" s="112"/>
      <c r="K4293" s="14">
        <f>SUM(I4293:J4293)</f>
        <v>0</v>
      </c>
      <c r="L4293" s="50"/>
      <c r="M4293" s="112"/>
      <c r="N4293" s="112"/>
      <c r="O4293" s="14">
        <f>SUM(L4293:N4293)</f>
        <v>0</v>
      </c>
      <c r="P4293" s="112"/>
      <c r="Q4293" s="112"/>
      <c r="R4293" s="112"/>
      <c r="S4293" s="112"/>
      <c r="T4293" s="14">
        <f>SUM(P4293:S4293)</f>
        <v>0</v>
      </c>
      <c r="U4293" s="50"/>
      <c r="V4293" s="50"/>
      <c r="W4293" s="50"/>
      <c r="X4293" s="50"/>
      <c r="Y4293" s="50"/>
      <c r="Z4293" s="50"/>
      <c r="AA4293" s="14">
        <f>SUM(U4293:Z4293)</f>
        <v>0</v>
      </c>
      <c r="AB4293" s="50"/>
      <c r="AC4293" s="50"/>
      <c r="AD4293" s="87">
        <f>H4293+K4293+O4293+T4293+AA4293+AB4293-AC4293</f>
        <v>64.75</v>
      </c>
    </row>
    <row r="4294" spans="1:30" ht="21" customHeight="1" x14ac:dyDescent="0.2">
      <c r="A4294" s="10">
        <v>4290</v>
      </c>
      <c r="B4294" s="137" t="s">
        <v>3459</v>
      </c>
      <c r="C4294" s="101" t="s">
        <v>68</v>
      </c>
      <c r="D4294" s="137">
        <v>4</v>
      </c>
      <c r="E4294" s="35">
        <v>0.64740740740740743</v>
      </c>
      <c r="F4294" s="48"/>
      <c r="G4294" s="48"/>
      <c r="H4294" s="12">
        <f>SUM(E4294*100,F4294:G4294)</f>
        <v>64.740740740740748</v>
      </c>
      <c r="I4294" s="48"/>
      <c r="J4294" s="78"/>
      <c r="K4294" s="13">
        <f>SUM(I4294:J4294)</f>
        <v>0</v>
      </c>
      <c r="L4294" s="48"/>
      <c r="M4294" s="78"/>
      <c r="N4294" s="78"/>
      <c r="O4294" s="13">
        <f>SUM(L4294:N4294)</f>
        <v>0</v>
      </c>
      <c r="P4294" s="78"/>
      <c r="Q4294" s="78"/>
      <c r="R4294" s="78"/>
      <c r="S4294" s="78"/>
      <c r="T4294" s="13">
        <f>SUM(P4294:S4294)</f>
        <v>0</v>
      </c>
      <c r="U4294" s="48"/>
      <c r="V4294" s="48"/>
      <c r="W4294" s="48"/>
      <c r="X4294" s="48"/>
      <c r="Y4294" s="48"/>
      <c r="Z4294" s="48"/>
      <c r="AA4294" s="13">
        <f>SUM(U4294:Z4294)</f>
        <v>0</v>
      </c>
      <c r="AB4294" s="48"/>
      <c r="AC4294" s="48"/>
      <c r="AD4294" s="87">
        <f>H4294+K4294+O4294+T4294+AA4294+AB4294-AC4294</f>
        <v>64.740740740740748</v>
      </c>
    </row>
    <row r="4295" spans="1:30" ht="21" customHeight="1" x14ac:dyDescent="0.2">
      <c r="A4295" s="8">
        <v>4291</v>
      </c>
      <c r="B4295" s="123" t="s">
        <v>3460</v>
      </c>
      <c r="C4295" s="101" t="s">
        <v>68</v>
      </c>
      <c r="D4295" s="137">
        <v>4</v>
      </c>
      <c r="E4295" s="35">
        <v>0.64703703703703708</v>
      </c>
      <c r="F4295" s="48"/>
      <c r="G4295" s="48"/>
      <c r="H4295" s="12">
        <f>SUM(E4295*100,F4295:G4295)</f>
        <v>64.703703703703709</v>
      </c>
      <c r="I4295" s="48"/>
      <c r="J4295" s="78"/>
      <c r="K4295" s="13">
        <f>SUM(I4295:J4295)</f>
        <v>0</v>
      </c>
      <c r="L4295" s="48"/>
      <c r="M4295" s="78"/>
      <c r="N4295" s="78"/>
      <c r="O4295" s="13">
        <f>SUM(L4295:N4295)</f>
        <v>0</v>
      </c>
      <c r="P4295" s="78"/>
      <c r="Q4295" s="78"/>
      <c r="R4295" s="78"/>
      <c r="S4295" s="78"/>
      <c r="T4295" s="13">
        <f>SUM(P4295:S4295)</f>
        <v>0</v>
      </c>
      <c r="U4295" s="48"/>
      <c r="V4295" s="48"/>
      <c r="W4295" s="48"/>
      <c r="X4295" s="48"/>
      <c r="Y4295" s="48"/>
      <c r="Z4295" s="48"/>
      <c r="AA4295" s="13">
        <f>SUM(U4295:Z4295)</f>
        <v>0</v>
      </c>
      <c r="AB4295" s="48"/>
      <c r="AC4295" s="48"/>
      <c r="AD4295" s="86">
        <f>H4295+K4295+O4295+T4295+AA4295+AB4295-AC4295</f>
        <v>64.703703703703709</v>
      </c>
    </row>
    <row r="4296" spans="1:30" ht="21" customHeight="1" x14ac:dyDescent="0.2">
      <c r="A4296" s="9">
        <v>4292</v>
      </c>
      <c r="B4296" s="143" t="s">
        <v>3461</v>
      </c>
      <c r="C4296" s="92" t="s">
        <v>64</v>
      </c>
      <c r="D4296" s="91">
        <v>4</v>
      </c>
      <c r="E4296" s="37">
        <v>0.64700934579439251</v>
      </c>
      <c r="F4296" s="46"/>
      <c r="G4296" s="46"/>
      <c r="H4296" s="12">
        <f>SUM(E4296*100,F4296:G4296)</f>
        <v>64.700934579439249</v>
      </c>
      <c r="I4296" s="94"/>
      <c r="J4296" s="95"/>
      <c r="K4296" s="12">
        <f>SUM(I4296:J4296)</f>
        <v>0</v>
      </c>
      <c r="L4296" s="95"/>
      <c r="M4296" s="95"/>
      <c r="N4296" s="95"/>
      <c r="O4296" s="12">
        <f>SUM(L4296:N4296)</f>
        <v>0</v>
      </c>
      <c r="P4296" s="95"/>
      <c r="Q4296" s="95"/>
      <c r="R4296" s="95"/>
      <c r="S4296" s="95"/>
      <c r="T4296" s="12">
        <f>SUM(P4296:S4296)</f>
        <v>0</v>
      </c>
      <c r="U4296" s="95"/>
      <c r="V4296" s="94"/>
      <c r="W4296" s="94"/>
      <c r="X4296" s="94"/>
      <c r="Y4296" s="85"/>
      <c r="Z4296" s="85"/>
      <c r="AA4296" s="14">
        <f>SUM(U4296:Z4296)</f>
        <v>0</v>
      </c>
      <c r="AB4296" s="85"/>
      <c r="AC4296" s="85"/>
      <c r="AD4296" s="86">
        <f>H4296+K4296+O4296+T4296+AA4296+AB4296-AC4296</f>
        <v>64.700934579439249</v>
      </c>
    </row>
    <row r="4297" spans="1:30" ht="21" customHeight="1" x14ac:dyDescent="0.2">
      <c r="A4297" s="10">
        <v>4293</v>
      </c>
      <c r="B4297" s="100" t="s">
        <v>3462</v>
      </c>
      <c r="C4297" s="101" t="s">
        <v>68</v>
      </c>
      <c r="D4297" s="101">
        <v>2</v>
      </c>
      <c r="E4297" s="35">
        <v>0.64700000000000002</v>
      </c>
      <c r="F4297" s="48"/>
      <c r="G4297" s="48"/>
      <c r="H4297" s="12">
        <f>SUM(E4297*100,F4297:G4297)</f>
        <v>64.7</v>
      </c>
      <c r="I4297" s="48"/>
      <c r="J4297" s="78"/>
      <c r="K4297" s="13">
        <f>SUM(I4297:J4297)</f>
        <v>0</v>
      </c>
      <c r="L4297" s="48"/>
      <c r="M4297" s="78"/>
      <c r="N4297" s="78"/>
      <c r="O4297" s="13">
        <f>SUM(L4297:N4297)</f>
        <v>0</v>
      </c>
      <c r="P4297" s="78"/>
      <c r="Q4297" s="78"/>
      <c r="R4297" s="78"/>
      <c r="S4297" s="78"/>
      <c r="T4297" s="13">
        <f>SUM(P4297:S4297)</f>
        <v>0</v>
      </c>
      <c r="U4297" s="48"/>
      <c r="V4297" s="48"/>
      <c r="W4297" s="48"/>
      <c r="X4297" s="48"/>
      <c r="Y4297" s="48"/>
      <c r="Z4297" s="48"/>
      <c r="AA4297" s="13">
        <f>SUM(U4297:Z4297)</f>
        <v>0</v>
      </c>
      <c r="AB4297" s="48"/>
      <c r="AC4297" s="48"/>
      <c r="AD4297" s="87">
        <f>H4297+K4297+O4297+T4297+AA4297+AB4297-AC4297</f>
        <v>64.7</v>
      </c>
    </row>
    <row r="4298" spans="1:30" ht="21" customHeight="1" x14ac:dyDescent="0.2">
      <c r="A4298" s="8">
        <v>4294</v>
      </c>
      <c r="B4298" s="96" t="s">
        <v>3463</v>
      </c>
      <c r="C4298" s="96" t="s">
        <v>66</v>
      </c>
      <c r="D4298" s="96">
        <v>3</v>
      </c>
      <c r="E4298" s="35">
        <v>0.6469811320754717</v>
      </c>
      <c r="F4298" s="47"/>
      <c r="G4298" s="47"/>
      <c r="H4298" s="12">
        <f>SUM(E4298*100,F4298:G4298)</f>
        <v>64.698113207547166</v>
      </c>
      <c r="I4298" s="47"/>
      <c r="J4298" s="77"/>
      <c r="K4298" s="13">
        <f>SUM(I4298:J4298)</f>
        <v>0</v>
      </c>
      <c r="L4298" s="47"/>
      <c r="M4298" s="77"/>
      <c r="N4298" s="77"/>
      <c r="O4298" s="13">
        <f>SUM(L4298:N4298)</f>
        <v>0</v>
      </c>
      <c r="P4298" s="77"/>
      <c r="Q4298" s="77"/>
      <c r="R4298" s="77"/>
      <c r="S4298" s="77"/>
      <c r="T4298" s="13">
        <f>SUM(P4298:S4298)</f>
        <v>0</v>
      </c>
      <c r="U4298" s="47"/>
      <c r="V4298" s="47"/>
      <c r="W4298" s="47"/>
      <c r="X4298" s="47"/>
      <c r="Y4298" s="47"/>
      <c r="Z4298" s="47"/>
      <c r="AA4298" s="13">
        <f>SUM(U4298:Z4298)</f>
        <v>0</v>
      </c>
      <c r="AB4298" s="47"/>
      <c r="AC4298" s="47"/>
      <c r="AD4298" s="86">
        <f>H4298+K4298+O4298+T4298+AA4298+AB4298-AC4298</f>
        <v>64.698113207547166</v>
      </c>
    </row>
    <row r="4299" spans="1:30" ht="21" customHeight="1" x14ac:dyDescent="0.2">
      <c r="A4299" s="9">
        <v>4295</v>
      </c>
      <c r="B4299" s="140" t="s">
        <v>3464</v>
      </c>
      <c r="C4299" s="92" t="s">
        <v>64</v>
      </c>
      <c r="D4299" s="91">
        <v>4</v>
      </c>
      <c r="E4299" s="37">
        <v>0.64637850467289715</v>
      </c>
      <c r="F4299" s="52"/>
      <c r="G4299" s="46"/>
      <c r="H4299" s="12">
        <f>SUM(E4299*100,F4299:G4299)</f>
        <v>64.637850467289709</v>
      </c>
      <c r="I4299" s="94"/>
      <c r="J4299" s="95"/>
      <c r="K4299" s="12">
        <f>SUM(I4299:J4299)</f>
        <v>0</v>
      </c>
      <c r="L4299" s="95"/>
      <c r="M4299" s="95"/>
      <c r="N4299" s="95"/>
      <c r="O4299" s="12">
        <f>SUM(L4299:N4299)</f>
        <v>0</v>
      </c>
      <c r="P4299" s="95"/>
      <c r="Q4299" s="95"/>
      <c r="R4299" s="95"/>
      <c r="S4299" s="95"/>
      <c r="T4299" s="12">
        <f>SUM(P4299:S4299)</f>
        <v>0</v>
      </c>
      <c r="U4299" s="95"/>
      <c r="V4299" s="94"/>
      <c r="W4299" s="94"/>
      <c r="X4299" s="94"/>
      <c r="Y4299" s="85"/>
      <c r="Z4299" s="85"/>
      <c r="AA4299" s="14">
        <f>SUM(U4299:Z4299)</f>
        <v>0</v>
      </c>
      <c r="AB4299" s="85"/>
      <c r="AC4299" s="85"/>
      <c r="AD4299" s="86">
        <f>H4299+K4299+O4299+T4299+AA4299+AB4299-AC4299</f>
        <v>64.637850467289709</v>
      </c>
    </row>
    <row r="4300" spans="1:30" ht="21" customHeight="1" x14ac:dyDescent="0.2">
      <c r="A4300" s="10">
        <v>4296</v>
      </c>
      <c r="B4300" s="122" t="s">
        <v>3465</v>
      </c>
      <c r="C4300" s="110" t="s">
        <v>73</v>
      </c>
      <c r="D4300" s="110">
        <v>2</v>
      </c>
      <c r="E4300" s="36">
        <v>0.64636363636363636</v>
      </c>
      <c r="F4300" s="50"/>
      <c r="G4300" s="50"/>
      <c r="H4300" s="12">
        <f>SUM(E4300*100,F4300:G4300)</f>
        <v>64.63636363636364</v>
      </c>
      <c r="I4300" s="50"/>
      <c r="J4300" s="112"/>
      <c r="K4300" s="14">
        <f>SUM(I4300:J4300)</f>
        <v>0</v>
      </c>
      <c r="L4300" s="50"/>
      <c r="M4300" s="112"/>
      <c r="N4300" s="112"/>
      <c r="O4300" s="14">
        <f>SUM(L4300:N4300)</f>
        <v>0</v>
      </c>
      <c r="P4300" s="112"/>
      <c r="Q4300" s="112"/>
      <c r="R4300" s="112"/>
      <c r="S4300" s="112"/>
      <c r="T4300" s="14">
        <f>SUM(P4300:S4300)</f>
        <v>0</v>
      </c>
      <c r="U4300" s="50"/>
      <c r="V4300" s="50"/>
      <c r="W4300" s="50"/>
      <c r="X4300" s="50"/>
      <c r="Y4300" s="50"/>
      <c r="Z4300" s="50"/>
      <c r="AA4300" s="14">
        <f>SUM(U4300:Z4300)</f>
        <v>0</v>
      </c>
      <c r="AB4300" s="50"/>
      <c r="AC4300" s="50"/>
      <c r="AD4300" s="86">
        <f>H4300+K4300+O4300+T4300+AA4300+AB4300-AC4300</f>
        <v>64.63636363636364</v>
      </c>
    </row>
    <row r="4301" spans="1:30" ht="21" customHeight="1" x14ac:dyDescent="0.2">
      <c r="A4301" s="8">
        <v>4297</v>
      </c>
      <c r="B4301" s="96" t="s">
        <v>3466</v>
      </c>
      <c r="C4301" s="96" t="s">
        <v>66</v>
      </c>
      <c r="D4301" s="96">
        <v>3</v>
      </c>
      <c r="E4301" s="35">
        <v>0.64627118644067794</v>
      </c>
      <c r="F4301" s="47"/>
      <c r="G4301" s="47"/>
      <c r="H4301" s="12">
        <f>SUM(E4301*100,F4301:G4301)</f>
        <v>64.627118644067792</v>
      </c>
      <c r="I4301" s="47"/>
      <c r="J4301" s="77"/>
      <c r="K4301" s="13">
        <f>SUM(I4301:J4301)</f>
        <v>0</v>
      </c>
      <c r="L4301" s="47"/>
      <c r="M4301" s="77"/>
      <c r="N4301" s="77"/>
      <c r="O4301" s="13">
        <f>SUM(L4301:N4301)</f>
        <v>0</v>
      </c>
      <c r="P4301" s="77"/>
      <c r="Q4301" s="77"/>
      <c r="R4301" s="77"/>
      <c r="S4301" s="77"/>
      <c r="T4301" s="13">
        <f>SUM(P4301:S4301)</f>
        <v>0</v>
      </c>
      <c r="U4301" s="47"/>
      <c r="V4301" s="47"/>
      <c r="W4301" s="47"/>
      <c r="X4301" s="47"/>
      <c r="Y4301" s="47"/>
      <c r="Z4301" s="47"/>
      <c r="AA4301" s="13">
        <f>SUM(U4301:Z4301)</f>
        <v>0</v>
      </c>
      <c r="AB4301" s="47"/>
      <c r="AC4301" s="47"/>
      <c r="AD4301" s="87">
        <f>H4301+K4301+O4301+T4301+AA4301+AB4301-AC4301</f>
        <v>64.627118644067792</v>
      </c>
    </row>
    <row r="4302" spans="1:30" ht="21" customHeight="1" x14ac:dyDescent="0.2">
      <c r="A4302" s="9">
        <v>4298</v>
      </c>
      <c r="B4302" s="107" t="s">
        <v>3467</v>
      </c>
      <c r="C4302" s="104" t="s">
        <v>70</v>
      </c>
      <c r="D4302" s="104">
        <v>2</v>
      </c>
      <c r="E4302" s="36">
        <f>H4302/100</f>
        <v>0.6462</v>
      </c>
      <c r="F4302" s="49"/>
      <c r="G4302" s="49"/>
      <c r="H4302" s="12">
        <v>64.62</v>
      </c>
      <c r="I4302" s="49"/>
      <c r="J4302" s="106"/>
      <c r="K4302" s="14">
        <f>SUM(I4302:J4302)</f>
        <v>0</v>
      </c>
      <c r="L4302" s="49"/>
      <c r="M4302" s="106"/>
      <c r="N4302" s="106"/>
      <c r="O4302" s="14">
        <f>SUM(L4302:N4302)</f>
        <v>0</v>
      </c>
      <c r="P4302" s="106"/>
      <c r="Q4302" s="106"/>
      <c r="R4302" s="106"/>
      <c r="S4302" s="106"/>
      <c r="T4302" s="14">
        <f>SUM(P4302:S4302)</f>
        <v>0</v>
      </c>
      <c r="U4302" s="49"/>
      <c r="V4302" s="49"/>
      <c r="W4302" s="49"/>
      <c r="X4302" s="49"/>
      <c r="Y4302" s="49"/>
      <c r="Z4302" s="49"/>
      <c r="AA4302" s="14">
        <f>SUM(U4302:Z4302)</f>
        <v>0</v>
      </c>
      <c r="AB4302" s="49"/>
      <c r="AC4302" s="49"/>
      <c r="AD4302" s="87">
        <f>H4302+K4302+O4302+T4302+AA4302+AB4302-AC4302</f>
        <v>64.62</v>
      </c>
    </row>
    <row r="4303" spans="1:30" ht="21" customHeight="1" x14ac:dyDescent="0.2">
      <c r="A4303" s="10">
        <v>4299</v>
      </c>
      <c r="B4303" s="110" t="s">
        <v>3468</v>
      </c>
      <c r="C4303" s="110" t="s">
        <v>73</v>
      </c>
      <c r="D4303" s="110">
        <v>1</v>
      </c>
      <c r="E4303" s="36">
        <v>0.64580645161290318</v>
      </c>
      <c r="F4303" s="50"/>
      <c r="G4303" s="50"/>
      <c r="H4303" s="12">
        <f>SUM(E4303*100,F4303:G4303)</f>
        <v>64.58064516129032</v>
      </c>
      <c r="I4303" s="50"/>
      <c r="J4303" s="112"/>
      <c r="K4303" s="14">
        <f>SUM(I4303:J4303)</f>
        <v>0</v>
      </c>
      <c r="L4303" s="50"/>
      <c r="M4303" s="112"/>
      <c r="N4303" s="112"/>
      <c r="O4303" s="14">
        <f>SUM(L4303:N4303)</f>
        <v>0</v>
      </c>
      <c r="P4303" s="112"/>
      <c r="Q4303" s="112"/>
      <c r="R4303" s="112"/>
      <c r="S4303" s="112"/>
      <c r="T4303" s="14">
        <f>SUM(P4303:S4303)</f>
        <v>0</v>
      </c>
      <c r="U4303" s="50"/>
      <c r="V4303" s="50"/>
      <c r="W4303" s="50"/>
      <c r="X4303" s="50"/>
      <c r="Y4303" s="50"/>
      <c r="Z4303" s="50"/>
      <c r="AA4303" s="14">
        <f>SUM(U4303:Z4303)</f>
        <v>0</v>
      </c>
      <c r="AB4303" s="50"/>
      <c r="AC4303" s="50"/>
      <c r="AD4303" s="86">
        <f>H4303+K4303+O4303+T4303+AA4303+AB4303-AC4303</f>
        <v>64.58064516129032</v>
      </c>
    </row>
    <row r="4304" spans="1:30" ht="21" customHeight="1" x14ac:dyDescent="0.2">
      <c r="A4304" s="8">
        <v>4300</v>
      </c>
      <c r="B4304" s="107" t="s">
        <v>3469</v>
      </c>
      <c r="C4304" s="104" t="s">
        <v>70</v>
      </c>
      <c r="D4304" s="104">
        <v>2</v>
      </c>
      <c r="E4304" s="36">
        <f>H4304/100</f>
        <v>0.64045833333333335</v>
      </c>
      <c r="F4304" s="49"/>
      <c r="G4304" s="49"/>
      <c r="H4304" s="12">
        <v>64.045833333333334</v>
      </c>
      <c r="I4304" s="49"/>
      <c r="J4304" s="106"/>
      <c r="K4304" s="14">
        <f>SUM(I4304:J4304)</f>
        <v>0</v>
      </c>
      <c r="L4304" s="49"/>
      <c r="M4304" s="106"/>
      <c r="N4304" s="106"/>
      <c r="O4304" s="14">
        <f>SUM(L4304:N4304)</f>
        <v>0</v>
      </c>
      <c r="P4304" s="106"/>
      <c r="Q4304" s="106">
        <v>0.5</v>
      </c>
      <c r="R4304" s="106"/>
      <c r="S4304" s="106"/>
      <c r="T4304" s="14">
        <f>SUM(P4304:S4304)</f>
        <v>0.5</v>
      </c>
      <c r="U4304" s="49"/>
      <c r="V4304" s="49"/>
      <c r="W4304" s="49"/>
      <c r="X4304" s="49"/>
      <c r="Y4304" s="49"/>
      <c r="Z4304" s="49"/>
      <c r="AA4304" s="14">
        <f>SUM(U4304:Z4304)</f>
        <v>0</v>
      </c>
      <c r="AB4304" s="49"/>
      <c r="AC4304" s="49"/>
      <c r="AD4304" s="86">
        <f>H4304+K4304+O4304+T4304+AA4304+AB4304-AC4304</f>
        <v>64.545833333333334</v>
      </c>
    </row>
    <row r="4305" spans="1:30" ht="21" customHeight="1" x14ac:dyDescent="0.2">
      <c r="A4305" s="9">
        <v>4301</v>
      </c>
      <c r="B4305" s="100" t="s">
        <v>3470</v>
      </c>
      <c r="C4305" s="101" t="s">
        <v>68</v>
      </c>
      <c r="D4305" s="101">
        <v>2</v>
      </c>
      <c r="E4305" s="35">
        <v>0.64033333333333331</v>
      </c>
      <c r="F4305" s="48"/>
      <c r="G4305" s="48"/>
      <c r="H4305" s="12">
        <f>SUM(E4305*100,F4305:G4305)</f>
        <v>64.033333333333331</v>
      </c>
      <c r="I4305" s="48"/>
      <c r="J4305" s="78"/>
      <c r="K4305" s="13">
        <f>SUM(I4305:J4305)</f>
        <v>0</v>
      </c>
      <c r="L4305" s="48"/>
      <c r="M4305" s="78"/>
      <c r="N4305" s="78"/>
      <c r="O4305" s="13">
        <f>SUM(L4305:N4305)</f>
        <v>0</v>
      </c>
      <c r="P4305" s="78"/>
      <c r="Q4305" s="130"/>
      <c r="R4305" s="78">
        <v>0.5</v>
      </c>
      <c r="S4305" s="78"/>
      <c r="T4305" s="13">
        <f>SUM(P4305:S4305)</f>
        <v>0.5</v>
      </c>
      <c r="U4305" s="48"/>
      <c r="V4305" s="48"/>
      <c r="W4305" s="48"/>
      <c r="X4305" s="48"/>
      <c r="Y4305" s="48"/>
      <c r="Z4305" s="48"/>
      <c r="AA4305" s="13">
        <f>SUM(U4305:Z4305)</f>
        <v>0</v>
      </c>
      <c r="AB4305" s="48"/>
      <c r="AC4305" s="48"/>
      <c r="AD4305" s="86">
        <f>H4305+K4305+O4305+T4305+AA4305+AB4305-AC4305</f>
        <v>64.533333333333331</v>
      </c>
    </row>
    <row r="4306" spans="1:30" ht="21" customHeight="1" x14ac:dyDescent="0.2">
      <c r="A4306" s="10">
        <v>4302</v>
      </c>
      <c r="B4306" s="96" t="s">
        <v>3471</v>
      </c>
      <c r="C4306" s="96" t="s">
        <v>66</v>
      </c>
      <c r="D4306" s="96">
        <v>1</v>
      </c>
      <c r="E4306" s="35">
        <v>0.64</v>
      </c>
      <c r="F4306" s="47"/>
      <c r="G4306" s="47"/>
      <c r="H4306" s="12">
        <f>SUM(E4306*100,F4306:G4306)</f>
        <v>64</v>
      </c>
      <c r="I4306" s="47"/>
      <c r="J4306" s="77"/>
      <c r="K4306" s="13">
        <f>SUM(I4306:J4306)</f>
        <v>0</v>
      </c>
      <c r="L4306" s="47"/>
      <c r="M4306" s="77"/>
      <c r="N4306" s="77"/>
      <c r="O4306" s="13">
        <f>SUM(L4306:N4306)</f>
        <v>0</v>
      </c>
      <c r="P4306" s="77"/>
      <c r="Q4306" s="98"/>
      <c r="R4306" s="77">
        <v>0.5</v>
      </c>
      <c r="S4306" s="77"/>
      <c r="T4306" s="13">
        <f>SUM(P4306:S4306)</f>
        <v>0.5</v>
      </c>
      <c r="U4306" s="47"/>
      <c r="V4306" s="47"/>
      <c r="W4306" s="47"/>
      <c r="X4306" s="47"/>
      <c r="Y4306" s="47"/>
      <c r="Z4306" s="47"/>
      <c r="AA4306" s="13">
        <f>SUM(U4306:Z4306)</f>
        <v>0</v>
      </c>
      <c r="AB4306" s="47"/>
      <c r="AC4306" s="47"/>
      <c r="AD4306" s="86">
        <f>H4306+K4306+O4306+T4306+AA4306+AB4306-AC4306</f>
        <v>64.5</v>
      </c>
    </row>
    <row r="4307" spans="1:30" ht="21" customHeight="1" x14ac:dyDescent="0.2">
      <c r="A4307" s="8">
        <v>4303</v>
      </c>
      <c r="B4307" s="122" t="s">
        <v>3472</v>
      </c>
      <c r="C4307" s="110" t="s">
        <v>73</v>
      </c>
      <c r="D4307" s="110">
        <v>1</v>
      </c>
      <c r="E4307" s="36">
        <v>0.63500000000000001</v>
      </c>
      <c r="F4307" s="50"/>
      <c r="G4307" s="50">
        <v>1</v>
      </c>
      <c r="H4307" s="12">
        <f>SUM(E4307*100,F4307:G4307)</f>
        <v>64.5</v>
      </c>
      <c r="I4307" s="50"/>
      <c r="J4307" s="112"/>
      <c r="K4307" s="14">
        <f>SUM(I4307:J4307)</f>
        <v>0</v>
      </c>
      <c r="L4307" s="50"/>
      <c r="M4307" s="112"/>
      <c r="N4307" s="112"/>
      <c r="O4307" s="14">
        <f>SUM(L4307:N4307)</f>
        <v>0</v>
      </c>
      <c r="P4307" s="112"/>
      <c r="Q4307" s="112"/>
      <c r="R4307" s="112"/>
      <c r="S4307" s="112"/>
      <c r="T4307" s="14">
        <f>SUM(P4307:S4307)</f>
        <v>0</v>
      </c>
      <c r="U4307" s="50"/>
      <c r="V4307" s="50"/>
      <c r="W4307" s="50"/>
      <c r="X4307" s="50"/>
      <c r="Y4307" s="50"/>
      <c r="Z4307" s="50"/>
      <c r="AA4307" s="14">
        <f>SUM(U4307:Z4307)</f>
        <v>0</v>
      </c>
      <c r="AB4307" s="50"/>
      <c r="AC4307" s="50"/>
      <c r="AD4307" s="86">
        <f>H4307+K4307+O4307+T4307+AA4307+AB4307-AC4307</f>
        <v>64.5</v>
      </c>
    </row>
    <row r="4308" spans="1:30" ht="21" customHeight="1" x14ac:dyDescent="0.2">
      <c r="A4308" s="9">
        <v>4304</v>
      </c>
      <c r="B4308" s="117">
        <v>204254</v>
      </c>
      <c r="C4308" s="119" t="s">
        <v>78</v>
      </c>
      <c r="D4308" s="119">
        <v>1</v>
      </c>
      <c r="E4308" s="36">
        <v>0.64500000000000002</v>
      </c>
      <c r="F4308" s="51"/>
      <c r="G4308" s="51"/>
      <c r="H4308" s="12">
        <f>SUM(E4308*100,F4308:G4308)</f>
        <v>64.5</v>
      </c>
      <c r="I4308" s="51"/>
      <c r="J4308" s="121"/>
      <c r="K4308" s="14">
        <f>SUM(I4308:J4308)</f>
        <v>0</v>
      </c>
      <c r="L4308" s="51"/>
      <c r="M4308" s="121"/>
      <c r="N4308" s="121"/>
      <c r="O4308" s="14">
        <f>SUM(L4308:N4308)</f>
        <v>0</v>
      </c>
      <c r="P4308" s="121"/>
      <c r="Q4308" s="121"/>
      <c r="R4308" s="121"/>
      <c r="S4308" s="121"/>
      <c r="T4308" s="14">
        <f>SUM(P4308:S4308)</f>
        <v>0</v>
      </c>
      <c r="U4308" s="51"/>
      <c r="V4308" s="51"/>
      <c r="W4308" s="51"/>
      <c r="X4308" s="51"/>
      <c r="Y4308" s="51"/>
      <c r="Z4308" s="51"/>
      <c r="AA4308" s="14">
        <f>SUM(U4308:Z4308)</f>
        <v>0</v>
      </c>
      <c r="AB4308" s="51"/>
      <c r="AC4308" s="51"/>
      <c r="AD4308" s="86">
        <f>H4308+K4308+O4308+T4308+AA4308+AB4308-AC4308</f>
        <v>64.5</v>
      </c>
    </row>
    <row r="4309" spans="1:30" ht="21" customHeight="1" x14ac:dyDescent="0.2">
      <c r="A4309" s="10">
        <v>4305</v>
      </c>
      <c r="B4309" s="117">
        <v>204091</v>
      </c>
      <c r="C4309" s="119" t="s">
        <v>78</v>
      </c>
      <c r="D4309" s="119">
        <v>1</v>
      </c>
      <c r="E4309" s="36">
        <v>0.64468749999999997</v>
      </c>
      <c r="F4309" s="51"/>
      <c r="G4309" s="51"/>
      <c r="H4309" s="12">
        <f>SUM(E4309*100,F4309:G4309)</f>
        <v>64.46875</v>
      </c>
      <c r="I4309" s="51"/>
      <c r="J4309" s="121"/>
      <c r="K4309" s="14">
        <f>SUM(I4309:J4309)</f>
        <v>0</v>
      </c>
      <c r="L4309" s="51"/>
      <c r="M4309" s="121"/>
      <c r="N4309" s="121"/>
      <c r="O4309" s="14">
        <f>SUM(L4309:N4309)</f>
        <v>0</v>
      </c>
      <c r="P4309" s="121"/>
      <c r="Q4309" s="121"/>
      <c r="R4309" s="121"/>
      <c r="S4309" s="121"/>
      <c r="T4309" s="14">
        <f>SUM(P4309:S4309)</f>
        <v>0</v>
      </c>
      <c r="U4309" s="51"/>
      <c r="V4309" s="51"/>
      <c r="W4309" s="51"/>
      <c r="X4309" s="51"/>
      <c r="Y4309" s="51"/>
      <c r="Z4309" s="51"/>
      <c r="AA4309" s="14">
        <f>SUM(U4309:Z4309)</f>
        <v>0</v>
      </c>
      <c r="AB4309" s="51"/>
      <c r="AC4309" s="51"/>
      <c r="AD4309" s="86">
        <f>H4309+K4309+O4309+T4309+AA4309+AB4309-AC4309</f>
        <v>64.46875</v>
      </c>
    </row>
    <row r="4310" spans="1:30" ht="21" customHeight="1" x14ac:dyDescent="0.2">
      <c r="A4310" s="8">
        <v>4306</v>
      </c>
      <c r="B4310" s="110" t="s">
        <v>3473</v>
      </c>
      <c r="C4310" s="110" t="s">
        <v>73</v>
      </c>
      <c r="D4310" s="110">
        <v>3</v>
      </c>
      <c r="E4310" s="36">
        <v>0.64463768115942033</v>
      </c>
      <c r="F4310" s="50"/>
      <c r="G4310" s="50"/>
      <c r="H4310" s="12">
        <f>SUM(E4310*100,F4310:G4310)</f>
        <v>64.463768115942031</v>
      </c>
      <c r="I4310" s="50"/>
      <c r="J4310" s="112"/>
      <c r="K4310" s="14">
        <f>SUM(I4310:J4310)</f>
        <v>0</v>
      </c>
      <c r="L4310" s="50"/>
      <c r="M4310" s="112"/>
      <c r="N4310" s="112"/>
      <c r="O4310" s="14">
        <f>SUM(L4310:N4310)</f>
        <v>0</v>
      </c>
      <c r="P4310" s="112"/>
      <c r="Q4310" s="112"/>
      <c r="R4310" s="112"/>
      <c r="S4310" s="112"/>
      <c r="T4310" s="14">
        <f>SUM(P4310:S4310)</f>
        <v>0</v>
      </c>
      <c r="U4310" s="50"/>
      <c r="V4310" s="50"/>
      <c r="W4310" s="50"/>
      <c r="X4310" s="50"/>
      <c r="Y4310" s="50"/>
      <c r="Z4310" s="50"/>
      <c r="AA4310" s="14">
        <f>SUM(U4310:Z4310)</f>
        <v>0</v>
      </c>
      <c r="AB4310" s="50"/>
      <c r="AC4310" s="50"/>
      <c r="AD4310" s="86">
        <f>H4310+K4310+O4310+T4310+AA4310+AB4310-AC4310</f>
        <v>64.463768115942031</v>
      </c>
    </row>
    <row r="4311" spans="1:30" ht="21" customHeight="1" x14ac:dyDescent="0.2">
      <c r="A4311" s="9">
        <v>4307</v>
      </c>
      <c r="B4311" s="103" t="s">
        <v>3474</v>
      </c>
      <c r="C4311" s="104" t="s">
        <v>70</v>
      </c>
      <c r="D4311" s="103">
        <v>4</v>
      </c>
      <c r="E4311" s="36">
        <f>H4311/100</f>
        <v>0.6446153846153847</v>
      </c>
      <c r="F4311" s="49"/>
      <c r="G4311" s="49"/>
      <c r="H4311" s="12">
        <v>64.461538461538467</v>
      </c>
      <c r="I4311" s="49"/>
      <c r="J4311" s="106"/>
      <c r="K4311" s="14">
        <f>SUM(I4311:J4311)</f>
        <v>0</v>
      </c>
      <c r="L4311" s="49"/>
      <c r="M4311" s="106"/>
      <c r="N4311" s="106"/>
      <c r="O4311" s="14">
        <f>SUM(L4311:N4311)</f>
        <v>0</v>
      </c>
      <c r="P4311" s="106"/>
      <c r="Q4311" s="106"/>
      <c r="R4311" s="106"/>
      <c r="S4311" s="106"/>
      <c r="T4311" s="14">
        <f>SUM(P4311:S4311)</f>
        <v>0</v>
      </c>
      <c r="U4311" s="49"/>
      <c r="V4311" s="49"/>
      <c r="W4311" s="49"/>
      <c r="X4311" s="49"/>
      <c r="Y4311" s="49"/>
      <c r="Z4311" s="49"/>
      <c r="AA4311" s="14">
        <f>SUM(U4311:Z4311)</f>
        <v>0</v>
      </c>
      <c r="AB4311" s="49"/>
      <c r="AC4311" s="49"/>
      <c r="AD4311" s="86">
        <f>H4311+K4311+O4311+T4311+AA4311+AB4311-AC4311</f>
        <v>64.461538461538467</v>
      </c>
    </row>
    <row r="4312" spans="1:30" ht="21" customHeight="1" x14ac:dyDescent="0.2">
      <c r="A4312" s="10">
        <v>4308</v>
      </c>
      <c r="B4312" s="117">
        <v>194519</v>
      </c>
      <c r="C4312" s="119" t="s">
        <v>78</v>
      </c>
      <c r="D4312" s="119">
        <v>3</v>
      </c>
      <c r="E4312" s="36">
        <v>0.64454545454545453</v>
      </c>
      <c r="F4312" s="51"/>
      <c r="G4312" s="51"/>
      <c r="H4312" s="12">
        <f>SUM(E4312*100,F4312:G4312)</f>
        <v>64.454545454545453</v>
      </c>
      <c r="I4312" s="51"/>
      <c r="J4312" s="121"/>
      <c r="K4312" s="14">
        <f>SUM(I4312:J4312)</f>
        <v>0</v>
      </c>
      <c r="L4312" s="51"/>
      <c r="M4312" s="121"/>
      <c r="N4312" s="121"/>
      <c r="O4312" s="14">
        <f>SUM(L4312:N4312)</f>
        <v>0</v>
      </c>
      <c r="P4312" s="121"/>
      <c r="Q4312" s="121"/>
      <c r="R4312" s="121"/>
      <c r="S4312" s="121"/>
      <c r="T4312" s="14">
        <f>SUM(P4312:S4312)</f>
        <v>0</v>
      </c>
      <c r="U4312" s="51"/>
      <c r="V4312" s="51"/>
      <c r="W4312" s="51"/>
      <c r="X4312" s="51"/>
      <c r="Y4312" s="51"/>
      <c r="Z4312" s="51"/>
      <c r="AA4312" s="14">
        <f>SUM(U4312:Z4312)</f>
        <v>0</v>
      </c>
      <c r="AB4312" s="51"/>
      <c r="AC4312" s="51"/>
      <c r="AD4312" s="86">
        <f>H4312+K4312+O4312+T4312+AA4312+AB4312-AC4312</f>
        <v>64.454545454545453</v>
      </c>
    </row>
    <row r="4313" spans="1:30" ht="21" customHeight="1" x14ac:dyDescent="0.2">
      <c r="A4313" s="8">
        <v>4309</v>
      </c>
      <c r="B4313" s="114" t="s">
        <v>3475</v>
      </c>
      <c r="C4313" s="92" t="s">
        <v>64</v>
      </c>
      <c r="D4313" s="92">
        <v>3</v>
      </c>
      <c r="E4313" s="37">
        <v>0.64441463414634148</v>
      </c>
      <c r="F4313" s="46"/>
      <c r="G4313" s="46"/>
      <c r="H4313" s="12">
        <f>SUM(E4313*100,F4313:G4313)</f>
        <v>64.441463414634143</v>
      </c>
      <c r="I4313" s="94"/>
      <c r="J4313" s="95"/>
      <c r="K4313" s="12">
        <f>SUM(I4313:J4313)</f>
        <v>0</v>
      </c>
      <c r="L4313" s="95"/>
      <c r="M4313" s="95"/>
      <c r="N4313" s="95"/>
      <c r="O4313" s="12">
        <f>SUM(L4313:N4313)</f>
        <v>0</v>
      </c>
      <c r="P4313" s="95"/>
      <c r="Q4313" s="95"/>
      <c r="R4313" s="95"/>
      <c r="S4313" s="95"/>
      <c r="T4313" s="12">
        <f>SUM(P4313:S4313)</f>
        <v>0</v>
      </c>
      <c r="U4313" s="95"/>
      <c r="V4313" s="94"/>
      <c r="W4313" s="94"/>
      <c r="X4313" s="94"/>
      <c r="Y4313" s="85"/>
      <c r="Z4313" s="85"/>
      <c r="AA4313" s="14">
        <f>SUM(U4313:Z4313)</f>
        <v>0</v>
      </c>
      <c r="AB4313" s="85"/>
      <c r="AC4313" s="85"/>
      <c r="AD4313" s="87">
        <f>H4313+K4313+O4313+T4313+AA4313+AB4313-AC4313</f>
        <v>64.441463414634143</v>
      </c>
    </row>
    <row r="4314" spans="1:30" ht="21" customHeight="1" x14ac:dyDescent="0.2">
      <c r="A4314" s="9">
        <v>4310</v>
      </c>
      <c r="B4314" s="117">
        <v>204286</v>
      </c>
      <c r="C4314" s="119" t="s">
        <v>78</v>
      </c>
      <c r="D4314" s="119">
        <v>1</v>
      </c>
      <c r="E4314" s="36">
        <v>0.64437500000000003</v>
      </c>
      <c r="F4314" s="51"/>
      <c r="G4314" s="51"/>
      <c r="H4314" s="12">
        <f>SUM(E4314*100,F4314:G4314)</f>
        <v>64.4375</v>
      </c>
      <c r="I4314" s="51"/>
      <c r="J4314" s="121"/>
      <c r="K4314" s="14">
        <f>SUM(I4314:J4314)</f>
        <v>0</v>
      </c>
      <c r="L4314" s="51"/>
      <c r="M4314" s="121"/>
      <c r="N4314" s="121"/>
      <c r="O4314" s="14">
        <f>SUM(L4314:N4314)</f>
        <v>0</v>
      </c>
      <c r="P4314" s="121"/>
      <c r="Q4314" s="121"/>
      <c r="R4314" s="121"/>
      <c r="S4314" s="121"/>
      <c r="T4314" s="14">
        <f>SUM(P4314:S4314)</f>
        <v>0</v>
      </c>
      <c r="U4314" s="51"/>
      <c r="V4314" s="51"/>
      <c r="W4314" s="51"/>
      <c r="X4314" s="51"/>
      <c r="Y4314" s="51"/>
      <c r="Z4314" s="51"/>
      <c r="AA4314" s="14">
        <f>SUM(U4314:Z4314)</f>
        <v>0</v>
      </c>
      <c r="AB4314" s="51"/>
      <c r="AC4314" s="51"/>
      <c r="AD4314" s="87">
        <f>H4314+K4314+O4314+T4314+AA4314+AB4314-AC4314</f>
        <v>64.4375</v>
      </c>
    </row>
    <row r="4315" spans="1:30" ht="21" customHeight="1" x14ac:dyDescent="0.2">
      <c r="A4315" s="10">
        <v>4311</v>
      </c>
      <c r="B4315" s="131">
        <v>164247</v>
      </c>
      <c r="C4315" s="92" t="s">
        <v>64</v>
      </c>
      <c r="D4315" s="91">
        <v>5</v>
      </c>
      <c r="E4315" s="37">
        <v>0.64435896508051382</v>
      </c>
      <c r="F4315" s="46"/>
      <c r="G4315" s="46"/>
      <c r="H4315" s="12">
        <f>SUM(E4315*100,F4315:G4315)</f>
        <v>64.435896508051385</v>
      </c>
      <c r="I4315" s="94"/>
      <c r="J4315" s="95"/>
      <c r="K4315" s="12">
        <f>SUM(I4315:J4315)</f>
        <v>0</v>
      </c>
      <c r="L4315" s="95"/>
      <c r="M4315" s="95"/>
      <c r="N4315" s="95"/>
      <c r="O4315" s="12">
        <f>SUM(L4315:N4315)</f>
        <v>0</v>
      </c>
      <c r="P4315" s="95"/>
      <c r="Q4315" s="95"/>
      <c r="R4315" s="95"/>
      <c r="S4315" s="95"/>
      <c r="T4315" s="12">
        <f>SUM(P4315:S4315)</f>
        <v>0</v>
      </c>
      <c r="U4315" s="95"/>
      <c r="V4315" s="94"/>
      <c r="W4315" s="94"/>
      <c r="X4315" s="94"/>
      <c r="Y4315" s="85"/>
      <c r="Z4315" s="85"/>
      <c r="AA4315" s="14">
        <f>SUM(U4315:Z4315)</f>
        <v>0</v>
      </c>
      <c r="AB4315" s="85"/>
      <c r="AC4315" s="85"/>
      <c r="AD4315" s="86">
        <f>H4315+K4315+O4315+T4315+AA4315+AB4315-AC4315</f>
        <v>64.435896508051385</v>
      </c>
    </row>
    <row r="4316" spans="1:30" ht="21" customHeight="1" x14ac:dyDescent="0.2">
      <c r="A4316" s="8">
        <v>4312</v>
      </c>
      <c r="B4316" s="103" t="s">
        <v>3476</v>
      </c>
      <c r="C4316" s="104" t="s">
        <v>70</v>
      </c>
      <c r="D4316" s="103">
        <v>4</v>
      </c>
      <c r="E4316" s="36">
        <f>H4316/100</f>
        <v>0.64428571428571435</v>
      </c>
      <c r="F4316" s="49"/>
      <c r="G4316" s="49"/>
      <c r="H4316" s="12">
        <v>64.428571428571431</v>
      </c>
      <c r="I4316" s="49"/>
      <c r="J4316" s="106"/>
      <c r="K4316" s="14">
        <f>SUM(I4316:J4316)</f>
        <v>0</v>
      </c>
      <c r="L4316" s="49"/>
      <c r="M4316" s="106"/>
      <c r="N4316" s="106"/>
      <c r="O4316" s="14">
        <f>SUM(L4316:N4316)</f>
        <v>0</v>
      </c>
      <c r="P4316" s="106"/>
      <c r="Q4316" s="106"/>
      <c r="R4316" s="106"/>
      <c r="S4316" s="106"/>
      <c r="T4316" s="14">
        <f>SUM(P4316:S4316)</f>
        <v>0</v>
      </c>
      <c r="U4316" s="49"/>
      <c r="V4316" s="49"/>
      <c r="W4316" s="49"/>
      <c r="X4316" s="49"/>
      <c r="Y4316" s="49"/>
      <c r="Z4316" s="49"/>
      <c r="AA4316" s="14">
        <f>SUM(U4316:Z4316)</f>
        <v>0</v>
      </c>
      <c r="AB4316" s="49"/>
      <c r="AC4316" s="49"/>
      <c r="AD4316" s="86">
        <f>H4316+K4316+O4316+T4316+AA4316+AB4316-AC4316</f>
        <v>64.428571428571431</v>
      </c>
    </row>
    <row r="4317" spans="1:30" ht="21" customHeight="1" x14ac:dyDescent="0.2">
      <c r="A4317" s="9">
        <v>4313</v>
      </c>
      <c r="B4317" s="132" t="s">
        <v>3477</v>
      </c>
      <c r="C4317" s="101" t="s">
        <v>68</v>
      </c>
      <c r="D4317" s="101">
        <v>1</v>
      </c>
      <c r="E4317" s="35">
        <v>0.64417857142857149</v>
      </c>
      <c r="F4317" s="48"/>
      <c r="G4317" s="48"/>
      <c r="H4317" s="12">
        <f>SUM(E4317*100,F4317:G4317)</f>
        <v>64.417857142857144</v>
      </c>
      <c r="I4317" s="48"/>
      <c r="J4317" s="78"/>
      <c r="K4317" s="13">
        <f>SUM(I4317:J4317)</f>
        <v>0</v>
      </c>
      <c r="L4317" s="48"/>
      <c r="M4317" s="78"/>
      <c r="N4317" s="78"/>
      <c r="O4317" s="13">
        <f>SUM(L4317:N4317)</f>
        <v>0</v>
      </c>
      <c r="P4317" s="78"/>
      <c r="Q4317" s="78"/>
      <c r="R4317" s="78"/>
      <c r="S4317" s="78"/>
      <c r="T4317" s="13">
        <f>SUM(P4317:S4317)</f>
        <v>0</v>
      </c>
      <c r="U4317" s="48"/>
      <c r="V4317" s="48"/>
      <c r="W4317" s="48"/>
      <c r="X4317" s="48"/>
      <c r="Y4317" s="48"/>
      <c r="Z4317" s="48"/>
      <c r="AA4317" s="13">
        <f>SUM(U4317:Z4317)</f>
        <v>0</v>
      </c>
      <c r="AB4317" s="48"/>
      <c r="AC4317" s="48"/>
      <c r="AD4317" s="86">
        <f>H4317+K4317+O4317+T4317+AA4317+AB4317-AC4317</f>
        <v>64.417857142857144</v>
      </c>
    </row>
    <row r="4318" spans="1:30" ht="21" customHeight="1" x14ac:dyDescent="0.2">
      <c r="A4318" s="10">
        <v>4314</v>
      </c>
      <c r="B4318" s="123" t="s">
        <v>3478</v>
      </c>
      <c r="C4318" s="101" t="s">
        <v>68</v>
      </c>
      <c r="D4318" s="125">
        <v>3</v>
      </c>
      <c r="E4318" s="35">
        <v>0.6441379310344828</v>
      </c>
      <c r="F4318" s="48"/>
      <c r="G4318" s="48"/>
      <c r="H4318" s="12">
        <f>SUM(E4318*100,F4318:G4318)</f>
        <v>64.413793103448285</v>
      </c>
      <c r="I4318" s="48"/>
      <c r="J4318" s="78"/>
      <c r="K4318" s="13">
        <f>SUM(I4318:J4318)</f>
        <v>0</v>
      </c>
      <c r="L4318" s="48"/>
      <c r="M4318" s="78"/>
      <c r="N4318" s="78"/>
      <c r="O4318" s="13">
        <f>SUM(L4318:N4318)</f>
        <v>0</v>
      </c>
      <c r="P4318" s="78"/>
      <c r="Q4318" s="78"/>
      <c r="R4318" s="78"/>
      <c r="S4318" s="78"/>
      <c r="T4318" s="13">
        <f>SUM(P4318:S4318)</f>
        <v>0</v>
      </c>
      <c r="U4318" s="48"/>
      <c r="V4318" s="48"/>
      <c r="W4318" s="48"/>
      <c r="X4318" s="48"/>
      <c r="Y4318" s="48"/>
      <c r="Z4318" s="48"/>
      <c r="AA4318" s="13">
        <f>SUM(U4318:Z4318)</f>
        <v>0</v>
      </c>
      <c r="AB4318" s="48"/>
      <c r="AC4318" s="48"/>
      <c r="AD4318" s="86">
        <f>H4318+K4318+O4318+T4318+AA4318+AB4318-AC4318</f>
        <v>64.413793103448285</v>
      </c>
    </row>
    <row r="4319" spans="1:30" ht="21" customHeight="1" x14ac:dyDescent="0.2">
      <c r="A4319" s="8">
        <v>4315</v>
      </c>
      <c r="B4319" s="145">
        <v>164357</v>
      </c>
      <c r="C4319" s="92" t="s">
        <v>64</v>
      </c>
      <c r="D4319" s="91">
        <v>5</v>
      </c>
      <c r="E4319" s="37">
        <v>0.64394265232974912</v>
      </c>
      <c r="F4319" s="53"/>
      <c r="G4319" s="46"/>
      <c r="H4319" s="12">
        <f>SUM(E4319*100,F4319:G4319)</f>
        <v>64.394265232974917</v>
      </c>
      <c r="I4319" s="94"/>
      <c r="J4319" s="95"/>
      <c r="K4319" s="12">
        <f>SUM(I4319:J4319)</f>
        <v>0</v>
      </c>
      <c r="L4319" s="95"/>
      <c r="M4319" s="95"/>
      <c r="N4319" s="95"/>
      <c r="O4319" s="12">
        <f>SUM(L4319:N4319)</f>
        <v>0</v>
      </c>
      <c r="P4319" s="95"/>
      <c r="Q4319" s="95"/>
      <c r="R4319" s="95"/>
      <c r="S4319" s="95"/>
      <c r="T4319" s="12">
        <f>SUM(P4319:S4319)</f>
        <v>0</v>
      </c>
      <c r="U4319" s="95"/>
      <c r="V4319" s="94"/>
      <c r="W4319" s="94"/>
      <c r="X4319" s="94"/>
      <c r="Y4319" s="85"/>
      <c r="Z4319" s="85"/>
      <c r="AA4319" s="14">
        <f>SUM(U4319:Z4319)</f>
        <v>0</v>
      </c>
      <c r="AB4319" s="85"/>
      <c r="AC4319" s="85"/>
      <c r="AD4319" s="86">
        <f>H4319+K4319+O4319+T4319+AA4319+AB4319-AC4319</f>
        <v>64.394265232974917</v>
      </c>
    </row>
    <row r="4320" spans="1:30" ht="21" customHeight="1" x14ac:dyDescent="0.2">
      <c r="A4320" s="9">
        <v>4316</v>
      </c>
      <c r="B4320" s="107" t="s">
        <v>3479</v>
      </c>
      <c r="C4320" s="104" t="s">
        <v>70</v>
      </c>
      <c r="D4320" s="104">
        <v>2</v>
      </c>
      <c r="E4320" s="36">
        <f>H4320/100</f>
        <v>0.64381818181818184</v>
      </c>
      <c r="F4320" s="49"/>
      <c r="G4320" s="49"/>
      <c r="H4320" s="12">
        <v>64.38181818181819</v>
      </c>
      <c r="I4320" s="49"/>
      <c r="J4320" s="106"/>
      <c r="K4320" s="14">
        <f>SUM(I4320:J4320)</f>
        <v>0</v>
      </c>
      <c r="L4320" s="49"/>
      <c r="M4320" s="106"/>
      <c r="N4320" s="106"/>
      <c r="O4320" s="14">
        <f>SUM(L4320:N4320)</f>
        <v>0</v>
      </c>
      <c r="P4320" s="106"/>
      <c r="Q4320" s="106"/>
      <c r="R4320" s="106"/>
      <c r="S4320" s="106"/>
      <c r="T4320" s="14">
        <f>SUM(P4320:S4320)</f>
        <v>0</v>
      </c>
      <c r="U4320" s="49"/>
      <c r="V4320" s="49"/>
      <c r="W4320" s="49"/>
      <c r="X4320" s="49"/>
      <c r="Y4320" s="49"/>
      <c r="Z4320" s="49"/>
      <c r="AA4320" s="14">
        <f>SUM(U4320:Z4320)</f>
        <v>0</v>
      </c>
      <c r="AB4320" s="49"/>
      <c r="AC4320" s="49"/>
      <c r="AD4320" s="86">
        <f>H4320+K4320+O4320+T4320+AA4320+AB4320-AC4320</f>
        <v>64.38181818181819</v>
      </c>
    </row>
    <row r="4321" spans="1:30" ht="21" customHeight="1" x14ac:dyDescent="0.2">
      <c r="A4321" s="10">
        <v>4317</v>
      </c>
      <c r="B4321" s="140" t="s">
        <v>3480</v>
      </c>
      <c r="C4321" s="92" t="s">
        <v>64</v>
      </c>
      <c r="D4321" s="91">
        <v>4</v>
      </c>
      <c r="E4321" s="37">
        <v>0.64378504672897197</v>
      </c>
      <c r="F4321" s="46"/>
      <c r="G4321" s="46"/>
      <c r="H4321" s="12">
        <f>SUM(E4321*100,F4321:G4321)</f>
        <v>64.378504672897193</v>
      </c>
      <c r="I4321" s="94"/>
      <c r="J4321" s="95"/>
      <c r="K4321" s="12">
        <f>SUM(I4321:J4321)</f>
        <v>0</v>
      </c>
      <c r="L4321" s="95"/>
      <c r="M4321" s="95"/>
      <c r="N4321" s="95"/>
      <c r="O4321" s="12">
        <f>SUM(L4321:N4321)</f>
        <v>0</v>
      </c>
      <c r="P4321" s="95"/>
      <c r="Q4321" s="95"/>
      <c r="R4321" s="95"/>
      <c r="S4321" s="95"/>
      <c r="T4321" s="12">
        <f>SUM(P4321:S4321)</f>
        <v>0</v>
      </c>
      <c r="U4321" s="95"/>
      <c r="V4321" s="94"/>
      <c r="W4321" s="94"/>
      <c r="X4321" s="94"/>
      <c r="Y4321" s="85"/>
      <c r="Z4321" s="85"/>
      <c r="AA4321" s="14">
        <f>SUM(U4321:Z4321)</f>
        <v>0</v>
      </c>
      <c r="AB4321" s="85"/>
      <c r="AC4321" s="85"/>
      <c r="AD4321" s="86">
        <f>H4321+K4321+O4321+T4321+AA4321+AB4321-AC4321</f>
        <v>64.378504672897193</v>
      </c>
    </row>
    <row r="4322" spans="1:30" ht="21" customHeight="1" x14ac:dyDescent="0.2">
      <c r="A4322" s="8">
        <v>4318</v>
      </c>
      <c r="B4322" s="114" t="s">
        <v>3481</v>
      </c>
      <c r="C4322" s="92" t="s">
        <v>64</v>
      </c>
      <c r="D4322" s="91">
        <v>3</v>
      </c>
      <c r="E4322" s="37">
        <v>0.62376205787781347</v>
      </c>
      <c r="F4322" s="46"/>
      <c r="G4322" s="46"/>
      <c r="H4322" s="12">
        <f>SUM(E4322*100,F4322:G4322)</f>
        <v>62.376205787781345</v>
      </c>
      <c r="I4322" s="94"/>
      <c r="J4322" s="95"/>
      <c r="K4322" s="12">
        <f>SUM(I4322:J4322)</f>
        <v>0</v>
      </c>
      <c r="L4322" s="95"/>
      <c r="M4322" s="95"/>
      <c r="N4322" s="95"/>
      <c r="O4322" s="12">
        <f>SUM(L4322:N4322)</f>
        <v>0</v>
      </c>
      <c r="P4322" s="95"/>
      <c r="Q4322" s="126"/>
      <c r="R4322" s="95">
        <v>2</v>
      </c>
      <c r="S4322" s="95"/>
      <c r="T4322" s="12">
        <f>SUM(P4322:S4322)</f>
        <v>2</v>
      </c>
      <c r="U4322" s="95"/>
      <c r="V4322" s="94"/>
      <c r="W4322" s="94"/>
      <c r="X4322" s="94"/>
      <c r="Y4322" s="85"/>
      <c r="Z4322" s="85"/>
      <c r="AA4322" s="14">
        <f>SUM(U4322:Z4322)</f>
        <v>0</v>
      </c>
      <c r="AB4322" s="85"/>
      <c r="AC4322" s="85"/>
      <c r="AD4322" s="86">
        <f>H4322+K4322+O4322+T4322+AA4322+AB4322-AC4322</f>
        <v>64.376205787781345</v>
      </c>
    </row>
    <row r="4323" spans="1:30" ht="21" customHeight="1" x14ac:dyDescent="0.2">
      <c r="A4323" s="9">
        <v>4319</v>
      </c>
      <c r="B4323" s="117">
        <v>204020</v>
      </c>
      <c r="C4323" s="119" t="s">
        <v>78</v>
      </c>
      <c r="D4323" s="119">
        <v>1</v>
      </c>
      <c r="E4323" s="36">
        <v>0.64375000000000004</v>
      </c>
      <c r="F4323" s="51"/>
      <c r="G4323" s="51"/>
      <c r="H4323" s="12">
        <f>SUM(E4323*100,F4323:G4323)</f>
        <v>64.375</v>
      </c>
      <c r="I4323" s="51"/>
      <c r="J4323" s="121"/>
      <c r="K4323" s="14">
        <f>SUM(I4323:J4323)</f>
        <v>0</v>
      </c>
      <c r="L4323" s="51"/>
      <c r="M4323" s="121"/>
      <c r="N4323" s="121"/>
      <c r="O4323" s="14">
        <f>SUM(L4323:N4323)</f>
        <v>0</v>
      </c>
      <c r="P4323" s="121"/>
      <c r="Q4323" s="121"/>
      <c r="R4323" s="121"/>
      <c r="S4323" s="121"/>
      <c r="T4323" s="14">
        <f>SUM(P4323:S4323)</f>
        <v>0</v>
      </c>
      <c r="U4323" s="51"/>
      <c r="V4323" s="51"/>
      <c r="W4323" s="51"/>
      <c r="X4323" s="51"/>
      <c r="Y4323" s="51"/>
      <c r="Z4323" s="51"/>
      <c r="AA4323" s="14">
        <f>SUM(U4323:Z4323)</f>
        <v>0</v>
      </c>
      <c r="AB4323" s="51"/>
      <c r="AC4323" s="51"/>
      <c r="AD4323" s="86">
        <f>H4323+K4323+O4323+T4323+AA4323+AB4323-AC4323</f>
        <v>64.375</v>
      </c>
    </row>
    <row r="4324" spans="1:30" ht="21" customHeight="1" x14ac:dyDescent="0.2">
      <c r="A4324" s="10">
        <v>4320</v>
      </c>
      <c r="B4324" s="136" t="s">
        <v>3482</v>
      </c>
      <c r="C4324" s="104" t="s">
        <v>70</v>
      </c>
      <c r="D4324" s="103">
        <v>1</v>
      </c>
      <c r="E4324" s="36">
        <f>H4324/100</f>
        <v>0.64363636363636356</v>
      </c>
      <c r="F4324" s="49"/>
      <c r="G4324" s="49"/>
      <c r="H4324" s="12">
        <v>64.36363636363636</v>
      </c>
      <c r="I4324" s="49"/>
      <c r="J4324" s="106"/>
      <c r="K4324" s="14">
        <f>SUM(I4324:J4324)</f>
        <v>0</v>
      </c>
      <c r="L4324" s="49"/>
      <c r="M4324" s="106"/>
      <c r="N4324" s="106"/>
      <c r="O4324" s="14">
        <f>SUM(L4324:N4324)</f>
        <v>0</v>
      </c>
      <c r="P4324" s="106"/>
      <c r="Q4324" s="106"/>
      <c r="R4324" s="106"/>
      <c r="S4324" s="106"/>
      <c r="T4324" s="14">
        <f>SUM(P4324:S4324)</f>
        <v>0</v>
      </c>
      <c r="U4324" s="49"/>
      <c r="V4324" s="49"/>
      <c r="W4324" s="49"/>
      <c r="X4324" s="49"/>
      <c r="Y4324" s="49"/>
      <c r="Z4324" s="49"/>
      <c r="AA4324" s="14">
        <f>SUM(U4324:Z4324)</f>
        <v>0</v>
      </c>
      <c r="AB4324" s="49"/>
      <c r="AC4324" s="49"/>
      <c r="AD4324" s="87">
        <f>H4324+K4324+O4324+T4324+AA4324+AB4324-AC4324</f>
        <v>64.36363636363636</v>
      </c>
    </row>
    <row r="4325" spans="1:30" ht="21" customHeight="1" x14ac:dyDescent="0.2">
      <c r="A4325" s="8">
        <v>4321</v>
      </c>
      <c r="B4325" s="107" t="s">
        <v>3483</v>
      </c>
      <c r="C4325" s="104" t="s">
        <v>70</v>
      </c>
      <c r="D4325" s="104">
        <v>2</v>
      </c>
      <c r="E4325" s="36">
        <f>H4325/100</f>
        <v>0.64333333333333331</v>
      </c>
      <c r="F4325" s="49"/>
      <c r="G4325" s="49"/>
      <c r="H4325" s="12">
        <v>64.333333333333329</v>
      </c>
      <c r="I4325" s="49"/>
      <c r="J4325" s="106"/>
      <c r="K4325" s="14">
        <f>SUM(I4325:J4325)</f>
        <v>0</v>
      </c>
      <c r="L4325" s="49"/>
      <c r="M4325" s="106"/>
      <c r="N4325" s="106"/>
      <c r="O4325" s="14">
        <f>SUM(L4325:N4325)</f>
        <v>0</v>
      </c>
      <c r="P4325" s="106"/>
      <c r="Q4325" s="106"/>
      <c r="R4325" s="106"/>
      <c r="S4325" s="106"/>
      <c r="T4325" s="14">
        <f>SUM(P4325:S4325)</f>
        <v>0</v>
      </c>
      <c r="U4325" s="49"/>
      <c r="V4325" s="49"/>
      <c r="W4325" s="49"/>
      <c r="X4325" s="49"/>
      <c r="Y4325" s="49"/>
      <c r="Z4325" s="49"/>
      <c r="AA4325" s="14">
        <f>SUM(U4325:Z4325)</f>
        <v>0</v>
      </c>
      <c r="AB4325" s="49"/>
      <c r="AC4325" s="49"/>
      <c r="AD4325" s="86">
        <f>H4325+K4325+O4325+T4325+AA4325+AB4325-AC4325</f>
        <v>64.333333333333329</v>
      </c>
    </row>
    <row r="4326" spans="1:30" ht="21" customHeight="1" x14ac:dyDescent="0.2">
      <c r="A4326" s="9">
        <v>4322</v>
      </c>
      <c r="B4326" s="110" t="s">
        <v>3484</v>
      </c>
      <c r="C4326" s="110" t="s">
        <v>73</v>
      </c>
      <c r="D4326" s="110">
        <v>3</v>
      </c>
      <c r="E4326" s="36">
        <v>0.64318840579710146</v>
      </c>
      <c r="F4326" s="50"/>
      <c r="G4326" s="50"/>
      <c r="H4326" s="12">
        <f>SUM(E4326*100,F4326:G4326)</f>
        <v>64.318840579710141</v>
      </c>
      <c r="I4326" s="50"/>
      <c r="J4326" s="112"/>
      <c r="K4326" s="14">
        <f>SUM(I4326:J4326)</f>
        <v>0</v>
      </c>
      <c r="L4326" s="50"/>
      <c r="M4326" s="112"/>
      <c r="N4326" s="112"/>
      <c r="O4326" s="14">
        <f>SUM(L4326:N4326)</f>
        <v>0</v>
      </c>
      <c r="P4326" s="112"/>
      <c r="Q4326" s="112"/>
      <c r="R4326" s="112"/>
      <c r="S4326" s="112"/>
      <c r="T4326" s="14">
        <f>SUM(P4326:S4326)</f>
        <v>0</v>
      </c>
      <c r="U4326" s="50"/>
      <c r="V4326" s="50"/>
      <c r="W4326" s="50"/>
      <c r="X4326" s="50"/>
      <c r="Y4326" s="50"/>
      <c r="Z4326" s="50"/>
      <c r="AA4326" s="14">
        <f>SUM(U4326:Z4326)</f>
        <v>0</v>
      </c>
      <c r="AB4326" s="50"/>
      <c r="AC4326" s="50"/>
      <c r="AD4326" s="87">
        <f>H4326+K4326+O4326+T4326+AA4326+AB4326-AC4326</f>
        <v>64.318840579710141</v>
      </c>
    </row>
    <row r="4327" spans="1:30" ht="21" customHeight="1" x14ac:dyDescent="0.2">
      <c r="A4327" s="10">
        <v>4323</v>
      </c>
      <c r="B4327" s="117">
        <v>204002</v>
      </c>
      <c r="C4327" s="119" t="s">
        <v>78</v>
      </c>
      <c r="D4327" s="119">
        <v>1</v>
      </c>
      <c r="E4327" s="36">
        <v>0.64312499999999995</v>
      </c>
      <c r="F4327" s="51"/>
      <c r="G4327" s="51"/>
      <c r="H4327" s="12">
        <f>SUM(E4327*100,F4327:G4327)</f>
        <v>64.3125</v>
      </c>
      <c r="I4327" s="51"/>
      <c r="J4327" s="121"/>
      <c r="K4327" s="14">
        <f>SUM(I4327:J4327)</f>
        <v>0</v>
      </c>
      <c r="L4327" s="51"/>
      <c r="M4327" s="121"/>
      <c r="N4327" s="121"/>
      <c r="O4327" s="14">
        <f>SUM(L4327:N4327)</f>
        <v>0</v>
      </c>
      <c r="P4327" s="121"/>
      <c r="Q4327" s="121"/>
      <c r="R4327" s="121"/>
      <c r="S4327" s="121"/>
      <c r="T4327" s="14">
        <f>SUM(P4327:S4327)</f>
        <v>0</v>
      </c>
      <c r="U4327" s="51"/>
      <c r="V4327" s="51"/>
      <c r="W4327" s="51"/>
      <c r="X4327" s="51"/>
      <c r="Y4327" s="51"/>
      <c r="Z4327" s="51"/>
      <c r="AA4327" s="14">
        <f>SUM(U4327:Z4327)</f>
        <v>0</v>
      </c>
      <c r="AB4327" s="51"/>
      <c r="AC4327" s="51"/>
      <c r="AD4327" s="87">
        <f>H4327+K4327+O4327+T4327+AA4327+AB4327-AC4327</f>
        <v>64.3125</v>
      </c>
    </row>
    <row r="4328" spans="1:30" ht="21" customHeight="1" x14ac:dyDescent="0.2">
      <c r="A4328" s="8">
        <v>4324</v>
      </c>
      <c r="B4328" s="96" t="s">
        <v>3485</v>
      </c>
      <c r="C4328" s="96" t="s">
        <v>66</v>
      </c>
      <c r="D4328" s="96">
        <v>4</v>
      </c>
      <c r="E4328" s="35">
        <v>0.6430555555555556</v>
      </c>
      <c r="F4328" s="47"/>
      <c r="G4328" s="47"/>
      <c r="H4328" s="12">
        <f>SUM(E4328*100,F4328:G4328)</f>
        <v>64.305555555555557</v>
      </c>
      <c r="I4328" s="47"/>
      <c r="J4328" s="77"/>
      <c r="K4328" s="13">
        <f>SUM(I4328:J4328)</f>
        <v>0</v>
      </c>
      <c r="L4328" s="47"/>
      <c r="M4328" s="77"/>
      <c r="N4328" s="77"/>
      <c r="O4328" s="13">
        <f>SUM(L4328:N4328)</f>
        <v>0</v>
      </c>
      <c r="P4328" s="77"/>
      <c r="Q4328" s="77"/>
      <c r="R4328" s="77"/>
      <c r="S4328" s="77"/>
      <c r="T4328" s="13">
        <f>SUM(P4328:S4328)</f>
        <v>0</v>
      </c>
      <c r="U4328" s="47"/>
      <c r="V4328" s="47"/>
      <c r="W4328" s="47"/>
      <c r="X4328" s="47"/>
      <c r="Y4328" s="47"/>
      <c r="Z4328" s="47"/>
      <c r="AA4328" s="13">
        <f>SUM(U4328:Z4328)</f>
        <v>0</v>
      </c>
      <c r="AB4328" s="47"/>
      <c r="AC4328" s="47"/>
      <c r="AD4328" s="86">
        <f>H4328+K4328+O4328+T4328+AA4328+AB4328-AC4328</f>
        <v>64.305555555555557</v>
      </c>
    </row>
    <row r="4329" spans="1:30" ht="21" customHeight="1" x14ac:dyDescent="0.2">
      <c r="A4329" s="9">
        <v>4325</v>
      </c>
      <c r="B4329" s="131" t="s">
        <v>3486</v>
      </c>
      <c r="C4329" s="92" t="s">
        <v>64</v>
      </c>
      <c r="D4329" s="92">
        <v>2</v>
      </c>
      <c r="E4329" s="39">
        <v>0.64255319148936174</v>
      </c>
      <c r="F4329" s="52"/>
      <c r="G4329" s="46"/>
      <c r="H4329" s="12">
        <f>SUM(E4329*100,F4329:G4329)</f>
        <v>64.255319148936181</v>
      </c>
      <c r="I4329" s="53"/>
      <c r="J4329" s="113"/>
      <c r="K4329" s="12">
        <f>SUM(I4329:J4329)</f>
        <v>0</v>
      </c>
      <c r="L4329" s="53"/>
      <c r="M4329" s="113"/>
      <c r="N4329" s="113"/>
      <c r="O4329" s="12">
        <f>SUM(L4329:N4329)</f>
        <v>0</v>
      </c>
      <c r="P4329" s="113"/>
      <c r="Q4329" s="113"/>
      <c r="R4329" s="113"/>
      <c r="S4329" s="113"/>
      <c r="T4329" s="12">
        <f>SUM(P4329:S4329)</f>
        <v>0</v>
      </c>
      <c r="U4329" s="53"/>
      <c r="V4329" s="53"/>
      <c r="W4329" s="53"/>
      <c r="X4329" s="53"/>
      <c r="Y4329" s="58"/>
      <c r="Z4329" s="58"/>
      <c r="AA4329" s="14">
        <f>SUM(U4329:Z4329)</f>
        <v>0</v>
      </c>
      <c r="AB4329" s="58"/>
      <c r="AC4329" s="58"/>
      <c r="AD4329" s="87">
        <f>H4329+K4329+O4329+T4329+AA4329+AB4329-AC4329</f>
        <v>64.255319148936181</v>
      </c>
    </row>
    <row r="4330" spans="1:30" ht="21" customHeight="1" x14ac:dyDescent="0.2">
      <c r="A4330" s="10">
        <v>4326</v>
      </c>
      <c r="B4330" s="96" t="s">
        <v>3487</v>
      </c>
      <c r="C4330" s="96" t="s">
        <v>66</v>
      </c>
      <c r="D4330" s="96">
        <v>1</v>
      </c>
      <c r="E4330" s="35">
        <v>0.6253333333333333</v>
      </c>
      <c r="F4330" s="47"/>
      <c r="G4330" s="47"/>
      <c r="H4330" s="12">
        <f>SUM(E4330*100,F4330:G4330)</f>
        <v>62.533333333333331</v>
      </c>
      <c r="I4330" s="47"/>
      <c r="J4330" s="77"/>
      <c r="K4330" s="13">
        <f>SUM(I4330:J4330)</f>
        <v>0</v>
      </c>
      <c r="L4330" s="47"/>
      <c r="M4330" s="77"/>
      <c r="N4330" s="77"/>
      <c r="O4330" s="13">
        <f>SUM(L4330:N4330)</f>
        <v>0</v>
      </c>
      <c r="P4330" s="77"/>
      <c r="Q4330" s="77"/>
      <c r="R4330" s="77"/>
      <c r="S4330" s="77"/>
      <c r="T4330" s="13">
        <f>SUM(P4330:S4330)</f>
        <v>0</v>
      </c>
      <c r="U4330" s="47">
        <v>1.5</v>
      </c>
      <c r="V4330" s="47"/>
      <c r="W4330" s="47"/>
      <c r="X4330" s="47"/>
      <c r="Y4330" s="47">
        <v>0.2</v>
      </c>
      <c r="Z4330" s="47"/>
      <c r="AA4330" s="13">
        <f>SUM(U4330:Z4330)</f>
        <v>1.7</v>
      </c>
      <c r="AB4330" s="47"/>
      <c r="AC4330" s="47"/>
      <c r="AD4330" s="86">
        <f>H4330+K4330+O4330+T4330+AA4330+AB4330-AC4330</f>
        <v>64.233333333333334</v>
      </c>
    </row>
    <row r="4331" spans="1:30" ht="21" customHeight="1" x14ac:dyDescent="0.2">
      <c r="A4331" s="8">
        <v>4327</v>
      </c>
      <c r="B4331" s="96" t="s">
        <v>3488</v>
      </c>
      <c r="C4331" s="96" t="s">
        <v>66</v>
      </c>
      <c r="D4331" s="96">
        <v>3</v>
      </c>
      <c r="E4331" s="35">
        <v>0.64203389830508473</v>
      </c>
      <c r="F4331" s="47"/>
      <c r="G4331" s="47"/>
      <c r="H4331" s="12">
        <f>SUM(E4331*100,F4331:G4331)</f>
        <v>64.20338983050847</v>
      </c>
      <c r="I4331" s="47"/>
      <c r="J4331" s="77"/>
      <c r="K4331" s="13">
        <f>SUM(I4331:J4331)</f>
        <v>0</v>
      </c>
      <c r="L4331" s="47"/>
      <c r="M4331" s="77"/>
      <c r="N4331" s="77"/>
      <c r="O4331" s="13">
        <f>SUM(L4331:N4331)</f>
        <v>0</v>
      </c>
      <c r="P4331" s="77"/>
      <c r="Q4331" s="77"/>
      <c r="R4331" s="77"/>
      <c r="S4331" s="77"/>
      <c r="T4331" s="13">
        <f>SUM(P4331:S4331)</f>
        <v>0</v>
      </c>
      <c r="U4331" s="47"/>
      <c r="V4331" s="47"/>
      <c r="W4331" s="47"/>
      <c r="X4331" s="47"/>
      <c r="Y4331" s="47"/>
      <c r="Z4331" s="47"/>
      <c r="AA4331" s="13">
        <f>SUM(U4331:Z4331)</f>
        <v>0</v>
      </c>
      <c r="AB4331" s="47"/>
      <c r="AC4331" s="47"/>
      <c r="AD4331" s="87">
        <f>H4331+K4331+O4331+T4331+AA4331+AB4331-AC4331</f>
        <v>64.20338983050847</v>
      </c>
    </row>
    <row r="4332" spans="1:30" ht="21" customHeight="1" x14ac:dyDescent="0.2">
      <c r="A4332" s="9">
        <v>4328</v>
      </c>
      <c r="B4332" s="110" t="s">
        <v>3489</v>
      </c>
      <c r="C4332" s="110" t="s">
        <v>73</v>
      </c>
      <c r="D4332" s="110">
        <v>3</v>
      </c>
      <c r="E4332" s="36">
        <v>0.64202898550724641</v>
      </c>
      <c r="F4332" s="50"/>
      <c r="G4332" s="50"/>
      <c r="H4332" s="12">
        <f>SUM(E4332*100,F4332:G4332)</f>
        <v>64.20289855072464</v>
      </c>
      <c r="I4332" s="50"/>
      <c r="J4332" s="112"/>
      <c r="K4332" s="14">
        <f>SUM(I4332:J4332)</f>
        <v>0</v>
      </c>
      <c r="L4332" s="50"/>
      <c r="M4332" s="112"/>
      <c r="N4332" s="112"/>
      <c r="O4332" s="14">
        <f>SUM(L4332:N4332)</f>
        <v>0</v>
      </c>
      <c r="P4332" s="112"/>
      <c r="Q4332" s="112"/>
      <c r="R4332" s="112"/>
      <c r="S4332" s="112"/>
      <c r="T4332" s="14">
        <f>SUM(P4332:S4332)</f>
        <v>0</v>
      </c>
      <c r="U4332" s="50"/>
      <c r="V4332" s="50"/>
      <c r="W4332" s="50"/>
      <c r="X4332" s="50"/>
      <c r="Y4332" s="50"/>
      <c r="Z4332" s="50"/>
      <c r="AA4332" s="14">
        <f>SUM(U4332:Z4332)</f>
        <v>0</v>
      </c>
      <c r="AB4332" s="50"/>
      <c r="AC4332" s="50"/>
      <c r="AD4332" s="86">
        <f>H4332+K4332+O4332+T4332+AA4332+AB4332-AC4332</f>
        <v>64.20289855072464</v>
      </c>
    </row>
    <row r="4333" spans="1:30" ht="21" customHeight="1" x14ac:dyDescent="0.2">
      <c r="A4333" s="10">
        <v>4329</v>
      </c>
      <c r="B4333" s="96" t="s">
        <v>3490</v>
      </c>
      <c r="C4333" s="96" t="s">
        <v>66</v>
      </c>
      <c r="D4333" s="96">
        <v>3</v>
      </c>
      <c r="E4333" s="35">
        <v>0.64186440677966106</v>
      </c>
      <c r="F4333" s="47"/>
      <c r="G4333" s="47"/>
      <c r="H4333" s="12">
        <f>SUM(E4333*100,F4333:G4333)</f>
        <v>64.186440677966104</v>
      </c>
      <c r="I4333" s="47"/>
      <c r="J4333" s="77"/>
      <c r="K4333" s="13">
        <f>SUM(I4333:J4333)</f>
        <v>0</v>
      </c>
      <c r="L4333" s="47"/>
      <c r="M4333" s="77"/>
      <c r="N4333" s="77"/>
      <c r="O4333" s="13">
        <f>SUM(L4333:N4333)</f>
        <v>0</v>
      </c>
      <c r="P4333" s="77"/>
      <c r="Q4333" s="77"/>
      <c r="R4333" s="77"/>
      <c r="S4333" s="77"/>
      <c r="T4333" s="13">
        <f>SUM(P4333:S4333)</f>
        <v>0</v>
      </c>
      <c r="U4333" s="47"/>
      <c r="V4333" s="47"/>
      <c r="W4333" s="47"/>
      <c r="X4333" s="47"/>
      <c r="Y4333" s="47"/>
      <c r="Z4333" s="47"/>
      <c r="AA4333" s="13">
        <f>SUM(U4333:Z4333)</f>
        <v>0</v>
      </c>
      <c r="AB4333" s="47"/>
      <c r="AC4333" s="47"/>
      <c r="AD4333" s="86">
        <f>H4333+K4333+O4333+T4333+AA4333+AB4333-AC4333</f>
        <v>64.186440677966104</v>
      </c>
    </row>
    <row r="4334" spans="1:30" ht="21" customHeight="1" x14ac:dyDescent="0.2">
      <c r="A4334" s="8">
        <v>4330</v>
      </c>
      <c r="B4334" s="136" t="s">
        <v>3491</v>
      </c>
      <c r="C4334" s="104" t="s">
        <v>70</v>
      </c>
      <c r="D4334" s="103">
        <v>1</v>
      </c>
      <c r="E4334" s="36">
        <f>H4334/100</f>
        <v>0.63363636363636366</v>
      </c>
      <c r="F4334" s="49"/>
      <c r="G4334" s="49"/>
      <c r="H4334" s="12">
        <v>63.363636363636367</v>
      </c>
      <c r="I4334" s="49"/>
      <c r="J4334" s="106"/>
      <c r="K4334" s="14">
        <f>SUM(I4334:J4334)</f>
        <v>0</v>
      </c>
      <c r="L4334" s="49"/>
      <c r="M4334" s="106"/>
      <c r="N4334" s="106"/>
      <c r="O4334" s="14">
        <f>SUM(L4334:N4334)</f>
        <v>0</v>
      </c>
      <c r="P4334" s="106"/>
      <c r="Q4334" s="106"/>
      <c r="R4334" s="106"/>
      <c r="S4334" s="106"/>
      <c r="T4334" s="14">
        <f>SUM(P4334:S4334)</f>
        <v>0</v>
      </c>
      <c r="U4334" s="49"/>
      <c r="V4334" s="49">
        <v>0.8</v>
      </c>
      <c r="W4334" s="49"/>
      <c r="X4334" s="49"/>
      <c r="Y4334" s="49"/>
      <c r="Z4334" s="49"/>
      <c r="AA4334" s="14">
        <f>SUM(U4334:Z4334)</f>
        <v>0.8</v>
      </c>
      <c r="AB4334" s="49"/>
      <c r="AC4334" s="49"/>
      <c r="AD4334" s="86">
        <f>H4334+K4334+O4334+T4334+AA4334+AB4334-AC4334</f>
        <v>64.163636363636371</v>
      </c>
    </row>
    <row r="4335" spans="1:30" ht="21" customHeight="1" x14ac:dyDescent="0.2">
      <c r="A4335" s="9">
        <v>4331</v>
      </c>
      <c r="B4335" s="96" t="s">
        <v>3492</v>
      </c>
      <c r="C4335" s="96" t="s">
        <v>66</v>
      </c>
      <c r="D4335" s="96">
        <v>3</v>
      </c>
      <c r="E4335" s="35">
        <v>0.6415254237288136</v>
      </c>
      <c r="F4335" s="47"/>
      <c r="G4335" s="47"/>
      <c r="H4335" s="12">
        <f>SUM(E4335*100,F4335:G4335)</f>
        <v>64.152542372881356</v>
      </c>
      <c r="I4335" s="47"/>
      <c r="J4335" s="77"/>
      <c r="K4335" s="13">
        <f>SUM(I4335:J4335)</f>
        <v>0</v>
      </c>
      <c r="L4335" s="47"/>
      <c r="M4335" s="77"/>
      <c r="N4335" s="77"/>
      <c r="O4335" s="13">
        <f>SUM(L4335:N4335)</f>
        <v>0</v>
      </c>
      <c r="P4335" s="77"/>
      <c r="Q4335" s="77"/>
      <c r="R4335" s="77"/>
      <c r="S4335" s="77"/>
      <c r="T4335" s="13">
        <f>SUM(P4335:S4335)</f>
        <v>0</v>
      </c>
      <c r="U4335" s="47"/>
      <c r="V4335" s="47"/>
      <c r="W4335" s="47"/>
      <c r="X4335" s="47"/>
      <c r="Y4335" s="47"/>
      <c r="Z4335" s="47"/>
      <c r="AA4335" s="13">
        <f>SUM(U4335:Z4335)</f>
        <v>0</v>
      </c>
      <c r="AB4335" s="47"/>
      <c r="AC4335" s="47"/>
      <c r="AD4335" s="86">
        <f>H4335+K4335+O4335+T4335+AA4335+AB4335-AC4335</f>
        <v>64.152542372881356</v>
      </c>
    </row>
    <row r="4336" spans="1:30" ht="21" customHeight="1" x14ac:dyDescent="0.2">
      <c r="A4336" s="10">
        <v>4332</v>
      </c>
      <c r="B4336" s="107" t="s">
        <v>3493</v>
      </c>
      <c r="C4336" s="104" t="s">
        <v>70</v>
      </c>
      <c r="D4336" s="104">
        <v>2</v>
      </c>
      <c r="E4336" s="36">
        <f>H4336/100</f>
        <v>0.64129999999999998</v>
      </c>
      <c r="F4336" s="49"/>
      <c r="G4336" s="49"/>
      <c r="H4336" s="12">
        <v>64.13</v>
      </c>
      <c r="I4336" s="49"/>
      <c r="J4336" s="106"/>
      <c r="K4336" s="14">
        <f>SUM(I4336:J4336)</f>
        <v>0</v>
      </c>
      <c r="L4336" s="49"/>
      <c r="M4336" s="106"/>
      <c r="N4336" s="106"/>
      <c r="O4336" s="14">
        <f>SUM(L4336:N4336)</f>
        <v>0</v>
      </c>
      <c r="P4336" s="106"/>
      <c r="Q4336" s="106"/>
      <c r="R4336" s="106"/>
      <c r="S4336" s="106"/>
      <c r="T4336" s="14">
        <f>SUM(P4336:S4336)</f>
        <v>0</v>
      </c>
      <c r="U4336" s="49"/>
      <c r="V4336" s="49"/>
      <c r="W4336" s="49"/>
      <c r="X4336" s="49"/>
      <c r="Y4336" s="49"/>
      <c r="Z4336" s="49"/>
      <c r="AA4336" s="14">
        <f>SUM(U4336:Z4336)</f>
        <v>0</v>
      </c>
      <c r="AB4336" s="49"/>
      <c r="AC4336" s="49"/>
      <c r="AD4336" s="86">
        <f>H4336+K4336+O4336+T4336+AA4336+AB4336-AC4336</f>
        <v>64.13</v>
      </c>
    </row>
    <row r="4337" spans="1:30" ht="21" customHeight="1" x14ac:dyDescent="0.2">
      <c r="A4337" s="8">
        <v>4333</v>
      </c>
      <c r="B4337" s="131" t="s">
        <v>3494</v>
      </c>
      <c r="C4337" s="92" t="s">
        <v>64</v>
      </c>
      <c r="D4337" s="92">
        <v>2</v>
      </c>
      <c r="E4337" s="37">
        <v>0.64127659574468088</v>
      </c>
      <c r="F4337" s="57"/>
      <c r="G4337" s="46"/>
      <c r="H4337" s="12">
        <f>SUM(E4337*100,F4337:G4337)</f>
        <v>64.127659574468083</v>
      </c>
      <c r="I4337" s="53"/>
      <c r="J4337" s="113"/>
      <c r="K4337" s="12">
        <f>SUM(I4337:J4337)</f>
        <v>0</v>
      </c>
      <c r="L4337" s="53"/>
      <c r="M4337" s="113"/>
      <c r="N4337" s="113"/>
      <c r="O4337" s="12">
        <f>SUM(L4337:N4337)</f>
        <v>0</v>
      </c>
      <c r="P4337" s="113"/>
      <c r="Q4337" s="113"/>
      <c r="R4337" s="113"/>
      <c r="S4337" s="113"/>
      <c r="T4337" s="12">
        <f>SUM(P4337:S4337)</f>
        <v>0</v>
      </c>
      <c r="U4337" s="53"/>
      <c r="V4337" s="53"/>
      <c r="W4337" s="53"/>
      <c r="X4337" s="53"/>
      <c r="Y4337" s="58"/>
      <c r="Z4337" s="58"/>
      <c r="AA4337" s="14">
        <f>SUM(U4337:Z4337)</f>
        <v>0</v>
      </c>
      <c r="AB4337" s="58"/>
      <c r="AC4337" s="58"/>
      <c r="AD4337" s="86">
        <f>H4337+K4337+O4337+T4337+AA4337+AB4337-AC4337</f>
        <v>64.127659574468083</v>
      </c>
    </row>
    <row r="4338" spans="1:30" ht="21" customHeight="1" x14ac:dyDescent="0.2">
      <c r="A4338" s="9">
        <v>4334</v>
      </c>
      <c r="B4338" s="134" t="s">
        <v>3495</v>
      </c>
      <c r="C4338" s="92" t="s">
        <v>64</v>
      </c>
      <c r="D4338" s="92">
        <v>1</v>
      </c>
      <c r="E4338" s="37">
        <v>0.63566666666666671</v>
      </c>
      <c r="F4338" s="57"/>
      <c r="G4338" s="46"/>
      <c r="H4338" s="12">
        <f>SUM(E4338*100,F4338:G4338)</f>
        <v>63.56666666666667</v>
      </c>
      <c r="I4338" s="53"/>
      <c r="J4338" s="113"/>
      <c r="K4338" s="12">
        <f>SUM(I4338:J4338)</f>
        <v>0</v>
      </c>
      <c r="L4338" s="53"/>
      <c r="M4338" s="113"/>
      <c r="N4338" s="113"/>
      <c r="O4338" s="12">
        <f>SUM(L4338:N4338)</f>
        <v>0</v>
      </c>
      <c r="P4338" s="113"/>
      <c r="Q4338" s="113"/>
      <c r="R4338" s="113"/>
      <c r="S4338" s="113"/>
      <c r="T4338" s="12">
        <f>SUM(P4338:S4338)</f>
        <v>0</v>
      </c>
      <c r="U4338" s="53"/>
      <c r="V4338" s="53"/>
      <c r="W4338" s="53"/>
      <c r="X4338" s="53"/>
      <c r="Y4338" s="58"/>
      <c r="Z4338" s="58">
        <v>0.5</v>
      </c>
      <c r="AA4338" s="14">
        <f>SUM(U4338:Z4338)</f>
        <v>0.5</v>
      </c>
      <c r="AB4338" s="58"/>
      <c r="AC4338" s="58"/>
      <c r="AD4338" s="86">
        <f>H4338+K4338+O4338+T4338+AA4338+AB4338-AC4338</f>
        <v>64.066666666666663</v>
      </c>
    </row>
    <row r="4339" spans="1:30" ht="21" customHeight="1" x14ac:dyDescent="0.2">
      <c r="A4339" s="10">
        <v>4335</v>
      </c>
      <c r="B4339" s="117">
        <v>204258</v>
      </c>
      <c r="C4339" s="119" t="s">
        <v>78</v>
      </c>
      <c r="D4339" s="119">
        <v>1</v>
      </c>
      <c r="E4339" s="36">
        <v>0.640625</v>
      </c>
      <c r="F4339" s="60"/>
      <c r="G4339" s="51"/>
      <c r="H4339" s="12">
        <f>SUM(E4339*100,F4339:G4339)</f>
        <v>64.0625</v>
      </c>
      <c r="I4339" s="51"/>
      <c r="J4339" s="121"/>
      <c r="K4339" s="14">
        <f>SUM(I4339:J4339)</f>
        <v>0</v>
      </c>
      <c r="L4339" s="51"/>
      <c r="M4339" s="121"/>
      <c r="N4339" s="121"/>
      <c r="O4339" s="14">
        <f>SUM(L4339:N4339)</f>
        <v>0</v>
      </c>
      <c r="P4339" s="121"/>
      <c r="Q4339" s="121"/>
      <c r="R4339" s="121"/>
      <c r="S4339" s="121"/>
      <c r="T4339" s="14">
        <f>SUM(P4339:S4339)</f>
        <v>0</v>
      </c>
      <c r="U4339" s="51"/>
      <c r="V4339" s="51"/>
      <c r="W4339" s="51"/>
      <c r="X4339" s="51"/>
      <c r="Y4339" s="51"/>
      <c r="Z4339" s="51"/>
      <c r="AA4339" s="14">
        <f>SUM(U4339:Z4339)</f>
        <v>0</v>
      </c>
      <c r="AB4339" s="51"/>
      <c r="AC4339" s="51"/>
      <c r="AD4339" s="86">
        <f>H4339+K4339+O4339+T4339+AA4339+AB4339-AC4339</f>
        <v>64.0625</v>
      </c>
    </row>
    <row r="4340" spans="1:30" ht="21" customHeight="1" x14ac:dyDescent="0.2">
      <c r="A4340" s="8">
        <v>4336</v>
      </c>
      <c r="B4340" s="131" t="s">
        <v>3496</v>
      </c>
      <c r="C4340" s="92" t="s">
        <v>64</v>
      </c>
      <c r="D4340" s="92">
        <v>2</v>
      </c>
      <c r="E4340" s="37">
        <v>0.6404255319148936</v>
      </c>
      <c r="F4340" s="57"/>
      <c r="G4340" s="46"/>
      <c r="H4340" s="12">
        <f>SUM(E4340*100,F4340:G4340)</f>
        <v>64.042553191489361</v>
      </c>
      <c r="I4340" s="94"/>
      <c r="J4340" s="95"/>
      <c r="K4340" s="12">
        <f>SUM(I4340:J4340)</f>
        <v>0</v>
      </c>
      <c r="L4340" s="95"/>
      <c r="M4340" s="95"/>
      <c r="N4340" s="95"/>
      <c r="O4340" s="12">
        <f>SUM(L4340:N4340)</f>
        <v>0</v>
      </c>
      <c r="P4340" s="95"/>
      <c r="Q4340" s="95"/>
      <c r="R4340" s="95"/>
      <c r="S4340" s="95"/>
      <c r="T4340" s="12">
        <f>SUM(P4340:S4340)</f>
        <v>0</v>
      </c>
      <c r="U4340" s="95"/>
      <c r="V4340" s="94"/>
      <c r="W4340" s="94"/>
      <c r="X4340" s="94"/>
      <c r="Y4340" s="85"/>
      <c r="Z4340" s="85"/>
      <c r="AA4340" s="14">
        <f>SUM(U4340:Z4340)</f>
        <v>0</v>
      </c>
      <c r="AB4340" s="85"/>
      <c r="AC4340" s="85"/>
      <c r="AD4340" s="86">
        <f>H4340+K4340+O4340+T4340+AA4340+AB4340-AC4340</f>
        <v>64.042553191489361</v>
      </c>
    </row>
    <row r="4341" spans="1:30" ht="21" customHeight="1" x14ac:dyDescent="0.2">
      <c r="A4341" s="9">
        <v>4337</v>
      </c>
      <c r="B4341" s="218">
        <v>164052</v>
      </c>
      <c r="C4341" s="92" t="s">
        <v>64</v>
      </c>
      <c r="D4341" s="91">
        <v>5</v>
      </c>
      <c r="E4341" s="37">
        <v>0.63992043010752686</v>
      </c>
      <c r="F4341" s="61"/>
      <c r="G4341" s="54"/>
      <c r="H4341" s="12">
        <f>SUM(E4341*100,F4341:G4341)</f>
        <v>63.992043010752688</v>
      </c>
      <c r="I4341" s="85"/>
      <c r="J4341" s="126"/>
      <c r="K4341" s="12">
        <f>SUM(I4341:J4341)</f>
        <v>0</v>
      </c>
      <c r="L4341" s="126"/>
      <c r="M4341" s="126"/>
      <c r="N4341" s="126"/>
      <c r="O4341" s="12">
        <f>SUM(L4341:N4341)</f>
        <v>0</v>
      </c>
      <c r="P4341" s="126"/>
      <c r="Q4341" s="126"/>
      <c r="R4341" s="126"/>
      <c r="S4341" s="126"/>
      <c r="T4341" s="12">
        <f>SUM(P4341:S4341)</f>
        <v>0</v>
      </c>
      <c r="U4341" s="126"/>
      <c r="V4341" s="85"/>
      <c r="W4341" s="85"/>
      <c r="X4341" s="85"/>
      <c r="Y4341" s="85"/>
      <c r="Z4341" s="85"/>
      <c r="AA4341" s="14">
        <f>SUM(U4341:Z4341)</f>
        <v>0</v>
      </c>
      <c r="AB4341" s="85"/>
      <c r="AC4341" s="85"/>
      <c r="AD4341" s="86">
        <f>H4341+K4341+O4341+T4341+AA4341+AB4341-AC4341</f>
        <v>63.992043010752688</v>
      </c>
    </row>
    <row r="4342" spans="1:30" ht="21" customHeight="1" x14ac:dyDescent="0.2">
      <c r="A4342" s="10">
        <v>4338</v>
      </c>
      <c r="B4342" s="140" t="s">
        <v>3497</v>
      </c>
      <c r="C4342" s="92" t="s">
        <v>64</v>
      </c>
      <c r="D4342" s="91">
        <v>4</v>
      </c>
      <c r="E4342" s="37">
        <v>0.6391588785046729</v>
      </c>
      <c r="F4342" s="62"/>
      <c r="G4342" s="46"/>
      <c r="H4342" s="12">
        <f>SUM(E4342*100,F4342:G4342)</f>
        <v>63.915887850467293</v>
      </c>
      <c r="I4342" s="94"/>
      <c r="J4342" s="95"/>
      <c r="K4342" s="12">
        <f>SUM(I4342:J4342)</f>
        <v>0</v>
      </c>
      <c r="L4342" s="95"/>
      <c r="M4342" s="95"/>
      <c r="N4342" s="95"/>
      <c r="O4342" s="12">
        <f>SUM(L4342:N4342)</f>
        <v>0</v>
      </c>
      <c r="P4342" s="95"/>
      <c r="Q4342" s="95"/>
      <c r="R4342" s="95"/>
      <c r="S4342" s="95"/>
      <c r="T4342" s="12">
        <f>SUM(P4342:S4342)</f>
        <v>0</v>
      </c>
      <c r="U4342" s="95"/>
      <c r="V4342" s="94"/>
      <c r="W4342" s="94"/>
      <c r="X4342" s="94"/>
      <c r="Y4342" s="85"/>
      <c r="Z4342" s="85"/>
      <c r="AA4342" s="14">
        <f>SUM(U4342:Z4342)</f>
        <v>0</v>
      </c>
      <c r="AB4342" s="85"/>
      <c r="AC4342" s="85"/>
      <c r="AD4342" s="87">
        <f>H4342+K4342+O4342+T4342+AA4342+AB4342-AC4342</f>
        <v>63.915887850467293</v>
      </c>
    </row>
    <row r="4343" spans="1:30" ht="21" customHeight="1" x14ac:dyDescent="0.2">
      <c r="A4343" s="8">
        <v>4339</v>
      </c>
      <c r="B4343" s="143" t="s">
        <v>3498</v>
      </c>
      <c r="C4343" s="92" t="s">
        <v>64</v>
      </c>
      <c r="D4343" s="91">
        <v>4</v>
      </c>
      <c r="E4343" s="37">
        <v>0.63913551401869162</v>
      </c>
      <c r="F4343" s="57"/>
      <c r="G4343" s="46"/>
      <c r="H4343" s="12">
        <f>SUM(E4343*100,F4343:G4343)</f>
        <v>63.913551401869164</v>
      </c>
      <c r="I4343" s="94"/>
      <c r="J4343" s="95"/>
      <c r="K4343" s="12">
        <f>SUM(I4343:J4343)</f>
        <v>0</v>
      </c>
      <c r="L4343" s="95"/>
      <c r="M4343" s="95"/>
      <c r="N4343" s="95"/>
      <c r="O4343" s="12">
        <f>SUM(L4343:N4343)</f>
        <v>0</v>
      </c>
      <c r="P4343" s="95"/>
      <c r="Q4343" s="95"/>
      <c r="R4343" s="95"/>
      <c r="S4343" s="95"/>
      <c r="T4343" s="12">
        <f>SUM(P4343:S4343)</f>
        <v>0</v>
      </c>
      <c r="U4343" s="95"/>
      <c r="V4343" s="94"/>
      <c r="W4343" s="94"/>
      <c r="X4343" s="94"/>
      <c r="Y4343" s="85"/>
      <c r="Z4343" s="85"/>
      <c r="AA4343" s="14">
        <f>SUM(U4343:Z4343)</f>
        <v>0</v>
      </c>
      <c r="AB4343" s="85"/>
      <c r="AC4343" s="85"/>
      <c r="AD4343" s="86">
        <f>H4343+K4343+O4343+T4343+AA4343+AB4343-AC4343</f>
        <v>63.913551401869164</v>
      </c>
    </row>
    <row r="4344" spans="1:30" ht="21" customHeight="1" x14ac:dyDescent="0.2">
      <c r="A4344" s="9">
        <v>4340</v>
      </c>
      <c r="B4344" s="90" t="s">
        <v>3499</v>
      </c>
      <c r="C4344" s="92" t="s">
        <v>64</v>
      </c>
      <c r="D4344" s="91">
        <v>2</v>
      </c>
      <c r="E4344" s="37">
        <v>0.63879120879120876</v>
      </c>
      <c r="F4344" s="57"/>
      <c r="G4344" s="46"/>
      <c r="H4344" s="12">
        <f>SUM(E4344*100,F4344:G4344)</f>
        <v>63.879120879120876</v>
      </c>
      <c r="I4344" s="193"/>
      <c r="J4344" s="115"/>
      <c r="K4344" s="12">
        <f>SUM(I4344:J4344)</f>
        <v>0</v>
      </c>
      <c r="L4344" s="95"/>
      <c r="M4344" s="95"/>
      <c r="N4344" s="95"/>
      <c r="O4344" s="12">
        <f>SUM(L4344:N4344)</f>
        <v>0</v>
      </c>
      <c r="P4344" s="95"/>
      <c r="Q4344" s="95"/>
      <c r="R4344" s="95"/>
      <c r="S4344" s="95"/>
      <c r="T4344" s="12">
        <f>SUM(P4344:S4344)</f>
        <v>0</v>
      </c>
      <c r="U4344" s="95"/>
      <c r="V4344" s="94"/>
      <c r="W4344" s="94"/>
      <c r="X4344" s="94"/>
      <c r="Y4344" s="85"/>
      <c r="Z4344" s="85"/>
      <c r="AA4344" s="14">
        <f>SUM(U4344:Z4344)</f>
        <v>0</v>
      </c>
      <c r="AB4344" s="88"/>
      <c r="AC4344" s="88"/>
      <c r="AD4344" s="86">
        <f>H4344+K4344+O4344+T4344+AA4344+AB4344-AC4344</f>
        <v>63.879120879120876</v>
      </c>
    </row>
    <row r="4345" spans="1:30" ht="21" customHeight="1" x14ac:dyDescent="0.2">
      <c r="A4345" s="10">
        <v>4341</v>
      </c>
      <c r="B4345" s="117">
        <v>174068</v>
      </c>
      <c r="C4345" s="119" t="s">
        <v>78</v>
      </c>
      <c r="D4345" s="119">
        <v>4</v>
      </c>
      <c r="E4345" s="36">
        <v>0.63871794871794874</v>
      </c>
      <c r="F4345" s="60"/>
      <c r="G4345" s="51"/>
      <c r="H4345" s="12">
        <f>SUM(E4345*100,F4345:G4345)</f>
        <v>63.871794871794876</v>
      </c>
      <c r="I4345" s="51"/>
      <c r="J4345" s="121"/>
      <c r="K4345" s="14">
        <f>SUM(I4345:J4345)</f>
        <v>0</v>
      </c>
      <c r="L4345" s="51"/>
      <c r="M4345" s="121"/>
      <c r="N4345" s="121"/>
      <c r="O4345" s="14">
        <f>SUM(L4345:N4345)</f>
        <v>0</v>
      </c>
      <c r="P4345" s="121"/>
      <c r="Q4345" s="121"/>
      <c r="R4345" s="121"/>
      <c r="S4345" s="121"/>
      <c r="T4345" s="14">
        <f>SUM(P4345:S4345)</f>
        <v>0</v>
      </c>
      <c r="U4345" s="51"/>
      <c r="V4345" s="51"/>
      <c r="W4345" s="51"/>
      <c r="X4345" s="51"/>
      <c r="Y4345" s="51"/>
      <c r="Z4345" s="51"/>
      <c r="AA4345" s="14">
        <f>SUM(U4345:Z4345)</f>
        <v>0</v>
      </c>
      <c r="AB4345" s="51"/>
      <c r="AC4345" s="51"/>
      <c r="AD4345" s="86">
        <f>H4345+K4345+O4345+T4345+AA4345+AB4345-AC4345</f>
        <v>63.871794871794876</v>
      </c>
    </row>
    <row r="4346" spans="1:30" ht="21" customHeight="1" x14ac:dyDescent="0.2">
      <c r="A4346" s="8">
        <v>4342</v>
      </c>
      <c r="B4346" s="96" t="s">
        <v>3500</v>
      </c>
      <c r="C4346" s="96" t="s">
        <v>66</v>
      </c>
      <c r="D4346" s="96">
        <v>3</v>
      </c>
      <c r="E4346" s="35">
        <v>0.63833333333333331</v>
      </c>
      <c r="F4346" s="63"/>
      <c r="G4346" s="47"/>
      <c r="H4346" s="12">
        <f>SUM(E4346*100,F4346:G4346)</f>
        <v>63.833333333333329</v>
      </c>
      <c r="I4346" s="47"/>
      <c r="J4346" s="77"/>
      <c r="K4346" s="13">
        <f>SUM(I4346:J4346)</f>
        <v>0</v>
      </c>
      <c r="L4346" s="47"/>
      <c r="M4346" s="77"/>
      <c r="N4346" s="77"/>
      <c r="O4346" s="13">
        <f>SUM(L4346:N4346)</f>
        <v>0</v>
      </c>
      <c r="P4346" s="77"/>
      <c r="Q4346" s="77"/>
      <c r="R4346" s="77"/>
      <c r="S4346" s="77"/>
      <c r="T4346" s="13">
        <f>SUM(P4346:S4346)</f>
        <v>0</v>
      </c>
      <c r="U4346" s="47"/>
      <c r="V4346" s="47"/>
      <c r="W4346" s="47"/>
      <c r="X4346" s="47"/>
      <c r="Y4346" s="47"/>
      <c r="Z4346" s="47"/>
      <c r="AA4346" s="13">
        <f>SUM(U4346:Z4346)</f>
        <v>0</v>
      </c>
      <c r="AB4346" s="47"/>
      <c r="AC4346" s="47"/>
      <c r="AD4346" s="86">
        <f>H4346+K4346+O4346+T4346+AA4346+AB4346-AC4346</f>
        <v>63.833333333333329</v>
      </c>
    </row>
    <row r="4347" spans="1:30" ht="21" customHeight="1" x14ac:dyDescent="0.2">
      <c r="A4347" s="9">
        <v>4343</v>
      </c>
      <c r="B4347" s="136" t="s">
        <v>3501</v>
      </c>
      <c r="C4347" s="104" t="s">
        <v>70</v>
      </c>
      <c r="D4347" s="103">
        <v>1</v>
      </c>
      <c r="E4347" s="36">
        <f>H4347/100</f>
        <v>0.63818181818181818</v>
      </c>
      <c r="F4347" s="59"/>
      <c r="G4347" s="49"/>
      <c r="H4347" s="12">
        <v>63.81818181818182</v>
      </c>
      <c r="I4347" s="49"/>
      <c r="J4347" s="106"/>
      <c r="K4347" s="14">
        <f>SUM(I4347:J4347)</f>
        <v>0</v>
      </c>
      <c r="L4347" s="49"/>
      <c r="M4347" s="106"/>
      <c r="N4347" s="106"/>
      <c r="O4347" s="14">
        <f>SUM(L4347:N4347)</f>
        <v>0</v>
      </c>
      <c r="P4347" s="106"/>
      <c r="Q4347" s="106"/>
      <c r="R4347" s="106"/>
      <c r="S4347" s="106"/>
      <c r="T4347" s="14">
        <f>SUM(P4347:S4347)</f>
        <v>0</v>
      </c>
      <c r="U4347" s="49"/>
      <c r="V4347" s="49"/>
      <c r="W4347" s="49"/>
      <c r="X4347" s="49"/>
      <c r="Y4347" s="49"/>
      <c r="Z4347" s="49"/>
      <c r="AA4347" s="14">
        <f>SUM(U4347:Z4347)</f>
        <v>0</v>
      </c>
      <c r="AB4347" s="49"/>
      <c r="AC4347" s="49"/>
      <c r="AD4347" s="87">
        <f>H4347+K4347+O4347+T4347+AA4347+AB4347-AC4347</f>
        <v>63.81818181818182</v>
      </c>
    </row>
    <row r="4348" spans="1:30" ht="21" customHeight="1" x14ac:dyDescent="0.2">
      <c r="A4348" s="10">
        <v>4344</v>
      </c>
      <c r="B4348" s="140" t="s">
        <v>3502</v>
      </c>
      <c r="C4348" s="92" t="s">
        <v>64</v>
      </c>
      <c r="D4348" s="91">
        <v>4</v>
      </c>
      <c r="E4348" s="37">
        <v>0.63803738317757008</v>
      </c>
      <c r="F4348" s="62"/>
      <c r="G4348" s="46"/>
      <c r="H4348" s="12">
        <f>SUM(E4348*100,F4348:G4348)</f>
        <v>63.803738317757009</v>
      </c>
      <c r="I4348" s="94"/>
      <c r="J4348" s="95"/>
      <c r="K4348" s="12">
        <f>SUM(I4348:J4348)</f>
        <v>0</v>
      </c>
      <c r="L4348" s="95"/>
      <c r="M4348" s="95"/>
      <c r="N4348" s="95"/>
      <c r="O4348" s="12">
        <f>SUM(L4348:N4348)</f>
        <v>0</v>
      </c>
      <c r="P4348" s="95"/>
      <c r="Q4348" s="95"/>
      <c r="R4348" s="95"/>
      <c r="S4348" s="95"/>
      <c r="T4348" s="12">
        <f>SUM(P4348:S4348)</f>
        <v>0</v>
      </c>
      <c r="U4348" s="95"/>
      <c r="V4348" s="94"/>
      <c r="W4348" s="94"/>
      <c r="X4348" s="94"/>
      <c r="Y4348" s="85"/>
      <c r="Z4348" s="85"/>
      <c r="AA4348" s="14">
        <f>SUM(U4348:Z4348)</f>
        <v>0</v>
      </c>
      <c r="AB4348" s="85"/>
      <c r="AC4348" s="85"/>
      <c r="AD4348" s="86">
        <f>H4348+K4348+O4348+T4348+AA4348+AB4348-AC4348</f>
        <v>63.803738317757009</v>
      </c>
    </row>
    <row r="4349" spans="1:30" ht="21" customHeight="1" x14ac:dyDescent="0.2">
      <c r="A4349" s="8">
        <v>4345</v>
      </c>
      <c r="B4349" s="145">
        <v>164381</v>
      </c>
      <c r="C4349" s="92" t="s">
        <v>64</v>
      </c>
      <c r="D4349" s="91">
        <v>5</v>
      </c>
      <c r="E4349" s="37">
        <v>0.63777777777777778</v>
      </c>
      <c r="F4349" s="57"/>
      <c r="G4349" s="46"/>
      <c r="H4349" s="12">
        <f>SUM(E4349*100,F4349:G4349)</f>
        <v>63.777777777777779</v>
      </c>
      <c r="I4349" s="94"/>
      <c r="J4349" s="95"/>
      <c r="K4349" s="12">
        <f>SUM(I4349:J4349)</f>
        <v>0</v>
      </c>
      <c r="L4349" s="95"/>
      <c r="M4349" s="95"/>
      <c r="N4349" s="95"/>
      <c r="O4349" s="12">
        <f>SUM(L4349:N4349)</f>
        <v>0</v>
      </c>
      <c r="P4349" s="95"/>
      <c r="Q4349" s="95"/>
      <c r="R4349" s="95"/>
      <c r="S4349" s="95"/>
      <c r="T4349" s="12">
        <f>SUM(P4349:S4349)</f>
        <v>0</v>
      </c>
      <c r="U4349" s="95"/>
      <c r="V4349" s="94"/>
      <c r="W4349" s="94"/>
      <c r="X4349" s="94"/>
      <c r="Y4349" s="85"/>
      <c r="Z4349" s="85"/>
      <c r="AA4349" s="14">
        <f>SUM(U4349:Z4349)</f>
        <v>0</v>
      </c>
      <c r="AB4349" s="85"/>
      <c r="AC4349" s="85"/>
      <c r="AD4349" s="86">
        <f>H4349+K4349+O4349+T4349+AA4349+AB4349-AC4349</f>
        <v>63.777777777777779</v>
      </c>
    </row>
    <row r="4350" spans="1:30" ht="21" customHeight="1" x14ac:dyDescent="0.2">
      <c r="A4350" s="9">
        <v>4346</v>
      </c>
      <c r="B4350" s="131" t="s">
        <v>3503</v>
      </c>
      <c r="C4350" s="92" t="s">
        <v>64</v>
      </c>
      <c r="D4350" s="91">
        <v>2</v>
      </c>
      <c r="E4350" s="37">
        <v>0.63765957446808508</v>
      </c>
      <c r="F4350" s="57"/>
      <c r="G4350" s="46"/>
      <c r="H4350" s="12">
        <f>SUM(E4350*100,F4350:G4350)</f>
        <v>63.765957446808507</v>
      </c>
      <c r="I4350" s="94"/>
      <c r="J4350" s="95"/>
      <c r="K4350" s="12">
        <f>SUM(I4350:J4350)</f>
        <v>0</v>
      </c>
      <c r="L4350" s="95"/>
      <c r="M4350" s="95"/>
      <c r="N4350" s="95"/>
      <c r="O4350" s="12">
        <f>SUM(L4350:N4350)</f>
        <v>0</v>
      </c>
      <c r="P4350" s="95"/>
      <c r="Q4350" s="95"/>
      <c r="R4350" s="95"/>
      <c r="S4350" s="95"/>
      <c r="T4350" s="12">
        <f>SUM(P4350:S4350)</f>
        <v>0</v>
      </c>
      <c r="U4350" s="95"/>
      <c r="V4350" s="94"/>
      <c r="W4350" s="94"/>
      <c r="X4350" s="94"/>
      <c r="Y4350" s="85"/>
      <c r="Z4350" s="85"/>
      <c r="AA4350" s="14">
        <f>SUM(U4350:Z4350)</f>
        <v>0</v>
      </c>
      <c r="AB4350" s="85"/>
      <c r="AC4350" s="85"/>
      <c r="AD4350" s="86">
        <f>H4350+K4350+O4350+T4350+AA4350+AB4350-AC4350</f>
        <v>63.765957446808507</v>
      </c>
    </row>
    <row r="4351" spans="1:30" ht="21" customHeight="1" x14ac:dyDescent="0.2">
      <c r="A4351" s="10">
        <v>4347</v>
      </c>
      <c r="B4351" s="96" t="s">
        <v>3504</v>
      </c>
      <c r="C4351" s="96" t="s">
        <v>66</v>
      </c>
      <c r="D4351" s="96">
        <v>4</v>
      </c>
      <c r="E4351" s="35">
        <v>0.57965517241379305</v>
      </c>
      <c r="F4351" s="63"/>
      <c r="G4351" s="47"/>
      <c r="H4351" s="12">
        <f>SUM(E4351*100,F4351:G4351)</f>
        <v>57.965517241379303</v>
      </c>
      <c r="I4351" s="47"/>
      <c r="J4351" s="77"/>
      <c r="K4351" s="13">
        <f>SUM(I4351:J4351)</f>
        <v>0</v>
      </c>
      <c r="L4351" s="47"/>
      <c r="M4351" s="77"/>
      <c r="N4351" s="77"/>
      <c r="O4351" s="13">
        <f>SUM(L4351:N4351)</f>
        <v>0</v>
      </c>
      <c r="P4351" s="77"/>
      <c r="Q4351" s="98"/>
      <c r="R4351" s="77">
        <v>5</v>
      </c>
      <c r="S4351" s="77"/>
      <c r="T4351" s="13">
        <f>SUM(P4351:S4351)</f>
        <v>5</v>
      </c>
      <c r="U4351" s="47"/>
      <c r="V4351" s="47"/>
      <c r="W4351" s="47"/>
      <c r="X4351" s="47"/>
      <c r="Y4351" s="47">
        <v>0.8</v>
      </c>
      <c r="Z4351" s="47"/>
      <c r="AA4351" s="13">
        <f>SUM(U4351:Z4351)</f>
        <v>0.8</v>
      </c>
      <c r="AB4351" s="47"/>
      <c r="AC4351" s="47"/>
      <c r="AD4351" s="86">
        <f>H4351+K4351+O4351+T4351+AA4351+AB4351-AC4351</f>
        <v>63.7655172413793</v>
      </c>
    </row>
    <row r="4352" spans="1:30" ht="21" customHeight="1" x14ac:dyDescent="0.2">
      <c r="A4352" s="8">
        <v>4348</v>
      </c>
      <c r="B4352" s="117">
        <v>204271</v>
      </c>
      <c r="C4352" s="119" t="s">
        <v>78</v>
      </c>
      <c r="D4352" s="119">
        <v>1</v>
      </c>
      <c r="E4352" s="36">
        <v>0.63687499999999997</v>
      </c>
      <c r="F4352" s="60"/>
      <c r="G4352" s="51"/>
      <c r="H4352" s="12">
        <f>SUM(E4352*100,F4352:G4352)</f>
        <v>63.6875</v>
      </c>
      <c r="I4352" s="51"/>
      <c r="J4352" s="121"/>
      <c r="K4352" s="14">
        <f>SUM(I4352:J4352)</f>
        <v>0</v>
      </c>
      <c r="L4352" s="51"/>
      <c r="M4352" s="121"/>
      <c r="N4352" s="121"/>
      <c r="O4352" s="14">
        <f>SUM(L4352:N4352)</f>
        <v>0</v>
      </c>
      <c r="P4352" s="121"/>
      <c r="Q4352" s="121"/>
      <c r="R4352" s="121"/>
      <c r="S4352" s="121"/>
      <c r="T4352" s="14">
        <f>SUM(P4352:S4352)</f>
        <v>0</v>
      </c>
      <c r="U4352" s="51"/>
      <c r="V4352" s="51"/>
      <c r="W4352" s="51"/>
      <c r="X4352" s="51"/>
      <c r="Y4352" s="51"/>
      <c r="Z4352" s="51"/>
      <c r="AA4352" s="14">
        <f>SUM(U4352:Z4352)</f>
        <v>0</v>
      </c>
      <c r="AB4352" s="51"/>
      <c r="AC4352" s="51"/>
      <c r="AD4352" s="86">
        <f>H4352+K4352+O4352+T4352+AA4352+AB4352-AC4352</f>
        <v>63.6875</v>
      </c>
    </row>
    <row r="4353" spans="1:30" ht="21" customHeight="1" x14ac:dyDescent="0.2">
      <c r="A4353" s="9">
        <v>4349</v>
      </c>
      <c r="B4353" s="153" t="s">
        <v>3505</v>
      </c>
      <c r="C4353" s="92" t="s">
        <v>64</v>
      </c>
      <c r="D4353" s="91">
        <v>4</v>
      </c>
      <c r="E4353" s="37">
        <v>0.63663551401869156</v>
      </c>
      <c r="F4353" s="57"/>
      <c r="G4353" s="46"/>
      <c r="H4353" s="12">
        <f>SUM(E4353*100,F4353:G4353)</f>
        <v>63.663551401869157</v>
      </c>
      <c r="I4353" s="94"/>
      <c r="J4353" s="95"/>
      <c r="K4353" s="12">
        <f>SUM(I4353:J4353)</f>
        <v>0</v>
      </c>
      <c r="L4353" s="95"/>
      <c r="M4353" s="95"/>
      <c r="N4353" s="95"/>
      <c r="O4353" s="12">
        <f>SUM(L4353:N4353)</f>
        <v>0</v>
      </c>
      <c r="P4353" s="95"/>
      <c r="Q4353" s="95"/>
      <c r="R4353" s="95"/>
      <c r="S4353" s="95"/>
      <c r="T4353" s="12">
        <f>SUM(P4353:S4353)</f>
        <v>0</v>
      </c>
      <c r="U4353" s="95"/>
      <c r="V4353" s="94"/>
      <c r="W4353" s="94"/>
      <c r="X4353" s="94"/>
      <c r="Y4353" s="85"/>
      <c r="Z4353" s="85"/>
      <c r="AA4353" s="14">
        <f>SUM(U4353:Z4353)</f>
        <v>0</v>
      </c>
      <c r="AB4353" s="85"/>
      <c r="AC4353" s="85"/>
      <c r="AD4353" s="87">
        <f>H4353+K4353+O4353+T4353+AA4353+AB4353-AC4353</f>
        <v>63.663551401869157</v>
      </c>
    </row>
    <row r="4354" spans="1:30" ht="21" customHeight="1" x14ac:dyDescent="0.2">
      <c r="A4354" s="10">
        <v>4350</v>
      </c>
      <c r="B4354" s="140" t="s">
        <v>3506</v>
      </c>
      <c r="C4354" s="92" t="s">
        <v>64</v>
      </c>
      <c r="D4354" s="91">
        <v>4</v>
      </c>
      <c r="E4354" s="37">
        <v>0.63647196261682248</v>
      </c>
      <c r="F4354" s="57"/>
      <c r="G4354" s="46"/>
      <c r="H4354" s="12">
        <f>SUM(E4354*100,F4354:G4354)</f>
        <v>63.647196261682247</v>
      </c>
      <c r="I4354" s="94"/>
      <c r="J4354" s="95"/>
      <c r="K4354" s="12">
        <f>SUM(I4354:J4354)</f>
        <v>0</v>
      </c>
      <c r="L4354" s="95"/>
      <c r="M4354" s="95"/>
      <c r="N4354" s="95"/>
      <c r="O4354" s="12">
        <f>SUM(L4354:N4354)</f>
        <v>0</v>
      </c>
      <c r="P4354" s="95"/>
      <c r="Q4354" s="95"/>
      <c r="R4354" s="95"/>
      <c r="S4354" s="95"/>
      <c r="T4354" s="12">
        <f>SUM(P4354:S4354)</f>
        <v>0</v>
      </c>
      <c r="U4354" s="95"/>
      <c r="V4354" s="94"/>
      <c r="W4354" s="94"/>
      <c r="X4354" s="94"/>
      <c r="Y4354" s="85"/>
      <c r="Z4354" s="85"/>
      <c r="AA4354" s="14">
        <f>SUM(U4354:Z4354)</f>
        <v>0</v>
      </c>
      <c r="AB4354" s="85"/>
      <c r="AC4354" s="85"/>
      <c r="AD4354" s="86">
        <f>H4354+K4354+O4354+T4354+AA4354+AB4354-AC4354</f>
        <v>63.647196261682247</v>
      </c>
    </row>
    <row r="4355" spans="1:30" ht="21" customHeight="1" x14ac:dyDescent="0.2">
      <c r="A4355" s="8">
        <v>4351</v>
      </c>
      <c r="B4355" s="134" t="s">
        <v>3507</v>
      </c>
      <c r="C4355" s="92" t="s">
        <v>64</v>
      </c>
      <c r="D4355" s="92">
        <v>1</v>
      </c>
      <c r="E4355" s="37">
        <v>0.63633333333333331</v>
      </c>
      <c r="F4355" s="57"/>
      <c r="G4355" s="46"/>
      <c r="H4355" s="12">
        <f>SUM(E4355*100,F4355:G4355)</f>
        <v>63.633333333333333</v>
      </c>
      <c r="I4355" s="94"/>
      <c r="J4355" s="95"/>
      <c r="K4355" s="12">
        <f>SUM(I4355:J4355)</f>
        <v>0</v>
      </c>
      <c r="L4355" s="95"/>
      <c r="M4355" s="95"/>
      <c r="N4355" s="95"/>
      <c r="O4355" s="12">
        <f>SUM(L4355:N4355)</f>
        <v>0</v>
      </c>
      <c r="P4355" s="95"/>
      <c r="Q4355" s="95"/>
      <c r="R4355" s="95"/>
      <c r="S4355" s="95"/>
      <c r="T4355" s="12">
        <f>SUM(P4355:S4355)</f>
        <v>0</v>
      </c>
      <c r="U4355" s="95"/>
      <c r="V4355" s="94"/>
      <c r="W4355" s="94"/>
      <c r="X4355" s="94"/>
      <c r="Y4355" s="85"/>
      <c r="Z4355" s="85"/>
      <c r="AA4355" s="14">
        <f>SUM(U4355:Z4355)</f>
        <v>0</v>
      </c>
      <c r="AB4355" s="85"/>
      <c r="AC4355" s="85"/>
      <c r="AD4355" s="86">
        <f>H4355+K4355+O4355+T4355+AA4355+AB4355-AC4355</f>
        <v>63.633333333333333</v>
      </c>
    </row>
    <row r="4356" spans="1:30" ht="21" customHeight="1" x14ac:dyDescent="0.2">
      <c r="A4356" s="9">
        <v>4352</v>
      </c>
      <c r="B4356" s="145">
        <v>164431</v>
      </c>
      <c r="C4356" s="92" t="s">
        <v>64</v>
      </c>
      <c r="D4356" s="91">
        <v>5</v>
      </c>
      <c r="E4356" s="37">
        <v>0.63617830018083188</v>
      </c>
      <c r="F4356" s="61"/>
      <c r="G4356" s="54"/>
      <c r="H4356" s="12">
        <f>SUM(E4356*100,F4356:G4356)</f>
        <v>63.61783001808319</v>
      </c>
      <c r="I4356" s="85"/>
      <c r="J4356" s="126"/>
      <c r="K4356" s="12">
        <f>SUM(I4356:J4356)</f>
        <v>0</v>
      </c>
      <c r="L4356" s="95"/>
      <c r="M4356" s="95"/>
      <c r="N4356" s="95"/>
      <c r="O4356" s="12">
        <f>SUM(L4356:N4356)</f>
        <v>0</v>
      </c>
      <c r="P4356" s="95"/>
      <c r="Q4356" s="95"/>
      <c r="R4356" s="95"/>
      <c r="S4356" s="95"/>
      <c r="T4356" s="12">
        <f>SUM(P4356:S4356)</f>
        <v>0</v>
      </c>
      <c r="U4356" s="95"/>
      <c r="V4356" s="94"/>
      <c r="W4356" s="94"/>
      <c r="X4356" s="94"/>
      <c r="Y4356" s="85"/>
      <c r="Z4356" s="85"/>
      <c r="AA4356" s="14">
        <f>SUM(U4356:Z4356)</f>
        <v>0</v>
      </c>
      <c r="AB4356" s="85"/>
      <c r="AC4356" s="85"/>
      <c r="AD4356" s="87">
        <f>H4356+K4356+O4356+T4356+AA4356+AB4356-AC4356</f>
        <v>63.61783001808319</v>
      </c>
    </row>
    <row r="4357" spans="1:30" ht="21" customHeight="1" x14ac:dyDescent="0.2">
      <c r="A4357" s="10">
        <v>4353</v>
      </c>
      <c r="B4357" s="96" t="s">
        <v>3508</v>
      </c>
      <c r="C4357" s="96" t="s">
        <v>66</v>
      </c>
      <c r="D4357" s="96">
        <v>2</v>
      </c>
      <c r="E4357" s="35">
        <v>0.63600000000000001</v>
      </c>
      <c r="F4357" s="63"/>
      <c r="G4357" s="47"/>
      <c r="H4357" s="12">
        <f>SUM(E4357*100,F4357:G4357)</f>
        <v>63.6</v>
      </c>
      <c r="I4357" s="47"/>
      <c r="J4357" s="77"/>
      <c r="K4357" s="13">
        <f>SUM(I4357:J4357)</f>
        <v>0</v>
      </c>
      <c r="L4357" s="47"/>
      <c r="M4357" s="77"/>
      <c r="N4357" s="77"/>
      <c r="O4357" s="13">
        <f>SUM(L4357:N4357)</f>
        <v>0</v>
      </c>
      <c r="P4357" s="77"/>
      <c r="Q4357" s="77"/>
      <c r="R4357" s="77"/>
      <c r="S4357" s="77"/>
      <c r="T4357" s="13">
        <f>SUM(P4357:S4357)</f>
        <v>0</v>
      </c>
      <c r="U4357" s="47"/>
      <c r="V4357" s="47"/>
      <c r="W4357" s="47"/>
      <c r="X4357" s="47"/>
      <c r="Y4357" s="47"/>
      <c r="Z4357" s="47"/>
      <c r="AA4357" s="13">
        <f>SUM(U4357:Z4357)</f>
        <v>0</v>
      </c>
      <c r="AB4357" s="47"/>
      <c r="AC4357" s="47"/>
      <c r="AD4357" s="86">
        <f>H4357+K4357+O4357+T4357+AA4357+AB4357-AC4357</f>
        <v>63.6</v>
      </c>
    </row>
    <row r="4358" spans="1:30" ht="21" customHeight="1" x14ac:dyDescent="0.2">
      <c r="A4358" s="8">
        <v>4354</v>
      </c>
      <c r="B4358" s="134" t="s">
        <v>3509</v>
      </c>
      <c r="C4358" s="92" t="s">
        <v>64</v>
      </c>
      <c r="D4358" s="92">
        <v>1</v>
      </c>
      <c r="E4358" s="37">
        <v>0.63600000000000001</v>
      </c>
      <c r="F4358" s="64"/>
      <c r="G4358" s="46"/>
      <c r="H4358" s="12">
        <f>SUM(E4358*100,F4358:G4358)</f>
        <v>63.6</v>
      </c>
      <c r="I4358" s="94"/>
      <c r="J4358" s="95"/>
      <c r="K4358" s="12">
        <f>SUM(I4358:J4358)</f>
        <v>0</v>
      </c>
      <c r="L4358" s="95"/>
      <c r="M4358" s="95"/>
      <c r="N4358" s="95"/>
      <c r="O4358" s="12">
        <f>SUM(L4358:N4358)</f>
        <v>0</v>
      </c>
      <c r="P4358" s="95"/>
      <c r="Q4358" s="95"/>
      <c r="R4358" s="95"/>
      <c r="S4358" s="95"/>
      <c r="T4358" s="12">
        <f>SUM(P4358:S4358)</f>
        <v>0</v>
      </c>
      <c r="U4358" s="95"/>
      <c r="V4358" s="94"/>
      <c r="W4358" s="94"/>
      <c r="X4358" s="94"/>
      <c r="Y4358" s="85"/>
      <c r="Z4358" s="85"/>
      <c r="AA4358" s="14">
        <f>SUM(U4358:Z4358)</f>
        <v>0</v>
      </c>
      <c r="AB4358" s="85"/>
      <c r="AC4358" s="85"/>
      <c r="AD4358" s="87">
        <f>H4358+K4358+O4358+T4358+AA4358+AB4358-AC4358</f>
        <v>63.6</v>
      </c>
    </row>
    <row r="4359" spans="1:30" ht="21" customHeight="1" x14ac:dyDescent="0.2">
      <c r="A4359" s="9">
        <v>4355</v>
      </c>
      <c r="B4359" s="117">
        <v>204273</v>
      </c>
      <c r="C4359" s="119" t="s">
        <v>78</v>
      </c>
      <c r="D4359" s="119">
        <v>1</v>
      </c>
      <c r="E4359" s="36">
        <v>0.63593750000000004</v>
      </c>
      <c r="F4359" s="60"/>
      <c r="G4359" s="51"/>
      <c r="H4359" s="12">
        <f>SUM(E4359*100,F4359:G4359)</f>
        <v>63.593750000000007</v>
      </c>
      <c r="I4359" s="51"/>
      <c r="J4359" s="121"/>
      <c r="K4359" s="14">
        <f>SUM(I4359:J4359)</f>
        <v>0</v>
      </c>
      <c r="L4359" s="51"/>
      <c r="M4359" s="121"/>
      <c r="N4359" s="121"/>
      <c r="O4359" s="14">
        <f>SUM(L4359:N4359)</f>
        <v>0</v>
      </c>
      <c r="P4359" s="121"/>
      <c r="Q4359" s="121"/>
      <c r="R4359" s="121"/>
      <c r="S4359" s="121"/>
      <c r="T4359" s="14">
        <f>SUM(P4359:S4359)</f>
        <v>0</v>
      </c>
      <c r="U4359" s="51"/>
      <c r="V4359" s="51"/>
      <c r="W4359" s="51"/>
      <c r="X4359" s="51"/>
      <c r="Y4359" s="51"/>
      <c r="Z4359" s="51"/>
      <c r="AA4359" s="14">
        <f>SUM(U4359:Z4359)</f>
        <v>0</v>
      </c>
      <c r="AB4359" s="51"/>
      <c r="AC4359" s="51"/>
      <c r="AD4359" s="86">
        <f>H4359+K4359+O4359+T4359+AA4359+AB4359-AC4359</f>
        <v>63.593750000000007</v>
      </c>
    </row>
    <row r="4360" spans="1:30" ht="21" customHeight="1" x14ac:dyDescent="0.2">
      <c r="A4360" s="10">
        <v>4356</v>
      </c>
      <c r="B4360" s="123" t="s">
        <v>928</v>
      </c>
      <c r="C4360" s="101" t="s">
        <v>68</v>
      </c>
      <c r="D4360" s="137">
        <v>4</v>
      </c>
      <c r="E4360" s="35">
        <v>0.62592592592592589</v>
      </c>
      <c r="F4360" s="65"/>
      <c r="G4360" s="48"/>
      <c r="H4360" s="12">
        <f>SUM(E4360*100,F4360:G4360)</f>
        <v>62.592592592592588</v>
      </c>
      <c r="I4360" s="48"/>
      <c r="J4360" s="78"/>
      <c r="K4360" s="13">
        <f>SUM(I4360:J4360)</f>
        <v>0</v>
      </c>
      <c r="L4360" s="48"/>
      <c r="M4360" s="78"/>
      <c r="N4360" s="78"/>
      <c r="O4360" s="13">
        <f>SUM(L4360:N4360)</f>
        <v>0</v>
      </c>
      <c r="P4360" s="78"/>
      <c r="Q4360" s="78"/>
      <c r="R4360" s="78"/>
      <c r="S4360" s="78"/>
      <c r="T4360" s="13">
        <f>SUM(P4360:S4360)</f>
        <v>0</v>
      </c>
      <c r="U4360" s="48"/>
      <c r="V4360" s="48"/>
      <c r="W4360" s="48"/>
      <c r="X4360" s="48"/>
      <c r="Y4360" s="48">
        <v>1</v>
      </c>
      <c r="Z4360" s="48"/>
      <c r="AA4360" s="13">
        <f>SUM(U4360:Z4360)</f>
        <v>1</v>
      </c>
      <c r="AB4360" s="48"/>
      <c r="AC4360" s="48"/>
      <c r="AD4360" s="87">
        <f>H4360+K4360+O4360+T4360+AA4360+AB4360-AC4360</f>
        <v>63.592592592592588</v>
      </c>
    </row>
    <row r="4361" spans="1:30" ht="21" customHeight="1" x14ac:dyDescent="0.2">
      <c r="A4361" s="8">
        <v>4357</v>
      </c>
      <c r="B4361" s="114" t="s">
        <v>3510</v>
      </c>
      <c r="C4361" s="92" t="s">
        <v>64</v>
      </c>
      <c r="D4361" s="91">
        <v>3</v>
      </c>
      <c r="E4361" s="37">
        <v>0.63572347266881024</v>
      </c>
      <c r="F4361" s="57"/>
      <c r="G4361" s="46"/>
      <c r="H4361" s="12">
        <f>SUM(E4361*100,F4361:G4361)</f>
        <v>63.572347266881025</v>
      </c>
      <c r="I4361" s="94"/>
      <c r="J4361" s="95"/>
      <c r="K4361" s="12">
        <f>SUM(I4361:J4361)</f>
        <v>0</v>
      </c>
      <c r="L4361" s="95"/>
      <c r="M4361" s="95"/>
      <c r="N4361" s="95"/>
      <c r="O4361" s="12">
        <f>SUM(L4361:N4361)</f>
        <v>0</v>
      </c>
      <c r="P4361" s="95"/>
      <c r="Q4361" s="95"/>
      <c r="R4361" s="95"/>
      <c r="S4361" s="95"/>
      <c r="T4361" s="12">
        <f>SUM(P4361:S4361)</f>
        <v>0</v>
      </c>
      <c r="U4361" s="95"/>
      <c r="V4361" s="94"/>
      <c r="W4361" s="94"/>
      <c r="X4361" s="94"/>
      <c r="Y4361" s="85"/>
      <c r="Z4361" s="85"/>
      <c r="AA4361" s="14">
        <f>SUM(U4361:Z4361)</f>
        <v>0</v>
      </c>
      <c r="AB4361" s="85"/>
      <c r="AC4361" s="85"/>
      <c r="AD4361" s="86">
        <f>H4361+K4361+O4361+T4361+AA4361+AB4361-AC4361</f>
        <v>63.572347266881025</v>
      </c>
    </row>
    <row r="4362" spans="1:30" ht="21" customHeight="1" x14ac:dyDescent="0.2">
      <c r="A4362" s="9">
        <v>4358</v>
      </c>
      <c r="B4362" s="100" t="s">
        <v>3511</v>
      </c>
      <c r="C4362" s="101" t="s">
        <v>68</v>
      </c>
      <c r="D4362" s="101">
        <v>2</v>
      </c>
      <c r="E4362" s="35">
        <v>0.63566666666666671</v>
      </c>
      <c r="F4362" s="65"/>
      <c r="G4362" s="48"/>
      <c r="H4362" s="12">
        <f>SUM(E4362*100,F4362:G4362)</f>
        <v>63.56666666666667</v>
      </c>
      <c r="I4362" s="48"/>
      <c r="J4362" s="78"/>
      <c r="K4362" s="13">
        <f>SUM(I4362:J4362)</f>
        <v>0</v>
      </c>
      <c r="L4362" s="48"/>
      <c r="M4362" s="78"/>
      <c r="N4362" s="78"/>
      <c r="O4362" s="13">
        <f>SUM(L4362:N4362)</f>
        <v>0</v>
      </c>
      <c r="P4362" s="78"/>
      <c r="Q4362" s="78"/>
      <c r="R4362" s="78"/>
      <c r="S4362" s="78"/>
      <c r="T4362" s="13">
        <f>SUM(P4362:S4362)</f>
        <v>0</v>
      </c>
      <c r="U4362" s="48"/>
      <c r="V4362" s="48"/>
      <c r="W4362" s="48"/>
      <c r="X4362" s="48"/>
      <c r="Y4362" s="48"/>
      <c r="Z4362" s="48"/>
      <c r="AA4362" s="13">
        <f>SUM(U4362:Z4362)</f>
        <v>0</v>
      </c>
      <c r="AB4362" s="48"/>
      <c r="AC4362" s="48"/>
      <c r="AD4362" s="87">
        <f>H4362+K4362+O4362+T4362+AA4362+AB4362-AC4362</f>
        <v>63.56666666666667</v>
      </c>
    </row>
    <row r="4363" spans="1:30" ht="21" customHeight="1" x14ac:dyDescent="0.2">
      <c r="A4363" s="10">
        <v>4359</v>
      </c>
      <c r="B4363" s="114" t="s">
        <v>3512</v>
      </c>
      <c r="C4363" s="92" t="s">
        <v>64</v>
      </c>
      <c r="D4363" s="91">
        <v>3</v>
      </c>
      <c r="E4363" s="41">
        <v>0.63549839228295824</v>
      </c>
      <c r="F4363" s="62"/>
      <c r="G4363" s="46"/>
      <c r="H4363" s="12">
        <f>SUM(E4363*100,F4363:G4363)</f>
        <v>63.549839228295824</v>
      </c>
      <c r="I4363" s="94"/>
      <c r="J4363" s="95"/>
      <c r="K4363" s="12">
        <f>SUM(I4363:J4363)</f>
        <v>0</v>
      </c>
      <c r="L4363" s="95"/>
      <c r="M4363" s="95"/>
      <c r="N4363" s="95"/>
      <c r="O4363" s="12">
        <f>SUM(L4363:N4363)</f>
        <v>0</v>
      </c>
      <c r="P4363" s="95"/>
      <c r="Q4363" s="95"/>
      <c r="R4363" s="95"/>
      <c r="S4363" s="95"/>
      <c r="T4363" s="12">
        <f>SUM(P4363:S4363)</f>
        <v>0</v>
      </c>
      <c r="U4363" s="95"/>
      <c r="V4363" s="94"/>
      <c r="W4363" s="94"/>
      <c r="X4363" s="94"/>
      <c r="Y4363" s="85"/>
      <c r="Z4363" s="85"/>
      <c r="AA4363" s="14">
        <f>SUM(U4363:Z4363)</f>
        <v>0</v>
      </c>
      <c r="AB4363" s="85"/>
      <c r="AC4363" s="85"/>
      <c r="AD4363" s="86">
        <f>H4363+K4363+O4363+T4363+AA4363+AB4363-AC4363</f>
        <v>63.549839228295824</v>
      </c>
    </row>
    <row r="4364" spans="1:30" ht="21" customHeight="1" x14ac:dyDescent="0.2">
      <c r="A4364" s="8">
        <v>4360</v>
      </c>
      <c r="B4364" s="96" t="s">
        <v>3513</v>
      </c>
      <c r="C4364" s="96" t="s">
        <v>66</v>
      </c>
      <c r="D4364" s="96">
        <v>1</v>
      </c>
      <c r="E4364" s="40">
        <v>0.63531249999999995</v>
      </c>
      <c r="F4364" s="63"/>
      <c r="G4364" s="47"/>
      <c r="H4364" s="12">
        <f>SUM(E4364*100,F4364:G4364)</f>
        <v>63.531249999999993</v>
      </c>
      <c r="I4364" s="47"/>
      <c r="J4364" s="77"/>
      <c r="K4364" s="13">
        <f>SUM(I4364:J4364)</f>
        <v>0</v>
      </c>
      <c r="L4364" s="47"/>
      <c r="M4364" s="77"/>
      <c r="N4364" s="77"/>
      <c r="O4364" s="13">
        <f>SUM(L4364:N4364)</f>
        <v>0</v>
      </c>
      <c r="P4364" s="77"/>
      <c r="Q4364" s="77"/>
      <c r="R4364" s="77"/>
      <c r="S4364" s="77"/>
      <c r="T4364" s="13">
        <f>SUM(P4364:S4364)</f>
        <v>0</v>
      </c>
      <c r="U4364" s="47"/>
      <c r="V4364" s="47"/>
      <c r="W4364" s="47"/>
      <c r="X4364" s="47"/>
      <c r="Y4364" s="47"/>
      <c r="Z4364" s="47"/>
      <c r="AA4364" s="13">
        <f>SUM(U4364:Z4364)</f>
        <v>0</v>
      </c>
      <c r="AB4364" s="47"/>
      <c r="AC4364" s="47"/>
      <c r="AD4364" s="86">
        <f>H4364+K4364+O4364+T4364+AA4364+AB4364-AC4364</f>
        <v>63.531249999999993</v>
      </c>
    </row>
    <row r="4365" spans="1:30" ht="21" customHeight="1" x14ac:dyDescent="0.2">
      <c r="A4365" s="9">
        <v>4361</v>
      </c>
      <c r="B4365" s="110" t="s">
        <v>3514</v>
      </c>
      <c r="C4365" s="110" t="s">
        <v>73</v>
      </c>
      <c r="D4365" s="110">
        <v>2</v>
      </c>
      <c r="E4365" s="42">
        <v>0.63503496503496504</v>
      </c>
      <c r="F4365" s="56"/>
      <c r="G4365" s="50"/>
      <c r="H4365" s="12">
        <f>SUM(E4365*100,F4365:G4365)</f>
        <v>63.503496503496507</v>
      </c>
      <c r="I4365" s="50"/>
      <c r="J4365" s="112"/>
      <c r="K4365" s="14">
        <f>SUM(I4365:J4365)</f>
        <v>0</v>
      </c>
      <c r="L4365" s="50"/>
      <c r="M4365" s="112"/>
      <c r="N4365" s="112"/>
      <c r="O4365" s="14">
        <f>SUM(L4365:N4365)</f>
        <v>0</v>
      </c>
      <c r="P4365" s="112"/>
      <c r="Q4365" s="112"/>
      <c r="R4365" s="112"/>
      <c r="S4365" s="112"/>
      <c r="T4365" s="14">
        <f>SUM(P4365:S4365)</f>
        <v>0</v>
      </c>
      <c r="U4365" s="50"/>
      <c r="V4365" s="50"/>
      <c r="W4365" s="50"/>
      <c r="X4365" s="50"/>
      <c r="Y4365" s="50"/>
      <c r="Z4365" s="50"/>
      <c r="AA4365" s="14">
        <f>SUM(U4365:Z4365)</f>
        <v>0</v>
      </c>
      <c r="AB4365" s="50"/>
      <c r="AC4365" s="50"/>
      <c r="AD4365" s="87">
        <f>H4365+K4365+O4365+T4365+AA4365+AB4365-AC4365</f>
        <v>63.503496503496507</v>
      </c>
    </row>
    <row r="4366" spans="1:30" ht="21" customHeight="1" x14ac:dyDescent="0.2">
      <c r="A4366" s="10">
        <v>4362</v>
      </c>
      <c r="B4366" s="100" t="s">
        <v>3515</v>
      </c>
      <c r="C4366" s="101" t="s">
        <v>68</v>
      </c>
      <c r="D4366" s="101">
        <v>3</v>
      </c>
      <c r="E4366" s="40">
        <v>0.63500000000000001</v>
      </c>
      <c r="F4366" s="65"/>
      <c r="G4366" s="48"/>
      <c r="H4366" s="12">
        <f>SUM(E4366*100,F4366:G4366)</f>
        <v>63.5</v>
      </c>
      <c r="I4366" s="48"/>
      <c r="J4366" s="78"/>
      <c r="K4366" s="13">
        <f>SUM(I4366:J4366)</f>
        <v>0</v>
      </c>
      <c r="L4366" s="48"/>
      <c r="M4366" s="78"/>
      <c r="N4366" s="78"/>
      <c r="O4366" s="13">
        <f>SUM(L4366:N4366)</f>
        <v>0</v>
      </c>
      <c r="P4366" s="78"/>
      <c r="Q4366" s="78"/>
      <c r="R4366" s="78"/>
      <c r="S4366" s="78"/>
      <c r="T4366" s="13">
        <f>SUM(P4366:S4366)</f>
        <v>0</v>
      </c>
      <c r="U4366" s="48"/>
      <c r="V4366" s="48"/>
      <c r="W4366" s="48"/>
      <c r="X4366" s="48"/>
      <c r="Y4366" s="48"/>
      <c r="Z4366" s="48"/>
      <c r="AA4366" s="13">
        <f>SUM(U4366:Z4366)</f>
        <v>0</v>
      </c>
      <c r="AB4366" s="48"/>
      <c r="AC4366" s="48"/>
      <c r="AD4366" s="86">
        <f>H4366+K4366+O4366+T4366+AA4366+AB4366-AC4366</f>
        <v>63.5</v>
      </c>
    </row>
    <row r="4367" spans="1:30" ht="21" customHeight="1" x14ac:dyDescent="0.2">
      <c r="A4367" s="8">
        <v>4363</v>
      </c>
      <c r="B4367" s="145">
        <v>164364</v>
      </c>
      <c r="C4367" s="92" t="s">
        <v>64</v>
      </c>
      <c r="D4367" s="91">
        <v>5</v>
      </c>
      <c r="E4367" s="41">
        <v>0.63480286738351255</v>
      </c>
      <c r="F4367" s="57"/>
      <c r="G4367" s="46"/>
      <c r="H4367" s="12">
        <f>SUM(E4367*100,F4367:G4367)</f>
        <v>63.480286738351253</v>
      </c>
      <c r="I4367" s="94"/>
      <c r="J4367" s="95"/>
      <c r="K4367" s="12">
        <f>SUM(I4367:J4367)</f>
        <v>0</v>
      </c>
      <c r="L4367" s="95"/>
      <c r="M4367" s="95"/>
      <c r="N4367" s="95"/>
      <c r="O4367" s="12">
        <f>SUM(L4367:N4367)</f>
        <v>0</v>
      </c>
      <c r="P4367" s="95"/>
      <c r="Q4367" s="95"/>
      <c r="R4367" s="95"/>
      <c r="S4367" s="95"/>
      <c r="T4367" s="12">
        <f>SUM(P4367:S4367)</f>
        <v>0</v>
      </c>
      <c r="U4367" s="95"/>
      <c r="V4367" s="94"/>
      <c r="W4367" s="94"/>
      <c r="X4367" s="94"/>
      <c r="Y4367" s="85"/>
      <c r="Z4367" s="85"/>
      <c r="AA4367" s="14">
        <f>SUM(U4367:Z4367)</f>
        <v>0</v>
      </c>
      <c r="AB4367" s="85"/>
      <c r="AC4367" s="85"/>
      <c r="AD4367" s="86">
        <f>H4367+K4367+O4367+T4367+AA4367+AB4367-AC4367</f>
        <v>63.480286738351253</v>
      </c>
    </row>
    <row r="4368" spans="1:30" ht="21" customHeight="1" x14ac:dyDescent="0.2">
      <c r="A4368" s="9">
        <v>4364</v>
      </c>
      <c r="B4368" s="117">
        <v>174178</v>
      </c>
      <c r="C4368" s="119" t="s">
        <v>78</v>
      </c>
      <c r="D4368" s="119">
        <v>4</v>
      </c>
      <c r="E4368" s="42">
        <v>0.63435897435897437</v>
      </c>
      <c r="F4368" s="60"/>
      <c r="G4368" s="51"/>
      <c r="H4368" s="12">
        <f>SUM(E4368*100,F4368:G4368)</f>
        <v>63.435897435897438</v>
      </c>
      <c r="I4368" s="51"/>
      <c r="J4368" s="121"/>
      <c r="K4368" s="14">
        <f>SUM(I4368:J4368)</f>
        <v>0</v>
      </c>
      <c r="L4368" s="51"/>
      <c r="M4368" s="121"/>
      <c r="N4368" s="121"/>
      <c r="O4368" s="14">
        <f>SUM(L4368:N4368)</f>
        <v>0</v>
      </c>
      <c r="P4368" s="121"/>
      <c r="Q4368" s="121"/>
      <c r="R4368" s="121"/>
      <c r="S4368" s="121"/>
      <c r="T4368" s="14">
        <f>SUM(P4368:S4368)</f>
        <v>0</v>
      </c>
      <c r="U4368" s="51"/>
      <c r="V4368" s="51"/>
      <c r="W4368" s="51"/>
      <c r="X4368" s="51"/>
      <c r="Y4368" s="51"/>
      <c r="Z4368" s="51"/>
      <c r="AA4368" s="14">
        <f>SUM(U4368:Z4368)</f>
        <v>0</v>
      </c>
      <c r="AB4368" s="51"/>
      <c r="AC4368" s="51"/>
      <c r="AD4368" s="87">
        <f>H4368+K4368+O4368+T4368+AA4368+AB4368-AC4368</f>
        <v>63.435897435897438</v>
      </c>
    </row>
    <row r="4369" spans="1:30" ht="21" customHeight="1" x14ac:dyDescent="0.2">
      <c r="A4369" s="10">
        <v>4365</v>
      </c>
      <c r="B4369" s="100" t="s">
        <v>3516</v>
      </c>
      <c r="C4369" s="101" t="s">
        <v>68</v>
      </c>
      <c r="D4369" s="156">
        <v>1</v>
      </c>
      <c r="E4369" s="43">
        <v>0.63400000000000001</v>
      </c>
      <c r="F4369" s="65"/>
      <c r="G4369" s="48"/>
      <c r="H4369" s="12">
        <f>SUM(E4369*100,F4369:G4369)</f>
        <v>63.4</v>
      </c>
      <c r="I4369" s="48"/>
      <c r="J4369" s="78"/>
      <c r="K4369" s="13">
        <f>SUM(I4369:J4369)</f>
        <v>0</v>
      </c>
      <c r="L4369" s="48"/>
      <c r="M4369" s="78"/>
      <c r="N4369" s="78"/>
      <c r="O4369" s="13">
        <f>SUM(L4369:N4369)</f>
        <v>0</v>
      </c>
      <c r="P4369" s="78"/>
      <c r="Q4369" s="78"/>
      <c r="R4369" s="78"/>
      <c r="S4369" s="78"/>
      <c r="T4369" s="13">
        <f>SUM(P4369:S4369)</f>
        <v>0</v>
      </c>
      <c r="U4369" s="48"/>
      <c r="V4369" s="48"/>
      <c r="W4369" s="48"/>
      <c r="X4369" s="48"/>
      <c r="Y4369" s="48"/>
      <c r="Z4369" s="48"/>
      <c r="AA4369" s="13">
        <f>SUM(U4369:Z4369)</f>
        <v>0</v>
      </c>
      <c r="AB4369" s="48"/>
      <c r="AC4369" s="48"/>
      <c r="AD4369" s="86">
        <f>H4369+K4369+O4369+T4369+AA4369+AB4369-AC4369</f>
        <v>63.4</v>
      </c>
    </row>
    <row r="4370" spans="1:30" ht="21" customHeight="1" x14ac:dyDescent="0.2">
      <c r="A4370" s="8">
        <v>4366</v>
      </c>
      <c r="B4370" s="117">
        <v>194072</v>
      </c>
      <c r="C4370" s="119" t="s">
        <v>78</v>
      </c>
      <c r="D4370" s="119">
        <v>2</v>
      </c>
      <c r="E4370" s="42">
        <v>0.63375000000000004</v>
      </c>
      <c r="F4370" s="60"/>
      <c r="G4370" s="51"/>
      <c r="H4370" s="12">
        <f>SUM(E4370*100,F4370:G4370)</f>
        <v>63.375</v>
      </c>
      <c r="I4370" s="51"/>
      <c r="J4370" s="121"/>
      <c r="K4370" s="14">
        <f>SUM(I4370:J4370)</f>
        <v>0</v>
      </c>
      <c r="L4370" s="51"/>
      <c r="M4370" s="121"/>
      <c r="N4370" s="121"/>
      <c r="O4370" s="14">
        <f>SUM(L4370:N4370)</f>
        <v>0</v>
      </c>
      <c r="P4370" s="121"/>
      <c r="Q4370" s="121"/>
      <c r="R4370" s="121"/>
      <c r="S4370" s="121"/>
      <c r="T4370" s="14">
        <f>SUM(P4370:S4370)</f>
        <v>0</v>
      </c>
      <c r="U4370" s="51"/>
      <c r="V4370" s="51"/>
      <c r="W4370" s="51"/>
      <c r="X4370" s="51"/>
      <c r="Y4370" s="51"/>
      <c r="Z4370" s="51"/>
      <c r="AA4370" s="14">
        <f>SUM(U4370:Z4370)</f>
        <v>0</v>
      </c>
      <c r="AB4370" s="51"/>
      <c r="AC4370" s="51"/>
      <c r="AD4370" s="87">
        <f>H4370+K4370+O4370+T4370+AA4370+AB4370-AC4370</f>
        <v>63.375</v>
      </c>
    </row>
    <row r="4371" spans="1:30" ht="21" customHeight="1" x14ac:dyDescent="0.2">
      <c r="A4371" s="9">
        <v>4367</v>
      </c>
      <c r="B4371" s="122" t="s">
        <v>3517</v>
      </c>
      <c r="C4371" s="110" t="s">
        <v>73</v>
      </c>
      <c r="D4371" s="110">
        <v>2</v>
      </c>
      <c r="E4371" s="42">
        <v>0.62363636363636366</v>
      </c>
      <c r="F4371" s="56"/>
      <c r="G4371" s="50"/>
      <c r="H4371" s="12">
        <f>SUM(E4371*100,F4371:G4371)</f>
        <v>62.363636363636367</v>
      </c>
      <c r="I4371" s="50"/>
      <c r="J4371" s="112"/>
      <c r="K4371" s="14">
        <f>SUM(I4371:J4371)</f>
        <v>0</v>
      </c>
      <c r="L4371" s="50"/>
      <c r="M4371" s="112"/>
      <c r="N4371" s="112"/>
      <c r="O4371" s="14">
        <f>SUM(L4371:N4371)</f>
        <v>0</v>
      </c>
      <c r="P4371" s="112"/>
      <c r="Q4371" s="135"/>
      <c r="R4371" s="112">
        <v>1</v>
      </c>
      <c r="S4371" s="112"/>
      <c r="T4371" s="14">
        <f>SUM(P4371:S4371)</f>
        <v>1</v>
      </c>
      <c r="U4371" s="50"/>
      <c r="V4371" s="50"/>
      <c r="W4371" s="50"/>
      <c r="X4371" s="50"/>
      <c r="Y4371" s="50"/>
      <c r="Z4371" s="50"/>
      <c r="AA4371" s="14">
        <f>SUM(U4371:Z4371)</f>
        <v>0</v>
      </c>
      <c r="AB4371" s="50"/>
      <c r="AC4371" s="50"/>
      <c r="AD4371" s="86">
        <f>H4371+K4371+O4371+T4371+AA4371+AB4371-AC4371</f>
        <v>63.363636363636367</v>
      </c>
    </row>
    <row r="4372" spans="1:30" ht="21" customHeight="1" x14ac:dyDescent="0.2">
      <c r="A4372" s="10">
        <v>4368</v>
      </c>
      <c r="B4372" s="96" t="s">
        <v>3518</v>
      </c>
      <c r="C4372" s="96" t="s">
        <v>66</v>
      </c>
      <c r="D4372" s="96">
        <v>1</v>
      </c>
      <c r="E4372" s="40">
        <v>0.6333333333333333</v>
      </c>
      <c r="F4372" s="63"/>
      <c r="G4372" s="47"/>
      <c r="H4372" s="12">
        <f>SUM(E4372*100,F4372:G4372)</f>
        <v>63.333333333333329</v>
      </c>
      <c r="I4372" s="47"/>
      <c r="J4372" s="77"/>
      <c r="K4372" s="13">
        <f>SUM(I4372:J4372)</f>
        <v>0</v>
      </c>
      <c r="L4372" s="47"/>
      <c r="M4372" s="77"/>
      <c r="N4372" s="77"/>
      <c r="O4372" s="13">
        <f>SUM(L4372:N4372)</f>
        <v>0</v>
      </c>
      <c r="P4372" s="77"/>
      <c r="Q4372" s="77"/>
      <c r="R4372" s="77"/>
      <c r="S4372" s="77"/>
      <c r="T4372" s="13">
        <f>SUM(P4372:S4372)</f>
        <v>0</v>
      </c>
      <c r="U4372" s="47"/>
      <c r="V4372" s="47"/>
      <c r="W4372" s="47"/>
      <c r="X4372" s="47"/>
      <c r="Y4372" s="47"/>
      <c r="Z4372" s="47"/>
      <c r="AA4372" s="13">
        <f>SUM(U4372:Z4372)</f>
        <v>0</v>
      </c>
      <c r="AB4372" s="47"/>
      <c r="AC4372" s="47"/>
      <c r="AD4372" s="86">
        <f>H4372+K4372+O4372+T4372+AA4372+AB4372-AC4372</f>
        <v>63.333333333333329</v>
      </c>
    </row>
    <row r="4373" spans="1:30" ht="21" customHeight="1" x14ac:dyDescent="0.2">
      <c r="A4373" s="8">
        <v>4369</v>
      </c>
      <c r="B4373" s="114" t="s">
        <v>3519</v>
      </c>
      <c r="C4373" s="92" t="s">
        <v>64</v>
      </c>
      <c r="D4373" s="92">
        <v>3</v>
      </c>
      <c r="E4373" s="41">
        <v>0.63327743902439027</v>
      </c>
      <c r="F4373" s="57"/>
      <c r="G4373" s="46"/>
      <c r="H4373" s="12">
        <f>SUM(E4373*100,F4373:G4373)</f>
        <v>63.327743902439025</v>
      </c>
      <c r="I4373" s="53"/>
      <c r="J4373" s="113"/>
      <c r="K4373" s="12">
        <f>SUM(I4373:J4373)</f>
        <v>0</v>
      </c>
      <c r="L4373" s="95"/>
      <c r="M4373" s="95"/>
      <c r="N4373" s="95"/>
      <c r="O4373" s="12">
        <f>SUM(L4373:N4373)</f>
        <v>0</v>
      </c>
      <c r="P4373" s="95"/>
      <c r="Q4373" s="95"/>
      <c r="R4373" s="95"/>
      <c r="S4373" s="95"/>
      <c r="T4373" s="12">
        <f>SUM(P4373:S4373)</f>
        <v>0</v>
      </c>
      <c r="U4373" s="95"/>
      <c r="V4373" s="94"/>
      <c r="W4373" s="94"/>
      <c r="X4373" s="94"/>
      <c r="Y4373" s="85"/>
      <c r="Z4373" s="85"/>
      <c r="AA4373" s="14">
        <f>SUM(U4373:Z4373)</f>
        <v>0</v>
      </c>
      <c r="AB4373" s="58"/>
      <c r="AC4373" s="58"/>
      <c r="AD4373" s="86">
        <f>H4373+K4373+O4373+T4373+AA4373+AB4373-AC4373</f>
        <v>63.327743902439025</v>
      </c>
    </row>
    <row r="4374" spans="1:30" ht="21" customHeight="1" x14ac:dyDescent="0.2">
      <c r="A4374" s="9">
        <v>4370</v>
      </c>
      <c r="B4374" s="99" t="s">
        <v>3520</v>
      </c>
      <c r="C4374" s="101" t="s">
        <v>68</v>
      </c>
      <c r="D4374" s="101">
        <v>2</v>
      </c>
      <c r="E4374" s="40">
        <v>0.63300000000000001</v>
      </c>
      <c r="F4374" s="65"/>
      <c r="G4374" s="48"/>
      <c r="H4374" s="12">
        <f>SUM(E4374*100,F4374:G4374)</f>
        <v>63.3</v>
      </c>
      <c r="I4374" s="48"/>
      <c r="J4374" s="78"/>
      <c r="K4374" s="13">
        <f>SUM(I4374:J4374)</f>
        <v>0</v>
      </c>
      <c r="L4374" s="48"/>
      <c r="M4374" s="78"/>
      <c r="N4374" s="78"/>
      <c r="O4374" s="13">
        <f>SUM(L4374:N4374)</f>
        <v>0</v>
      </c>
      <c r="P4374" s="78"/>
      <c r="Q4374" s="78"/>
      <c r="R4374" s="78"/>
      <c r="S4374" s="78"/>
      <c r="T4374" s="13">
        <f>SUM(P4374:S4374)</f>
        <v>0</v>
      </c>
      <c r="U4374" s="48"/>
      <c r="V4374" s="48"/>
      <c r="W4374" s="48"/>
      <c r="X4374" s="48"/>
      <c r="Y4374" s="48"/>
      <c r="Z4374" s="48"/>
      <c r="AA4374" s="13">
        <f>SUM(U4374:Z4374)</f>
        <v>0</v>
      </c>
      <c r="AB4374" s="48"/>
      <c r="AC4374" s="48"/>
      <c r="AD4374" s="86">
        <f>H4374+K4374+O4374+T4374+AA4374+AB4374-AC4374</f>
        <v>63.3</v>
      </c>
    </row>
    <row r="4375" spans="1:30" ht="21" customHeight="1" x14ac:dyDescent="0.2">
      <c r="A4375" s="10">
        <v>4371</v>
      </c>
      <c r="B4375" s="122" t="s">
        <v>3521</v>
      </c>
      <c r="C4375" s="110" t="s">
        <v>73</v>
      </c>
      <c r="D4375" s="110">
        <v>1</v>
      </c>
      <c r="E4375" s="42">
        <v>0.63294814814814815</v>
      </c>
      <c r="F4375" s="56"/>
      <c r="G4375" s="50"/>
      <c r="H4375" s="12">
        <f>SUM(E4375*100,F4375:G4375)</f>
        <v>63.294814814814814</v>
      </c>
      <c r="I4375" s="50"/>
      <c r="J4375" s="112"/>
      <c r="K4375" s="14">
        <f>SUM(I4375:J4375)</f>
        <v>0</v>
      </c>
      <c r="L4375" s="50"/>
      <c r="M4375" s="112"/>
      <c r="N4375" s="112"/>
      <c r="O4375" s="14">
        <f>SUM(L4375:N4375)</f>
        <v>0</v>
      </c>
      <c r="P4375" s="112"/>
      <c r="Q4375" s="112"/>
      <c r="R4375" s="112"/>
      <c r="S4375" s="112"/>
      <c r="T4375" s="14">
        <f>SUM(P4375:S4375)</f>
        <v>0</v>
      </c>
      <c r="U4375" s="50"/>
      <c r="V4375" s="50"/>
      <c r="W4375" s="50"/>
      <c r="X4375" s="50"/>
      <c r="Y4375" s="50"/>
      <c r="Z4375" s="50"/>
      <c r="AA4375" s="14">
        <f>SUM(U4375:Z4375)</f>
        <v>0</v>
      </c>
      <c r="AB4375" s="50"/>
      <c r="AC4375" s="50"/>
      <c r="AD4375" s="86">
        <f>H4375+K4375+O4375+T4375+AA4375+AB4375-AC4375</f>
        <v>63.294814814814814</v>
      </c>
    </row>
    <row r="4376" spans="1:30" ht="21" customHeight="1" x14ac:dyDescent="0.2">
      <c r="A4376" s="8">
        <v>4372</v>
      </c>
      <c r="B4376" s="122" t="s">
        <v>3522</v>
      </c>
      <c r="C4376" s="110" t="s">
        <v>73</v>
      </c>
      <c r="D4376" s="110">
        <v>1</v>
      </c>
      <c r="E4376" s="42">
        <v>0.61785714285714288</v>
      </c>
      <c r="F4376" s="56"/>
      <c r="G4376" s="50">
        <v>1</v>
      </c>
      <c r="H4376" s="12">
        <f>SUM(E4376*100,F4376:G4376)</f>
        <v>62.785714285714292</v>
      </c>
      <c r="I4376" s="50"/>
      <c r="J4376" s="112"/>
      <c r="K4376" s="14">
        <f>SUM(I4376:J4376)</f>
        <v>0</v>
      </c>
      <c r="L4376" s="50"/>
      <c r="M4376" s="112"/>
      <c r="N4376" s="112"/>
      <c r="O4376" s="14">
        <f>SUM(L4376:N4376)</f>
        <v>0</v>
      </c>
      <c r="P4376" s="112"/>
      <c r="Q4376" s="112"/>
      <c r="R4376" s="112"/>
      <c r="S4376" s="112"/>
      <c r="T4376" s="14">
        <f>SUM(P4376:S4376)</f>
        <v>0</v>
      </c>
      <c r="U4376" s="50"/>
      <c r="V4376" s="50">
        <v>0.5</v>
      </c>
      <c r="W4376" s="50"/>
      <c r="X4376" s="50"/>
      <c r="Y4376" s="50"/>
      <c r="Z4376" s="50"/>
      <c r="AA4376" s="14">
        <f>SUM(U4376:Z4376)</f>
        <v>0.5</v>
      </c>
      <c r="AB4376" s="50"/>
      <c r="AC4376" s="50"/>
      <c r="AD4376" s="86">
        <f>H4376+K4376+O4376+T4376+AA4376+AB4376-AC4376</f>
        <v>63.285714285714292</v>
      </c>
    </row>
    <row r="4377" spans="1:30" ht="21" customHeight="1" x14ac:dyDescent="0.2">
      <c r="A4377" s="9">
        <v>4373</v>
      </c>
      <c r="B4377" s="117">
        <v>204085</v>
      </c>
      <c r="C4377" s="119" t="s">
        <v>78</v>
      </c>
      <c r="D4377" s="119">
        <v>1</v>
      </c>
      <c r="E4377" s="42">
        <v>0.60875000000000001</v>
      </c>
      <c r="F4377" s="60"/>
      <c r="G4377" s="51"/>
      <c r="H4377" s="12">
        <f>SUM(E4377*100,F4377:G4377)</f>
        <v>60.875</v>
      </c>
      <c r="I4377" s="51"/>
      <c r="J4377" s="121"/>
      <c r="K4377" s="14">
        <f>SUM(I4377:J4377)</f>
        <v>0</v>
      </c>
      <c r="L4377" s="51"/>
      <c r="M4377" s="121"/>
      <c r="N4377" s="121"/>
      <c r="O4377" s="14">
        <f>SUM(L4377:N4377)</f>
        <v>0</v>
      </c>
      <c r="P4377" s="121"/>
      <c r="Q4377" s="121"/>
      <c r="R4377" s="121"/>
      <c r="S4377" s="121"/>
      <c r="T4377" s="14">
        <f>SUM(P4377:S4377)</f>
        <v>0</v>
      </c>
      <c r="U4377" s="51"/>
      <c r="V4377" s="51">
        <v>2.4</v>
      </c>
      <c r="W4377" s="51"/>
      <c r="X4377" s="51"/>
      <c r="Y4377" s="51"/>
      <c r="Z4377" s="51"/>
      <c r="AA4377" s="14">
        <f>SUM(U4377:Z4377)</f>
        <v>2.4</v>
      </c>
      <c r="AB4377" s="51"/>
      <c r="AC4377" s="51"/>
      <c r="AD4377" s="87">
        <f>H4377+K4377+O4377+T4377+AA4377+AB4377-AC4377</f>
        <v>63.274999999999999</v>
      </c>
    </row>
    <row r="4378" spans="1:30" ht="21" customHeight="1" x14ac:dyDescent="0.2">
      <c r="A4378" s="10">
        <v>4374</v>
      </c>
      <c r="B4378" s="117">
        <v>184094</v>
      </c>
      <c r="C4378" s="119" t="s">
        <v>78</v>
      </c>
      <c r="D4378" s="119">
        <v>3</v>
      </c>
      <c r="E4378" s="42">
        <v>0.63272727272727269</v>
      </c>
      <c r="F4378" s="60"/>
      <c r="G4378" s="51"/>
      <c r="H4378" s="12">
        <f>SUM(E4378*100,F4378:G4378)</f>
        <v>63.272727272727266</v>
      </c>
      <c r="I4378" s="51"/>
      <c r="J4378" s="121"/>
      <c r="K4378" s="14">
        <f>SUM(I4378:J4378)</f>
        <v>0</v>
      </c>
      <c r="L4378" s="51"/>
      <c r="M4378" s="121"/>
      <c r="N4378" s="121"/>
      <c r="O4378" s="14">
        <f>SUM(L4378:N4378)</f>
        <v>0</v>
      </c>
      <c r="P4378" s="121"/>
      <c r="Q4378" s="121"/>
      <c r="R4378" s="121"/>
      <c r="S4378" s="121"/>
      <c r="T4378" s="14">
        <f>SUM(P4378:S4378)</f>
        <v>0</v>
      </c>
      <c r="U4378" s="51"/>
      <c r="V4378" s="51"/>
      <c r="W4378" s="51"/>
      <c r="X4378" s="51"/>
      <c r="Y4378" s="51"/>
      <c r="Z4378" s="51"/>
      <c r="AA4378" s="14">
        <f>SUM(U4378:Z4378)</f>
        <v>0</v>
      </c>
      <c r="AB4378" s="51"/>
      <c r="AC4378" s="51"/>
      <c r="AD4378" s="86">
        <f>H4378+K4378+O4378+T4378+AA4378+AB4378-AC4378</f>
        <v>63.272727272727266</v>
      </c>
    </row>
    <row r="4379" spans="1:30" ht="21" customHeight="1" x14ac:dyDescent="0.2">
      <c r="A4379" s="8">
        <v>4375</v>
      </c>
      <c r="B4379" s="117">
        <v>184191</v>
      </c>
      <c r="C4379" s="119" t="s">
        <v>78</v>
      </c>
      <c r="D4379" s="119">
        <v>3</v>
      </c>
      <c r="E4379" s="42">
        <v>0.63254545454545452</v>
      </c>
      <c r="F4379" s="60"/>
      <c r="G4379" s="51"/>
      <c r="H4379" s="12">
        <f>SUM(E4379*100,F4379:G4379)</f>
        <v>63.25454545454545</v>
      </c>
      <c r="I4379" s="51"/>
      <c r="J4379" s="121"/>
      <c r="K4379" s="14">
        <f>SUM(I4379:J4379)</f>
        <v>0</v>
      </c>
      <c r="L4379" s="51"/>
      <c r="M4379" s="121"/>
      <c r="N4379" s="121"/>
      <c r="O4379" s="14">
        <f>SUM(L4379:N4379)</f>
        <v>0</v>
      </c>
      <c r="P4379" s="121"/>
      <c r="Q4379" s="121"/>
      <c r="R4379" s="121"/>
      <c r="S4379" s="121"/>
      <c r="T4379" s="14">
        <f>SUM(P4379:S4379)</f>
        <v>0</v>
      </c>
      <c r="U4379" s="51"/>
      <c r="V4379" s="51"/>
      <c r="W4379" s="51"/>
      <c r="X4379" s="51"/>
      <c r="Y4379" s="51"/>
      <c r="Z4379" s="51"/>
      <c r="AA4379" s="14">
        <f>SUM(U4379:Z4379)</f>
        <v>0</v>
      </c>
      <c r="AB4379" s="51"/>
      <c r="AC4379" s="51"/>
      <c r="AD4379" s="86">
        <f>H4379+K4379+O4379+T4379+AA4379+AB4379-AC4379</f>
        <v>63.25454545454545</v>
      </c>
    </row>
    <row r="4380" spans="1:30" ht="21" customHeight="1" x14ac:dyDescent="0.2">
      <c r="A4380" s="9">
        <v>4376</v>
      </c>
      <c r="B4380" s="143" t="s">
        <v>3523</v>
      </c>
      <c r="C4380" s="92" t="s">
        <v>64</v>
      </c>
      <c r="D4380" s="91">
        <v>4</v>
      </c>
      <c r="E4380" s="41">
        <v>0.63249999999999995</v>
      </c>
      <c r="F4380" s="64"/>
      <c r="G4380" s="46"/>
      <c r="H4380" s="12">
        <f>SUM(E4380*100,F4380:G4380)</f>
        <v>63.249999999999993</v>
      </c>
      <c r="I4380" s="94"/>
      <c r="J4380" s="95"/>
      <c r="K4380" s="12">
        <f>SUM(I4380:J4380)</f>
        <v>0</v>
      </c>
      <c r="L4380" s="95"/>
      <c r="M4380" s="95"/>
      <c r="N4380" s="95"/>
      <c r="O4380" s="12">
        <f>SUM(L4380:N4380)</f>
        <v>0</v>
      </c>
      <c r="P4380" s="95"/>
      <c r="Q4380" s="95"/>
      <c r="R4380" s="95"/>
      <c r="S4380" s="95"/>
      <c r="T4380" s="12">
        <f>SUM(P4380:S4380)</f>
        <v>0</v>
      </c>
      <c r="U4380" s="95"/>
      <c r="V4380" s="94"/>
      <c r="W4380" s="94"/>
      <c r="X4380" s="94"/>
      <c r="Y4380" s="85"/>
      <c r="Z4380" s="85"/>
      <c r="AA4380" s="14">
        <f>SUM(U4380:Z4380)</f>
        <v>0</v>
      </c>
      <c r="AB4380" s="85"/>
      <c r="AC4380" s="85"/>
      <c r="AD4380" s="86">
        <f>H4380+K4380+O4380+T4380+AA4380+AB4380-AC4380</f>
        <v>63.249999999999993</v>
      </c>
    </row>
    <row r="4381" spans="1:30" ht="21" customHeight="1" x14ac:dyDescent="0.2">
      <c r="A4381" s="10">
        <v>4377</v>
      </c>
      <c r="B4381" s="96" t="s">
        <v>3524</v>
      </c>
      <c r="C4381" s="96" t="s">
        <v>66</v>
      </c>
      <c r="D4381" s="96">
        <v>2</v>
      </c>
      <c r="E4381" s="40">
        <v>0.622</v>
      </c>
      <c r="F4381" s="63"/>
      <c r="G4381" s="47"/>
      <c r="H4381" s="12">
        <f>SUM(E4381*100,F4381:G4381)</f>
        <v>62.2</v>
      </c>
      <c r="I4381" s="47"/>
      <c r="J4381" s="77"/>
      <c r="K4381" s="13">
        <f>SUM(I4381:J4381)</f>
        <v>0</v>
      </c>
      <c r="L4381" s="47"/>
      <c r="M4381" s="77"/>
      <c r="N4381" s="77"/>
      <c r="O4381" s="13">
        <f>SUM(L4381:N4381)</f>
        <v>0</v>
      </c>
      <c r="P4381" s="77"/>
      <c r="Q4381" s="77"/>
      <c r="R4381" s="77"/>
      <c r="S4381" s="77"/>
      <c r="T4381" s="13">
        <f>SUM(P4381:S4381)</f>
        <v>0</v>
      </c>
      <c r="U4381" s="47">
        <v>1</v>
      </c>
      <c r="V4381" s="47"/>
      <c r="W4381" s="47"/>
      <c r="X4381" s="47"/>
      <c r="Y4381" s="47"/>
      <c r="Z4381" s="47"/>
      <c r="AA4381" s="13">
        <f>SUM(U4381:Z4381)</f>
        <v>1</v>
      </c>
      <c r="AB4381" s="47"/>
      <c r="AC4381" s="47"/>
      <c r="AD4381" s="86">
        <f>H4381+K4381+O4381+T4381+AA4381+AB4381-AC4381</f>
        <v>63.2</v>
      </c>
    </row>
    <row r="4382" spans="1:30" ht="21" customHeight="1" x14ac:dyDescent="0.2">
      <c r="A4382" s="8">
        <v>4378</v>
      </c>
      <c r="B4382" s="110" t="s">
        <v>3525</v>
      </c>
      <c r="C4382" s="110" t="s">
        <v>73</v>
      </c>
      <c r="D4382" s="110">
        <v>3</v>
      </c>
      <c r="E4382" s="42">
        <v>0.63188405797101455</v>
      </c>
      <c r="F4382" s="56"/>
      <c r="G4382" s="50"/>
      <c r="H4382" s="12">
        <f>SUM(E4382*100,F4382:G4382)</f>
        <v>63.188405797101453</v>
      </c>
      <c r="I4382" s="50"/>
      <c r="J4382" s="112"/>
      <c r="K4382" s="14">
        <f>SUM(I4382:J4382)</f>
        <v>0</v>
      </c>
      <c r="L4382" s="50"/>
      <c r="M4382" s="112"/>
      <c r="N4382" s="112"/>
      <c r="O4382" s="14">
        <f>SUM(L4382:N4382)</f>
        <v>0</v>
      </c>
      <c r="P4382" s="112"/>
      <c r="Q4382" s="112"/>
      <c r="R4382" s="112"/>
      <c r="S4382" s="112"/>
      <c r="T4382" s="14">
        <f>SUM(P4382:S4382)</f>
        <v>0</v>
      </c>
      <c r="U4382" s="50"/>
      <c r="V4382" s="50"/>
      <c r="W4382" s="50"/>
      <c r="X4382" s="50"/>
      <c r="Y4382" s="50"/>
      <c r="Z4382" s="50"/>
      <c r="AA4382" s="14">
        <f>SUM(U4382:Z4382)</f>
        <v>0</v>
      </c>
      <c r="AB4382" s="50"/>
      <c r="AC4382" s="50"/>
      <c r="AD4382" s="86">
        <f>H4382+K4382+O4382+T4382+AA4382+AB4382-AC4382</f>
        <v>63.188405797101453</v>
      </c>
    </row>
    <row r="4383" spans="1:30" ht="21" customHeight="1" x14ac:dyDescent="0.2">
      <c r="A4383" s="9">
        <v>4379</v>
      </c>
      <c r="B4383" s="134" t="s">
        <v>3526</v>
      </c>
      <c r="C4383" s="92" t="s">
        <v>64</v>
      </c>
      <c r="D4383" s="92">
        <v>1</v>
      </c>
      <c r="E4383" s="41">
        <v>0.62586666666666668</v>
      </c>
      <c r="F4383" s="66"/>
      <c r="G4383" s="54"/>
      <c r="H4383" s="12">
        <f>SUM(E4383*100,F4383:G4383)</f>
        <v>62.586666666666666</v>
      </c>
      <c r="I4383" s="85"/>
      <c r="J4383" s="126"/>
      <c r="K4383" s="12">
        <f>SUM(I4383:J4383)</f>
        <v>0</v>
      </c>
      <c r="L4383" s="126"/>
      <c r="M4383" s="126"/>
      <c r="N4383" s="126"/>
      <c r="O4383" s="12">
        <f>SUM(L4383:N4383)</f>
        <v>0</v>
      </c>
      <c r="P4383" s="126"/>
      <c r="Q4383" s="126"/>
      <c r="R4383" s="126"/>
      <c r="S4383" s="126"/>
      <c r="T4383" s="12">
        <f>SUM(P4383:S4383)</f>
        <v>0</v>
      </c>
      <c r="U4383" s="126"/>
      <c r="V4383" s="85">
        <v>0.5</v>
      </c>
      <c r="W4383" s="85"/>
      <c r="X4383" s="85"/>
      <c r="Y4383" s="85"/>
      <c r="Z4383" s="85"/>
      <c r="AA4383" s="14">
        <f>SUM(U4383:Z4383)</f>
        <v>0.5</v>
      </c>
      <c r="AB4383" s="85"/>
      <c r="AC4383" s="85"/>
      <c r="AD4383" s="87">
        <f>H4383+K4383+O4383+T4383+AA4383+AB4383-AC4383</f>
        <v>63.086666666666666</v>
      </c>
    </row>
    <row r="4384" spans="1:30" ht="21" customHeight="1" x14ac:dyDescent="0.2">
      <c r="A4384" s="10">
        <v>4380</v>
      </c>
      <c r="B4384" s="114" t="s">
        <v>3527</v>
      </c>
      <c r="C4384" s="92" t="s">
        <v>64</v>
      </c>
      <c r="D4384" s="91">
        <v>3</v>
      </c>
      <c r="E4384" s="41">
        <v>0.63083601286173629</v>
      </c>
      <c r="F4384" s="57"/>
      <c r="G4384" s="46"/>
      <c r="H4384" s="12">
        <f>SUM(E4384*100,F4384:G4384)</f>
        <v>63.083601286173632</v>
      </c>
      <c r="I4384" s="53"/>
      <c r="J4384" s="113"/>
      <c r="K4384" s="12">
        <f>SUM(I4384:J4384)</f>
        <v>0</v>
      </c>
      <c r="L4384" s="53"/>
      <c r="M4384" s="113"/>
      <c r="N4384" s="113"/>
      <c r="O4384" s="12">
        <f>SUM(L4384:N4384)</f>
        <v>0</v>
      </c>
      <c r="P4384" s="113"/>
      <c r="Q4384" s="113"/>
      <c r="R4384" s="113"/>
      <c r="S4384" s="113"/>
      <c r="T4384" s="12">
        <f>SUM(P4384:S4384)</f>
        <v>0</v>
      </c>
      <c r="U4384" s="53"/>
      <c r="V4384" s="53"/>
      <c r="W4384" s="53"/>
      <c r="X4384" s="53"/>
      <c r="Y4384" s="58"/>
      <c r="Z4384" s="58"/>
      <c r="AA4384" s="14">
        <f>SUM(U4384:Z4384)</f>
        <v>0</v>
      </c>
      <c r="AB4384" s="58"/>
      <c r="AC4384" s="58"/>
      <c r="AD4384" s="86">
        <f>H4384+K4384+O4384+T4384+AA4384+AB4384-AC4384</f>
        <v>63.083601286173632</v>
      </c>
    </row>
    <row r="4385" spans="1:30" ht="21" customHeight="1" x14ac:dyDescent="0.2">
      <c r="A4385" s="8">
        <v>4381</v>
      </c>
      <c r="B4385" s="107" t="s">
        <v>3528</v>
      </c>
      <c r="C4385" s="104" t="s">
        <v>70</v>
      </c>
      <c r="D4385" s="104">
        <v>2</v>
      </c>
      <c r="E4385" s="42">
        <f>H4385/100</f>
        <v>0.63070909090909089</v>
      </c>
      <c r="F4385" s="59"/>
      <c r="G4385" s="49"/>
      <c r="H4385" s="12">
        <v>63.07090909090909</v>
      </c>
      <c r="I4385" s="49"/>
      <c r="J4385" s="106"/>
      <c r="K4385" s="14">
        <f>SUM(I4385:J4385)</f>
        <v>0</v>
      </c>
      <c r="L4385" s="49"/>
      <c r="M4385" s="106"/>
      <c r="N4385" s="106"/>
      <c r="O4385" s="14">
        <f>SUM(L4385:N4385)</f>
        <v>0</v>
      </c>
      <c r="P4385" s="106"/>
      <c r="Q4385" s="106"/>
      <c r="R4385" s="106"/>
      <c r="S4385" s="106"/>
      <c r="T4385" s="14">
        <f>SUM(P4385:S4385)</f>
        <v>0</v>
      </c>
      <c r="U4385" s="49"/>
      <c r="V4385" s="49"/>
      <c r="W4385" s="49"/>
      <c r="X4385" s="49"/>
      <c r="Y4385" s="49"/>
      <c r="Z4385" s="49"/>
      <c r="AA4385" s="14">
        <f>SUM(U4385:Z4385)</f>
        <v>0</v>
      </c>
      <c r="AB4385" s="49"/>
      <c r="AC4385" s="49"/>
      <c r="AD4385" s="86">
        <f>H4385+K4385+O4385+T4385+AA4385+AB4385-AC4385</f>
        <v>63.07090909090909</v>
      </c>
    </row>
    <row r="4386" spans="1:30" ht="21" customHeight="1" x14ac:dyDescent="0.2">
      <c r="A4386" s="9">
        <v>4382</v>
      </c>
      <c r="B4386" s="122" t="s">
        <v>3529</v>
      </c>
      <c r="C4386" s="110" t="s">
        <v>73</v>
      </c>
      <c r="D4386" s="110">
        <v>1</v>
      </c>
      <c r="E4386" s="42">
        <v>0.630637037037037</v>
      </c>
      <c r="F4386" s="56"/>
      <c r="G4386" s="50"/>
      <c r="H4386" s="12">
        <f>SUM(E4386*100,F4386:G4386)</f>
        <v>63.063703703703702</v>
      </c>
      <c r="I4386" s="50"/>
      <c r="J4386" s="112"/>
      <c r="K4386" s="14">
        <f>SUM(I4386:J4386)</f>
        <v>0</v>
      </c>
      <c r="L4386" s="50"/>
      <c r="M4386" s="112"/>
      <c r="N4386" s="112"/>
      <c r="O4386" s="14">
        <f>SUM(L4386:N4386)</f>
        <v>0</v>
      </c>
      <c r="P4386" s="112"/>
      <c r="Q4386" s="112"/>
      <c r="R4386" s="112"/>
      <c r="S4386" s="112"/>
      <c r="T4386" s="14">
        <f>SUM(P4386:S4386)</f>
        <v>0</v>
      </c>
      <c r="U4386" s="50"/>
      <c r="V4386" s="50"/>
      <c r="W4386" s="50"/>
      <c r="X4386" s="50"/>
      <c r="Y4386" s="50"/>
      <c r="Z4386" s="50"/>
      <c r="AA4386" s="14">
        <f>SUM(U4386:Z4386)</f>
        <v>0</v>
      </c>
      <c r="AB4386" s="50"/>
      <c r="AC4386" s="50"/>
      <c r="AD4386" s="86">
        <f>H4386+K4386+O4386+T4386+AA4386+AB4386-AC4386</f>
        <v>63.063703703703702</v>
      </c>
    </row>
    <row r="4387" spans="1:30" ht="21" customHeight="1" x14ac:dyDescent="0.2">
      <c r="A4387" s="10">
        <v>4383</v>
      </c>
      <c r="B4387" s="123" t="s">
        <v>3530</v>
      </c>
      <c r="C4387" s="101" t="s">
        <v>68</v>
      </c>
      <c r="D4387" s="125">
        <v>3</v>
      </c>
      <c r="E4387" s="35">
        <v>0.63034482758620691</v>
      </c>
      <c r="F4387" s="48"/>
      <c r="G4387" s="48"/>
      <c r="H4387" s="12">
        <f>SUM(E4387*100,F4387:G4387)</f>
        <v>63.03448275862069</v>
      </c>
      <c r="I4387" s="48"/>
      <c r="J4387" s="78"/>
      <c r="K4387" s="13">
        <f>SUM(I4387:J4387)</f>
        <v>0</v>
      </c>
      <c r="L4387" s="48"/>
      <c r="M4387" s="78"/>
      <c r="N4387" s="78"/>
      <c r="O4387" s="13">
        <f>SUM(L4387:N4387)</f>
        <v>0</v>
      </c>
      <c r="P4387" s="78"/>
      <c r="Q4387" s="78"/>
      <c r="R4387" s="78"/>
      <c r="S4387" s="78"/>
      <c r="T4387" s="13">
        <f>SUM(P4387:S4387)</f>
        <v>0</v>
      </c>
      <c r="U4387" s="48"/>
      <c r="V4387" s="48"/>
      <c r="W4387" s="48"/>
      <c r="X4387" s="48"/>
      <c r="Y4387" s="48"/>
      <c r="Z4387" s="48"/>
      <c r="AA4387" s="13">
        <f>SUM(U4387:Z4387)</f>
        <v>0</v>
      </c>
      <c r="AB4387" s="48"/>
      <c r="AC4387" s="48"/>
      <c r="AD4387" s="86">
        <f>H4387+K4387+O4387+T4387+AA4387+AB4387-AC4387</f>
        <v>63.03448275862069</v>
      </c>
    </row>
    <row r="4388" spans="1:30" ht="21" customHeight="1" x14ac:dyDescent="0.2">
      <c r="A4388" s="8">
        <v>4384</v>
      </c>
      <c r="B4388" s="131" t="s">
        <v>3531</v>
      </c>
      <c r="C4388" s="92" t="s">
        <v>64</v>
      </c>
      <c r="D4388" s="92">
        <v>2</v>
      </c>
      <c r="E4388" s="37">
        <v>0.63032258064516133</v>
      </c>
      <c r="F4388" s="52"/>
      <c r="G4388" s="46"/>
      <c r="H4388" s="12">
        <f>SUM(E4388*100,F4388:G4388)</f>
        <v>63.032258064516135</v>
      </c>
      <c r="I4388" s="94"/>
      <c r="J4388" s="95"/>
      <c r="K4388" s="12">
        <f>SUM(I4388:J4388)</f>
        <v>0</v>
      </c>
      <c r="L4388" s="95"/>
      <c r="M4388" s="95"/>
      <c r="N4388" s="95"/>
      <c r="O4388" s="12">
        <f>SUM(L4388:N4388)</f>
        <v>0</v>
      </c>
      <c r="P4388" s="95"/>
      <c r="Q4388" s="95"/>
      <c r="R4388" s="95"/>
      <c r="S4388" s="95"/>
      <c r="T4388" s="12">
        <f>SUM(P4388:S4388)</f>
        <v>0</v>
      </c>
      <c r="U4388" s="95"/>
      <c r="V4388" s="94"/>
      <c r="W4388" s="94"/>
      <c r="X4388" s="94"/>
      <c r="Y4388" s="85"/>
      <c r="Z4388" s="85"/>
      <c r="AA4388" s="14">
        <f>SUM(U4388:Z4388)</f>
        <v>0</v>
      </c>
      <c r="AB4388" s="85"/>
      <c r="AC4388" s="85"/>
      <c r="AD4388" s="86">
        <f>H4388+K4388+O4388+T4388+AA4388+AB4388-AC4388</f>
        <v>63.032258064516135</v>
      </c>
    </row>
    <row r="4389" spans="1:30" ht="21" customHeight="1" x14ac:dyDescent="0.2">
      <c r="A4389" s="9">
        <v>4385</v>
      </c>
      <c r="B4389" s="117">
        <v>204155</v>
      </c>
      <c r="C4389" s="119" t="s">
        <v>78</v>
      </c>
      <c r="D4389" s="119">
        <v>1</v>
      </c>
      <c r="E4389" s="36">
        <v>0.63031250000000005</v>
      </c>
      <c r="F4389" s="51"/>
      <c r="G4389" s="51"/>
      <c r="H4389" s="12">
        <f>SUM(E4389*100,F4389:G4389)</f>
        <v>63.031250000000007</v>
      </c>
      <c r="I4389" s="51"/>
      <c r="J4389" s="121"/>
      <c r="K4389" s="14">
        <f>SUM(I4389:J4389)</f>
        <v>0</v>
      </c>
      <c r="L4389" s="51"/>
      <c r="M4389" s="121"/>
      <c r="N4389" s="121"/>
      <c r="O4389" s="14">
        <f>SUM(L4389:N4389)</f>
        <v>0</v>
      </c>
      <c r="P4389" s="121"/>
      <c r="Q4389" s="121"/>
      <c r="R4389" s="121"/>
      <c r="S4389" s="121"/>
      <c r="T4389" s="14">
        <f>SUM(P4389:S4389)</f>
        <v>0</v>
      </c>
      <c r="U4389" s="51"/>
      <c r="V4389" s="51"/>
      <c r="W4389" s="51"/>
      <c r="X4389" s="51"/>
      <c r="Y4389" s="51"/>
      <c r="Z4389" s="51"/>
      <c r="AA4389" s="14">
        <f>SUM(U4389:Z4389)</f>
        <v>0</v>
      </c>
      <c r="AB4389" s="51"/>
      <c r="AC4389" s="51"/>
      <c r="AD4389" s="87">
        <f>H4389+K4389+O4389+T4389+AA4389+AB4389-AC4389</f>
        <v>63.031250000000007</v>
      </c>
    </row>
    <row r="4390" spans="1:30" ht="21" customHeight="1" x14ac:dyDescent="0.2">
      <c r="A4390" s="10">
        <v>4386</v>
      </c>
      <c r="B4390" s="140" t="s">
        <v>3532</v>
      </c>
      <c r="C4390" s="92" t="s">
        <v>64</v>
      </c>
      <c r="D4390" s="91">
        <v>4</v>
      </c>
      <c r="E4390" s="37">
        <v>0.63016355140186919</v>
      </c>
      <c r="F4390" s="53"/>
      <c r="G4390" s="46"/>
      <c r="H4390" s="12">
        <f>SUM(E4390*100,F4390:G4390)</f>
        <v>63.016355140186917</v>
      </c>
      <c r="I4390" s="94"/>
      <c r="J4390" s="95"/>
      <c r="K4390" s="12">
        <f>SUM(I4390:J4390)</f>
        <v>0</v>
      </c>
      <c r="L4390" s="95"/>
      <c r="M4390" s="95"/>
      <c r="N4390" s="95"/>
      <c r="O4390" s="12">
        <f>SUM(L4390:N4390)</f>
        <v>0</v>
      </c>
      <c r="P4390" s="95"/>
      <c r="Q4390" s="95"/>
      <c r="R4390" s="95"/>
      <c r="S4390" s="95"/>
      <c r="T4390" s="12">
        <f>SUM(P4390:S4390)</f>
        <v>0</v>
      </c>
      <c r="U4390" s="95"/>
      <c r="V4390" s="94"/>
      <c r="W4390" s="94"/>
      <c r="X4390" s="94"/>
      <c r="Y4390" s="85"/>
      <c r="Z4390" s="85"/>
      <c r="AA4390" s="14">
        <f>SUM(U4390:Z4390)</f>
        <v>0</v>
      </c>
      <c r="AB4390" s="85"/>
      <c r="AC4390" s="85"/>
      <c r="AD4390" s="86">
        <f>H4390+K4390+O4390+T4390+AA4390+AB4390-AC4390</f>
        <v>63.016355140186917</v>
      </c>
    </row>
    <row r="4391" spans="1:30" ht="21" customHeight="1" x14ac:dyDescent="0.2">
      <c r="A4391" s="8">
        <v>4387</v>
      </c>
      <c r="B4391" s="145">
        <v>164415</v>
      </c>
      <c r="C4391" s="92" t="s">
        <v>64</v>
      </c>
      <c r="D4391" s="91">
        <v>5</v>
      </c>
      <c r="E4391" s="37">
        <v>0.63012544802867387</v>
      </c>
      <c r="F4391" s="46"/>
      <c r="G4391" s="46"/>
      <c r="H4391" s="12">
        <f>SUM(E4391*100,F4391:G4391)</f>
        <v>63.012544802867389</v>
      </c>
      <c r="I4391" s="94"/>
      <c r="J4391" s="95"/>
      <c r="K4391" s="12">
        <f>SUM(I4391:J4391)</f>
        <v>0</v>
      </c>
      <c r="L4391" s="95"/>
      <c r="M4391" s="95"/>
      <c r="N4391" s="95"/>
      <c r="O4391" s="12">
        <f>SUM(L4391:N4391)</f>
        <v>0</v>
      </c>
      <c r="P4391" s="95"/>
      <c r="Q4391" s="95"/>
      <c r="R4391" s="95"/>
      <c r="S4391" s="95"/>
      <c r="T4391" s="12">
        <f>SUM(P4391:S4391)</f>
        <v>0</v>
      </c>
      <c r="U4391" s="95"/>
      <c r="V4391" s="94"/>
      <c r="W4391" s="94"/>
      <c r="X4391" s="94"/>
      <c r="Y4391" s="85"/>
      <c r="Z4391" s="85"/>
      <c r="AA4391" s="14">
        <f>SUM(U4391:Z4391)</f>
        <v>0</v>
      </c>
      <c r="AB4391" s="85"/>
      <c r="AC4391" s="85"/>
      <c r="AD4391" s="87">
        <f>H4391+K4391+O4391+T4391+AA4391+AB4391-AC4391</f>
        <v>63.012544802867389</v>
      </c>
    </row>
    <row r="4392" spans="1:30" ht="21" customHeight="1" x14ac:dyDescent="0.2">
      <c r="A4392" s="9">
        <v>4388</v>
      </c>
      <c r="B4392" s="122" t="s">
        <v>3533</v>
      </c>
      <c r="C4392" s="110" t="s">
        <v>73</v>
      </c>
      <c r="D4392" s="110">
        <v>4</v>
      </c>
      <c r="E4392" s="36">
        <v>0.63004117647058833</v>
      </c>
      <c r="F4392" s="50"/>
      <c r="G4392" s="50"/>
      <c r="H4392" s="12">
        <f>SUM(E4392*100,F4392:G4392)</f>
        <v>63.004117647058834</v>
      </c>
      <c r="I4392" s="50"/>
      <c r="J4392" s="112"/>
      <c r="K4392" s="14">
        <f>SUM(I4392:J4392)</f>
        <v>0</v>
      </c>
      <c r="L4392" s="50"/>
      <c r="M4392" s="112"/>
      <c r="N4392" s="112"/>
      <c r="O4392" s="14">
        <f>SUM(L4392:N4392)</f>
        <v>0</v>
      </c>
      <c r="P4392" s="112"/>
      <c r="Q4392" s="112"/>
      <c r="R4392" s="112"/>
      <c r="S4392" s="112"/>
      <c r="T4392" s="14">
        <f>SUM(P4392:S4392)</f>
        <v>0</v>
      </c>
      <c r="U4392" s="50"/>
      <c r="V4392" s="50"/>
      <c r="W4392" s="50"/>
      <c r="X4392" s="50"/>
      <c r="Y4392" s="50"/>
      <c r="Z4392" s="50"/>
      <c r="AA4392" s="14">
        <f>SUM(U4392:Z4392)</f>
        <v>0</v>
      </c>
      <c r="AB4392" s="50"/>
      <c r="AC4392" s="50"/>
      <c r="AD4392" s="86">
        <f>H4392+K4392+O4392+T4392+AA4392+AB4392-AC4392</f>
        <v>63.004117647058834</v>
      </c>
    </row>
    <row r="4393" spans="1:30" ht="21" customHeight="1" x14ac:dyDescent="0.2">
      <c r="A4393" s="10">
        <v>4389</v>
      </c>
      <c r="B4393" s="99" t="s">
        <v>3534</v>
      </c>
      <c r="C4393" s="101" t="s">
        <v>68</v>
      </c>
      <c r="D4393" s="101">
        <v>4</v>
      </c>
      <c r="E4393" s="35">
        <v>0.63</v>
      </c>
      <c r="F4393" s="48"/>
      <c r="G4393" s="48"/>
      <c r="H4393" s="12">
        <f>SUM(E4393*100,F4393:G4393)</f>
        <v>63</v>
      </c>
      <c r="I4393" s="48"/>
      <c r="J4393" s="78"/>
      <c r="K4393" s="13">
        <f>SUM(I4393:J4393)</f>
        <v>0</v>
      </c>
      <c r="L4393" s="48"/>
      <c r="M4393" s="78"/>
      <c r="N4393" s="78"/>
      <c r="O4393" s="13">
        <f>SUM(L4393:N4393)</f>
        <v>0</v>
      </c>
      <c r="P4393" s="78"/>
      <c r="Q4393" s="78"/>
      <c r="R4393" s="78"/>
      <c r="S4393" s="78"/>
      <c r="T4393" s="13">
        <f>SUM(P4393:S4393)</f>
        <v>0</v>
      </c>
      <c r="U4393" s="48"/>
      <c r="V4393" s="48"/>
      <c r="W4393" s="48"/>
      <c r="X4393" s="48"/>
      <c r="Y4393" s="48"/>
      <c r="Z4393" s="48"/>
      <c r="AA4393" s="13">
        <f>SUM(U4393:Z4393)</f>
        <v>0</v>
      </c>
      <c r="AB4393" s="48"/>
      <c r="AC4393" s="48"/>
      <c r="AD4393" s="86">
        <f>H4393+K4393+O4393+T4393+AA4393+AB4393-AC4393</f>
        <v>63</v>
      </c>
    </row>
    <row r="4394" spans="1:30" ht="21" customHeight="1" x14ac:dyDescent="0.2">
      <c r="A4394" s="8">
        <v>4390</v>
      </c>
      <c r="B4394" s="122" t="s">
        <v>3535</v>
      </c>
      <c r="C4394" s="110" t="s">
        <v>73</v>
      </c>
      <c r="D4394" s="110">
        <v>1</v>
      </c>
      <c r="E4394" s="36">
        <v>0.61964285714285716</v>
      </c>
      <c r="F4394" s="50"/>
      <c r="G4394" s="50">
        <v>1</v>
      </c>
      <c r="H4394" s="12">
        <f>SUM(E4394*100,F4394:G4394)</f>
        <v>62.964285714285715</v>
      </c>
      <c r="I4394" s="50"/>
      <c r="J4394" s="112"/>
      <c r="K4394" s="14">
        <f>SUM(I4394:J4394)</f>
        <v>0</v>
      </c>
      <c r="L4394" s="50"/>
      <c r="M4394" s="112"/>
      <c r="N4394" s="112"/>
      <c r="O4394" s="14">
        <f>SUM(L4394:N4394)</f>
        <v>0</v>
      </c>
      <c r="P4394" s="112"/>
      <c r="Q4394" s="112"/>
      <c r="R4394" s="112"/>
      <c r="S4394" s="112"/>
      <c r="T4394" s="14">
        <f>SUM(P4394:S4394)</f>
        <v>0</v>
      </c>
      <c r="U4394" s="50"/>
      <c r="V4394" s="50"/>
      <c r="W4394" s="50"/>
      <c r="X4394" s="50"/>
      <c r="Y4394" s="50"/>
      <c r="Z4394" s="50"/>
      <c r="AA4394" s="14">
        <f>SUM(U4394:Z4394)</f>
        <v>0</v>
      </c>
      <c r="AB4394" s="50"/>
      <c r="AC4394" s="50"/>
      <c r="AD4394" s="86">
        <f>H4394+K4394+O4394+T4394+AA4394+AB4394-AC4394</f>
        <v>62.964285714285715</v>
      </c>
    </row>
    <row r="4395" spans="1:30" ht="21" customHeight="1" x14ac:dyDescent="0.2">
      <c r="A4395" s="9">
        <v>4391</v>
      </c>
      <c r="B4395" s="99" t="s">
        <v>3536</v>
      </c>
      <c r="C4395" s="101" t="s">
        <v>68</v>
      </c>
      <c r="D4395" s="101">
        <v>2</v>
      </c>
      <c r="E4395" s="35">
        <v>0.6293333333333333</v>
      </c>
      <c r="F4395" s="48"/>
      <c r="G4395" s="48"/>
      <c r="H4395" s="12">
        <f>SUM(E4395*100,F4395:G4395)</f>
        <v>62.93333333333333</v>
      </c>
      <c r="I4395" s="48"/>
      <c r="J4395" s="78"/>
      <c r="K4395" s="13">
        <f>SUM(I4395:J4395)</f>
        <v>0</v>
      </c>
      <c r="L4395" s="48"/>
      <c r="M4395" s="78"/>
      <c r="N4395" s="78"/>
      <c r="O4395" s="13">
        <f>SUM(L4395:N4395)</f>
        <v>0</v>
      </c>
      <c r="P4395" s="78"/>
      <c r="Q4395" s="78"/>
      <c r="R4395" s="78"/>
      <c r="S4395" s="78"/>
      <c r="T4395" s="13">
        <f>SUM(P4395:S4395)</f>
        <v>0</v>
      </c>
      <c r="U4395" s="48"/>
      <c r="V4395" s="48"/>
      <c r="W4395" s="48"/>
      <c r="X4395" s="48"/>
      <c r="Y4395" s="48"/>
      <c r="Z4395" s="48"/>
      <c r="AA4395" s="13">
        <f>SUM(U4395:Z4395)</f>
        <v>0</v>
      </c>
      <c r="AB4395" s="48"/>
      <c r="AC4395" s="48"/>
      <c r="AD4395" s="86">
        <f>H4395+K4395+O4395+T4395+AA4395+AB4395-AC4395</f>
        <v>62.93333333333333</v>
      </c>
    </row>
    <row r="4396" spans="1:30" ht="21" customHeight="1" x14ac:dyDescent="0.2">
      <c r="A4396" s="10">
        <v>4392</v>
      </c>
      <c r="B4396" s="107" t="s">
        <v>3537</v>
      </c>
      <c r="C4396" s="104" t="s">
        <v>70</v>
      </c>
      <c r="D4396" s="104">
        <v>2</v>
      </c>
      <c r="E4396" s="36">
        <f>H4396/100</f>
        <v>0.6290916666666666</v>
      </c>
      <c r="F4396" s="49"/>
      <c r="G4396" s="49"/>
      <c r="H4396" s="12">
        <v>62.909166666666664</v>
      </c>
      <c r="I4396" s="49"/>
      <c r="J4396" s="106"/>
      <c r="K4396" s="14">
        <f>SUM(I4396:J4396)</f>
        <v>0</v>
      </c>
      <c r="L4396" s="49"/>
      <c r="M4396" s="106"/>
      <c r="N4396" s="106"/>
      <c r="O4396" s="14">
        <f>SUM(L4396:N4396)</f>
        <v>0</v>
      </c>
      <c r="P4396" s="106"/>
      <c r="Q4396" s="106"/>
      <c r="R4396" s="106"/>
      <c r="S4396" s="106"/>
      <c r="T4396" s="14">
        <f>SUM(P4396:S4396)</f>
        <v>0</v>
      </c>
      <c r="U4396" s="49"/>
      <c r="V4396" s="49"/>
      <c r="W4396" s="49"/>
      <c r="X4396" s="49"/>
      <c r="Y4396" s="49"/>
      <c r="Z4396" s="49"/>
      <c r="AA4396" s="14">
        <f>SUM(U4396:Z4396)</f>
        <v>0</v>
      </c>
      <c r="AB4396" s="49"/>
      <c r="AC4396" s="49"/>
      <c r="AD4396" s="86">
        <f>H4396+K4396+O4396+T4396+AA4396+AB4396-AC4396</f>
        <v>62.909166666666664</v>
      </c>
    </row>
    <row r="4397" spans="1:30" ht="21" customHeight="1" x14ac:dyDescent="0.2">
      <c r="A4397" s="8">
        <v>4393</v>
      </c>
      <c r="B4397" s="140" t="s">
        <v>3538</v>
      </c>
      <c r="C4397" s="92" t="s">
        <v>64</v>
      </c>
      <c r="D4397" s="91">
        <v>4</v>
      </c>
      <c r="E4397" s="37">
        <v>0.62906542056074766</v>
      </c>
      <c r="F4397" s="46"/>
      <c r="G4397" s="46"/>
      <c r="H4397" s="12">
        <f>SUM(E4397*100,F4397:G4397)</f>
        <v>62.906542056074763</v>
      </c>
      <c r="I4397" s="53"/>
      <c r="J4397" s="113"/>
      <c r="K4397" s="12">
        <f>SUM(I4397:J4397)</f>
        <v>0</v>
      </c>
      <c r="L4397" s="53"/>
      <c r="M4397" s="113"/>
      <c r="N4397" s="113"/>
      <c r="O4397" s="12">
        <f>SUM(L4397:N4397)</f>
        <v>0</v>
      </c>
      <c r="P4397" s="113"/>
      <c r="Q4397" s="113"/>
      <c r="R4397" s="113"/>
      <c r="S4397" s="113"/>
      <c r="T4397" s="12">
        <f>SUM(P4397:S4397)</f>
        <v>0</v>
      </c>
      <c r="U4397" s="53"/>
      <c r="V4397" s="53"/>
      <c r="W4397" s="53"/>
      <c r="X4397" s="53"/>
      <c r="Y4397" s="58"/>
      <c r="Z4397" s="58"/>
      <c r="AA4397" s="14">
        <f>SUM(U4397:Z4397)</f>
        <v>0</v>
      </c>
      <c r="AB4397" s="58"/>
      <c r="AC4397" s="58"/>
      <c r="AD4397" s="86">
        <f>H4397+K4397+O4397+T4397+AA4397+AB4397-AC4397</f>
        <v>62.906542056074763</v>
      </c>
    </row>
    <row r="4398" spans="1:30" ht="21" customHeight="1" x14ac:dyDescent="0.2">
      <c r="A4398" s="9">
        <v>4394</v>
      </c>
      <c r="B4398" s="117">
        <v>184687</v>
      </c>
      <c r="C4398" s="119" t="s">
        <v>78</v>
      </c>
      <c r="D4398" s="119">
        <v>4</v>
      </c>
      <c r="E4398" s="36">
        <v>0.62820512820512819</v>
      </c>
      <c r="F4398" s="51"/>
      <c r="G4398" s="51"/>
      <c r="H4398" s="12">
        <f>SUM(E4398*100,F4398:G4398)</f>
        <v>62.820512820512818</v>
      </c>
      <c r="I4398" s="51"/>
      <c r="J4398" s="121"/>
      <c r="K4398" s="14">
        <f>SUM(I4398:J4398)</f>
        <v>0</v>
      </c>
      <c r="L4398" s="51"/>
      <c r="M4398" s="121"/>
      <c r="N4398" s="121"/>
      <c r="O4398" s="14">
        <f>SUM(L4398:N4398)</f>
        <v>0</v>
      </c>
      <c r="P4398" s="121"/>
      <c r="Q4398" s="121"/>
      <c r="R4398" s="121"/>
      <c r="S4398" s="121"/>
      <c r="T4398" s="14">
        <f>SUM(P4398:S4398)</f>
        <v>0</v>
      </c>
      <c r="U4398" s="51"/>
      <c r="V4398" s="51"/>
      <c r="W4398" s="51"/>
      <c r="X4398" s="51"/>
      <c r="Y4398" s="51"/>
      <c r="Z4398" s="51"/>
      <c r="AA4398" s="14">
        <f>SUM(U4398:Z4398)</f>
        <v>0</v>
      </c>
      <c r="AB4398" s="51"/>
      <c r="AC4398" s="51"/>
      <c r="AD4398" s="86">
        <f>H4398+K4398+O4398+T4398+AA4398+AB4398-AC4398</f>
        <v>62.820512820512818</v>
      </c>
    </row>
    <row r="4399" spans="1:30" ht="21" customHeight="1" x14ac:dyDescent="0.2">
      <c r="A4399" s="10">
        <v>4395</v>
      </c>
      <c r="B4399" s="110" t="s">
        <v>3539</v>
      </c>
      <c r="C4399" s="110" t="s">
        <v>73</v>
      </c>
      <c r="D4399" s="110">
        <v>1</v>
      </c>
      <c r="E4399" s="36">
        <v>0.58795333333333333</v>
      </c>
      <c r="F4399" s="50"/>
      <c r="G4399" s="50">
        <v>4</v>
      </c>
      <c r="H4399" s="12">
        <f>SUM(E4399*100,F4399:G4399)</f>
        <v>62.795333333333332</v>
      </c>
      <c r="I4399" s="50"/>
      <c r="J4399" s="112"/>
      <c r="K4399" s="14">
        <f>SUM(I4399:J4399)</f>
        <v>0</v>
      </c>
      <c r="L4399" s="50"/>
      <c r="M4399" s="112"/>
      <c r="N4399" s="112"/>
      <c r="O4399" s="14">
        <f>SUM(L4399:N4399)</f>
        <v>0</v>
      </c>
      <c r="P4399" s="112"/>
      <c r="Q4399" s="112"/>
      <c r="R4399" s="112"/>
      <c r="S4399" s="112"/>
      <c r="T4399" s="14">
        <f>SUM(P4399:S4399)</f>
        <v>0</v>
      </c>
      <c r="U4399" s="50"/>
      <c r="V4399" s="50"/>
      <c r="W4399" s="50"/>
      <c r="X4399" s="50"/>
      <c r="Y4399" s="50"/>
      <c r="Z4399" s="50"/>
      <c r="AA4399" s="14">
        <f>SUM(U4399:Z4399)</f>
        <v>0</v>
      </c>
      <c r="AB4399" s="50"/>
      <c r="AC4399" s="50"/>
      <c r="AD4399" s="87">
        <f>H4399+K4399+O4399+T4399+AA4399+AB4399-AC4399</f>
        <v>62.795333333333332</v>
      </c>
    </row>
    <row r="4400" spans="1:30" ht="21" customHeight="1" x14ac:dyDescent="0.2">
      <c r="A4400" s="8">
        <v>4396</v>
      </c>
      <c r="B4400" s="107">
        <v>182753</v>
      </c>
      <c r="C4400" s="104" t="s">
        <v>70</v>
      </c>
      <c r="D4400" s="104">
        <v>3</v>
      </c>
      <c r="E4400" s="36">
        <f>'[1]3-18-03.'!AD6</f>
        <v>0.62777777777777777</v>
      </c>
      <c r="F4400" s="49"/>
      <c r="G4400" s="49"/>
      <c r="H4400" s="12">
        <f>SUM(E4400*100,F4400:G4400)</f>
        <v>62.777777777777779</v>
      </c>
      <c r="I4400" s="49"/>
      <c r="J4400" s="106"/>
      <c r="K4400" s="14">
        <f>SUM(I4400:J4400)</f>
        <v>0</v>
      </c>
      <c r="L4400" s="49"/>
      <c r="M4400" s="106"/>
      <c r="N4400" s="106"/>
      <c r="O4400" s="14">
        <f>SUM(L4400:N4400)</f>
        <v>0</v>
      </c>
      <c r="P4400" s="106"/>
      <c r="Q4400" s="106"/>
      <c r="R4400" s="106"/>
      <c r="S4400" s="106"/>
      <c r="T4400" s="14">
        <f>SUM(P4400:S4400)</f>
        <v>0</v>
      </c>
      <c r="U4400" s="49"/>
      <c r="V4400" s="49"/>
      <c r="W4400" s="49"/>
      <c r="X4400" s="49"/>
      <c r="Y4400" s="49"/>
      <c r="Z4400" s="49"/>
      <c r="AA4400" s="14">
        <f>SUM(U4400:Z4400)</f>
        <v>0</v>
      </c>
      <c r="AB4400" s="49"/>
      <c r="AC4400" s="49"/>
      <c r="AD4400" s="86">
        <f>H4400+K4400+O4400+T4400+AA4400+AB4400-AC4400</f>
        <v>62.777777777777779</v>
      </c>
    </row>
    <row r="4401" spans="1:30" ht="21" customHeight="1" x14ac:dyDescent="0.2">
      <c r="A4401" s="9">
        <v>4397</v>
      </c>
      <c r="B4401" s="122" t="s">
        <v>3540</v>
      </c>
      <c r="C4401" s="110" t="s">
        <v>73</v>
      </c>
      <c r="D4401" s="110">
        <v>2</v>
      </c>
      <c r="E4401" s="36">
        <v>0.62272727272727268</v>
      </c>
      <c r="F4401" s="50"/>
      <c r="G4401" s="50"/>
      <c r="H4401" s="12">
        <f>SUM(E4401*100,F4401:G4401)</f>
        <v>62.272727272727266</v>
      </c>
      <c r="I4401" s="50"/>
      <c r="J4401" s="112"/>
      <c r="K4401" s="14">
        <f>SUM(I4401:J4401)</f>
        <v>0</v>
      </c>
      <c r="L4401" s="50"/>
      <c r="M4401" s="112"/>
      <c r="N4401" s="112"/>
      <c r="O4401" s="14">
        <f>SUM(L4401:N4401)</f>
        <v>0</v>
      </c>
      <c r="P4401" s="112"/>
      <c r="Q4401" s="135"/>
      <c r="R4401" s="112">
        <v>0.5</v>
      </c>
      <c r="S4401" s="112"/>
      <c r="T4401" s="14">
        <f>SUM(P4401:S4401)</f>
        <v>0.5</v>
      </c>
      <c r="U4401" s="50"/>
      <c r="V4401" s="50"/>
      <c r="W4401" s="50"/>
      <c r="X4401" s="50"/>
      <c r="Y4401" s="50"/>
      <c r="Z4401" s="50"/>
      <c r="AA4401" s="14">
        <f>SUM(U4401:Z4401)</f>
        <v>0</v>
      </c>
      <c r="AB4401" s="50"/>
      <c r="AC4401" s="50"/>
      <c r="AD4401" s="87">
        <f>H4401+K4401+O4401+T4401+AA4401+AB4401-AC4401</f>
        <v>62.772727272727266</v>
      </c>
    </row>
    <row r="4402" spans="1:30" ht="21" customHeight="1" x14ac:dyDescent="0.2">
      <c r="A4402" s="10">
        <v>4398</v>
      </c>
      <c r="B4402" s="107" t="s">
        <v>3541</v>
      </c>
      <c r="C4402" s="104" t="s">
        <v>70</v>
      </c>
      <c r="D4402" s="104">
        <v>2</v>
      </c>
      <c r="E4402" s="36">
        <f>H4402/100</f>
        <v>0.62759090909090898</v>
      </c>
      <c r="F4402" s="49"/>
      <c r="G4402" s="49"/>
      <c r="H4402" s="12">
        <v>62.759090909090901</v>
      </c>
      <c r="I4402" s="49"/>
      <c r="J4402" s="106"/>
      <c r="K4402" s="14">
        <f>SUM(I4402:J4402)</f>
        <v>0</v>
      </c>
      <c r="L4402" s="49"/>
      <c r="M4402" s="106"/>
      <c r="N4402" s="106"/>
      <c r="O4402" s="14">
        <f>SUM(L4402:N4402)</f>
        <v>0</v>
      </c>
      <c r="P4402" s="106"/>
      <c r="Q4402" s="106"/>
      <c r="R4402" s="106"/>
      <c r="S4402" s="106"/>
      <c r="T4402" s="14">
        <f>SUM(P4402:S4402)</f>
        <v>0</v>
      </c>
      <c r="U4402" s="49"/>
      <c r="V4402" s="49"/>
      <c r="W4402" s="49"/>
      <c r="X4402" s="49"/>
      <c r="Y4402" s="49"/>
      <c r="Z4402" s="49"/>
      <c r="AA4402" s="14">
        <f>SUM(U4402:Z4402)</f>
        <v>0</v>
      </c>
      <c r="AB4402" s="49"/>
      <c r="AC4402" s="49"/>
      <c r="AD4402" s="86">
        <f>H4402+K4402+O4402+T4402+AA4402+AB4402-AC4402</f>
        <v>62.759090909090901</v>
      </c>
    </row>
    <row r="4403" spans="1:30" ht="21" customHeight="1" x14ac:dyDescent="0.2">
      <c r="A4403" s="8">
        <v>4399</v>
      </c>
      <c r="B4403" s="96" t="s">
        <v>3542</v>
      </c>
      <c r="C4403" s="96" t="s">
        <v>66</v>
      </c>
      <c r="D4403" s="96">
        <v>4</v>
      </c>
      <c r="E4403" s="35">
        <v>0.62694444444444442</v>
      </c>
      <c r="F4403" s="47"/>
      <c r="G4403" s="47"/>
      <c r="H4403" s="12">
        <f>SUM(E4403*100,F4403:G4403)</f>
        <v>62.694444444444443</v>
      </c>
      <c r="I4403" s="47"/>
      <c r="J4403" s="77"/>
      <c r="K4403" s="13">
        <f>SUM(I4403:J4403)</f>
        <v>0</v>
      </c>
      <c r="L4403" s="47"/>
      <c r="M4403" s="77"/>
      <c r="N4403" s="77"/>
      <c r="O4403" s="13">
        <f>SUM(L4403:N4403)</f>
        <v>0</v>
      </c>
      <c r="P4403" s="77"/>
      <c r="Q4403" s="77"/>
      <c r="R4403" s="77"/>
      <c r="S4403" s="77"/>
      <c r="T4403" s="13">
        <f>SUM(P4403:S4403)</f>
        <v>0</v>
      </c>
      <c r="U4403" s="47"/>
      <c r="V4403" s="47"/>
      <c r="W4403" s="47"/>
      <c r="X4403" s="47"/>
      <c r="Y4403" s="47"/>
      <c r="Z4403" s="47"/>
      <c r="AA4403" s="13">
        <f>SUM(U4403:Z4403)</f>
        <v>0</v>
      </c>
      <c r="AB4403" s="47"/>
      <c r="AC4403" s="47"/>
      <c r="AD4403" s="86">
        <f>H4403+K4403+O4403+T4403+AA4403+AB4403-AC4403</f>
        <v>62.694444444444443</v>
      </c>
    </row>
    <row r="4404" spans="1:30" ht="21" customHeight="1" x14ac:dyDescent="0.2">
      <c r="A4404" s="9">
        <v>4400</v>
      </c>
      <c r="B4404" s="117">
        <v>204196</v>
      </c>
      <c r="C4404" s="119" t="s">
        <v>78</v>
      </c>
      <c r="D4404" s="119">
        <v>1</v>
      </c>
      <c r="E4404" s="36">
        <v>0.62678437500000006</v>
      </c>
      <c r="F4404" s="51"/>
      <c r="G4404" s="51"/>
      <c r="H4404" s="12">
        <f>SUM(E4404*100,F4404:G4404)</f>
        <v>62.678437500000008</v>
      </c>
      <c r="I4404" s="51"/>
      <c r="J4404" s="121"/>
      <c r="K4404" s="14">
        <f>SUM(I4404:J4404)</f>
        <v>0</v>
      </c>
      <c r="L4404" s="51"/>
      <c r="M4404" s="121"/>
      <c r="N4404" s="121"/>
      <c r="O4404" s="14">
        <f>SUM(L4404:N4404)</f>
        <v>0</v>
      </c>
      <c r="P4404" s="121"/>
      <c r="Q4404" s="121"/>
      <c r="R4404" s="121"/>
      <c r="S4404" s="121"/>
      <c r="T4404" s="14">
        <f>SUM(P4404:S4404)</f>
        <v>0</v>
      </c>
      <c r="U4404" s="51"/>
      <c r="V4404" s="51"/>
      <c r="W4404" s="51"/>
      <c r="X4404" s="51"/>
      <c r="Y4404" s="51"/>
      <c r="Z4404" s="51"/>
      <c r="AA4404" s="14">
        <f>SUM(U4404:Z4404)</f>
        <v>0</v>
      </c>
      <c r="AB4404" s="51"/>
      <c r="AC4404" s="51"/>
      <c r="AD4404" s="86">
        <f>H4404+K4404+O4404+T4404+AA4404+AB4404-AC4404</f>
        <v>62.678437500000008</v>
      </c>
    </row>
    <row r="4405" spans="1:30" ht="21" customHeight="1" x14ac:dyDescent="0.2">
      <c r="A4405" s="10">
        <v>4401</v>
      </c>
      <c r="B4405" s="96" t="s">
        <v>3543</v>
      </c>
      <c r="C4405" s="96" t="s">
        <v>66</v>
      </c>
      <c r="D4405" s="96">
        <v>1</v>
      </c>
      <c r="E4405" s="35">
        <v>0.62656250000000002</v>
      </c>
      <c r="F4405" s="47"/>
      <c r="G4405" s="47"/>
      <c r="H4405" s="12">
        <f>SUM(E4405*100,F4405:G4405)</f>
        <v>62.65625</v>
      </c>
      <c r="I4405" s="47"/>
      <c r="J4405" s="77"/>
      <c r="K4405" s="13">
        <f>SUM(I4405:J4405)</f>
        <v>0</v>
      </c>
      <c r="L4405" s="47"/>
      <c r="M4405" s="77"/>
      <c r="N4405" s="77"/>
      <c r="O4405" s="13">
        <f>SUM(L4405:N4405)</f>
        <v>0</v>
      </c>
      <c r="P4405" s="77"/>
      <c r="Q4405" s="77"/>
      <c r="R4405" s="77"/>
      <c r="S4405" s="77"/>
      <c r="T4405" s="13">
        <f>SUM(P4405:S4405)</f>
        <v>0</v>
      </c>
      <c r="U4405" s="47"/>
      <c r="V4405" s="47"/>
      <c r="W4405" s="47"/>
      <c r="X4405" s="47"/>
      <c r="Y4405" s="47"/>
      <c r="Z4405" s="47"/>
      <c r="AA4405" s="13">
        <f>SUM(U4405:Z4405)</f>
        <v>0</v>
      </c>
      <c r="AB4405" s="47"/>
      <c r="AC4405" s="47"/>
      <c r="AD4405" s="86">
        <f>H4405+K4405+O4405+T4405+AA4405+AB4405-AC4405</f>
        <v>62.65625</v>
      </c>
    </row>
    <row r="4406" spans="1:30" ht="21" customHeight="1" x14ac:dyDescent="0.2">
      <c r="A4406" s="8">
        <v>4402</v>
      </c>
      <c r="B4406" s="145">
        <v>178317</v>
      </c>
      <c r="C4406" s="92" t="s">
        <v>64</v>
      </c>
      <c r="D4406" s="91">
        <v>5</v>
      </c>
      <c r="E4406" s="37">
        <v>0.6263341772151898</v>
      </c>
      <c r="F4406" s="54"/>
      <c r="G4406" s="54"/>
      <c r="H4406" s="12">
        <f>SUM(E4406*100,F4406:G4406)</f>
        <v>62.633417721518981</v>
      </c>
      <c r="I4406" s="85"/>
      <c r="J4406" s="126"/>
      <c r="K4406" s="12">
        <f>SUM(I4406:J4406)</f>
        <v>0</v>
      </c>
      <c r="L4406" s="95"/>
      <c r="M4406" s="95"/>
      <c r="N4406" s="95"/>
      <c r="O4406" s="12">
        <f>SUM(L4406:N4406)</f>
        <v>0</v>
      </c>
      <c r="P4406" s="95"/>
      <c r="Q4406" s="95"/>
      <c r="R4406" s="95"/>
      <c r="S4406" s="95"/>
      <c r="T4406" s="12">
        <f>SUM(P4406:S4406)</f>
        <v>0</v>
      </c>
      <c r="U4406" s="95"/>
      <c r="V4406" s="94"/>
      <c r="W4406" s="94"/>
      <c r="X4406" s="94"/>
      <c r="Y4406" s="85"/>
      <c r="Z4406" s="85"/>
      <c r="AA4406" s="14">
        <f>SUM(U4406:Z4406)</f>
        <v>0</v>
      </c>
      <c r="AB4406" s="85"/>
      <c r="AC4406" s="85"/>
      <c r="AD4406" s="86">
        <f>H4406+K4406+O4406+T4406+AA4406+AB4406-AC4406</f>
        <v>62.633417721518981</v>
      </c>
    </row>
    <row r="4407" spans="1:30" ht="21" customHeight="1" x14ac:dyDescent="0.2">
      <c r="A4407" s="9">
        <v>4403</v>
      </c>
      <c r="B4407" s="122" t="s">
        <v>3544</v>
      </c>
      <c r="C4407" s="110" t="s">
        <v>73</v>
      </c>
      <c r="D4407" s="110">
        <v>2</v>
      </c>
      <c r="E4407" s="36">
        <v>0.62624999999999997</v>
      </c>
      <c r="F4407" s="50"/>
      <c r="G4407" s="50"/>
      <c r="H4407" s="12">
        <f>SUM(E4407*100,F4407:G4407)</f>
        <v>62.625</v>
      </c>
      <c r="I4407" s="50"/>
      <c r="J4407" s="112"/>
      <c r="K4407" s="14">
        <f>SUM(I4407:J4407)</f>
        <v>0</v>
      </c>
      <c r="L4407" s="50"/>
      <c r="M4407" s="112"/>
      <c r="N4407" s="112"/>
      <c r="O4407" s="14">
        <f>SUM(L4407:N4407)</f>
        <v>0</v>
      </c>
      <c r="P4407" s="112"/>
      <c r="Q4407" s="112"/>
      <c r="R4407" s="112"/>
      <c r="S4407" s="112"/>
      <c r="T4407" s="14">
        <f>SUM(P4407:S4407)</f>
        <v>0</v>
      </c>
      <c r="U4407" s="50"/>
      <c r="V4407" s="50"/>
      <c r="W4407" s="50"/>
      <c r="X4407" s="50"/>
      <c r="Y4407" s="50"/>
      <c r="Z4407" s="50"/>
      <c r="AA4407" s="14">
        <f>SUM(U4407:Z4407)</f>
        <v>0</v>
      </c>
      <c r="AB4407" s="50"/>
      <c r="AC4407" s="50"/>
      <c r="AD4407" s="86">
        <f>H4407+K4407+O4407+T4407+AA4407+AB4407-AC4407</f>
        <v>62.625</v>
      </c>
    </row>
    <row r="4408" spans="1:30" ht="21" customHeight="1" x14ac:dyDescent="0.2">
      <c r="A4408" s="10">
        <v>4404</v>
      </c>
      <c r="B4408" s="114" t="s">
        <v>3545</v>
      </c>
      <c r="C4408" s="92" t="s">
        <v>64</v>
      </c>
      <c r="D4408" s="91">
        <v>3</v>
      </c>
      <c r="E4408" s="37">
        <v>0.6261093247588424</v>
      </c>
      <c r="F4408" s="52"/>
      <c r="G4408" s="46"/>
      <c r="H4408" s="12">
        <f>SUM(E4408*100,F4408:G4408)</f>
        <v>62.61093247588424</v>
      </c>
      <c r="I4408" s="94"/>
      <c r="J4408" s="95"/>
      <c r="K4408" s="12">
        <f>SUM(I4408:J4408)</f>
        <v>0</v>
      </c>
      <c r="L4408" s="95"/>
      <c r="M4408" s="95"/>
      <c r="N4408" s="95"/>
      <c r="O4408" s="12">
        <f>SUM(L4408:N4408)</f>
        <v>0</v>
      </c>
      <c r="P4408" s="95"/>
      <c r="Q4408" s="95"/>
      <c r="R4408" s="95"/>
      <c r="S4408" s="95"/>
      <c r="T4408" s="12">
        <f>SUM(P4408:S4408)</f>
        <v>0</v>
      </c>
      <c r="U4408" s="95"/>
      <c r="V4408" s="94"/>
      <c r="W4408" s="94"/>
      <c r="X4408" s="94"/>
      <c r="Y4408" s="85"/>
      <c r="Z4408" s="85"/>
      <c r="AA4408" s="14">
        <f>SUM(U4408:Z4408)</f>
        <v>0</v>
      </c>
      <c r="AB4408" s="85"/>
      <c r="AC4408" s="85"/>
      <c r="AD4408" s="86">
        <f>H4408+K4408+O4408+T4408+AA4408+AB4408-AC4408</f>
        <v>62.61093247588424</v>
      </c>
    </row>
    <row r="4409" spans="1:30" ht="21" customHeight="1" x14ac:dyDescent="0.2">
      <c r="A4409" s="8">
        <v>4405</v>
      </c>
      <c r="B4409" s="145">
        <v>164444</v>
      </c>
      <c r="C4409" s="92" t="s">
        <v>64</v>
      </c>
      <c r="D4409" s="91">
        <v>5</v>
      </c>
      <c r="E4409" s="37">
        <v>0.62593405017921155</v>
      </c>
      <c r="F4409" s="46"/>
      <c r="G4409" s="46"/>
      <c r="H4409" s="12">
        <f>SUM(E4409*100,F4409:G4409)</f>
        <v>62.593405017921157</v>
      </c>
      <c r="I4409" s="94"/>
      <c r="J4409" s="95"/>
      <c r="K4409" s="12">
        <f>SUM(I4409:J4409)</f>
        <v>0</v>
      </c>
      <c r="L4409" s="95"/>
      <c r="M4409" s="95"/>
      <c r="N4409" s="95"/>
      <c r="O4409" s="12">
        <f>SUM(L4409:N4409)</f>
        <v>0</v>
      </c>
      <c r="P4409" s="95"/>
      <c r="Q4409" s="95"/>
      <c r="R4409" s="95"/>
      <c r="S4409" s="95"/>
      <c r="T4409" s="12">
        <f>SUM(P4409:S4409)</f>
        <v>0</v>
      </c>
      <c r="U4409" s="95"/>
      <c r="V4409" s="94"/>
      <c r="W4409" s="94"/>
      <c r="X4409" s="94"/>
      <c r="Y4409" s="85"/>
      <c r="Z4409" s="85"/>
      <c r="AA4409" s="14">
        <f>SUM(U4409:Z4409)</f>
        <v>0</v>
      </c>
      <c r="AB4409" s="85"/>
      <c r="AC4409" s="85"/>
      <c r="AD4409" s="87">
        <f>H4409+K4409+O4409+T4409+AA4409+AB4409-AC4409</f>
        <v>62.593405017921157</v>
      </c>
    </row>
    <row r="4410" spans="1:30" ht="21" customHeight="1" x14ac:dyDescent="0.2">
      <c r="A4410" s="9">
        <v>4406</v>
      </c>
      <c r="B4410" s="117">
        <v>184209</v>
      </c>
      <c r="C4410" s="119" t="s">
        <v>78</v>
      </c>
      <c r="D4410" s="119">
        <v>3</v>
      </c>
      <c r="E4410" s="36">
        <v>0.62590909090909086</v>
      </c>
      <c r="F4410" s="51"/>
      <c r="G4410" s="51"/>
      <c r="H4410" s="12">
        <f>SUM(E4410*100,F4410:G4410)</f>
        <v>62.590909090909086</v>
      </c>
      <c r="I4410" s="51"/>
      <c r="J4410" s="121"/>
      <c r="K4410" s="14">
        <f>SUM(I4410:J4410)</f>
        <v>0</v>
      </c>
      <c r="L4410" s="51"/>
      <c r="M4410" s="121"/>
      <c r="N4410" s="121"/>
      <c r="O4410" s="14">
        <f>SUM(L4410:N4410)</f>
        <v>0</v>
      </c>
      <c r="P4410" s="121"/>
      <c r="Q4410" s="121"/>
      <c r="R4410" s="121"/>
      <c r="S4410" s="121"/>
      <c r="T4410" s="14">
        <f>SUM(P4410:S4410)</f>
        <v>0</v>
      </c>
      <c r="U4410" s="51"/>
      <c r="V4410" s="51"/>
      <c r="W4410" s="51"/>
      <c r="X4410" s="51"/>
      <c r="Y4410" s="51"/>
      <c r="Z4410" s="51"/>
      <c r="AA4410" s="14">
        <f>SUM(U4410:Z4410)</f>
        <v>0</v>
      </c>
      <c r="AB4410" s="51"/>
      <c r="AC4410" s="51"/>
      <c r="AD4410" s="86">
        <f>H4410+K4410+O4410+T4410+AA4410+AB4410-AC4410</f>
        <v>62.590909090909086</v>
      </c>
    </row>
    <row r="4411" spans="1:30" ht="21" customHeight="1" x14ac:dyDescent="0.2">
      <c r="A4411" s="10">
        <v>4407</v>
      </c>
      <c r="B4411" s="107" t="s">
        <v>3546</v>
      </c>
      <c r="C4411" s="104" t="s">
        <v>70</v>
      </c>
      <c r="D4411" s="104">
        <v>2</v>
      </c>
      <c r="E4411" s="36">
        <f>H4411/100</f>
        <v>0.62566666666666659</v>
      </c>
      <c r="F4411" s="49"/>
      <c r="G4411" s="49"/>
      <c r="H4411" s="12">
        <v>62.566666666666663</v>
      </c>
      <c r="I4411" s="49"/>
      <c r="J4411" s="106"/>
      <c r="K4411" s="14">
        <f>SUM(I4411:J4411)</f>
        <v>0</v>
      </c>
      <c r="L4411" s="49"/>
      <c r="M4411" s="106"/>
      <c r="N4411" s="106"/>
      <c r="O4411" s="14">
        <f>SUM(L4411:N4411)</f>
        <v>0</v>
      </c>
      <c r="P4411" s="106"/>
      <c r="Q4411" s="106"/>
      <c r="R4411" s="106"/>
      <c r="S4411" s="106"/>
      <c r="T4411" s="14">
        <f>SUM(P4411:S4411)</f>
        <v>0</v>
      </c>
      <c r="U4411" s="49"/>
      <c r="V4411" s="49"/>
      <c r="W4411" s="49"/>
      <c r="X4411" s="49"/>
      <c r="Y4411" s="49"/>
      <c r="Z4411" s="49"/>
      <c r="AA4411" s="14">
        <f>SUM(U4411:Z4411)</f>
        <v>0</v>
      </c>
      <c r="AB4411" s="49"/>
      <c r="AC4411" s="49"/>
      <c r="AD4411" s="86">
        <f>H4411+K4411+O4411+T4411+AA4411+AB4411-AC4411</f>
        <v>62.566666666666663</v>
      </c>
    </row>
    <row r="4412" spans="1:30" ht="21" customHeight="1" x14ac:dyDescent="0.2">
      <c r="A4412" s="8">
        <v>4408</v>
      </c>
      <c r="B4412" s="117">
        <v>204043</v>
      </c>
      <c r="C4412" s="119" t="s">
        <v>78</v>
      </c>
      <c r="D4412" s="119">
        <v>1</v>
      </c>
      <c r="E4412" s="36">
        <v>0.625</v>
      </c>
      <c r="F4412" s="51"/>
      <c r="G4412" s="51"/>
      <c r="H4412" s="12">
        <f>SUM(E4412*100,F4412:G4412)</f>
        <v>62.5</v>
      </c>
      <c r="I4412" s="51"/>
      <c r="J4412" s="121"/>
      <c r="K4412" s="14">
        <f>SUM(I4412:J4412)</f>
        <v>0</v>
      </c>
      <c r="L4412" s="51"/>
      <c r="M4412" s="121"/>
      <c r="N4412" s="121"/>
      <c r="O4412" s="14">
        <f>SUM(L4412:N4412)</f>
        <v>0</v>
      </c>
      <c r="P4412" s="121"/>
      <c r="Q4412" s="121"/>
      <c r="R4412" s="121"/>
      <c r="S4412" s="121"/>
      <c r="T4412" s="14">
        <f>SUM(P4412:S4412)</f>
        <v>0</v>
      </c>
      <c r="U4412" s="51"/>
      <c r="V4412" s="51"/>
      <c r="W4412" s="51"/>
      <c r="X4412" s="51"/>
      <c r="Y4412" s="51"/>
      <c r="Z4412" s="51"/>
      <c r="AA4412" s="14">
        <f>SUM(U4412:Z4412)</f>
        <v>0</v>
      </c>
      <c r="AB4412" s="51"/>
      <c r="AC4412" s="51"/>
      <c r="AD4412" s="87">
        <f>H4412+K4412+O4412+T4412+AA4412+AB4412-AC4412</f>
        <v>62.5</v>
      </c>
    </row>
    <row r="4413" spans="1:30" ht="21" customHeight="1" x14ac:dyDescent="0.2">
      <c r="A4413" s="9">
        <v>4409</v>
      </c>
      <c r="B4413" s="96" t="s">
        <v>3547</v>
      </c>
      <c r="C4413" s="96" t="s">
        <v>66</v>
      </c>
      <c r="D4413" s="96">
        <v>3</v>
      </c>
      <c r="E4413" s="35">
        <v>0.6246666666666667</v>
      </c>
      <c r="F4413" s="47"/>
      <c r="G4413" s="47"/>
      <c r="H4413" s="12">
        <f>SUM(E4413*100,F4413:G4413)</f>
        <v>62.466666666666669</v>
      </c>
      <c r="I4413" s="47"/>
      <c r="J4413" s="77"/>
      <c r="K4413" s="13">
        <f>SUM(I4413:J4413)</f>
        <v>0</v>
      </c>
      <c r="L4413" s="47"/>
      <c r="M4413" s="77"/>
      <c r="N4413" s="77"/>
      <c r="O4413" s="13">
        <f>SUM(L4413:N4413)</f>
        <v>0</v>
      </c>
      <c r="P4413" s="77"/>
      <c r="Q4413" s="77"/>
      <c r="R4413" s="77"/>
      <c r="S4413" s="77"/>
      <c r="T4413" s="13">
        <f>SUM(P4413:S4413)</f>
        <v>0</v>
      </c>
      <c r="U4413" s="47"/>
      <c r="V4413" s="47"/>
      <c r="W4413" s="47"/>
      <c r="X4413" s="47"/>
      <c r="Y4413" s="47"/>
      <c r="Z4413" s="47"/>
      <c r="AA4413" s="13">
        <f>SUM(U4413:Z4413)</f>
        <v>0</v>
      </c>
      <c r="AB4413" s="47"/>
      <c r="AC4413" s="47"/>
      <c r="AD4413" s="86">
        <f>H4413+K4413+O4413+T4413+AA4413+AB4413-AC4413</f>
        <v>62.466666666666669</v>
      </c>
    </row>
    <row r="4414" spans="1:30" ht="21" customHeight="1" x14ac:dyDescent="0.2">
      <c r="A4414" s="10">
        <v>4410</v>
      </c>
      <c r="B4414" s="117">
        <v>194081</v>
      </c>
      <c r="C4414" s="119" t="s">
        <v>78</v>
      </c>
      <c r="D4414" s="119">
        <v>2</v>
      </c>
      <c r="E4414" s="36">
        <v>0.62458333333333338</v>
      </c>
      <c r="F4414" s="51"/>
      <c r="G4414" s="51"/>
      <c r="H4414" s="12">
        <f>SUM(E4414*100,F4414:G4414)</f>
        <v>62.458333333333336</v>
      </c>
      <c r="I4414" s="51"/>
      <c r="J4414" s="121"/>
      <c r="K4414" s="14">
        <f>SUM(I4414:J4414)</f>
        <v>0</v>
      </c>
      <c r="L4414" s="51"/>
      <c r="M4414" s="121"/>
      <c r="N4414" s="121"/>
      <c r="O4414" s="14">
        <f>SUM(L4414:N4414)</f>
        <v>0</v>
      </c>
      <c r="P4414" s="121"/>
      <c r="Q4414" s="121"/>
      <c r="R4414" s="121"/>
      <c r="S4414" s="121"/>
      <c r="T4414" s="14">
        <f>SUM(P4414:S4414)</f>
        <v>0</v>
      </c>
      <c r="U4414" s="51"/>
      <c r="V4414" s="51"/>
      <c r="W4414" s="51"/>
      <c r="X4414" s="51"/>
      <c r="Y4414" s="51"/>
      <c r="Z4414" s="51"/>
      <c r="AA4414" s="14">
        <f>SUM(U4414:Z4414)</f>
        <v>0</v>
      </c>
      <c r="AB4414" s="51"/>
      <c r="AC4414" s="51"/>
      <c r="AD4414" s="86">
        <f>H4414+K4414+O4414+T4414+AA4414+AB4414-AC4414</f>
        <v>62.458333333333336</v>
      </c>
    </row>
    <row r="4415" spans="1:30" ht="21" customHeight="1" x14ac:dyDescent="0.2">
      <c r="A4415" s="8">
        <v>4411</v>
      </c>
      <c r="B4415" s="110" t="s">
        <v>3548</v>
      </c>
      <c r="C4415" s="110" t="s">
        <v>73</v>
      </c>
      <c r="D4415" s="110">
        <v>4</v>
      </c>
      <c r="E4415" s="36">
        <v>0.62437500000000001</v>
      </c>
      <c r="F4415" s="50"/>
      <c r="G4415" s="50"/>
      <c r="H4415" s="12">
        <f>SUM(E4415*100,F4415:G4415)</f>
        <v>62.4375</v>
      </c>
      <c r="I4415" s="50"/>
      <c r="J4415" s="112"/>
      <c r="K4415" s="14">
        <f>SUM(I4415:J4415)</f>
        <v>0</v>
      </c>
      <c r="L4415" s="50"/>
      <c r="M4415" s="112"/>
      <c r="N4415" s="112"/>
      <c r="O4415" s="14">
        <f>SUM(L4415:N4415)</f>
        <v>0</v>
      </c>
      <c r="P4415" s="112"/>
      <c r="Q4415" s="112"/>
      <c r="R4415" s="112"/>
      <c r="S4415" s="112"/>
      <c r="T4415" s="14">
        <f>SUM(P4415:S4415)</f>
        <v>0</v>
      </c>
      <c r="U4415" s="50"/>
      <c r="V4415" s="50"/>
      <c r="W4415" s="50"/>
      <c r="X4415" s="50"/>
      <c r="Y4415" s="50"/>
      <c r="Z4415" s="50"/>
      <c r="AA4415" s="14">
        <f>SUM(U4415:Z4415)</f>
        <v>0</v>
      </c>
      <c r="AB4415" s="50"/>
      <c r="AC4415" s="50"/>
      <c r="AD4415" s="86">
        <f>H4415+K4415+O4415+T4415+AA4415+AB4415-AC4415</f>
        <v>62.4375</v>
      </c>
    </row>
    <row r="4416" spans="1:30" ht="21" customHeight="1" x14ac:dyDescent="0.2">
      <c r="A4416" s="9">
        <v>4412</v>
      </c>
      <c r="B4416" s="99" t="s">
        <v>3549</v>
      </c>
      <c r="C4416" s="101" t="s">
        <v>68</v>
      </c>
      <c r="D4416" s="125">
        <v>3</v>
      </c>
      <c r="E4416" s="35">
        <v>0.62413793103448278</v>
      </c>
      <c r="F4416" s="48"/>
      <c r="G4416" s="48"/>
      <c r="H4416" s="12">
        <f>SUM(E4416*100,F4416:G4416)</f>
        <v>62.413793103448278</v>
      </c>
      <c r="I4416" s="48"/>
      <c r="J4416" s="78"/>
      <c r="K4416" s="13">
        <f>SUM(I4416:J4416)</f>
        <v>0</v>
      </c>
      <c r="L4416" s="48"/>
      <c r="M4416" s="78"/>
      <c r="N4416" s="78"/>
      <c r="O4416" s="13">
        <f>SUM(L4416:N4416)</f>
        <v>0</v>
      </c>
      <c r="P4416" s="78"/>
      <c r="Q4416" s="78"/>
      <c r="R4416" s="78"/>
      <c r="S4416" s="78"/>
      <c r="T4416" s="13">
        <f>SUM(P4416:S4416)</f>
        <v>0</v>
      </c>
      <c r="U4416" s="48"/>
      <c r="V4416" s="48"/>
      <c r="W4416" s="48"/>
      <c r="X4416" s="48"/>
      <c r="Y4416" s="48"/>
      <c r="Z4416" s="48"/>
      <c r="AA4416" s="13">
        <f>SUM(U4416:Z4416)</f>
        <v>0</v>
      </c>
      <c r="AB4416" s="48"/>
      <c r="AC4416" s="48"/>
      <c r="AD4416" s="86">
        <f>H4416+K4416+O4416+T4416+AA4416+AB4416-AC4416</f>
        <v>62.413793103448278</v>
      </c>
    </row>
    <row r="4417" spans="1:30" ht="21" customHeight="1" x14ac:dyDescent="0.2">
      <c r="A4417" s="10">
        <v>4413</v>
      </c>
      <c r="B4417" s="103" t="s">
        <v>3550</v>
      </c>
      <c r="C4417" s="104" t="s">
        <v>70</v>
      </c>
      <c r="D4417" s="103">
        <v>4</v>
      </c>
      <c r="E4417" s="36">
        <f>H4417/100</f>
        <v>0.62384615384615383</v>
      </c>
      <c r="F4417" s="49"/>
      <c r="G4417" s="49"/>
      <c r="H4417" s="12">
        <v>62.384615384615387</v>
      </c>
      <c r="I4417" s="49"/>
      <c r="J4417" s="106"/>
      <c r="K4417" s="14">
        <f>SUM(I4417:J4417)</f>
        <v>0</v>
      </c>
      <c r="L4417" s="49"/>
      <c r="M4417" s="106"/>
      <c r="N4417" s="106"/>
      <c r="O4417" s="14">
        <f>SUM(L4417:N4417)</f>
        <v>0</v>
      </c>
      <c r="P4417" s="106"/>
      <c r="Q4417" s="106"/>
      <c r="R4417" s="106"/>
      <c r="S4417" s="106"/>
      <c r="T4417" s="14">
        <f>SUM(P4417:S4417)</f>
        <v>0</v>
      </c>
      <c r="U4417" s="49"/>
      <c r="V4417" s="49"/>
      <c r="W4417" s="49"/>
      <c r="X4417" s="49"/>
      <c r="Y4417" s="49"/>
      <c r="Z4417" s="49"/>
      <c r="AA4417" s="14">
        <f>SUM(U4417:Z4417)</f>
        <v>0</v>
      </c>
      <c r="AB4417" s="49"/>
      <c r="AC4417" s="49"/>
      <c r="AD4417" s="86">
        <f>H4417+K4417+O4417+T4417+AA4417+AB4417-AC4417</f>
        <v>62.384615384615387</v>
      </c>
    </row>
    <row r="4418" spans="1:30" ht="21" customHeight="1" x14ac:dyDescent="0.2">
      <c r="A4418" s="8">
        <v>4414</v>
      </c>
      <c r="B4418" s="103" t="s">
        <v>3551</v>
      </c>
      <c r="C4418" s="104" t="s">
        <v>70</v>
      </c>
      <c r="D4418" s="103">
        <v>4</v>
      </c>
      <c r="E4418" s="36">
        <f>H4418/100</f>
        <v>0.62384615384615383</v>
      </c>
      <c r="F4418" s="49"/>
      <c r="G4418" s="49"/>
      <c r="H4418" s="12">
        <v>62.384615384615387</v>
      </c>
      <c r="I4418" s="49"/>
      <c r="J4418" s="106"/>
      <c r="K4418" s="14">
        <f>SUM(I4418:J4418)</f>
        <v>0</v>
      </c>
      <c r="L4418" s="49"/>
      <c r="M4418" s="106"/>
      <c r="N4418" s="106"/>
      <c r="O4418" s="14">
        <f>SUM(L4418:N4418)</f>
        <v>0</v>
      </c>
      <c r="P4418" s="106"/>
      <c r="Q4418" s="106"/>
      <c r="R4418" s="106"/>
      <c r="S4418" s="106"/>
      <c r="T4418" s="14">
        <f>SUM(P4418:S4418)</f>
        <v>0</v>
      </c>
      <c r="U4418" s="49"/>
      <c r="V4418" s="49"/>
      <c r="W4418" s="49"/>
      <c r="X4418" s="49"/>
      <c r="Y4418" s="49"/>
      <c r="Z4418" s="49"/>
      <c r="AA4418" s="14">
        <f>SUM(U4418:Z4418)</f>
        <v>0</v>
      </c>
      <c r="AB4418" s="49"/>
      <c r="AC4418" s="49"/>
      <c r="AD4418" s="87">
        <f>H4418+K4418+O4418+T4418+AA4418+AB4418-AC4418</f>
        <v>62.384615384615387</v>
      </c>
    </row>
    <row r="4419" spans="1:30" ht="21" customHeight="1" x14ac:dyDescent="0.2">
      <c r="A4419" s="9">
        <v>4415</v>
      </c>
      <c r="B4419" s="107">
        <v>182874</v>
      </c>
      <c r="C4419" s="104" t="s">
        <v>70</v>
      </c>
      <c r="D4419" s="104">
        <v>3</v>
      </c>
      <c r="E4419" s="36">
        <f>'[1]3-18-06.'!AD23</f>
        <v>0.62333333333333341</v>
      </c>
      <c r="F4419" s="49"/>
      <c r="G4419" s="49"/>
      <c r="H4419" s="12">
        <f>SUM(E4419*100,F4419:G4419)</f>
        <v>62.333333333333343</v>
      </c>
      <c r="I4419" s="49"/>
      <c r="J4419" s="106"/>
      <c r="K4419" s="14">
        <f>SUM(I4419:J4419)</f>
        <v>0</v>
      </c>
      <c r="L4419" s="49"/>
      <c r="M4419" s="106"/>
      <c r="N4419" s="106"/>
      <c r="O4419" s="14">
        <f>SUM(L4419:N4419)</f>
        <v>0</v>
      </c>
      <c r="P4419" s="106"/>
      <c r="Q4419" s="106"/>
      <c r="R4419" s="106"/>
      <c r="S4419" s="106"/>
      <c r="T4419" s="14">
        <f>SUM(P4419:S4419)</f>
        <v>0</v>
      </c>
      <c r="U4419" s="49"/>
      <c r="V4419" s="49"/>
      <c r="W4419" s="49"/>
      <c r="X4419" s="49"/>
      <c r="Y4419" s="49"/>
      <c r="Z4419" s="49"/>
      <c r="AA4419" s="14">
        <f>SUM(U4419:Z4419)</f>
        <v>0</v>
      </c>
      <c r="AB4419" s="49"/>
      <c r="AC4419" s="49"/>
      <c r="AD4419" s="86">
        <f>H4419+K4419+O4419+T4419+AA4419+AB4419-AC4419</f>
        <v>62.333333333333343</v>
      </c>
    </row>
    <row r="4420" spans="1:30" ht="21" customHeight="1" x14ac:dyDescent="0.2">
      <c r="A4420" s="10">
        <v>4416</v>
      </c>
      <c r="B4420" s="117">
        <v>194150</v>
      </c>
      <c r="C4420" s="119" t="s">
        <v>78</v>
      </c>
      <c r="D4420" s="119">
        <v>2</v>
      </c>
      <c r="E4420" s="36">
        <v>0.62291666666666667</v>
      </c>
      <c r="F4420" s="51"/>
      <c r="G4420" s="51"/>
      <c r="H4420" s="12">
        <f>SUM(E4420*100,F4420:G4420)</f>
        <v>62.291666666666664</v>
      </c>
      <c r="I4420" s="51"/>
      <c r="J4420" s="121"/>
      <c r="K4420" s="14">
        <f>SUM(I4420:J4420)</f>
        <v>0</v>
      </c>
      <c r="L4420" s="51"/>
      <c r="M4420" s="121"/>
      <c r="N4420" s="121"/>
      <c r="O4420" s="14">
        <f>SUM(L4420:N4420)</f>
        <v>0</v>
      </c>
      <c r="P4420" s="121"/>
      <c r="Q4420" s="121"/>
      <c r="R4420" s="121"/>
      <c r="S4420" s="121"/>
      <c r="T4420" s="14">
        <f>SUM(P4420:S4420)</f>
        <v>0</v>
      </c>
      <c r="U4420" s="51"/>
      <c r="V4420" s="51"/>
      <c r="W4420" s="51"/>
      <c r="X4420" s="51"/>
      <c r="Y4420" s="51"/>
      <c r="Z4420" s="51"/>
      <c r="AA4420" s="14">
        <f>SUM(U4420:Z4420)</f>
        <v>0</v>
      </c>
      <c r="AB4420" s="51"/>
      <c r="AC4420" s="51"/>
      <c r="AD4420" s="86">
        <f>H4420+K4420+O4420+T4420+AA4420+AB4420-AC4420</f>
        <v>62.291666666666664</v>
      </c>
    </row>
    <row r="4421" spans="1:30" ht="21" customHeight="1" x14ac:dyDescent="0.2">
      <c r="A4421" s="8">
        <v>4417</v>
      </c>
      <c r="B4421" s="117">
        <v>194123</v>
      </c>
      <c r="C4421" s="119" t="s">
        <v>78</v>
      </c>
      <c r="D4421" s="119">
        <v>2</v>
      </c>
      <c r="E4421" s="36">
        <v>0.62270833333333331</v>
      </c>
      <c r="F4421" s="51"/>
      <c r="G4421" s="51"/>
      <c r="H4421" s="12">
        <f>SUM(E4421*100,F4421:G4421)</f>
        <v>62.270833333333329</v>
      </c>
      <c r="I4421" s="51"/>
      <c r="J4421" s="121"/>
      <c r="K4421" s="14">
        <f>SUM(I4421:J4421)</f>
        <v>0</v>
      </c>
      <c r="L4421" s="51"/>
      <c r="M4421" s="121"/>
      <c r="N4421" s="121"/>
      <c r="O4421" s="14">
        <f>SUM(L4421:N4421)</f>
        <v>0</v>
      </c>
      <c r="P4421" s="121"/>
      <c r="Q4421" s="121"/>
      <c r="R4421" s="121"/>
      <c r="S4421" s="121"/>
      <c r="T4421" s="14">
        <f>SUM(P4421:S4421)</f>
        <v>0</v>
      </c>
      <c r="U4421" s="51"/>
      <c r="V4421" s="51"/>
      <c r="W4421" s="51"/>
      <c r="X4421" s="51"/>
      <c r="Y4421" s="51"/>
      <c r="Z4421" s="51"/>
      <c r="AA4421" s="14">
        <f>SUM(U4421:Z4421)</f>
        <v>0</v>
      </c>
      <c r="AB4421" s="51"/>
      <c r="AC4421" s="51"/>
      <c r="AD4421" s="87">
        <f>H4421+K4421+O4421+T4421+AA4421+AB4421-AC4421</f>
        <v>62.270833333333329</v>
      </c>
    </row>
    <row r="4422" spans="1:30" ht="21" customHeight="1" x14ac:dyDescent="0.2">
      <c r="A4422" s="9">
        <v>4418</v>
      </c>
      <c r="B4422" s="96" t="s">
        <v>3552</v>
      </c>
      <c r="C4422" s="96" t="s">
        <v>66</v>
      </c>
      <c r="D4422" s="96">
        <v>4</v>
      </c>
      <c r="E4422" s="35">
        <v>0.62185185185185188</v>
      </c>
      <c r="F4422" s="47"/>
      <c r="G4422" s="47"/>
      <c r="H4422" s="12">
        <f>SUM(E4422*100,F4422:G4422)</f>
        <v>62.18518518518519</v>
      </c>
      <c r="I4422" s="47"/>
      <c r="J4422" s="77"/>
      <c r="K4422" s="13">
        <f>SUM(I4422:J4422)</f>
        <v>0</v>
      </c>
      <c r="L4422" s="47"/>
      <c r="M4422" s="77"/>
      <c r="N4422" s="77"/>
      <c r="O4422" s="13">
        <f>SUM(L4422:N4422)</f>
        <v>0</v>
      </c>
      <c r="P4422" s="77"/>
      <c r="Q4422" s="77"/>
      <c r="R4422" s="77"/>
      <c r="S4422" s="77"/>
      <c r="T4422" s="13">
        <f>SUM(P4422:S4422)</f>
        <v>0</v>
      </c>
      <c r="U4422" s="47"/>
      <c r="V4422" s="47"/>
      <c r="W4422" s="47"/>
      <c r="X4422" s="47"/>
      <c r="Y4422" s="47"/>
      <c r="Z4422" s="47"/>
      <c r="AA4422" s="13">
        <f>SUM(U4422:Z4422)</f>
        <v>0</v>
      </c>
      <c r="AB4422" s="47"/>
      <c r="AC4422" s="47"/>
      <c r="AD4422" s="86">
        <f>H4422+K4422+O4422+T4422+AA4422+AB4422-AC4422</f>
        <v>62.18518518518519</v>
      </c>
    </row>
    <row r="4423" spans="1:30" ht="21" customHeight="1" x14ac:dyDescent="0.2">
      <c r="A4423" s="10">
        <v>4419</v>
      </c>
      <c r="B4423" s="140" t="s">
        <v>3553</v>
      </c>
      <c r="C4423" s="92" t="s">
        <v>64</v>
      </c>
      <c r="D4423" s="91">
        <v>4</v>
      </c>
      <c r="E4423" s="37">
        <v>0.62184579439252341</v>
      </c>
      <c r="F4423" s="46"/>
      <c r="G4423" s="46"/>
      <c r="H4423" s="12">
        <f>SUM(E4423*100,F4423:G4423)</f>
        <v>62.184579439252339</v>
      </c>
      <c r="I4423" s="53"/>
      <c r="J4423" s="113"/>
      <c r="K4423" s="12">
        <f>SUM(I4423:J4423)</f>
        <v>0</v>
      </c>
      <c r="L4423" s="53"/>
      <c r="M4423" s="113"/>
      <c r="N4423" s="113"/>
      <c r="O4423" s="12">
        <f>SUM(L4423:N4423)</f>
        <v>0</v>
      </c>
      <c r="P4423" s="113"/>
      <c r="Q4423" s="113"/>
      <c r="R4423" s="113"/>
      <c r="S4423" s="113"/>
      <c r="T4423" s="12">
        <f>SUM(P4423:S4423)</f>
        <v>0</v>
      </c>
      <c r="U4423" s="53"/>
      <c r="V4423" s="53"/>
      <c r="W4423" s="53"/>
      <c r="X4423" s="53"/>
      <c r="Y4423" s="58"/>
      <c r="Z4423" s="58"/>
      <c r="AA4423" s="14">
        <f>SUM(U4423:Z4423)</f>
        <v>0</v>
      </c>
      <c r="AB4423" s="58"/>
      <c r="AC4423" s="58"/>
      <c r="AD4423" s="86">
        <f>H4423+K4423+O4423+T4423+AA4423+AB4423-AC4423</f>
        <v>62.184579439252339</v>
      </c>
    </row>
    <row r="4424" spans="1:30" ht="21" customHeight="1" x14ac:dyDescent="0.2">
      <c r="A4424" s="8">
        <v>4420</v>
      </c>
      <c r="B4424" s="107" t="s">
        <v>3554</v>
      </c>
      <c r="C4424" s="104" t="s">
        <v>70</v>
      </c>
      <c r="D4424" s="104">
        <v>2</v>
      </c>
      <c r="E4424" s="36">
        <f>H4424/100</f>
        <v>0.62151000000000001</v>
      </c>
      <c r="F4424" s="49"/>
      <c r="G4424" s="49"/>
      <c r="H4424" s="12">
        <v>62.150999999999996</v>
      </c>
      <c r="I4424" s="49"/>
      <c r="J4424" s="106"/>
      <c r="K4424" s="14">
        <f>SUM(I4424:J4424)</f>
        <v>0</v>
      </c>
      <c r="L4424" s="49"/>
      <c r="M4424" s="106"/>
      <c r="N4424" s="106"/>
      <c r="O4424" s="14">
        <f>SUM(L4424:N4424)</f>
        <v>0</v>
      </c>
      <c r="P4424" s="106"/>
      <c r="Q4424" s="106"/>
      <c r="R4424" s="106"/>
      <c r="S4424" s="106"/>
      <c r="T4424" s="14">
        <f>SUM(P4424:S4424)</f>
        <v>0</v>
      </c>
      <c r="U4424" s="49"/>
      <c r="V4424" s="49"/>
      <c r="W4424" s="49"/>
      <c r="X4424" s="49"/>
      <c r="Y4424" s="49"/>
      <c r="Z4424" s="49"/>
      <c r="AA4424" s="14">
        <f>SUM(U4424:Z4424)</f>
        <v>0</v>
      </c>
      <c r="AB4424" s="49"/>
      <c r="AC4424" s="49"/>
      <c r="AD4424" s="86">
        <f>H4424+K4424+O4424+T4424+AA4424+AB4424-AC4424</f>
        <v>62.150999999999996</v>
      </c>
    </row>
    <row r="4425" spans="1:30" ht="21" customHeight="1" x14ac:dyDescent="0.2">
      <c r="A4425" s="9">
        <v>4421</v>
      </c>
      <c r="B4425" s="96" t="s">
        <v>3555</v>
      </c>
      <c r="C4425" s="96" t="s">
        <v>66</v>
      </c>
      <c r="D4425" s="96">
        <v>3</v>
      </c>
      <c r="E4425" s="35">
        <v>0.61896551724137927</v>
      </c>
      <c r="F4425" s="47"/>
      <c r="G4425" s="47"/>
      <c r="H4425" s="12">
        <f>SUM(E4425*100,F4425:G4425)</f>
        <v>61.896551724137929</v>
      </c>
      <c r="I4425" s="47"/>
      <c r="J4425" s="77"/>
      <c r="K4425" s="13">
        <f>SUM(I4425:J4425)</f>
        <v>0</v>
      </c>
      <c r="L4425" s="47"/>
      <c r="M4425" s="77"/>
      <c r="N4425" s="77"/>
      <c r="O4425" s="13">
        <f>SUM(L4425:N4425)</f>
        <v>0</v>
      </c>
      <c r="P4425" s="77"/>
      <c r="Q4425" s="77"/>
      <c r="R4425" s="77"/>
      <c r="S4425" s="77"/>
      <c r="T4425" s="13">
        <f>SUM(P4425:S4425)</f>
        <v>0</v>
      </c>
      <c r="U4425" s="47"/>
      <c r="V4425" s="47"/>
      <c r="W4425" s="47"/>
      <c r="X4425" s="47"/>
      <c r="Y4425" s="47">
        <v>0.2</v>
      </c>
      <c r="Z4425" s="47"/>
      <c r="AA4425" s="13">
        <f>SUM(U4425:Z4425)</f>
        <v>0.2</v>
      </c>
      <c r="AB4425" s="47"/>
      <c r="AC4425" s="47"/>
      <c r="AD4425" s="86">
        <f>H4425+K4425+O4425+T4425+AA4425+AB4425-AC4425</f>
        <v>62.096551724137932</v>
      </c>
    </row>
    <row r="4426" spans="1:30" ht="21" customHeight="1" x14ac:dyDescent="0.2">
      <c r="A4426" s="10">
        <v>4422</v>
      </c>
      <c r="B4426" s="154">
        <v>164265</v>
      </c>
      <c r="C4426" s="92" t="s">
        <v>64</v>
      </c>
      <c r="D4426" s="91">
        <v>5</v>
      </c>
      <c r="E4426" s="37">
        <v>0.62095169169531395</v>
      </c>
      <c r="F4426" s="54"/>
      <c r="G4426" s="54"/>
      <c r="H4426" s="12">
        <f>SUM(E4426*100,F4426:G4426)</f>
        <v>62.095169169531395</v>
      </c>
      <c r="I4426" s="85"/>
      <c r="J4426" s="126"/>
      <c r="K4426" s="12">
        <f>SUM(I4426:J4426)</f>
        <v>0</v>
      </c>
      <c r="L4426" s="95"/>
      <c r="M4426" s="95"/>
      <c r="N4426" s="95"/>
      <c r="O4426" s="12">
        <f>SUM(L4426:N4426)</f>
        <v>0</v>
      </c>
      <c r="P4426" s="95"/>
      <c r="Q4426" s="95"/>
      <c r="R4426" s="95"/>
      <c r="S4426" s="95"/>
      <c r="T4426" s="12">
        <f>SUM(P4426:S4426)</f>
        <v>0</v>
      </c>
      <c r="U4426" s="95"/>
      <c r="V4426" s="94"/>
      <c r="W4426" s="94"/>
      <c r="X4426" s="94"/>
      <c r="Y4426" s="85"/>
      <c r="Z4426" s="85"/>
      <c r="AA4426" s="14">
        <f>SUM(U4426:Z4426)</f>
        <v>0</v>
      </c>
      <c r="AB4426" s="85"/>
      <c r="AC4426" s="85"/>
      <c r="AD4426" s="86">
        <f>H4426+K4426+O4426+T4426+AA4426+AB4426-AC4426</f>
        <v>62.095169169531395</v>
      </c>
    </row>
    <row r="4427" spans="1:30" ht="21" customHeight="1" x14ac:dyDescent="0.2">
      <c r="A4427" s="8">
        <v>4423</v>
      </c>
      <c r="B4427" s="220" t="s">
        <v>3556</v>
      </c>
      <c r="C4427" s="92" t="s">
        <v>64</v>
      </c>
      <c r="D4427" s="91">
        <v>4</v>
      </c>
      <c r="E4427" s="37">
        <v>0.62067757009345792</v>
      </c>
      <c r="F4427" s="46"/>
      <c r="G4427" s="46"/>
      <c r="H4427" s="12">
        <f>SUM(E4427*100,F4427:G4427)</f>
        <v>62.06775700934579</v>
      </c>
      <c r="I4427" s="94"/>
      <c r="J4427" s="95"/>
      <c r="K4427" s="12">
        <f>SUM(I4427:J4427)</f>
        <v>0</v>
      </c>
      <c r="L4427" s="95"/>
      <c r="M4427" s="95"/>
      <c r="N4427" s="95"/>
      <c r="O4427" s="12">
        <f>SUM(L4427:N4427)</f>
        <v>0</v>
      </c>
      <c r="P4427" s="95"/>
      <c r="Q4427" s="95"/>
      <c r="R4427" s="95"/>
      <c r="S4427" s="95"/>
      <c r="T4427" s="12">
        <f>SUM(P4427:S4427)</f>
        <v>0</v>
      </c>
      <c r="U4427" s="95"/>
      <c r="V4427" s="94"/>
      <c r="W4427" s="94"/>
      <c r="X4427" s="94"/>
      <c r="Y4427" s="85"/>
      <c r="Z4427" s="85"/>
      <c r="AA4427" s="14">
        <f>SUM(U4427:Z4427)</f>
        <v>0</v>
      </c>
      <c r="AB4427" s="85"/>
      <c r="AC4427" s="85"/>
      <c r="AD4427" s="86">
        <f>H4427+K4427+O4427+T4427+AA4427+AB4427-AC4427</f>
        <v>62.06775700934579</v>
      </c>
    </row>
    <row r="4428" spans="1:30" ht="21" customHeight="1" x14ac:dyDescent="0.2">
      <c r="A4428" s="9">
        <v>4424</v>
      </c>
      <c r="B4428" s="114" t="s">
        <v>3557</v>
      </c>
      <c r="C4428" s="92" t="s">
        <v>64</v>
      </c>
      <c r="D4428" s="91">
        <v>3</v>
      </c>
      <c r="E4428" s="37">
        <v>0.62061093247588428</v>
      </c>
      <c r="F4428" s="46"/>
      <c r="G4428" s="46"/>
      <c r="H4428" s="12">
        <f>SUM(E4428*100,F4428:G4428)</f>
        <v>62.061093247588431</v>
      </c>
      <c r="I4428" s="53"/>
      <c r="J4428" s="113"/>
      <c r="K4428" s="12">
        <f>SUM(I4428:J4428)</f>
        <v>0</v>
      </c>
      <c r="L4428" s="53"/>
      <c r="M4428" s="113"/>
      <c r="N4428" s="113"/>
      <c r="O4428" s="12">
        <f>SUM(L4428:N4428)</f>
        <v>0</v>
      </c>
      <c r="P4428" s="113"/>
      <c r="Q4428" s="113"/>
      <c r="R4428" s="113"/>
      <c r="S4428" s="113"/>
      <c r="T4428" s="12">
        <f>SUM(P4428:S4428)</f>
        <v>0</v>
      </c>
      <c r="U4428" s="53"/>
      <c r="V4428" s="53"/>
      <c r="W4428" s="53"/>
      <c r="X4428" s="53"/>
      <c r="Y4428" s="58"/>
      <c r="Z4428" s="58"/>
      <c r="AA4428" s="14">
        <f>SUM(U4428:Z4428)</f>
        <v>0</v>
      </c>
      <c r="AB4428" s="58"/>
      <c r="AC4428" s="58"/>
      <c r="AD4428" s="87">
        <f>H4428+K4428+O4428+T4428+AA4428+AB4428-AC4428</f>
        <v>62.061093247588431</v>
      </c>
    </row>
    <row r="4429" spans="1:30" ht="21" customHeight="1" x14ac:dyDescent="0.2">
      <c r="A4429" s="10">
        <v>4425</v>
      </c>
      <c r="B4429" s="145">
        <v>164401</v>
      </c>
      <c r="C4429" s="92" t="s">
        <v>64</v>
      </c>
      <c r="D4429" s="91">
        <v>5</v>
      </c>
      <c r="E4429" s="37">
        <v>0.61983870967741939</v>
      </c>
      <c r="F4429" s="46"/>
      <c r="G4429" s="46"/>
      <c r="H4429" s="12">
        <f>SUM(E4429*100,F4429:G4429)</f>
        <v>61.983870967741936</v>
      </c>
      <c r="I4429" s="94"/>
      <c r="J4429" s="95"/>
      <c r="K4429" s="12">
        <f>SUM(I4429:J4429)</f>
        <v>0</v>
      </c>
      <c r="L4429" s="95"/>
      <c r="M4429" s="95"/>
      <c r="N4429" s="95"/>
      <c r="O4429" s="12">
        <f>SUM(L4429:N4429)</f>
        <v>0</v>
      </c>
      <c r="P4429" s="95"/>
      <c r="Q4429" s="95"/>
      <c r="R4429" s="95"/>
      <c r="S4429" s="95"/>
      <c r="T4429" s="12">
        <f>SUM(P4429:S4429)</f>
        <v>0</v>
      </c>
      <c r="U4429" s="95"/>
      <c r="V4429" s="94"/>
      <c r="W4429" s="94"/>
      <c r="X4429" s="94"/>
      <c r="Y4429" s="85"/>
      <c r="Z4429" s="85"/>
      <c r="AA4429" s="14">
        <f>SUM(U4429:Z4429)</f>
        <v>0</v>
      </c>
      <c r="AB4429" s="85"/>
      <c r="AC4429" s="85"/>
      <c r="AD4429" s="86">
        <f>H4429+K4429+O4429+T4429+AA4429+AB4429-AC4429</f>
        <v>61.983870967741936</v>
      </c>
    </row>
    <row r="4430" spans="1:30" ht="21" customHeight="1" x14ac:dyDescent="0.2">
      <c r="A4430" s="8">
        <v>4426</v>
      </c>
      <c r="B4430" s="117">
        <v>204082</v>
      </c>
      <c r="C4430" s="119" t="s">
        <v>78</v>
      </c>
      <c r="D4430" s="119">
        <v>1</v>
      </c>
      <c r="E4430" s="36">
        <v>0.61968749999999995</v>
      </c>
      <c r="F4430" s="51"/>
      <c r="G4430" s="51"/>
      <c r="H4430" s="12">
        <f>SUM(E4430*100,F4430:G4430)</f>
        <v>61.968749999999993</v>
      </c>
      <c r="I4430" s="51"/>
      <c r="J4430" s="121"/>
      <c r="K4430" s="14">
        <f>SUM(I4430:J4430)</f>
        <v>0</v>
      </c>
      <c r="L4430" s="51"/>
      <c r="M4430" s="121"/>
      <c r="N4430" s="121"/>
      <c r="O4430" s="14">
        <f>SUM(L4430:N4430)</f>
        <v>0</v>
      </c>
      <c r="P4430" s="121"/>
      <c r="Q4430" s="121"/>
      <c r="R4430" s="121"/>
      <c r="S4430" s="121"/>
      <c r="T4430" s="14">
        <f>SUM(P4430:S4430)</f>
        <v>0</v>
      </c>
      <c r="U4430" s="51"/>
      <c r="V4430" s="51"/>
      <c r="W4430" s="51"/>
      <c r="X4430" s="51"/>
      <c r="Y4430" s="51"/>
      <c r="Z4430" s="51"/>
      <c r="AA4430" s="14">
        <f>SUM(U4430:Z4430)</f>
        <v>0</v>
      </c>
      <c r="AB4430" s="51"/>
      <c r="AC4430" s="51"/>
      <c r="AD4430" s="86">
        <f>H4430+K4430+O4430+T4430+AA4430+AB4430-AC4430</f>
        <v>61.968749999999993</v>
      </c>
    </row>
    <row r="4431" spans="1:30" ht="21" customHeight="1" x14ac:dyDescent="0.2">
      <c r="A4431" s="9">
        <v>4427</v>
      </c>
      <c r="B4431" s="117">
        <v>194045</v>
      </c>
      <c r="C4431" s="119" t="s">
        <v>78</v>
      </c>
      <c r="D4431" s="119">
        <v>2</v>
      </c>
      <c r="E4431" s="36">
        <v>0.61937500000000001</v>
      </c>
      <c r="F4431" s="51"/>
      <c r="G4431" s="51"/>
      <c r="H4431" s="12">
        <f>SUM(E4431*100,F4431:G4431)</f>
        <v>61.9375</v>
      </c>
      <c r="I4431" s="51"/>
      <c r="J4431" s="121"/>
      <c r="K4431" s="14">
        <f>SUM(I4431:J4431)</f>
        <v>0</v>
      </c>
      <c r="L4431" s="51"/>
      <c r="M4431" s="121"/>
      <c r="N4431" s="121"/>
      <c r="O4431" s="14">
        <f>SUM(L4431:N4431)</f>
        <v>0</v>
      </c>
      <c r="P4431" s="121"/>
      <c r="Q4431" s="121"/>
      <c r="R4431" s="121"/>
      <c r="S4431" s="121"/>
      <c r="T4431" s="14">
        <f>SUM(P4431:S4431)</f>
        <v>0</v>
      </c>
      <c r="U4431" s="51"/>
      <c r="V4431" s="51"/>
      <c r="W4431" s="51"/>
      <c r="X4431" s="51"/>
      <c r="Y4431" s="51"/>
      <c r="Z4431" s="51"/>
      <c r="AA4431" s="14">
        <f>SUM(U4431:Z4431)</f>
        <v>0</v>
      </c>
      <c r="AB4431" s="51"/>
      <c r="AC4431" s="51"/>
      <c r="AD4431" s="87">
        <f>H4431+K4431+O4431+T4431+AA4431+AB4431-AC4431</f>
        <v>61.9375</v>
      </c>
    </row>
    <row r="4432" spans="1:30" ht="21" customHeight="1" x14ac:dyDescent="0.2">
      <c r="A4432" s="10">
        <v>4428</v>
      </c>
      <c r="B4432" s="100" t="s">
        <v>3558</v>
      </c>
      <c r="C4432" s="101" t="s">
        <v>68</v>
      </c>
      <c r="D4432" s="99">
        <v>1</v>
      </c>
      <c r="E4432" s="35">
        <v>0.61935483870967745</v>
      </c>
      <c r="F4432" s="48"/>
      <c r="G4432" s="48"/>
      <c r="H4432" s="12">
        <f>SUM(E4432*100,F4432:G4432)</f>
        <v>61.935483870967744</v>
      </c>
      <c r="I4432" s="48"/>
      <c r="J4432" s="78"/>
      <c r="K4432" s="13">
        <f>SUM(I4432:J4432)</f>
        <v>0</v>
      </c>
      <c r="L4432" s="48"/>
      <c r="M4432" s="78"/>
      <c r="N4432" s="78"/>
      <c r="O4432" s="13">
        <f>SUM(L4432:N4432)</f>
        <v>0</v>
      </c>
      <c r="P4432" s="78"/>
      <c r="Q4432" s="78"/>
      <c r="R4432" s="78"/>
      <c r="S4432" s="78"/>
      <c r="T4432" s="13">
        <f>SUM(P4432:S4432)</f>
        <v>0</v>
      </c>
      <c r="U4432" s="48"/>
      <c r="V4432" s="48"/>
      <c r="W4432" s="48"/>
      <c r="X4432" s="48"/>
      <c r="Y4432" s="48"/>
      <c r="Z4432" s="48"/>
      <c r="AA4432" s="13">
        <f>SUM(U4432:Z4432)</f>
        <v>0</v>
      </c>
      <c r="AB4432" s="48"/>
      <c r="AC4432" s="48"/>
      <c r="AD4432" s="86">
        <f>H4432+K4432+O4432+T4432+AA4432+AB4432-AC4432</f>
        <v>61.935483870967744</v>
      </c>
    </row>
    <row r="4433" spans="1:30" ht="21" customHeight="1" x14ac:dyDescent="0.2">
      <c r="A4433" s="8">
        <v>4429</v>
      </c>
      <c r="B4433" s="136" t="s">
        <v>3559</v>
      </c>
      <c r="C4433" s="104" t="s">
        <v>70</v>
      </c>
      <c r="D4433" s="103">
        <v>1</v>
      </c>
      <c r="E4433" s="36">
        <f>H4433/100</f>
        <v>0.61909090909090903</v>
      </c>
      <c r="F4433" s="49"/>
      <c r="G4433" s="49"/>
      <c r="H4433" s="12">
        <v>61.909090909090907</v>
      </c>
      <c r="I4433" s="49"/>
      <c r="J4433" s="106"/>
      <c r="K4433" s="14">
        <f>SUM(I4433:J4433)</f>
        <v>0</v>
      </c>
      <c r="L4433" s="49"/>
      <c r="M4433" s="106"/>
      <c r="N4433" s="106"/>
      <c r="O4433" s="14">
        <f>SUM(L4433:N4433)</f>
        <v>0</v>
      </c>
      <c r="P4433" s="106"/>
      <c r="Q4433" s="106"/>
      <c r="R4433" s="106"/>
      <c r="S4433" s="106"/>
      <c r="T4433" s="14">
        <f>SUM(P4433:S4433)</f>
        <v>0</v>
      </c>
      <c r="U4433" s="49"/>
      <c r="V4433" s="49"/>
      <c r="W4433" s="49"/>
      <c r="X4433" s="49"/>
      <c r="Y4433" s="49"/>
      <c r="Z4433" s="49"/>
      <c r="AA4433" s="14">
        <f>SUM(U4433:Z4433)</f>
        <v>0</v>
      </c>
      <c r="AB4433" s="49"/>
      <c r="AC4433" s="49"/>
      <c r="AD4433" s="86">
        <f>H4433+K4433+O4433+T4433+AA4433+AB4433-AC4433</f>
        <v>61.909090909090907</v>
      </c>
    </row>
    <row r="4434" spans="1:30" ht="21" customHeight="1" x14ac:dyDescent="0.2">
      <c r="A4434" s="9">
        <v>4430</v>
      </c>
      <c r="B4434" s="110" t="s">
        <v>3560</v>
      </c>
      <c r="C4434" s="110" t="s">
        <v>73</v>
      </c>
      <c r="D4434" s="110">
        <v>2</v>
      </c>
      <c r="E4434" s="36">
        <v>0.61905594405594411</v>
      </c>
      <c r="F4434" s="50"/>
      <c r="G4434" s="50"/>
      <c r="H4434" s="12">
        <f>SUM(E4434*100,F4434:G4434)</f>
        <v>61.905594405594414</v>
      </c>
      <c r="I4434" s="50"/>
      <c r="J4434" s="112"/>
      <c r="K4434" s="14">
        <f>SUM(I4434:J4434)</f>
        <v>0</v>
      </c>
      <c r="L4434" s="50"/>
      <c r="M4434" s="112"/>
      <c r="N4434" s="112"/>
      <c r="O4434" s="14">
        <f>SUM(L4434:N4434)</f>
        <v>0</v>
      </c>
      <c r="P4434" s="112"/>
      <c r="Q4434" s="112"/>
      <c r="R4434" s="112"/>
      <c r="S4434" s="112"/>
      <c r="T4434" s="14">
        <f>SUM(P4434:S4434)</f>
        <v>0</v>
      </c>
      <c r="U4434" s="50"/>
      <c r="V4434" s="50"/>
      <c r="W4434" s="50"/>
      <c r="X4434" s="50"/>
      <c r="Y4434" s="50"/>
      <c r="Z4434" s="50"/>
      <c r="AA4434" s="14">
        <f>SUM(U4434:Z4434)</f>
        <v>0</v>
      </c>
      <c r="AB4434" s="50"/>
      <c r="AC4434" s="50"/>
      <c r="AD4434" s="86">
        <f>H4434+K4434+O4434+T4434+AA4434+AB4434-AC4434</f>
        <v>61.905594405594414</v>
      </c>
    </row>
    <row r="4435" spans="1:30" ht="21" customHeight="1" x14ac:dyDescent="0.2">
      <c r="A4435" s="10">
        <v>4431</v>
      </c>
      <c r="B4435" s="96" t="s">
        <v>3561</v>
      </c>
      <c r="C4435" s="96" t="s">
        <v>66</v>
      </c>
      <c r="D4435" s="96">
        <v>4</v>
      </c>
      <c r="E4435" s="35">
        <v>0.61862068965517236</v>
      </c>
      <c r="F4435" s="47"/>
      <c r="G4435" s="47"/>
      <c r="H4435" s="12">
        <f>SUM(E4435*100,F4435:G4435)</f>
        <v>61.862068965517238</v>
      </c>
      <c r="I4435" s="47"/>
      <c r="J4435" s="77"/>
      <c r="K4435" s="13">
        <f>SUM(I4435:J4435)</f>
        <v>0</v>
      </c>
      <c r="L4435" s="47"/>
      <c r="M4435" s="77"/>
      <c r="N4435" s="77"/>
      <c r="O4435" s="13">
        <f>SUM(L4435:N4435)</f>
        <v>0</v>
      </c>
      <c r="P4435" s="77"/>
      <c r="Q4435" s="77"/>
      <c r="R4435" s="77"/>
      <c r="S4435" s="77"/>
      <c r="T4435" s="13">
        <f>SUM(P4435:S4435)</f>
        <v>0</v>
      </c>
      <c r="U4435" s="47"/>
      <c r="V4435" s="47"/>
      <c r="W4435" s="47"/>
      <c r="X4435" s="47"/>
      <c r="Y4435" s="47"/>
      <c r="Z4435" s="47"/>
      <c r="AA4435" s="13">
        <f>SUM(U4435:Z4435)</f>
        <v>0</v>
      </c>
      <c r="AB4435" s="47"/>
      <c r="AC4435" s="47"/>
      <c r="AD4435" s="86">
        <f>H4435+K4435+O4435+T4435+AA4435+AB4435-AC4435</f>
        <v>61.862068965517238</v>
      </c>
    </row>
    <row r="4436" spans="1:30" ht="21" customHeight="1" x14ac:dyDescent="0.2">
      <c r="A4436" s="8">
        <v>4432</v>
      </c>
      <c r="B4436" s="218">
        <v>164378</v>
      </c>
      <c r="C4436" s="92" t="s">
        <v>64</v>
      </c>
      <c r="D4436" s="91">
        <v>5</v>
      </c>
      <c r="E4436" s="37">
        <v>0.61856415770609319</v>
      </c>
      <c r="F4436" s="46"/>
      <c r="G4436" s="46"/>
      <c r="H4436" s="12">
        <f>SUM(E4436*100,F4436:G4436)</f>
        <v>61.856415770609317</v>
      </c>
      <c r="I4436" s="94"/>
      <c r="J4436" s="95"/>
      <c r="K4436" s="12">
        <f>SUM(I4436:J4436)</f>
        <v>0</v>
      </c>
      <c r="L4436" s="95"/>
      <c r="M4436" s="95"/>
      <c r="N4436" s="95"/>
      <c r="O4436" s="12">
        <f>SUM(L4436:N4436)</f>
        <v>0</v>
      </c>
      <c r="P4436" s="95"/>
      <c r="Q4436" s="95"/>
      <c r="R4436" s="95"/>
      <c r="S4436" s="95"/>
      <c r="T4436" s="12">
        <f>SUM(P4436:S4436)</f>
        <v>0</v>
      </c>
      <c r="U4436" s="95"/>
      <c r="V4436" s="94"/>
      <c r="W4436" s="94"/>
      <c r="X4436" s="94"/>
      <c r="Y4436" s="85"/>
      <c r="Z4436" s="85"/>
      <c r="AA4436" s="14">
        <f>SUM(U4436:Z4436)</f>
        <v>0</v>
      </c>
      <c r="AB4436" s="85"/>
      <c r="AC4436" s="85"/>
      <c r="AD4436" s="86">
        <f>H4436+K4436+O4436+T4436+AA4436+AB4436-AC4436</f>
        <v>61.856415770609317</v>
      </c>
    </row>
    <row r="4437" spans="1:30" ht="21" customHeight="1" x14ac:dyDescent="0.2">
      <c r="A4437" s="9">
        <v>4433</v>
      </c>
      <c r="B4437" s="122" t="s">
        <v>3562</v>
      </c>
      <c r="C4437" s="110" t="s">
        <v>73</v>
      </c>
      <c r="D4437" s="110">
        <v>1</v>
      </c>
      <c r="E4437" s="36">
        <v>0.61818518518518517</v>
      </c>
      <c r="F4437" s="50"/>
      <c r="G4437" s="50"/>
      <c r="H4437" s="12">
        <f>SUM(E4437*100,F4437:G4437)</f>
        <v>61.818518518518516</v>
      </c>
      <c r="I4437" s="50"/>
      <c r="J4437" s="112"/>
      <c r="K4437" s="14">
        <f>SUM(I4437:J4437)</f>
        <v>0</v>
      </c>
      <c r="L4437" s="50"/>
      <c r="M4437" s="112"/>
      <c r="N4437" s="112"/>
      <c r="O4437" s="14">
        <f>SUM(L4437:N4437)</f>
        <v>0</v>
      </c>
      <c r="P4437" s="112"/>
      <c r="Q4437" s="112"/>
      <c r="R4437" s="112"/>
      <c r="S4437" s="112"/>
      <c r="T4437" s="14">
        <f>SUM(P4437:S4437)</f>
        <v>0</v>
      </c>
      <c r="U4437" s="50"/>
      <c r="V4437" s="50"/>
      <c r="W4437" s="50"/>
      <c r="X4437" s="50"/>
      <c r="Y4437" s="50"/>
      <c r="Z4437" s="50"/>
      <c r="AA4437" s="14">
        <f>SUM(U4437:Z4437)</f>
        <v>0</v>
      </c>
      <c r="AB4437" s="50"/>
      <c r="AC4437" s="50"/>
      <c r="AD4437" s="87">
        <f>H4437+K4437+O4437+T4437+AA4437+AB4437-AC4437</f>
        <v>61.818518518518516</v>
      </c>
    </row>
    <row r="4438" spans="1:30" ht="21" customHeight="1" x14ac:dyDescent="0.2">
      <c r="A4438" s="10">
        <v>4434</v>
      </c>
      <c r="B4438" s="117">
        <v>184087</v>
      </c>
      <c r="C4438" s="119" t="s">
        <v>78</v>
      </c>
      <c r="D4438" s="119">
        <v>3</v>
      </c>
      <c r="E4438" s="36">
        <v>0.61818181818181817</v>
      </c>
      <c r="F4438" s="51"/>
      <c r="G4438" s="51"/>
      <c r="H4438" s="12">
        <f>SUM(E4438*100,F4438:G4438)</f>
        <v>61.818181818181813</v>
      </c>
      <c r="I4438" s="51"/>
      <c r="J4438" s="121"/>
      <c r="K4438" s="14">
        <f>SUM(I4438:J4438)</f>
        <v>0</v>
      </c>
      <c r="L4438" s="51"/>
      <c r="M4438" s="121"/>
      <c r="N4438" s="121"/>
      <c r="O4438" s="14">
        <f>SUM(L4438:N4438)</f>
        <v>0</v>
      </c>
      <c r="P4438" s="121"/>
      <c r="Q4438" s="121"/>
      <c r="R4438" s="121"/>
      <c r="S4438" s="121"/>
      <c r="T4438" s="14">
        <f>SUM(P4438:S4438)</f>
        <v>0</v>
      </c>
      <c r="U4438" s="51"/>
      <c r="V4438" s="51"/>
      <c r="W4438" s="51"/>
      <c r="X4438" s="51"/>
      <c r="Y4438" s="51"/>
      <c r="Z4438" s="51"/>
      <c r="AA4438" s="14">
        <f>SUM(U4438:Z4438)</f>
        <v>0</v>
      </c>
      <c r="AB4438" s="51"/>
      <c r="AC4438" s="51"/>
      <c r="AD4438" s="86">
        <f>H4438+K4438+O4438+T4438+AA4438+AB4438-AC4438</f>
        <v>61.818181818181813</v>
      </c>
    </row>
    <row r="4439" spans="1:30" ht="21" customHeight="1" x14ac:dyDescent="0.2">
      <c r="A4439" s="8">
        <v>4435</v>
      </c>
      <c r="B4439" s="110" t="s">
        <v>3563</v>
      </c>
      <c r="C4439" s="110" t="s">
        <v>73</v>
      </c>
      <c r="D4439" s="110">
        <v>2</v>
      </c>
      <c r="E4439" s="36">
        <v>0.61772727272727268</v>
      </c>
      <c r="F4439" s="50"/>
      <c r="G4439" s="50"/>
      <c r="H4439" s="12">
        <f>SUM(E4439*100,F4439:G4439)</f>
        <v>61.772727272727266</v>
      </c>
      <c r="I4439" s="50"/>
      <c r="J4439" s="112"/>
      <c r="K4439" s="14">
        <f>SUM(I4439:J4439)</f>
        <v>0</v>
      </c>
      <c r="L4439" s="50"/>
      <c r="M4439" s="112"/>
      <c r="N4439" s="112"/>
      <c r="O4439" s="14">
        <f>SUM(L4439:N4439)</f>
        <v>0</v>
      </c>
      <c r="P4439" s="112"/>
      <c r="Q4439" s="112"/>
      <c r="R4439" s="112"/>
      <c r="S4439" s="112"/>
      <c r="T4439" s="14">
        <f>SUM(P4439:S4439)</f>
        <v>0</v>
      </c>
      <c r="U4439" s="50"/>
      <c r="V4439" s="50"/>
      <c r="W4439" s="50"/>
      <c r="X4439" s="50"/>
      <c r="Y4439" s="50"/>
      <c r="Z4439" s="50"/>
      <c r="AA4439" s="14">
        <f>SUM(U4439:Z4439)</f>
        <v>0</v>
      </c>
      <c r="AB4439" s="50"/>
      <c r="AC4439" s="50"/>
      <c r="AD4439" s="86">
        <f>H4439+K4439+O4439+T4439+AA4439+AB4439-AC4439</f>
        <v>61.772727272727266</v>
      </c>
    </row>
    <row r="4440" spans="1:30" ht="21" customHeight="1" x14ac:dyDescent="0.2">
      <c r="A4440" s="9">
        <v>4436</v>
      </c>
      <c r="B4440" s="122" t="s">
        <v>3564</v>
      </c>
      <c r="C4440" s="110" t="s">
        <v>73</v>
      </c>
      <c r="D4440" s="110">
        <v>1</v>
      </c>
      <c r="E4440" s="36">
        <v>0.61731851851851849</v>
      </c>
      <c r="F4440" s="50"/>
      <c r="G4440" s="50"/>
      <c r="H4440" s="12">
        <f>SUM(E4440*100,F4440:G4440)</f>
        <v>61.73185185185185</v>
      </c>
      <c r="I4440" s="50"/>
      <c r="J4440" s="112"/>
      <c r="K4440" s="14">
        <f>SUM(I4440:J4440)</f>
        <v>0</v>
      </c>
      <c r="L4440" s="50"/>
      <c r="M4440" s="112"/>
      <c r="N4440" s="112"/>
      <c r="O4440" s="14">
        <f>SUM(L4440:N4440)</f>
        <v>0</v>
      </c>
      <c r="P4440" s="112"/>
      <c r="Q4440" s="112"/>
      <c r="R4440" s="112"/>
      <c r="S4440" s="112"/>
      <c r="T4440" s="14">
        <f>SUM(P4440:S4440)</f>
        <v>0</v>
      </c>
      <c r="U4440" s="50"/>
      <c r="V4440" s="50"/>
      <c r="W4440" s="50"/>
      <c r="X4440" s="50"/>
      <c r="Y4440" s="50"/>
      <c r="Z4440" s="50"/>
      <c r="AA4440" s="14">
        <f>SUM(U4440:Z4440)</f>
        <v>0</v>
      </c>
      <c r="AB4440" s="50"/>
      <c r="AC4440" s="50"/>
      <c r="AD4440" s="86">
        <f>H4440+K4440+O4440+T4440+AA4440+AB4440-AC4440</f>
        <v>61.73185185185185</v>
      </c>
    </row>
    <row r="4441" spans="1:30" ht="21" customHeight="1" x14ac:dyDescent="0.2">
      <c r="A4441" s="10">
        <v>4437</v>
      </c>
      <c r="B4441" s="96" t="s">
        <v>3565</v>
      </c>
      <c r="C4441" s="96" t="s">
        <v>66</v>
      </c>
      <c r="D4441" s="96">
        <v>4</v>
      </c>
      <c r="E4441" s="35">
        <v>0.61620689655172411</v>
      </c>
      <c r="F4441" s="47"/>
      <c r="G4441" s="47"/>
      <c r="H4441" s="12">
        <f>SUM(E4441*100,F4441:G4441)</f>
        <v>61.620689655172413</v>
      </c>
      <c r="I4441" s="47"/>
      <c r="J4441" s="77"/>
      <c r="K4441" s="13">
        <f>SUM(I4441:J4441)</f>
        <v>0</v>
      </c>
      <c r="L4441" s="47"/>
      <c r="M4441" s="77"/>
      <c r="N4441" s="77"/>
      <c r="O4441" s="13">
        <f>SUM(L4441:N4441)</f>
        <v>0</v>
      </c>
      <c r="P4441" s="77"/>
      <c r="Q4441" s="77"/>
      <c r="R4441" s="77"/>
      <c r="S4441" s="77"/>
      <c r="T4441" s="13">
        <f>SUM(P4441:S4441)</f>
        <v>0</v>
      </c>
      <c r="U4441" s="47"/>
      <c r="V4441" s="47"/>
      <c r="W4441" s="47"/>
      <c r="X4441" s="47"/>
      <c r="Y4441" s="47"/>
      <c r="Z4441" s="47"/>
      <c r="AA4441" s="13">
        <f>SUM(U4441:Z4441)</f>
        <v>0</v>
      </c>
      <c r="AB4441" s="47"/>
      <c r="AC4441" s="47"/>
      <c r="AD4441" s="86">
        <f>H4441+K4441+O4441+T4441+AA4441+AB4441-AC4441</f>
        <v>61.620689655172413</v>
      </c>
    </row>
    <row r="4442" spans="1:30" ht="21" customHeight="1" x14ac:dyDescent="0.2">
      <c r="A4442" s="8">
        <v>4438</v>
      </c>
      <c r="B4442" s="227" t="s">
        <v>3566</v>
      </c>
      <c r="C4442" s="92" t="s">
        <v>64</v>
      </c>
      <c r="D4442" s="91">
        <v>4</v>
      </c>
      <c r="E4442" s="37">
        <v>0.61619158878504676</v>
      </c>
      <c r="F4442" s="46"/>
      <c r="G4442" s="46"/>
      <c r="H4442" s="12">
        <f>SUM(E4442*100,F4442:G4442)</f>
        <v>61.619158878504678</v>
      </c>
      <c r="I4442" s="94"/>
      <c r="J4442" s="95"/>
      <c r="K4442" s="12">
        <f>SUM(I4442:J4442)</f>
        <v>0</v>
      </c>
      <c r="L4442" s="95"/>
      <c r="M4442" s="95"/>
      <c r="N4442" s="95"/>
      <c r="O4442" s="12">
        <f>SUM(L4442:N4442)</f>
        <v>0</v>
      </c>
      <c r="P4442" s="95"/>
      <c r="Q4442" s="95"/>
      <c r="R4442" s="95"/>
      <c r="S4442" s="95"/>
      <c r="T4442" s="12">
        <f>SUM(P4442:S4442)</f>
        <v>0</v>
      </c>
      <c r="U4442" s="95"/>
      <c r="V4442" s="94"/>
      <c r="W4442" s="94"/>
      <c r="X4442" s="94"/>
      <c r="Y4442" s="85"/>
      <c r="Z4442" s="85"/>
      <c r="AA4442" s="14">
        <f>SUM(U4442:Z4442)</f>
        <v>0</v>
      </c>
      <c r="AB4442" s="85"/>
      <c r="AC4442" s="85"/>
      <c r="AD4442" s="86">
        <f>H4442+K4442+O4442+T4442+AA4442+AB4442-AC4442</f>
        <v>61.619158878504678</v>
      </c>
    </row>
    <row r="4443" spans="1:30" ht="21" customHeight="1" x14ac:dyDescent="0.2">
      <c r="A4443" s="9">
        <v>4439</v>
      </c>
      <c r="B4443" s="122" t="s">
        <v>3567</v>
      </c>
      <c r="C4443" s="110" t="s">
        <v>73</v>
      </c>
      <c r="D4443" s="110">
        <v>1</v>
      </c>
      <c r="E4443" s="36">
        <v>0.61594074074074068</v>
      </c>
      <c r="F4443" s="50"/>
      <c r="G4443" s="50"/>
      <c r="H4443" s="12">
        <f>SUM(E4443*100,F4443:G4443)</f>
        <v>61.594074074074065</v>
      </c>
      <c r="I4443" s="50"/>
      <c r="J4443" s="112"/>
      <c r="K4443" s="14">
        <f>SUM(I4443:J4443)</f>
        <v>0</v>
      </c>
      <c r="L4443" s="50"/>
      <c r="M4443" s="112"/>
      <c r="N4443" s="112"/>
      <c r="O4443" s="14">
        <f>SUM(L4443:N4443)</f>
        <v>0</v>
      </c>
      <c r="P4443" s="112"/>
      <c r="Q4443" s="112"/>
      <c r="R4443" s="112"/>
      <c r="S4443" s="112"/>
      <c r="T4443" s="14">
        <f>SUM(P4443:S4443)</f>
        <v>0</v>
      </c>
      <c r="U4443" s="50"/>
      <c r="V4443" s="50"/>
      <c r="W4443" s="50"/>
      <c r="X4443" s="50"/>
      <c r="Y4443" s="50"/>
      <c r="Z4443" s="50"/>
      <c r="AA4443" s="14">
        <f>SUM(U4443:Z4443)</f>
        <v>0</v>
      </c>
      <c r="AB4443" s="50"/>
      <c r="AC4443" s="50"/>
      <c r="AD4443" s="87">
        <f>H4443+K4443+O4443+T4443+AA4443+AB4443-AC4443</f>
        <v>61.594074074074065</v>
      </c>
    </row>
    <row r="4444" spans="1:30" ht="21" customHeight="1" x14ac:dyDescent="0.2">
      <c r="A4444" s="10">
        <v>4440</v>
      </c>
      <c r="B4444" s="122" t="s">
        <v>3568</v>
      </c>
      <c r="C4444" s="110" t="s">
        <v>73</v>
      </c>
      <c r="D4444" s="110">
        <v>1</v>
      </c>
      <c r="E4444" s="36">
        <v>0.60568888888888894</v>
      </c>
      <c r="F4444" s="50"/>
      <c r="G4444" s="50">
        <v>1</v>
      </c>
      <c r="H4444" s="12">
        <f>SUM(E4444*100,F4444:G4444)</f>
        <v>61.568888888888893</v>
      </c>
      <c r="I4444" s="50"/>
      <c r="J4444" s="112"/>
      <c r="K4444" s="14">
        <f>SUM(I4444:J4444)</f>
        <v>0</v>
      </c>
      <c r="L4444" s="50"/>
      <c r="M4444" s="112"/>
      <c r="N4444" s="112"/>
      <c r="O4444" s="14">
        <f>SUM(L4444:N4444)</f>
        <v>0</v>
      </c>
      <c r="P4444" s="112"/>
      <c r="Q4444" s="112"/>
      <c r="R4444" s="112"/>
      <c r="S4444" s="112"/>
      <c r="T4444" s="14">
        <f>SUM(P4444:S4444)</f>
        <v>0</v>
      </c>
      <c r="U4444" s="50"/>
      <c r="V4444" s="50"/>
      <c r="W4444" s="50"/>
      <c r="X4444" s="50"/>
      <c r="Y4444" s="50"/>
      <c r="Z4444" s="50"/>
      <c r="AA4444" s="14">
        <f>SUM(U4444:Z4444)</f>
        <v>0</v>
      </c>
      <c r="AB4444" s="50"/>
      <c r="AC4444" s="50"/>
      <c r="AD4444" s="86">
        <f>H4444+K4444+O4444+T4444+AA4444+AB4444-AC4444</f>
        <v>61.568888888888893</v>
      </c>
    </row>
    <row r="4445" spans="1:30" ht="21" customHeight="1" x14ac:dyDescent="0.2">
      <c r="A4445" s="8">
        <v>4441</v>
      </c>
      <c r="B4445" s="117">
        <v>204074</v>
      </c>
      <c r="C4445" s="119" t="s">
        <v>78</v>
      </c>
      <c r="D4445" s="119">
        <v>1</v>
      </c>
      <c r="E4445" s="36">
        <v>0.61562499999999998</v>
      </c>
      <c r="F4445" s="51"/>
      <c r="G4445" s="51"/>
      <c r="H4445" s="12">
        <f>SUM(E4445*100,F4445:G4445)</f>
        <v>61.5625</v>
      </c>
      <c r="I4445" s="51"/>
      <c r="J4445" s="121"/>
      <c r="K4445" s="14">
        <f>SUM(I4445:J4445)</f>
        <v>0</v>
      </c>
      <c r="L4445" s="51"/>
      <c r="M4445" s="121"/>
      <c r="N4445" s="121"/>
      <c r="O4445" s="14">
        <f>SUM(L4445:N4445)</f>
        <v>0</v>
      </c>
      <c r="P4445" s="121"/>
      <c r="Q4445" s="121"/>
      <c r="R4445" s="121"/>
      <c r="S4445" s="121"/>
      <c r="T4445" s="14">
        <f>SUM(P4445:S4445)</f>
        <v>0</v>
      </c>
      <c r="U4445" s="51"/>
      <c r="V4445" s="51"/>
      <c r="W4445" s="51"/>
      <c r="X4445" s="51"/>
      <c r="Y4445" s="51"/>
      <c r="Z4445" s="51"/>
      <c r="AA4445" s="14">
        <f>SUM(U4445:Z4445)</f>
        <v>0</v>
      </c>
      <c r="AB4445" s="51"/>
      <c r="AC4445" s="51"/>
      <c r="AD4445" s="86">
        <f>H4445+K4445+O4445+T4445+AA4445+AB4445-AC4445</f>
        <v>61.5625</v>
      </c>
    </row>
    <row r="4446" spans="1:30" ht="21" customHeight="1" x14ac:dyDescent="0.2">
      <c r="A4446" s="9">
        <v>4442</v>
      </c>
      <c r="B4446" s="153" t="s">
        <v>3569</v>
      </c>
      <c r="C4446" s="92" t="s">
        <v>64</v>
      </c>
      <c r="D4446" s="91">
        <v>4</v>
      </c>
      <c r="E4446" s="37">
        <v>0.61549065420560745</v>
      </c>
      <c r="F4446" s="46"/>
      <c r="G4446" s="46"/>
      <c r="H4446" s="12">
        <f>SUM(E4446*100,F4446:G4446)</f>
        <v>61.549065420560744</v>
      </c>
      <c r="I4446" s="94"/>
      <c r="J4446" s="95"/>
      <c r="K4446" s="12">
        <f>SUM(I4446:J4446)</f>
        <v>0</v>
      </c>
      <c r="L4446" s="95"/>
      <c r="M4446" s="95"/>
      <c r="N4446" s="95"/>
      <c r="O4446" s="12">
        <f>SUM(L4446:N4446)</f>
        <v>0</v>
      </c>
      <c r="P4446" s="95"/>
      <c r="Q4446" s="95"/>
      <c r="R4446" s="95"/>
      <c r="S4446" s="95"/>
      <c r="T4446" s="12">
        <f>SUM(P4446:S4446)</f>
        <v>0</v>
      </c>
      <c r="U4446" s="95"/>
      <c r="V4446" s="94"/>
      <c r="W4446" s="94"/>
      <c r="X4446" s="94"/>
      <c r="Y4446" s="85"/>
      <c r="Z4446" s="85"/>
      <c r="AA4446" s="14">
        <f>SUM(U4446:Z4446)</f>
        <v>0</v>
      </c>
      <c r="AB4446" s="85"/>
      <c r="AC4446" s="85"/>
      <c r="AD4446" s="86">
        <f>H4446+K4446+O4446+T4446+AA4446+AB4446-AC4446</f>
        <v>61.549065420560744</v>
      </c>
    </row>
    <row r="4447" spans="1:30" ht="21" customHeight="1" x14ac:dyDescent="0.2">
      <c r="A4447" s="10">
        <v>4443</v>
      </c>
      <c r="B4447" s="100" t="s">
        <v>3570</v>
      </c>
      <c r="C4447" s="101" t="s">
        <v>68</v>
      </c>
      <c r="D4447" s="156">
        <v>1</v>
      </c>
      <c r="E4447" s="38">
        <v>0.61533333333333329</v>
      </c>
      <c r="F4447" s="48"/>
      <c r="G4447" s="48"/>
      <c r="H4447" s="12">
        <f>SUM(E4447*100,F4447:G4447)</f>
        <v>61.533333333333331</v>
      </c>
      <c r="I4447" s="48"/>
      <c r="J4447" s="78"/>
      <c r="K4447" s="13">
        <f>SUM(I4447:J4447)</f>
        <v>0</v>
      </c>
      <c r="L4447" s="48"/>
      <c r="M4447" s="78"/>
      <c r="N4447" s="78"/>
      <c r="O4447" s="13">
        <f>SUM(L4447:N4447)</f>
        <v>0</v>
      </c>
      <c r="P4447" s="78"/>
      <c r="Q4447" s="78"/>
      <c r="R4447" s="78"/>
      <c r="S4447" s="78"/>
      <c r="T4447" s="13">
        <f>SUM(P4447:S4447)</f>
        <v>0</v>
      </c>
      <c r="U4447" s="48"/>
      <c r="V4447" s="48"/>
      <c r="W4447" s="48"/>
      <c r="X4447" s="48"/>
      <c r="Y4447" s="48"/>
      <c r="Z4447" s="48"/>
      <c r="AA4447" s="13">
        <f>SUM(U4447:Z4447)</f>
        <v>0</v>
      </c>
      <c r="AB4447" s="48"/>
      <c r="AC4447" s="48"/>
      <c r="AD4447" s="87">
        <f>H4447+K4447+O4447+T4447+AA4447+AB4447-AC4447</f>
        <v>61.533333333333331</v>
      </c>
    </row>
    <row r="4448" spans="1:30" ht="21" customHeight="1" x14ac:dyDescent="0.2">
      <c r="A4448" s="8">
        <v>4444</v>
      </c>
      <c r="B4448" s="122" t="s">
        <v>3571</v>
      </c>
      <c r="C4448" s="110" t="s">
        <v>73</v>
      </c>
      <c r="D4448" s="110">
        <v>3</v>
      </c>
      <c r="E4448" s="36">
        <v>0.61499999999999999</v>
      </c>
      <c r="F4448" s="50"/>
      <c r="G4448" s="50"/>
      <c r="H4448" s="12">
        <f>SUM(E4448*100,F4448:G4448)</f>
        <v>61.5</v>
      </c>
      <c r="I4448" s="50"/>
      <c r="J4448" s="112"/>
      <c r="K4448" s="14">
        <f>SUM(I4448:J4448)</f>
        <v>0</v>
      </c>
      <c r="L4448" s="50"/>
      <c r="M4448" s="112"/>
      <c r="N4448" s="112"/>
      <c r="O4448" s="14">
        <f>SUM(L4448:N4448)</f>
        <v>0</v>
      </c>
      <c r="P4448" s="112"/>
      <c r="Q4448" s="112"/>
      <c r="R4448" s="112"/>
      <c r="S4448" s="112"/>
      <c r="T4448" s="14">
        <f>SUM(P4448:S4448)</f>
        <v>0</v>
      </c>
      <c r="U4448" s="50"/>
      <c r="V4448" s="50"/>
      <c r="W4448" s="50"/>
      <c r="X4448" s="50"/>
      <c r="Y4448" s="50"/>
      <c r="Z4448" s="50"/>
      <c r="AA4448" s="14">
        <f>SUM(U4448:Z4448)</f>
        <v>0</v>
      </c>
      <c r="AB4448" s="50"/>
      <c r="AC4448" s="50"/>
      <c r="AD4448" s="87">
        <f>H4448+K4448+O4448+T4448+AA4448+AB4448-AC4448</f>
        <v>61.5</v>
      </c>
    </row>
    <row r="4449" spans="1:30" ht="21" customHeight="1" x14ac:dyDescent="0.2">
      <c r="A4449" s="9">
        <v>4445</v>
      </c>
      <c r="B4449" s="117">
        <v>204259</v>
      </c>
      <c r="C4449" s="119" t="s">
        <v>78</v>
      </c>
      <c r="D4449" s="119">
        <v>1</v>
      </c>
      <c r="E4449" s="36">
        <v>0.61468750000000005</v>
      </c>
      <c r="F4449" s="51"/>
      <c r="G4449" s="51"/>
      <c r="H4449" s="12">
        <f>SUM(E4449*100,F4449:G4449)</f>
        <v>61.468750000000007</v>
      </c>
      <c r="I4449" s="51"/>
      <c r="J4449" s="121"/>
      <c r="K4449" s="14">
        <f>SUM(I4449:J4449)</f>
        <v>0</v>
      </c>
      <c r="L4449" s="51"/>
      <c r="M4449" s="121"/>
      <c r="N4449" s="121"/>
      <c r="O4449" s="14">
        <f>SUM(L4449:N4449)</f>
        <v>0</v>
      </c>
      <c r="P4449" s="121"/>
      <c r="Q4449" s="121"/>
      <c r="R4449" s="121"/>
      <c r="S4449" s="121"/>
      <c r="T4449" s="14">
        <f>SUM(P4449:S4449)</f>
        <v>0</v>
      </c>
      <c r="U4449" s="51"/>
      <c r="V4449" s="51"/>
      <c r="W4449" s="51"/>
      <c r="X4449" s="51"/>
      <c r="Y4449" s="51"/>
      <c r="Z4449" s="51"/>
      <c r="AA4449" s="14">
        <f>SUM(U4449:Z4449)</f>
        <v>0</v>
      </c>
      <c r="AB4449" s="51"/>
      <c r="AC4449" s="51"/>
      <c r="AD4449" s="86">
        <f>H4449+K4449+O4449+T4449+AA4449+AB4449-AC4449</f>
        <v>61.468750000000007</v>
      </c>
    </row>
    <row r="4450" spans="1:30" ht="21" customHeight="1" x14ac:dyDescent="0.2">
      <c r="A4450" s="10">
        <v>4446</v>
      </c>
      <c r="B4450" s="117">
        <v>204147</v>
      </c>
      <c r="C4450" s="119" t="s">
        <v>78</v>
      </c>
      <c r="D4450" s="119">
        <v>1</v>
      </c>
      <c r="E4450" s="36">
        <v>0.604375</v>
      </c>
      <c r="F4450" s="51"/>
      <c r="G4450" s="51"/>
      <c r="H4450" s="12">
        <f>SUM(E4450*100,F4450:G4450)</f>
        <v>60.4375</v>
      </c>
      <c r="I4450" s="51"/>
      <c r="J4450" s="121"/>
      <c r="K4450" s="14">
        <f>SUM(I4450:J4450)</f>
        <v>0</v>
      </c>
      <c r="L4450" s="51"/>
      <c r="M4450" s="121"/>
      <c r="N4450" s="121"/>
      <c r="O4450" s="14">
        <f>SUM(L4450:N4450)</f>
        <v>0</v>
      </c>
      <c r="P4450" s="121"/>
      <c r="Q4450" s="121"/>
      <c r="R4450" s="121"/>
      <c r="S4450" s="121"/>
      <c r="T4450" s="14">
        <f>SUM(P4450:S4450)</f>
        <v>0</v>
      </c>
      <c r="U4450" s="51"/>
      <c r="V4450" s="51"/>
      <c r="W4450" s="51"/>
      <c r="X4450" s="51"/>
      <c r="Y4450" s="51">
        <v>1</v>
      </c>
      <c r="Z4450" s="51"/>
      <c r="AA4450" s="14">
        <f>SUM(U4450:Z4450)</f>
        <v>1</v>
      </c>
      <c r="AB4450" s="51"/>
      <c r="AC4450" s="51"/>
      <c r="AD4450" s="87">
        <f>H4450+K4450+O4450+T4450+AA4450+AB4450-AC4450</f>
        <v>61.4375</v>
      </c>
    </row>
    <row r="4451" spans="1:30" ht="21" customHeight="1" x14ac:dyDescent="0.2">
      <c r="A4451" s="8">
        <v>4447</v>
      </c>
      <c r="B4451" s="100" t="s">
        <v>3572</v>
      </c>
      <c r="C4451" s="101" t="s">
        <v>68</v>
      </c>
      <c r="D4451" s="156">
        <v>1</v>
      </c>
      <c r="E4451" s="38">
        <v>0.61433333333333329</v>
      </c>
      <c r="F4451" s="48"/>
      <c r="G4451" s="48"/>
      <c r="H4451" s="12">
        <f>SUM(E4451*100,F4451:G4451)</f>
        <v>61.43333333333333</v>
      </c>
      <c r="I4451" s="48"/>
      <c r="J4451" s="78"/>
      <c r="K4451" s="13">
        <f>SUM(I4451:J4451)</f>
        <v>0</v>
      </c>
      <c r="L4451" s="48"/>
      <c r="M4451" s="78"/>
      <c r="N4451" s="78"/>
      <c r="O4451" s="13">
        <f>SUM(L4451:N4451)</f>
        <v>0</v>
      </c>
      <c r="P4451" s="78"/>
      <c r="Q4451" s="78"/>
      <c r="R4451" s="78"/>
      <c r="S4451" s="78"/>
      <c r="T4451" s="13">
        <f>SUM(P4451:S4451)</f>
        <v>0</v>
      </c>
      <c r="U4451" s="48"/>
      <c r="V4451" s="48"/>
      <c r="W4451" s="48"/>
      <c r="X4451" s="48"/>
      <c r="Y4451" s="48"/>
      <c r="Z4451" s="48"/>
      <c r="AA4451" s="13">
        <f>SUM(U4451:Z4451)</f>
        <v>0</v>
      </c>
      <c r="AB4451" s="48"/>
      <c r="AC4451" s="48"/>
      <c r="AD4451" s="86">
        <f>H4451+K4451+O4451+T4451+AA4451+AB4451-AC4451</f>
        <v>61.43333333333333</v>
      </c>
    </row>
    <row r="4452" spans="1:30" ht="21" customHeight="1" x14ac:dyDescent="0.2">
      <c r="A4452" s="9">
        <v>4448</v>
      </c>
      <c r="B4452" s="146" t="s">
        <v>3573</v>
      </c>
      <c r="C4452" s="101" t="s">
        <v>68</v>
      </c>
      <c r="D4452" s="101">
        <v>2</v>
      </c>
      <c r="E4452" s="35">
        <v>0.61433333333333329</v>
      </c>
      <c r="F4452" s="48"/>
      <c r="G4452" s="48"/>
      <c r="H4452" s="12">
        <f>SUM(E4452*100,F4452:G4452)</f>
        <v>61.43333333333333</v>
      </c>
      <c r="I4452" s="48"/>
      <c r="J4452" s="78"/>
      <c r="K4452" s="13">
        <f>SUM(I4452:J4452)</f>
        <v>0</v>
      </c>
      <c r="L4452" s="48"/>
      <c r="M4452" s="78"/>
      <c r="N4452" s="78"/>
      <c r="O4452" s="13">
        <f>SUM(L4452:N4452)</f>
        <v>0</v>
      </c>
      <c r="P4452" s="78"/>
      <c r="Q4452" s="78"/>
      <c r="R4452" s="78"/>
      <c r="S4452" s="78"/>
      <c r="T4452" s="13">
        <f>SUM(P4452:S4452)</f>
        <v>0</v>
      </c>
      <c r="U4452" s="48"/>
      <c r="V4452" s="48"/>
      <c r="W4452" s="48"/>
      <c r="X4452" s="48"/>
      <c r="Y4452" s="48"/>
      <c r="Z4452" s="48"/>
      <c r="AA4452" s="13">
        <f>SUM(U4452:Z4452)</f>
        <v>0</v>
      </c>
      <c r="AB4452" s="48"/>
      <c r="AC4452" s="48"/>
      <c r="AD4452" s="86">
        <f>H4452+K4452+O4452+T4452+AA4452+AB4452-AC4452</f>
        <v>61.43333333333333</v>
      </c>
    </row>
    <row r="4453" spans="1:30" ht="21" customHeight="1" x14ac:dyDescent="0.2">
      <c r="A4453" s="10">
        <v>4449</v>
      </c>
      <c r="B4453" s="136" t="s">
        <v>3574</v>
      </c>
      <c r="C4453" s="104" t="s">
        <v>70</v>
      </c>
      <c r="D4453" s="103">
        <v>1</v>
      </c>
      <c r="E4453" s="36">
        <f>H4453/100</f>
        <v>0.60909090909090902</v>
      </c>
      <c r="F4453" s="49"/>
      <c r="G4453" s="49"/>
      <c r="H4453" s="12">
        <v>60.909090909090907</v>
      </c>
      <c r="I4453" s="49"/>
      <c r="J4453" s="106"/>
      <c r="K4453" s="14">
        <f>SUM(I4453:J4453)</f>
        <v>0</v>
      </c>
      <c r="L4453" s="49"/>
      <c r="M4453" s="106"/>
      <c r="N4453" s="106"/>
      <c r="O4453" s="14">
        <f>SUM(L4453:N4453)</f>
        <v>0</v>
      </c>
      <c r="P4453" s="106"/>
      <c r="Q4453" s="106">
        <v>0.5</v>
      </c>
      <c r="R4453" s="106"/>
      <c r="S4453" s="106"/>
      <c r="T4453" s="14">
        <f>SUM(P4453:S4453)</f>
        <v>0.5</v>
      </c>
      <c r="U4453" s="49"/>
      <c r="V4453" s="49"/>
      <c r="W4453" s="49"/>
      <c r="X4453" s="49"/>
      <c r="Y4453" s="49"/>
      <c r="Z4453" s="49"/>
      <c r="AA4453" s="14">
        <f>SUM(U4453:Z4453)</f>
        <v>0</v>
      </c>
      <c r="AB4453" s="49"/>
      <c r="AC4453" s="49"/>
      <c r="AD4453" s="86">
        <f>H4453+K4453+O4453+T4453+AA4453+AB4453-AC4453</f>
        <v>61.409090909090907</v>
      </c>
    </row>
    <row r="4454" spans="1:30" ht="21" customHeight="1" x14ac:dyDescent="0.2">
      <c r="A4454" s="8">
        <v>4450</v>
      </c>
      <c r="B4454" s="96" t="s">
        <v>3575</v>
      </c>
      <c r="C4454" s="96" t="s">
        <v>66</v>
      </c>
      <c r="D4454" s="96">
        <v>2</v>
      </c>
      <c r="E4454" s="35">
        <v>0.61399999999999999</v>
      </c>
      <c r="F4454" s="47"/>
      <c r="G4454" s="47"/>
      <c r="H4454" s="12">
        <f>SUM(E4454*100,F4454:G4454)</f>
        <v>61.4</v>
      </c>
      <c r="I4454" s="47"/>
      <c r="J4454" s="77"/>
      <c r="K4454" s="13">
        <f>SUM(I4454:J4454)</f>
        <v>0</v>
      </c>
      <c r="L4454" s="47"/>
      <c r="M4454" s="77"/>
      <c r="N4454" s="77"/>
      <c r="O4454" s="13">
        <f>SUM(L4454:N4454)</f>
        <v>0</v>
      </c>
      <c r="P4454" s="77"/>
      <c r="Q4454" s="77"/>
      <c r="R4454" s="77"/>
      <c r="S4454" s="77"/>
      <c r="T4454" s="13">
        <f>SUM(P4454:S4454)</f>
        <v>0</v>
      </c>
      <c r="U4454" s="47"/>
      <c r="V4454" s="47"/>
      <c r="W4454" s="47"/>
      <c r="X4454" s="47"/>
      <c r="Y4454" s="47"/>
      <c r="Z4454" s="47"/>
      <c r="AA4454" s="13">
        <f>SUM(U4454:Z4454)</f>
        <v>0</v>
      </c>
      <c r="AB4454" s="47"/>
      <c r="AC4454" s="47"/>
      <c r="AD4454" s="86">
        <f>H4454+K4454+O4454+T4454+AA4454+AB4454-AC4454</f>
        <v>61.4</v>
      </c>
    </row>
    <row r="4455" spans="1:30" ht="21" customHeight="1" x14ac:dyDescent="0.2">
      <c r="A4455" s="9">
        <v>4451</v>
      </c>
      <c r="B4455" s="114" t="s">
        <v>3576</v>
      </c>
      <c r="C4455" s="92" t="s">
        <v>64</v>
      </c>
      <c r="D4455" s="91">
        <v>3</v>
      </c>
      <c r="E4455" s="37">
        <v>0.61395498392282954</v>
      </c>
      <c r="F4455" s="46"/>
      <c r="G4455" s="46"/>
      <c r="H4455" s="12">
        <f>SUM(E4455*100,F4455:G4455)</f>
        <v>61.395498392282953</v>
      </c>
      <c r="I4455" s="94"/>
      <c r="J4455" s="95"/>
      <c r="K4455" s="12">
        <f>SUM(I4455:J4455)</f>
        <v>0</v>
      </c>
      <c r="L4455" s="95"/>
      <c r="M4455" s="95"/>
      <c r="N4455" s="95"/>
      <c r="O4455" s="12">
        <f>SUM(L4455:N4455)</f>
        <v>0</v>
      </c>
      <c r="P4455" s="95"/>
      <c r="Q4455" s="95"/>
      <c r="R4455" s="95"/>
      <c r="S4455" s="95"/>
      <c r="T4455" s="12">
        <f>SUM(P4455:S4455)</f>
        <v>0</v>
      </c>
      <c r="U4455" s="95"/>
      <c r="V4455" s="94"/>
      <c r="W4455" s="94"/>
      <c r="X4455" s="94"/>
      <c r="Y4455" s="85"/>
      <c r="Z4455" s="85"/>
      <c r="AA4455" s="14">
        <f>SUM(U4455:Z4455)</f>
        <v>0</v>
      </c>
      <c r="AB4455" s="85"/>
      <c r="AC4455" s="85"/>
      <c r="AD4455" s="87">
        <f>H4455+K4455+O4455+T4455+AA4455+AB4455-AC4455</f>
        <v>61.395498392282953</v>
      </c>
    </row>
    <row r="4456" spans="1:30" ht="21" customHeight="1" x14ac:dyDescent="0.2">
      <c r="A4456" s="10">
        <v>4452</v>
      </c>
      <c r="B4456" s="117">
        <v>174180</v>
      </c>
      <c r="C4456" s="119" t="s">
        <v>78</v>
      </c>
      <c r="D4456" s="119">
        <v>4</v>
      </c>
      <c r="E4456" s="36">
        <v>0.61358974358974361</v>
      </c>
      <c r="F4456" s="51"/>
      <c r="G4456" s="51"/>
      <c r="H4456" s="12">
        <f>SUM(E4456*100,F4456:G4456)</f>
        <v>61.358974358974358</v>
      </c>
      <c r="I4456" s="51"/>
      <c r="J4456" s="121"/>
      <c r="K4456" s="14">
        <f>SUM(I4456:J4456)</f>
        <v>0</v>
      </c>
      <c r="L4456" s="51"/>
      <c r="M4456" s="121"/>
      <c r="N4456" s="121"/>
      <c r="O4456" s="14">
        <f>SUM(L4456:N4456)</f>
        <v>0</v>
      </c>
      <c r="P4456" s="121"/>
      <c r="Q4456" s="121"/>
      <c r="R4456" s="121"/>
      <c r="S4456" s="121"/>
      <c r="T4456" s="14">
        <f>SUM(P4456:S4456)</f>
        <v>0</v>
      </c>
      <c r="U4456" s="51"/>
      <c r="V4456" s="51"/>
      <c r="W4456" s="51"/>
      <c r="X4456" s="51"/>
      <c r="Y4456" s="51"/>
      <c r="Z4456" s="51"/>
      <c r="AA4456" s="14">
        <f>SUM(U4456:Z4456)</f>
        <v>0</v>
      </c>
      <c r="AB4456" s="51"/>
      <c r="AC4456" s="51"/>
      <c r="AD4456" s="86">
        <f>H4456+K4456+O4456+T4456+AA4456+AB4456-AC4456</f>
        <v>61.358974358974358</v>
      </c>
    </row>
    <row r="4457" spans="1:30" ht="21" customHeight="1" x14ac:dyDescent="0.2">
      <c r="A4457" s="8">
        <v>4453</v>
      </c>
      <c r="B4457" s="140" t="s">
        <v>3577</v>
      </c>
      <c r="C4457" s="92" t="s">
        <v>64</v>
      </c>
      <c r="D4457" s="91">
        <v>4</v>
      </c>
      <c r="E4457" s="37">
        <v>0.6131308411214953</v>
      </c>
      <c r="F4457" s="46"/>
      <c r="G4457" s="46"/>
      <c r="H4457" s="12">
        <f>SUM(E4457*100,F4457:G4457)</f>
        <v>61.313084112149532</v>
      </c>
      <c r="I4457" s="53"/>
      <c r="J4457" s="113"/>
      <c r="K4457" s="12">
        <f>SUM(I4457:J4457)</f>
        <v>0</v>
      </c>
      <c r="L4457" s="53"/>
      <c r="M4457" s="113"/>
      <c r="N4457" s="113"/>
      <c r="O4457" s="12">
        <f>SUM(L4457:N4457)</f>
        <v>0</v>
      </c>
      <c r="P4457" s="113"/>
      <c r="Q4457" s="113"/>
      <c r="R4457" s="113"/>
      <c r="S4457" s="113"/>
      <c r="T4457" s="12">
        <f>SUM(P4457:S4457)</f>
        <v>0</v>
      </c>
      <c r="U4457" s="53"/>
      <c r="V4457" s="53"/>
      <c r="W4457" s="53"/>
      <c r="X4457" s="53"/>
      <c r="Y4457" s="58"/>
      <c r="Z4457" s="58"/>
      <c r="AA4457" s="14">
        <f>SUM(U4457:Z4457)</f>
        <v>0</v>
      </c>
      <c r="AB4457" s="58"/>
      <c r="AC4457" s="58"/>
      <c r="AD4457" s="86">
        <f>H4457+K4457+O4457+T4457+AA4457+AB4457-AC4457</f>
        <v>61.313084112149532</v>
      </c>
    </row>
    <row r="4458" spans="1:30" ht="21" customHeight="1" x14ac:dyDescent="0.2">
      <c r="A4458" s="9">
        <v>4454</v>
      </c>
      <c r="B4458" s="110" t="s">
        <v>3578</v>
      </c>
      <c r="C4458" s="110" t="s">
        <v>73</v>
      </c>
      <c r="D4458" s="110">
        <v>3</v>
      </c>
      <c r="E4458" s="36">
        <v>0.61304347826086958</v>
      </c>
      <c r="F4458" s="50"/>
      <c r="G4458" s="50"/>
      <c r="H4458" s="12">
        <f>SUM(E4458*100,F4458:G4458)</f>
        <v>61.304347826086961</v>
      </c>
      <c r="I4458" s="50"/>
      <c r="J4458" s="112"/>
      <c r="K4458" s="14">
        <f>SUM(I4458:J4458)</f>
        <v>0</v>
      </c>
      <c r="L4458" s="50"/>
      <c r="M4458" s="112"/>
      <c r="N4458" s="112"/>
      <c r="O4458" s="14">
        <f>SUM(L4458:N4458)</f>
        <v>0</v>
      </c>
      <c r="P4458" s="112"/>
      <c r="Q4458" s="112"/>
      <c r="R4458" s="112"/>
      <c r="S4458" s="112"/>
      <c r="T4458" s="14">
        <f>SUM(P4458:S4458)</f>
        <v>0</v>
      </c>
      <c r="U4458" s="50"/>
      <c r="V4458" s="50"/>
      <c r="W4458" s="50"/>
      <c r="X4458" s="50"/>
      <c r="Y4458" s="50"/>
      <c r="Z4458" s="50"/>
      <c r="AA4458" s="14">
        <f>SUM(U4458:Z4458)</f>
        <v>0</v>
      </c>
      <c r="AB4458" s="50"/>
      <c r="AC4458" s="50"/>
      <c r="AD4458" s="87">
        <f>H4458+K4458+O4458+T4458+AA4458+AB4458-AC4458</f>
        <v>61.304347826086961</v>
      </c>
    </row>
    <row r="4459" spans="1:30" ht="21" customHeight="1" x14ac:dyDescent="0.2">
      <c r="A4459" s="10">
        <v>4455</v>
      </c>
      <c r="B4459" s="96" t="s">
        <v>3579</v>
      </c>
      <c r="C4459" s="96" t="s">
        <v>66</v>
      </c>
      <c r="D4459" s="96">
        <v>3</v>
      </c>
      <c r="E4459" s="35">
        <v>0.60796610169491527</v>
      </c>
      <c r="F4459" s="47"/>
      <c r="G4459" s="47"/>
      <c r="H4459" s="12">
        <f>SUM(E4459*100,F4459:G4459)</f>
        <v>60.79661016949153</v>
      </c>
      <c r="I4459" s="47"/>
      <c r="J4459" s="77"/>
      <c r="K4459" s="13">
        <f>SUM(I4459:J4459)</f>
        <v>0</v>
      </c>
      <c r="L4459" s="47"/>
      <c r="M4459" s="77"/>
      <c r="N4459" s="77"/>
      <c r="O4459" s="13">
        <f>SUM(L4459:N4459)</f>
        <v>0</v>
      </c>
      <c r="P4459" s="77"/>
      <c r="Q4459" s="77"/>
      <c r="R4459" s="77">
        <v>0.5</v>
      </c>
      <c r="S4459" s="77"/>
      <c r="T4459" s="13">
        <f>SUM(P4459:S4459)</f>
        <v>0.5</v>
      </c>
      <c r="U4459" s="47"/>
      <c r="V4459" s="47"/>
      <c r="W4459" s="47"/>
      <c r="X4459" s="47"/>
      <c r="Y4459" s="47"/>
      <c r="Z4459" s="47"/>
      <c r="AA4459" s="13">
        <f>SUM(U4459:Z4459)</f>
        <v>0</v>
      </c>
      <c r="AB4459" s="47"/>
      <c r="AC4459" s="47"/>
      <c r="AD4459" s="87">
        <f>H4459+K4459+O4459+T4459+AA4459+AB4459-AC4459</f>
        <v>61.29661016949153</v>
      </c>
    </row>
    <row r="4460" spans="1:30" ht="21" customHeight="1" x14ac:dyDescent="0.2">
      <c r="A4460" s="8">
        <v>4456</v>
      </c>
      <c r="B4460" s="110" t="s">
        <v>3580</v>
      </c>
      <c r="C4460" s="110" t="s">
        <v>73</v>
      </c>
      <c r="D4460" s="110">
        <v>1</v>
      </c>
      <c r="E4460" s="36">
        <v>0.61262666666666665</v>
      </c>
      <c r="F4460" s="50"/>
      <c r="G4460" s="50"/>
      <c r="H4460" s="12">
        <f>SUM(E4460*100,F4460:G4460)</f>
        <v>61.262666666666668</v>
      </c>
      <c r="I4460" s="50"/>
      <c r="J4460" s="112"/>
      <c r="K4460" s="14">
        <f>SUM(I4460:J4460)</f>
        <v>0</v>
      </c>
      <c r="L4460" s="50"/>
      <c r="M4460" s="112"/>
      <c r="N4460" s="112"/>
      <c r="O4460" s="14">
        <f>SUM(L4460:N4460)</f>
        <v>0</v>
      </c>
      <c r="P4460" s="112"/>
      <c r="Q4460" s="112"/>
      <c r="R4460" s="112"/>
      <c r="S4460" s="112"/>
      <c r="T4460" s="14">
        <f>SUM(P4460:S4460)</f>
        <v>0</v>
      </c>
      <c r="U4460" s="50"/>
      <c r="V4460" s="50"/>
      <c r="W4460" s="50"/>
      <c r="X4460" s="50"/>
      <c r="Y4460" s="50"/>
      <c r="Z4460" s="50"/>
      <c r="AA4460" s="14">
        <f>SUM(U4460:Z4460)</f>
        <v>0</v>
      </c>
      <c r="AB4460" s="50"/>
      <c r="AC4460" s="50"/>
      <c r="AD4460" s="86">
        <f>H4460+K4460+O4460+T4460+AA4460+AB4460-AC4460</f>
        <v>61.262666666666668</v>
      </c>
    </row>
    <row r="4461" spans="1:30" ht="21" customHeight="1" x14ac:dyDescent="0.2">
      <c r="A4461" s="9">
        <v>4457</v>
      </c>
      <c r="B4461" s="109" t="s">
        <v>3581</v>
      </c>
      <c r="C4461" s="110" t="s">
        <v>73</v>
      </c>
      <c r="D4461" s="110">
        <v>4</v>
      </c>
      <c r="E4461" s="36">
        <v>0.6121875</v>
      </c>
      <c r="F4461" s="50"/>
      <c r="G4461" s="50"/>
      <c r="H4461" s="12">
        <f>SUM(E4461*100,F4461:G4461)</f>
        <v>61.21875</v>
      </c>
      <c r="I4461" s="50"/>
      <c r="J4461" s="112"/>
      <c r="K4461" s="14">
        <f>SUM(I4461:J4461)</f>
        <v>0</v>
      </c>
      <c r="L4461" s="50"/>
      <c r="M4461" s="112"/>
      <c r="N4461" s="112"/>
      <c r="O4461" s="14">
        <f>SUM(L4461:N4461)</f>
        <v>0</v>
      </c>
      <c r="P4461" s="112"/>
      <c r="Q4461" s="112"/>
      <c r="R4461" s="112"/>
      <c r="S4461" s="112"/>
      <c r="T4461" s="14">
        <f>SUM(P4461:S4461)</f>
        <v>0</v>
      </c>
      <c r="U4461" s="50"/>
      <c r="V4461" s="50"/>
      <c r="W4461" s="50"/>
      <c r="X4461" s="50"/>
      <c r="Y4461" s="50"/>
      <c r="Z4461" s="50"/>
      <c r="AA4461" s="14">
        <f>SUM(U4461:Z4461)</f>
        <v>0</v>
      </c>
      <c r="AB4461" s="50"/>
      <c r="AC4461" s="50"/>
      <c r="AD4461" s="86">
        <f>H4461+K4461+O4461+T4461+AA4461+AB4461-AC4461</f>
        <v>61.21875</v>
      </c>
    </row>
    <row r="4462" spans="1:30" ht="21" customHeight="1" x14ac:dyDescent="0.2">
      <c r="A4462" s="10">
        <v>4458</v>
      </c>
      <c r="B4462" s="99" t="s">
        <v>3582</v>
      </c>
      <c r="C4462" s="101" t="s">
        <v>68</v>
      </c>
      <c r="D4462" s="101">
        <v>4</v>
      </c>
      <c r="E4462" s="35">
        <v>0.61137931034482762</v>
      </c>
      <c r="F4462" s="48"/>
      <c r="G4462" s="48"/>
      <c r="H4462" s="12">
        <f>SUM(E4462*100,F4462:G4462)</f>
        <v>61.137931034482762</v>
      </c>
      <c r="I4462" s="48"/>
      <c r="J4462" s="78"/>
      <c r="K4462" s="13">
        <f>SUM(I4462:J4462)</f>
        <v>0</v>
      </c>
      <c r="L4462" s="48"/>
      <c r="M4462" s="78"/>
      <c r="N4462" s="78"/>
      <c r="O4462" s="13">
        <f>SUM(L4462:N4462)</f>
        <v>0</v>
      </c>
      <c r="P4462" s="78"/>
      <c r="Q4462" s="78"/>
      <c r="R4462" s="78"/>
      <c r="S4462" s="78"/>
      <c r="T4462" s="13">
        <f>SUM(P4462:S4462)</f>
        <v>0</v>
      </c>
      <c r="U4462" s="48"/>
      <c r="V4462" s="48"/>
      <c r="W4462" s="48"/>
      <c r="X4462" s="48"/>
      <c r="Y4462" s="48"/>
      <c r="Z4462" s="48"/>
      <c r="AA4462" s="13">
        <f>SUM(U4462:Z4462)</f>
        <v>0</v>
      </c>
      <c r="AB4462" s="48"/>
      <c r="AC4462" s="48"/>
      <c r="AD4462" s="86">
        <f>H4462+K4462+O4462+T4462+AA4462+AB4462-AC4462</f>
        <v>61.137931034482762</v>
      </c>
    </row>
    <row r="4463" spans="1:30" ht="21" customHeight="1" x14ac:dyDescent="0.2">
      <c r="A4463" s="8">
        <v>4459</v>
      </c>
      <c r="B4463" s="100" t="s">
        <v>3583</v>
      </c>
      <c r="C4463" s="101" t="s">
        <v>68</v>
      </c>
      <c r="D4463" s="101">
        <v>2</v>
      </c>
      <c r="E4463" s="35">
        <v>0.61133333333333328</v>
      </c>
      <c r="F4463" s="48"/>
      <c r="G4463" s="48"/>
      <c r="H4463" s="12">
        <f>SUM(E4463*100,F4463:G4463)</f>
        <v>61.133333333333326</v>
      </c>
      <c r="I4463" s="48"/>
      <c r="J4463" s="78"/>
      <c r="K4463" s="13">
        <f>SUM(I4463:J4463)</f>
        <v>0</v>
      </c>
      <c r="L4463" s="48"/>
      <c r="M4463" s="78"/>
      <c r="N4463" s="78"/>
      <c r="O4463" s="13">
        <f>SUM(L4463:N4463)</f>
        <v>0</v>
      </c>
      <c r="P4463" s="78"/>
      <c r="Q4463" s="78"/>
      <c r="R4463" s="78"/>
      <c r="S4463" s="78"/>
      <c r="T4463" s="13">
        <f>SUM(P4463:S4463)</f>
        <v>0</v>
      </c>
      <c r="U4463" s="48"/>
      <c r="V4463" s="48"/>
      <c r="W4463" s="48"/>
      <c r="X4463" s="48"/>
      <c r="Y4463" s="48"/>
      <c r="Z4463" s="48"/>
      <c r="AA4463" s="13">
        <f>SUM(U4463:Z4463)</f>
        <v>0</v>
      </c>
      <c r="AB4463" s="48"/>
      <c r="AC4463" s="48"/>
      <c r="AD4463" s="87">
        <f>H4463+K4463+O4463+T4463+AA4463+AB4463-AC4463</f>
        <v>61.133333333333326</v>
      </c>
    </row>
    <row r="4464" spans="1:30" ht="21" customHeight="1" x14ac:dyDescent="0.2">
      <c r="A4464" s="9">
        <v>4460</v>
      </c>
      <c r="B4464" s="218">
        <v>164447</v>
      </c>
      <c r="C4464" s="92" t="s">
        <v>64</v>
      </c>
      <c r="D4464" s="91">
        <v>5</v>
      </c>
      <c r="E4464" s="37">
        <v>0.61122939068100357</v>
      </c>
      <c r="F4464" s="46"/>
      <c r="G4464" s="46"/>
      <c r="H4464" s="12">
        <f>SUM(E4464*100,F4464:G4464)</f>
        <v>61.122939068100358</v>
      </c>
      <c r="I4464" s="94"/>
      <c r="J4464" s="95"/>
      <c r="K4464" s="12">
        <f>SUM(I4464:J4464)</f>
        <v>0</v>
      </c>
      <c r="L4464" s="95"/>
      <c r="M4464" s="95"/>
      <c r="N4464" s="95"/>
      <c r="O4464" s="12">
        <f>SUM(L4464:N4464)</f>
        <v>0</v>
      </c>
      <c r="P4464" s="95"/>
      <c r="Q4464" s="95"/>
      <c r="R4464" s="95"/>
      <c r="S4464" s="95"/>
      <c r="T4464" s="12">
        <f>SUM(P4464:S4464)</f>
        <v>0</v>
      </c>
      <c r="U4464" s="95"/>
      <c r="V4464" s="94"/>
      <c r="W4464" s="94"/>
      <c r="X4464" s="94"/>
      <c r="Y4464" s="85"/>
      <c r="Z4464" s="85"/>
      <c r="AA4464" s="14">
        <f>SUM(U4464:Z4464)</f>
        <v>0</v>
      </c>
      <c r="AB4464" s="85"/>
      <c r="AC4464" s="85"/>
      <c r="AD4464" s="86">
        <f>H4464+K4464+O4464+T4464+AA4464+AB4464-AC4464</f>
        <v>61.122939068100358</v>
      </c>
    </row>
    <row r="4465" spans="1:30" ht="21" customHeight="1" x14ac:dyDescent="0.2">
      <c r="A4465" s="10">
        <v>4461</v>
      </c>
      <c r="B4465" s="122" t="s">
        <v>3584</v>
      </c>
      <c r="C4465" s="110" t="s">
        <v>73</v>
      </c>
      <c r="D4465" s="110">
        <v>1</v>
      </c>
      <c r="E4465" s="36">
        <v>0.60107142857142859</v>
      </c>
      <c r="F4465" s="50"/>
      <c r="G4465" s="50">
        <v>1</v>
      </c>
      <c r="H4465" s="12">
        <f>SUM(E4465*100,F4465:G4465)</f>
        <v>61.107142857142861</v>
      </c>
      <c r="I4465" s="50"/>
      <c r="J4465" s="112"/>
      <c r="K4465" s="14">
        <f>SUM(I4465:J4465)</f>
        <v>0</v>
      </c>
      <c r="L4465" s="50"/>
      <c r="M4465" s="112"/>
      <c r="N4465" s="112"/>
      <c r="O4465" s="14">
        <f>SUM(L4465:N4465)</f>
        <v>0</v>
      </c>
      <c r="P4465" s="112"/>
      <c r="Q4465" s="112"/>
      <c r="R4465" s="112"/>
      <c r="S4465" s="112"/>
      <c r="T4465" s="14">
        <f>SUM(P4465:S4465)</f>
        <v>0</v>
      </c>
      <c r="U4465" s="50"/>
      <c r="V4465" s="50"/>
      <c r="W4465" s="50"/>
      <c r="X4465" s="50"/>
      <c r="Y4465" s="50"/>
      <c r="Z4465" s="50"/>
      <c r="AA4465" s="14">
        <f>SUM(U4465:Z4465)</f>
        <v>0</v>
      </c>
      <c r="AB4465" s="50"/>
      <c r="AC4465" s="50"/>
      <c r="AD4465" s="86">
        <f>H4465+K4465+O4465+T4465+AA4465+AB4465-AC4465</f>
        <v>61.107142857142861</v>
      </c>
    </row>
    <row r="4466" spans="1:30" ht="21" customHeight="1" x14ac:dyDescent="0.2">
      <c r="A4466" s="8">
        <v>4462</v>
      </c>
      <c r="B4466" s="117">
        <v>184028</v>
      </c>
      <c r="C4466" s="119" t="s">
        <v>78</v>
      </c>
      <c r="D4466" s="119">
        <v>3</v>
      </c>
      <c r="E4466" s="36">
        <v>0.61104545454545456</v>
      </c>
      <c r="F4466" s="51"/>
      <c r="G4466" s="51"/>
      <c r="H4466" s="12">
        <f>SUM(E4466*100,F4466:G4466)</f>
        <v>61.104545454545459</v>
      </c>
      <c r="I4466" s="51"/>
      <c r="J4466" s="121"/>
      <c r="K4466" s="14">
        <f>SUM(I4466:J4466)</f>
        <v>0</v>
      </c>
      <c r="L4466" s="51"/>
      <c r="M4466" s="121"/>
      <c r="N4466" s="121"/>
      <c r="O4466" s="14">
        <f>SUM(L4466:N4466)</f>
        <v>0</v>
      </c>
      <c r="P4466" s="121"/>
      <c r="Q4466" s="121"/>
      <c r="R4466" s="121"/>
      <c r="S4466" s="121"/>
      <c r="T4466" s="14">
        <f>SUM(P4466:S4466)</f>
        <v>0</v>
      </c>
      <c r="U4466" s="51"/>
      <c r="V4466" s="51"/>
      <c r="W4466" s="51"/>
      <c r="X4466" s="51"/>
      <c r="Y4466" s="51"/>
      <c r="Z4466" s="51"/>
      <c r="AA4466" s="14">
        <f>SUM(U4466:Z4466)</f>
        <v>0</v>
      </c>
      <c r="AB4466" s="51"/>
      <c r="AC4466" s="51"/>
      <c r="AD4466" s="86">
        <f>H4466+K4466+O4466+T4466+AA4466+AB4466-AC4466</f>
        <v>61.104545454545459</v>
      </c>
    </row>
    <row r="4467" spans="1:30" ht="21" customHeight="1" x14ac:dyDescent="0.2">
      <c r="A4467" s="9">
        <v>4463</v>
      </c>
      <c r="B4467" s="129" t="s">
        <v>3585</v>
      </c>
      <c r="C4467" s="101" t="s">
        <v>68</v>
      </c>
      <c r="D4467" s="101">
        <v>2</v>
      </c>
      <c r="E4467" s="35">
        <v>0.61033333333333328</v>
      </c>
      <c r="F4467" s="48"/>
      <c r="G4467" s="48"/>
      <c r="H4467" s="12">
        <f>SUM(E4467*100,F4467:G4467)</f>
        <v>61.033333333333331</v>
      </c>
      <c r="I4467" s="48"/>
      <c r="J4467" s="78"/>
      <c r="K4467" s="13">
        <f>SUM(I4467:J4467)</f>
        <v>0</v>
      </c>
      <c r="L4467" s="48"/>
      <c r="M4467" s="78"/>
      <c r="N4467" s="78"/>
      <c r="O4467" s="13">
        <f>SUM(L4467:N4467)</f>
        <v>0</v>
      </c>
      <c r="P4467" s="78"/>
      <c r="Q4467" s="78"/>
      <c r="R4467" s="78"/>
      <c r="S4467" s="78"/>
      <c r="T4467" s="13">
        <f>SUM(P4467:S4467)</f>
        <v>0</v>
      </c>
      <c r="U4467" s="48"/>
      <c r="V4467" s="48"/>
      <c r="W4467" s="48"/>
      <c r="X4467" s="48"/>
      <c r="Y4467" s="48"/>
      <c r="Z4467" s="48"/>
      <c r="AA4467" s="13">
        <f>SUM(U4467:Z4467)</f>
        <v>0</v>
      </c>
      <c r="AB4467" s="48"/>
      <c r="AC4467" s="48"/>
      <c r="AD4467" s="86">
        <f>H4467+K4467+O4467+T4467+AA4467+AB4467-AC4467</f>
        <v>61.033333333333331</v>
      </c>
    </row>
    <row r="4468" spans="1:30" ht="21" customHeight="1" x14ac:dyDescent="0.2">
      <c r="A4468" s="10">
        <v>4464</v>
      </c>
      <c r="B4468" s="103">
        <v>151221</v>
      </c>
      <c r="C4468" s="104" t="s">
        <v>70</v>
      </c>
      <c r="D4468" s="103">
        <v>4</v>
      </c>
      <c r="E4468" s="36">
        <f>H4468/100</f>
        <v>0.61</v>
      </c>
      <c r="F4468" s="49"/>
      <c r="G4468" s="49"/>
      <c r="H4468" s="12">
        <v>61</v>
      </c>
      <c r="I4468" s="49"/>
      <c r="J4468" s="106"/>
      <c r="K4468" s="14">
        <f>SUM(I4468:J4468)</f>
        <v>0</v>
      </c>
      <c r="L4468" s="49"/>
      <c r="M4468" s="106"/>
      <c r="N4468" s="106"/>
      <c r="O4468" s="14">
        <f>SUM(L4468:N4468)</f>
        <v>0</v>
      </c>
      <c r="P4468" s="106"/>
      <c r="Q4468" s="106"/>
      <c r="R4468" s="106"/>
      <c r="S4468" s="106"/>
      <c r="T4468" s="14">
        <f>SUM(P4468:S4468)</f>
        <v>0</v>
      </c>
      <c r="U4468" s="49"/>
      <c r="V4468" s="49"/>
      <c r="W4468" s="49"/>
      <c r="X4468" s="49"/>
      <c r="Y4468" s="49"/>
      <c r="Z4468" s="49"/>
      <c r="AA4468" s="14">
        <f>SUM(U4468:Z4468)</f>
        <v>0</v>
      </c>
      <c r="AB4468" s="49"/>
      <c r="AC4468" s="49"/>
      <c r="AD4468" s="86">
        <f>H4468+K4468+O4468+T4468+AA4468+AB4468-AC4468</f>
        <v>61</v>
      </c>
    </row>
    <row r="4469" spans="1:30" ht="21" customHeight="1" x14ac:dyDescent="0.2">
      <c r="A4469" s="8">
        <v>4465</v>
      </c>
      <c r="B4469" s="122" t="s">
        <v>3586</v>
      </c>
      <c r="C4469" s="110" t="s">
        <v>73</v>
      </c>
      <c r="D4469" s="110">
        <v>2</v>
      </c>
      <c r="E4469" s="36">
        <v>0.60939393939393938</v>
      </c>
      <c r="F4469" s="50"/>
      <c r="G4469" s="50"/>
      <c r="H4469" s="12">
        <f>SUM(E4469*100,F4469:G4469)</f>
        <v>60.939393939393938</v>
      </c>
      <c r="I4469" s="50"/>
      <c r="J4469" s="112"/>
      <c r="K4469" s="14">
        <f>SUM(I4469:J4469)</f>
        <v>0</v>
      </c>
      <c r="L4469" s="50"/>
      <c r="M4469" s="112"/>
      <c r="N4469" s="112"/>
      <c r="O4469" s="14">
        <f>SUM(L4469:N4469)</f>
        <v>0</v>
      </c>
      <c r="P4469" s="112"/>
      <c r="Q4469" s="112"/>
      <c r="R4469" s="112"/>
      <c r="S4469" s="112"/>
      <c r="T4469" s="14">
        <f>SUM(P4469:S4469)</f>
        <v>0</v>
      </c>
      <c r="U4469" s="50"/>
      <c r="V4469" s="50"/>
      <c r="W4469" s="50"/>
      <c r="X4469" s="50"/>
      <c r="Y4469" s="50"/>
      <c r="Z4469" s="50"/>
      <c r="AA4469" s="14">
        <f>SUM(U4469:Z4469)</f>
        <v>0</v>
      </c>
      <c r="AB4469" s="50"/>
      <c r="AC4469" s="50"/>
      <c r="AD4469" s="86">
        <f>H4469+K4469+O4469+T4469+AA4469+AB4469-AC4469</f>
        <v>60.939393939393938</v>
      </c>
    </row>
    <row r="4470" spans="1:30" ht="21" customHeight="1" x14ac:dyDescent="0.2">
      <c r="A4470" s="9">
        <v>4466</v>
      </c>
      <c r="B4470" s="110" t="s">
        <v>3587</v>
      </c>
      <c r="C4470" s="110" t="s">
        <v>73</v>
      </c>
      <c r="D4470" s="110">
        <v>1</v>
      </c>
      <c r="E4470" s="36">
        <v>0.60903225806451611</v>
      </c>
      <c r="F4470" s="50"/>
      <c r="G4470" s="50"/>
      <c r="H4470" s="12">
        <f>SUM(E4470*100,F4470:G4470)</f>
        <v>60.903225806451609</v>
      </c>
      <c r="I4470" s="50"/>
      <c r="J4470" s="112"/>
      <c r="K4470" s="14">
        <f>SUM(I4470:J4470)</f>
        <v>0</v>
      </c>
      <c r="L4470" s="50"/>
      <c r="M4470" s="112"/>
      <c r="N4470" s="112"/>
      <c r="O4470" s="14">
        <f>SUM(L4470:N4470)</f>
        <v>0</v>
      </c>
      <c r="P4470" s="112"/>
      <c r="Q4470" s="112"/>
      <c r="R4470" s="112"/>
      <c r="S4470" s="112"/>
      <c r="T4470" s="14">
        <f>SUM(P4470:S4470)</f>
        <v>0</v>
      </c>
      <c r="U4470" s="50"/>
      <c r="V4470" s="50"/>
      <c r="W4470" s="50"/>
      <c r="X4470" s="50"/>
      <c r="Y4470" s="50"/>
      <c r="Z4470" s="50"/>
      <c r="AA4470" s="14">
        <f>SUM(U4470:Z4470)</f>
        <v>0</v>
      </c>
      <c r="AB4470" s="50"/>
      <c r="AC4470" s="50"/>
      <c r="AD4470" s="86">
        <f>H4470+K4470+O4470+T4470+AA4470+AB4470-AC4470</f>
        <v>60.903225806451609</v>
      </c>
    </row>
    <row r="4471" spans="1:30" ht="21" customHeight="1" x14ac:dyDescent="0.2">
      <c r="A4471" s="10">
        <v>4467</v>
      </c>
      <c r="B4471" s="107">
        <v>182169</v>
      </c>
      <c r="C4471" s="104" t="s">
        <v>70</v>
      </c>
      <c r="D4471" s="104">
        <v>3</v>
      </c>
      <c r="E4471" s="36">
        <f>'[1]3-18-07.'!AD25</f>
        <v>0.60899999999999999</v>
      </c>
      <c r="F4471" s="49"/>
      <c r="G4471" s="49"/>
      <c r="H4471" s="12">
        <f>SUM(E4471*100,F4471:G4471)</f>
        <v>60.9</v>
      </c>
      <c r="I4471" s="49"/>
      <c r="J4471" s="106"/>
      <c r="K4471" s="14">
        <f>SUM(I4471:J4471)</f>
        <v>0</v>
      </c>
      <c r="L4471" s="49"/>
      <c r="M4471" s="106"/>
      <c r="N4471" s="106"/>
      <c r="O4471" s="14">
        <f>SUM(L4471:N4471)</f>
        <v>0</v>
      </c>
      <c r="P4471" s="106"/>
      <c r="Q4471" s="106"/>
      <c r="R4471" s="106"/>
      <c r="S4471" s="106"/>
      <c r="T4471" s="14">
        <f>SUM(P4471:S4471)</f>
        <v>0</v>
      </c>
      <c r="U4471" s="49"/>
      <c r="V4471" s="49"/>
      <c r="W4471" s="49"/>
      <c r="X4471" s="49"/>
      <c r="Y4471" s="49"/>
      <c r="Z4471" s="49"/>
      <c r="AA4471" s="14">
        <f>SUM(U4471:Z4471)</f>
        <v>0</v>
      </c>
      <c r="AB4471" s="49"/>
      <c r="AC4471" s="49"/>
      <c r="AD4471" s="86">
        <f>H4471+K4471+O4471+T4471+AA4471+AB4471-AC4471</f>
        <v>60.9</v>
      </c>
    </row>
    <row r="4472" spans="1:30" ht="21" customHeight="1" x14ac:dyDescent="0.2">
      <c r="A4472" s="8">
        <v>4468</v>
      </c>
      <c r="B4472" s="136" t="s">
        <v>3588</v>
      </c>
      <c r="C4472" s="104" t="s">
        <v>70</v>
      </c>
      <c r="D4472" s="103">
        <v>1</v>
      </c>
      <c r="E4472" s="36">
        <f>H4472/100</f>
        <v>0.60899999999999999</v>
      </c>
      <c r="F4472" s="49"/>
      <c r="G4472" s="49"/>
      <c r="H4472" s="12">
        <v>60.9</v>
      </c>
      <c r="I4472" s="49"/>
      <c r="J4472" s="106"/>
      <c r="K4472" s="14">
        <f>SUM(I4472:J4472)</f>
        <v>0</v>
      </c>
      <c r="L4472" s="49"/>
      <c r="M4472" s="106"/>
      <c r="N4472" s="106"/>
      <c r="O4472" s="14">
        <f>SUM(L4472:N4472)</f>
        <v>0</v>
      </c>
      <c r="P4472" s="106"/>
      <c r="Q4472" s="106"/>
      <c r="R4472" s="106"/>
      <c r="S4472" s="106"/>
      <c r="T4472" s="14">
        <f>SUM(P4472:S4472)</f>
        <v>0</v>
      </c>
      <c r="U4472" s="49"/>
      <c r="V4472" s="49"/>
      <c r="W4472" s="49"/>
      <c r="X4472" s="49"/>
      <c r="Y4472" s="49"/>
      <c r="Z4472" s="49"/>
      <c r="AA4472" s="14">
        <f>SUM(U4472:Z4472)</f>
        <v>0</v>
      </c>
      <c r="AB4472" s="49"/>
      <c r="AC4472" s="49"/>
      <c r="AD4472" s="87">
        <f>H4472+K4472+O4472+T4472+AA4472+AB4472-AC4472</f>
        <v>60.9</v>
      </c>
    </row>
    <row r="4473" spans="1:30" ht="21" customHeight="1" x14ac:dyDescent="0.2">
      <c r="A4473" s="9">
        <v>4469</v>
      </c>
      <c r="B4473" s="117">
        <v>204094</v>
      </c>
      <c r="C4473" s="119" t="s">
        <v>78</v>
      </c>
      <c r="D4473" s="119">
        <v>1</v>
      </c>
      <c r="E4473" s="36">
        <v>0.60875000000000001</v>
      </c>
      <c r="F4473" s="51"/>
      <c r="G4473" s="51"/>
      <c r="H4473" s="12">
        <f>SUM(E4473*100,F4473:G4473)</f>
        <v>60.875</v>
      </c>
      <c r="I4473" s="51"/>
      <c r="J4473" s="121"/>
      <c r="K4473" s="14">
        <f>SUM(I4473:J4473)</f>
        <v>0</v>
      </c>
      <c r="L4473" s="51"/>
      <c r="M4473" s="121"/>
      <c r="N4473" s="121"/>
      <c r="O4473" s="14">
        <f>SUM(L4473:N4473)</f>
        <v>0</v>
      </c>
      <c r="P4473" s="121"/>
      <c r="Q4473" s="121"/>
      <c r="R4473" s="121"/>
      <c r="S4473" s="121"/>
      <c r="T4473" s="14">
        <f>SUM(P4473:S4473)</f>
        <v>0</v>
      </c>
      <c r="U4473" s="51"/>
      <c r="V4473" s="51"/>
      <c r="W4473" s="51"/>
      <c r="X4473" s="51"/>
      <c r="Y4473" s="51"/>
      <c r="Z4473" s="51"/>
      <c r="AA4473" s="14">
        <f>SUM(U4473:Z4473)</f>
        <v>0</v>
      </c>
      <c r="AB4473" s="51"/>
      <c r="AC4473" s="51"/>
      <c r="AD4473" s="86">
        <f>H4473+K4473+O4473+T4473+AA4473+AB4473-AC4473</f>
        <v>60.875</v>
      </c>
    </row>
    <row r="4474" spans="1:30" ht="21" customHeight="1" x14ac:dyDescent="0.2">
      <c r="A4474" s="10">
        <v>4470</v>
      </c>
      <c r="B4474" s="117">
        <v>204112</v>
      </c>
      <c r="C4474" s="119" t="s">
        <v>78</v>
      </c>
      <c r="D4474" s="119">
        <v>1</v>
      </c>
      <c r="E4474" s="36">
        <v>0.60875000000000001</v>
      </c>
      <c r="F4474" s="51"/>
      <c r="G4474" s="51"/>
      <c r="H4474" s="12">
        <f>SUM(E4474*100,F4474:G4474)</f>
        <v>60.875</v>
      </c>
      <c r="I4474" s="51"/>
      <c r="J4474" s="121"/>
      <c r="K4474" s="14">
        <f>SUM(I4474:J4474)</f>
        <v>0</v>
      </c>
      <c r="L4474" s="51"/>
      <c r="M4474" s="121"/>
      <c r="N4474" s="121"/>
      <c r="O4474" s="14">
        <f>SUM(L4474:N4474)</f>
        <v>0</v>
      </c>
      <c r="P4474" s="121"/>
      <c r="Q4474" s="121"/>
      <c r="R4474" s="121"/>
      <c r="S4474" s="121"/>
      <c r="T4474" s="14">
        <f>SUM(P4474:S4474)</f>
        <v>0</v>
      </c>
      <c r="U4474" s="51"/>
      <c r="V4474" s="51"/>
      <c r="W4474" s="51"/>
      <c r="X4474" s="51"/>
      <c r="Y4474" s="51"/>
      <c r="Z4474" s="51"/>
      <c r="AA4474" s="14">
        <f>SUM(U4474:Z4474)</f>
        <v>0</v>
      </c>
      <c r="AB4474" s="51"/>
      <c r="AC4474" s="51"/>
      <c r="AD4474" s="86">
        <f>H4474+K4474+O4474+T4474+AA4474+AB4474-AC4474</f>
        <v>60.875</v>
      </c>
    </row>
    <row r="4475" spans="1:30" ht="21" customHeight="1" x14ac:dyDescent="0.2">
      <c r="A4475" s="8">
        <v>4471</v>
      </c>
      <c r="B4475" s="134" t="s">
        <v>3589</v>
      </c>
      <c r="C4475" s="92" t="s">
        <v>64</v>
      </c>
      <c r="D4475" s="92">
        <v>1</v>
      </c>
      <c r="E4475" s="37">
        <v>0.6014666666666667</v>
      </c>
      <c r="F4475" s="55"/>
      <c r="G4475" s="46"/>
      <c r="H4475" s="12">
        <f>SUM(E4475*100,F4475:G4475)</f>
        <v>60.146666666666668</v>
      </c>
      <c r="I4475" s="94"/>
      <c r="J4475" s="95"/>
      <c r="K4475" s="12">
        <f>SUM(I4475:J4475)</f>
        <v>0</v>
      </c>
      <c r="L4475" s="95"/>
      <c r="M4475" s="95"/>
      <c r="N4475" s="95"/>
      <c r="O4475" s="12">
        <f>SUM(L4475:N4475)</f>
        <v>0</v>
      </c>
      <c r="P4475" s="95"/>
      <c r="Q4475" s="95"/>
      <c r="R4475" s="95"/>
      <c r="S4475" s="95"/>
      <c r="T4475" s="12">
        <f>SUM(P4475:S4475)</f>
        <v>0</v>
      </c>
      <c r="U4475" s="95"/>
      <c r="V4475" s="94">
        <v>0.2</v>
      </c>
      <c r="W4475" s="94"/>
      <c r="X4475" s="94"/>
      <c r="Y4475" s="85"/>
      <c r="Z4475" s="85">
        <v>0.5</v>
      </c>
      <c r="AA4475" s="14">
        <f>SUM(U4475:Z4475)</f>
        <v>0.7</v>
      </c>
      <c r="AB4475" s="85"/>
      <c r="AC4475" s="85"/>
      <c r="AD4475" s="86">
        <f>H4475+K4475+O4475+T4475+AA4475+AB4475-AC4475</f>
        <v>60.846666666666671</v>
      </c>
    </row>
    <row r="4476" spans="1:30" ht="21" customHeight="1" x14ac:dyDescent="0.2">
      <c r="A4476" s="9">
        <v>4472</v>
      </c>
      <c r="B4476" s="96" t="s">
        <v>3590</v>
      </c>
      <c r="C4476" s="96" t="s">
        <v>66</v>
      </c>
      <c r="D4476" s="96">
        <v>4</v>
      </c>
      <c r="E4476" s="35">
        <v>0.6081481481481481</v>
      </c>
      <c r="F4476" s="47"/>
      <c r="G4476" s="47"/>
      <c r="H4476" s="12">
        <f>SUM(E4476*100,F4476:G4476)</f>
        <v>60.81481481481481</v>
      </c>
      <c r="I4476" s="47"/>
      <c r="J4476" s="77"/>
      <c r="K4476" s="13">
        <f>SUM(I4476:J4476)</f>
        <v>0</v>
      </c>
      <c r="L4476" s="47"/>
      <c r="M4476" s="77"/>
      <c r="N4476" s="77"/>
      <c r="O4476" s="13">
        <f>SUM(L4476:N4476)</f>
        <v>0</v>
      </c>
      <c r="P4476" s="77"/>
      <c r="Q4476" s="77"/>
      <c r="R4476" s="77"/>
      <c r="S4476" s="77"/>
      <c r="T4476" s="13">
        <f>SUM(P4476:S4476)</f>
        <v>0</v>
      </c>
      <c r="U4476" s="47"/>
      <c r="V4476" s="47"/>
      <c r="W4476" s="47"/>
      <c r="X4476" s="47"/>
      <c r="Y4476" s="47"/>
      <c r="Z4476" s="47"/>
      <c r="AA4476" s="13">
        <f>SUM(U4476:Z4476)</f>
        <v>0</v>
      </c>
      <c r="AB4476" s="47"/>
      <c r="AC4476" s="47"/>
      <c r="AD4476" s="87">
        <f>H4476+K4476+O4476+T4476+AA4476+AB4476-AC4476</f>
        <v>60.81481481481481</v>
      </c>
    </row>
    <row r="4477" spans="1:30" ht="21" customHeight="1" x14ac:dyDescent="0.2">
      <c r="A4477" s="10">
        <v>4473</v>
      </c>
      <c r="B4477" s="107" t="s">
        <v>3591</v>
      </c>
      <c r="C4477" s="104" t="s">
        <v>70</v>
      </c>
      <c r="D4477" s="104">
        <v>2</v>
      </c>
      <c r="E4477" s="36">
        <f>H4477/100</f>
        <v>0.60812727272727285</v>
      </c>
      <c r="F4477" s="49"/>
      <c r="G4477" s="49"/>
      <c r="H4477" s="12">
        <v>60.81272727272728</v>
      </c>
      <c r="I4477" s="49"/>
      <c r="J4477" s="106"/>
      <c r="K4477" s="14">
        <f>SUM(I4477:J4477)</f>
        <v>0</v>
      </c>
      <c r="L4477" s="49"/>
      <c r="M4477" s="106"/>
      <c r="N4477" s="106"/>
      <c r="O4477" s="14">
        <f>SUM(L4477:N4477)</f>
        <v>0</v>
      </c>
      <c r="P4477" s="106"/>
      <c r="Q4477" s="106"/>
      <c r="R4477" s="106"/>
      <c r="S4477" s="106"/>
      <c r="T4477" s="14">
        <f>SUM(P4477:S4477)</f>
        <v>0</v>
      </c>
      <c r="U4477" s="49"/>
      <c r="V4477" s="49"/>
      <c r="W4477" s="49"/>
      <c r="X4477" s="49"/>
      <c r="Y4477" s="49"/>
      <c r="Z4477" s="49"/>
      <c r="AA4477" s="14">
        <f>SUM(U4477:Z4477)</f>
        <v>0</v>
      </c>
      <c r="AB4477" s="49"/>
      <c r="AC4477" s="49"/>
      <c r="AD4477" s="86">
        <f>H4477+K4477+O4477+T4477+AA4477+AB4477-AC4477</f>
        <v>60.81272727272728</v>
      </c>
    </row>
    <row r="4478" spans="1:30" ht="21" customHeight="1" x14ac:dyDescent="0.2">
      <c r="A4478" s="8">
        <v>4474</v>
      </c>
      <c r="B4478" s="107">
        <v>182920</v>
      </c>
      <c r="C4478" s="104" t="s">
        <v>70</v>
      </c>
      <c r="D4478" s="104">
        <v>3</v>
      </c>
      <c r="E4478" s="36">
        <f>'[1]3-18-08.'!AD15</f>
        <v>0.60799999999999998</v>
      </c>
      <c r="F4478" s="49"/>
      <c r="G4478" s="49"/>
      <c r="H4478" s="12">
        <f>SUM(E4478*100,F4478:G4478)</f>
        <v>60.8</v>
      </c>
      <c r="I4478" s="49"/>
      <c r="J4478" s="106"/>
      <c r="K4478" s="14">
        <f>SUM(I4478:J4478)</f>
        <v>0</v>
      </c>
      <c r="L4478" s="49"/>
      <c r="M4478" s="106"/>
      <c r="N4478" s="106"/>
      <c r="O4478" s="14">
        <f>SUM(L4478:N4478)</f>
        <v>0</v>
      </c>
      <c r="P4478" s="106"/>
      <c r="Q4478" s="106"/>
      <c r="R4478" s="106"/>
      <c r="S4478" s="106"/>
      <c r="T4478" s="14">
        <f>SUM(P4478:S4478)</f>
        <v>0</v>
      </c>
      <c r="U4478" s="49"/>
      <c r="V4478" s="49"/>
      <c r="W4478" s="49"/>
      <c r="X4478" s="49"/>
      <c r="Y4478" s="49"/>
      <c r="Z4478" s="49"/>
      <c r="AA4478" s="14">
        <f>SUM(U4478:Z4478)</f>
        <v>0</v>
      </c>
      <c r="AB4478" s="49"/>
      <c r="AC4478" s="49"/>
      <c r="AD4478" s="87">
        <f>H4478+K4478+O4478+T4478+AA4478+AB4478-AC4478</f>
        <v>60.8</v>
      </c>
    </row>
    <row r="4479" spans="1:30" ht="21" customHeight="1" x14ac:dyDescent="0.2">
      <c r="A4479" s="9">
        <v>4475</v>
      </c>
      <c r="B4479" s="122" t="s">
        <v>3592</v>
      </c>
      <c r="C4479" s="110" t="s">
        <v>73</v>
      </c>
      <c r="D4479" s="110">
        <v>1</v>
      </c>
      <c r="E4479" s="36">
        <v>0.60794814814814813</v>
      </c>
      <c r="F4479" s="50"/>
      <c r="G4479" s="50"/>
      <c r="H4479" s="12">
        <f>SUM(E4479*100,F4479:G4479)</f>
        <v>60.794814814814814</v>
      </c>
      <c r="I4479" s="50"/>
      <c r="J4479" s="112"/>
      <c r="K4479" s="14">
        <f>SUM(I4479:J4479)</f>
        <v>0</v>
      </c>
      <c r="L4479" s="50"/>
      <c r="M4479" s="112"/>
      <c r="N4479" s="112"/>
      <c r="O4479" s="14">
        <f>SUM(L4479:N4479)</f>
        <v>0</v>
      </c>
      <c r="P4479" s="112"/>
      <c r="Q4479" s="112"/>
      <c r="R4479" s="112"/>
      <c r="S4479" s="112"/>
      <c r="T4479" s="14">
        <f>SUM(P4479:S4479)</f>
        <v>0</v>
      </c>
      <c r="U4479" s="50"/>
      <c r="V4479" s="50"/>
      <c r="W4479" s="50"/>
      <c r="X4479" s="50"/>
      <c r="Y4479" s="50"/>
      <c r="Z4479" s="50"/>
      <c r="AA4479" s="14">
        <f>SUM(U4479:Z4479)</f>
        <v>0</v>
      </c>
      <c r="AB4479" s="50"/>
      <c r="AC4479" s="50"/>
      <c r="AD4479" s="86">
        <f>H4479+K4479+O4479+T4479+AA4479+AB4479-AC4479</f>
        <v>60.794814814814814</v>
      </c>
    </row>
    <row r="4480" spans="1:30" ht="21" customHeight="1" x14ac:dyDescent="0.2">
      <c r="A4480" s="10">
        <v>4476</v>
      </c>
      <c r="B4480" s="96" t="s">
        <v>3593</v>
      </c>
      <c r="C4480" s="96" t="s">
        <v>66</v>
      </c>
      <c r="D4480" s="96">
        <v>3</v>
      </c>
      <c r="E4480" s="35">
        <v>0.60728813559322037</v>
      </c>
      <c r="F4480" s="47"/>
      <c r="G4480" s="47"/>
      <c r="H4480" s="12">
        <f>SUM(E4480*100,F4480:G4480)</f>
        <v>60.728813559322035</v>
      </c>
      <c r="I4480" s="47"/>
      <c r="J4480" s="77"/>
      <c r="K4480" s="13">
        <f>SUM(I4480:J4480)</f>
        <v>0</v>
      </c>
      <c r="L4480" s="47"/>
      <c r="M4480" s="77"/>
      <c r="N4480" s="77"/>
      <c r="O4480" s="13">
        <f>SUM(L4480:N4480)</f>
        <v>0</v>
      </c>
      <c r="P4480" s="77"/>
      <c r="Q4480" s="77"/>
      <c r="R4480" s="77"/>
      <c r="S4480" s="77"/>
      <c r="T4480" s="13">
        <f>SUM(P4480:S4480)</f>
        <v>0</v>
      </c>
      <c r="U4480" s="47"/>
      <c r="V4480" s="47"/>
      <c r="W4480" s="47"/>
      <c r="X4480" s="47"/>
      <c r="Y4480" s="47"/>
      <c r="Z4480" s="47"/>
      <c r="AA4480" s="13">
        <f>SUM(U4480:Z4480)</f>
        <v>0</v>
      </c>
      <c r="AB4480" s="47"/>
      <c r="AC4480" s="47"/>
      <c r="AD4480" s="86">
        <f>H4480+K4480+O4480+T4480+AA4480+AB4480-AC4480</f>
        <v>60.728813559322035</v>
      </c>
    </row>
    <row r="4481" spans="1:30" ht="21" customHeight="1" x14ac:dyDescent="0.2">
      <c r="A4481" s="8">
        <v>4477</v>
      </c>
      <c r="B4481" s="122" t="s">
        <v>3594</v>
      </c>
      <c r="C4481" s="110" t="s">
        <v>73</v>
      </c>
      <c r="D4481" s="110">
        <v>1</v>
      </c>
      <c r="E4481" s="36">
        <v>0.5971428571428572</v>
      </c>
      <c r="F4481" s="50"/>
      <c r="G4481" s="50">
        <v>1</v>
      </c>
      <c r="H4481" s="12">
        <f>SUM(E4481*100,F4481:G4481)</f>
        <v>60.714285714285722</v>
      </c>
      <c r="I4481" s="50"/>
      <c r="J4481" s="112"/>
      <c r="K4481" s="14">
        <f>SUM(I4481:J4481)</f>
        <v>0</v>
      </c>
      <c r="L4481" s="50"/>
      <c r="M4481" s="112"/>
      <c r="N4481" s="112"/>
      <c r="O4481" s="14">
        <f>SUM(L4481:N4481)</f>
        <v>0</v>
      </c>
      <c r="P4481" s="112"/>
      <c r="Q4481" s="112"/>
      <c r="R4481" s="112"/>
      <c r="S4481" s="112"/>
      <c r="T4481" s="14">
        <f>SUM(P4481:S4481)</f>
        <v>0</v>
      </c>
      <c r="U4481" s="50"/>
      <c r="V4481" s="50"/>
      <c r="W4481" s="50"/>
      <c r="X4481" s="50"/>
      <c r="Y4481" s="50"/>
      <c r="Z4481" s="50"/>
      <c r="AA4481" s="14">
        <f>SUM(U4481:Z4481)</f>
        <v>0</v>
      </c>
      <c r="AB4481" s="50"/>
      <c r="AC4481" s="50"/>
      <c r="AD4481" s="86">
        <f>H4481+K4481+O4481+T4481+AA4481+AB4481-AC4481</f>
        <v>60.714285714285722</v>
      </c>
    </row>
    <row r="4482" spans="1:30" ht="21" customHeight="1" x14ac:dyDescent="0.2">
      <c r="A4482" s="9">
        <v>4478</v>
      </c>
      <c r="B4482" s="137" t="s">
        <v>3595</v>
      </c>
      <c r="C4482" s="101" t="s">
        <v>68</v>
      </c>
      <c r="D4482" s="137">
        <v>4</v>
      </c>
      <c r="E4482" s="35">
        <v>0.60703703703703704</v>
      </c>
      <c r="F4482" s="48"/>
      <c r="G4482" s="48"/>
      <c r="H4482" s="12">
        <f>SUM(E4482*100,F4482:G4482)</f>
        <v>60.703703703703702</v>
      </c>
      <c r="I4482" s="48"/>
      <c r="J4482" s="78"/>
      <c r="K4482" s="13">
        <f>SUM(I4482:J4482)</f>
        <v>0</v>
      </c>
      <c r="L4482" s="48"/>
      <c r="M4482" s="78"/>
      <c r="N4482" s="78"/>
      <c r="O4482" s="13">
        <f>SUM(L4482:N4482)</f>
        <v>0</v>
      </c>
      <c r="P4482" s="78"/>
      <c r="Q4482" s="78"/>
      <c r="R4482" s="78"/>
      <c r="S4482" s="78"/>
      <c r="T4482" s="13">
        <f>SUM(P4482:S4482)</f>
        <v>0</v>
      </c>
      <c r="U4482" s="48"/>
      <c r="V4482" s="48"/>
      <c r="W4482" s="48"/>
      <c r="X4482" s="48"/>
      <c r="Y4482" s="48"/>
      <c r="Z4482" s="48"/>
      <c r="AA4482" s="13">
        <f>SUM(U4482:Z4482)</f>
        <v>0</v>
      </c>
      <c r="AB4482" s="48"/>
      <c r="AC4482" s="48"/>
      <c r="AD4482" s="87">
        <f>H4482+K4482+O4482+T4482+AA4482+AB4482-AC4482</f>
        <v>60.703703703703702</v>
      </c>
    </row>
    <row r="4483" spans="1:30" ht="21" customHeight="1" x14ac:dyDescent="0.2">
      <c r="A4483" s="10">
        <v>4479</v>
      </c>
      <c r="B4483" s="117">
        <v>194209</v>
      </c>
      <c r="C4483" s="119" t="s">
        <v>78</v>
      </c>
      <c r="D4483" s="119">
        <v>2</v>
      </c>
      <c r="E4483" s="36">
        <v>0.60687500000000005</v>
      </c>
      <c r="F4483" s="51"/>
      <c r="G4483" s="51"/>
      <c r="H4483" s="12">
        <f>SUM(E4483*100,F4483:G4483)</f>
        <v>60.687500000000007</v>
      </c>
      <c r="I4483" s="51"/>
      <c r="J4483" s="121"/>
      <c r="K4483" s="14">
        <f>SUM(I4483:J4483)</f>
        <v>0</v>
      </c>
      <c r="L4483" s="51"/>
      <c r="M4483" s="121"/>
      <c r="N4483" s="121"/>
      <c r="O4483" s="14">
        <f>SUM(L4483:N4483)</f>
        <v>0</v>
      </c>
      <c r="P4483" s="121"/>
      <c r="Q4483" s="121"/>
      <c r="R4483" s="121"/>
      <c r="S4483" s="121"/>
      <c r="T4483" s="14">
        <f>SUM(P4483:S4483)</f>
        <v>0</v>
      </c>
      <c r="U4483" s="51"/>
      <c r="V4483" s="51"/>
      <c r="W4483" s="51"/>
      <c r="X4483" s="51"/>
      <c r="Y4483" s="51"/>
      <c r="Z4483" s="51"/>
      <c r="AA4483" s="14">
        <f>SUM(U4483:Z4483)</f>
        <v>0</v>
      </c>
      <c r="AB4483" s="51"/>
      <c r="AC4483" s="51"/>
      <c r="AD4483" s="86">
        <f>H4483+K4483+O4483+T4483+AA4483+AB4483-AC4483</f>
        <v>60.687500000000007</v>
      </c>
    </row>
    <row r="4484" spans="1:30" ht="21" customHeight="1" x14ac:dyDescent="0.2">
      <c r="A4484" s="8">
        <v>4480</v>
      </c>
      <c r="B4484" s="117">
        <v>194158</v>
      </c>
      <c r="C4484" s="119" t="s">
        <v>78</v>
      </c>
      <c r="D4484" s="119">
        <v>2</v>
      </c>
      <c r="E4484" s="36">
        <v>0.60687500000000005</v>
      </c>
      <c r="F4484" s="51"/>
      <c r="G4484" s="51"/>
      <c r="H4484" s="12">
        <f>SUM(E4484*100,F4484:G4484)</f>
        <v>60.687500000000007</v>
      </c>
      <c r="I4484" s="51"/>
      <c r="J4484" s="121"/>
      <c r="K4484" s="14">
        <f>SUM(I4484:J4484)</f>
        <v>0</v>
      </c>
      <c r="L4484" s="51"/>
      <c r="M4484" s="121"/>
      <c r="N4484" s="121"/>
      <c r="O4484" s="14">
        <f>SUM(L4484:N4484)</f>
        <v>0</v>
      </c>
      <c r="P4484" s="121"/>
      <c r="Q4484" s="121"/>
      <c r="R4484" s="121"/>
      <c r="S4484" s="121"/>
      <c r="T4484" s="14">
        <f>SUM(P4484:S4484)</f>
        <v>0</v>
      </c>
      <c r="U4484" s="51"/>
      <c r="V4484" s="51"/>
      <c r="W4484" s="51"/>
      <c r="X4484" s="51"/>
      <c r="Y4484" s="51"/>
      <c r="Z4484" s="51"/>
      <c r="AA4484" s="14">
        <f>SUM(U4484:Z4484)</f>
        <v>0</v>
      </c>
      <c r="AB4484" s="51"/>
      <c r="AC4484" s="51"/>
      <c r="AD4484" s="87">
        <f>H4484+K4484+O4484+T4484+AA4484+AB4484-AC4484</f>
        <v>60.687500000000007</v>
      </c>
    </row>
    <row r="4485" spans="1:30" ht="21" customHeight="1" x14ac:dyDescent="0.2">
      <c r="A4485" s="9">
        <v>4481</v>
      </c>
      <c r="B4485" s="117">
        <v>194067</v>
      </c>
      <c r="C4485" s="119" t="s">
        <v>78</v>
      </c>
      <c r="D4485" s="119">
        <v>2</v>
      </c>
      <c r="E4485" s="36">
        <v>0.60645833333333332</v>
      </c>
      <c r="F4485" s="51"/>
      <c r="G4485" s="51"/>
      <c r="H4485" s="12">
        <f>SUM(E4485*100,F4485:G4485)</f>
        <v>60.645833333333329</v>
      </c>
      <c r="I4485" s="51"/>
      <c r="J4485" s="121"/>
      <c r="K4485" s="14">
        <f>SUM(I4485:J4485)</f>
        <v>0</v>
      </c>
      <c r="L4485" s="51"/>
      <c r="M4485" s="121"/>
      <c r="N4485" s="121"/>
      <c r="O4485" s="14">
        <f>SUM(L4485:N4485)</f>
        <v>0</v>
      </c>
      <c r="P4485" s="121"/>
      <c r="Q4485" s="121"/>
      <c r="R4485" s="121"/>
      <c r="S4485" s="121"/>
      <c r="T4485" s="14">
        <f>SUM(P4485:S4485)</f>
        <v>0</v>
      </c>
      <c r="U4485" s="51"/>
      <c r="V4485" s="51"/>
      <c r="W4485" s="51"/>
      <c r="X4485" s="51"/>
      <c r="Y4485" s="51"/>
      <c r="Z4485" s="51"/>
      <c r="AA4485" s="14">
        <f>SUM(U4485:Z4485)</f>
        <v>0</v>
      </c>
      <c r="AB4485" s="51"/>
      <c r="AC4485" s="51"/>
      <c r="AD4485" s="86">
        <f>H4485+K4485+O4485+T4485+AA4485+AB4485-AC4485</f>
        <v>60.645833333333329</v>
      </c>
    </row>
    <row r="4486" spans="1:30" ht="21" customHeight="1" x14ac:dyDescent="0.2">
      <c r="A4486" s="10">
        <v>4482</v>
      </c>
      <c r="B4486" s="96" t="s">
        <v>3596</v>
      </c>
      <c r="C4486" s="96" t="s">
        <v>66</v>
      </c>
      <c r="D4486" s="96">
        <v>1</v>
      </c>
      <c r="E4486" s="35">
        <v>0.60633333333333328</v>
      </c>
      <c r="F4486" s="47"/>
      <c r="G4486" s="47"/>
      <c r="H4486" s="12">
        <f>SUM(E4486*100,F4486:G4486)</f>
        <v>60.633333333333326</v>
      </c>
      <c r="I4486" s="47"/>
      <c r="J4486" s="77"/>
      <c r="K4486" s="13">
        <f>SUM(I4486:J4486)</f>
        <v>0</v>
      </c>
      <c r="L4486" s="47"/>
      <c r="M4486" s="77"/>
      <c r="N4486" s="77"/>
      <c r="O4486" s="13">
        <f>SUM(L4486:N4486)</f>
        <v>0</v>
      </c>
      <c r="P4486" s="77"/>
      <c r="Q4486" s="77"/>
      <c r="R4486" s="77"/>
      <c r="S4486" s="77"/>
      <c r="T4486" s="13">
        <f>SUM(P4486:S4486)</f>
        <v>0</v>
      </c>
      <c r="U4486" s="47"/>
      <c r="V4486" s="47"/>
      <c r="W4486" s="47"/>
      <c r="X4486" s="47"/>
      <c r="Y4486" s="47"/>
      <c r="Z4486" s="47"/>
      <c r="AA4486" s="13">
        <f>SUM(U4486:Z4486)</f>
        <v>0</v>
      </c>
      <c r="AB4486" s="47"/>
      <c r="AC4486" s="47"/>
      <c r="AD4486" s="86">
        <f>H4486+K4486+O4486+T4486+AA4486+AB4486-AC4486</f>
        <v>60.633333333333326</v>
      </c>
    </row>
    <row r="4487" spans="1:30" ht="21" customHeight="1" x14ac:dyDescent="0.2">
      <c r="A4487" s="8">
        <v>4483</v>
      </c>
      <c r="B4487" s="117">
        <v>174710</v>
      </c>
      <c r="C4487" s="119" t="s">
        <v>78</v>
      </c>
      <c r="D4487" s="119">
        <v>4</v>
      </c>
      <c r="E4487" s="36">
        <v>0.60615384615384615</v>
      </c>
      <c r="F4487" s="51"/>
      <c r="G4487" s="51"/>
      <c r="H4487" s="12">
        <f>SUM(E4487*100,F4487:G4487)</f>
        <v>60.615384615384613</v>
      </c>
      <c r="I4487" s="51"/>
      <c r="J4487" s="121"/>
      <c r="K4487" s="14">
        <f>SUM(I4487:J4487)</f>
        <v>0</v>
      </c>
      <c r="L4487" s="51"/>
      <c r="M4487" s="121"/>
      <c r="N4487" s="121"/>
      <c r="O4487" s="14">
        <f>SUM(L4487:N4487)</f>
        <v>0</v>
      </c>
      <c r="P4487" s="121"/>
      <c r="Q4487" s="121"/>
      <c r="R4487" s="121"/>
      <c r="S4487" s="121"/>
      <c r="T4487" s="14">
        <f>SUM(P4487:S4487)</f>
        <v>0</v>
      </c>
      <c r="U4487" s="51"/>
      <c r="V4487" s="51"/>
      <c r="W4487" s="51"/>
      <c r="X4487" s="51"/>
      <c r="Y4487" s="51"/>
      <c r="Z4487" s="51"/>
      <c r="AA4487" s="14">
        <f>SUM(U4487:Z4487)</f>
        <v>0</v>
      </c>
      <c r="AB4487" s="51"/>
      <c r="AC4487" s="51"/>
      <c r="AD4487" s="86">
        <f>H4487+K4487+O4487+T4487+AA4487+AB4487-AC4487</f>
        <v>60.615384615384613</v>
      </c>
    </row>
    <row r="4488" spans="1:30" ht="21" customHeight="1" x14ac:dyDescent="0.2">
      <c r="A4488" s="9">
        <v>4484</v>
      </c>
      <c r="B4488" s="96" t="s">
        <v>3597</v>
      </c>
      <c r="C4488" s="96" t="s">
        <v>66</v>
      </c>
      <c r="D4488" s="96">
        <v>4</v>
      </c>
      <c r="E4488" s="35">
        <v>0.5981481481481481</v>
      </c>
      <c r="F4488" s="47"/>
      <c r="G4488" s="47"/>
      <c r="H4488" s="12">
        <f>SUM(E4488*100,F4488:G4488)</f>
        <v>59.81481481481481</v>
      </c>
      <c r="I4488" s="47"/>
      <c r="J4488" s="77"/>
      <c r="K4488" s="13">
        <f>SUM(I4488:J4488)</f>
        <v>0</v>
      </c>
      <c r="L4488" s="47"/>
      <c r="M4488" s="77"/>
      <c r="N4488" s="77"/>
      <c r="O4488" s="13">
        <f>SUM(L4488:N4488)</f>
        <v>0</v>
      </c>
      <c r="P4488" s="77"/>
      <c r="Q4488" s="77"/>
      <c r="R4488" s="77"/>
      <c r="S4488" s="77"/>
      <c r="T4488" s="13">
        <f>SUM(P4488:S4488)</f>
        <v>0</v>
      </c>
      <c r="U4488" s="47"/>
      <c r="V4488" s="47"/>
      <c r="W4488" s="47"/>
      <c r="X4488" s="47"/>
      <c r="Y4488" s="47">
        <v>0.8</v>
      </c>
      <c r="Z4488" s="47"/>
      <c r="AA4488" s="13">
        <f>SUM(U4488:Z4488)</f>
        <v>0.8</v>
      </c>
      <c r="AB4488" s="47"/>
      <c r="AC4488" s="47"/>
      <c r="AD4488" s="86">
        <f>H4488+K4488+O4488+T4488+AA4488+AB4488-AC4488</f>
        <v>60.614814814814807</v>
      </c>
    </row>
    <row r="4489" spans="1:30" ht="21" customHeight="1" x14ac:dyDescent="0.2">
      <c r="A4489" s="10">
        <v>4485</v>
      </c>
      <c r="B4489" s="122" t="s">
        <v>3598</v>
      </c>
      <c r="C4489" s="110" t="s">
        <v>73</v>
      </c>
      <c r="D4489" s="110">
        <v>1</v>
      </c>
      <c r="E4489" s="36">
        <v>0.59571428571428575</v>
      </c>
      <c r="F4489" s="50"/>
      <c r="G4489" s="50">
        <v>1</v>
      </c>
      <c r="H4489" s="12">
        <f>SUM(E4489*100,F4489:G4489)</f>
        <v>60.571428571428577</v>
      </c>
      <c r="I4489" s="50"/>
      <c r="J4489" s="112"/>
      <c r="K4489" s="14">
        <f>SUM(I4489:J4489)</f>
        <v>0</v>
      </c>
      <c r="L4489" s="50"/>
      <c r="M4489" s="112"/>
      <c r="N4489" s="112"/>
      <c r="O4489" s="14">
        <f>SUM(L4489:N4489)</f>
        <v>0</v>
      </c>
      <c r="P4489" s="112"/>
      <c r="Q4489" s="112"/>
      <c r="R4489" s="112"/>
      <c r="S4489" s="112"/>
      <c r="T4489" s="14">
        <f>SUM(P4489:S4489)</f>
        <v>0</v>
      </c>
      <c r="U4489" s="50"/>
      <c r="V4489" s="50"/>
      <c r="W4489" s="50"/>
      <c r="X4489" s="50"/>
      <c r="Y4489" s="50"/>
      <c r="Z4489" s="50"/>
      <c r="AA4489" s="14">
        <f>SUM(U4489:Z4489)</f>
        <v>0</v>
      </c>
      <c r="AB4489" s="50"/>
      <c r="AC4489" s="50"/>
      <c r="AD4489" s="86">
        <f>H4489+K4489+O4489+T4489+AA4489+AB4489-AC4489</f>
        <v>60.571428571428577</v>
      </c>
    </row>
    <row r="4490" spans="1:30" ht="21" customHeight="1" x14ac:dyDescent="0.2">
      <c r="A4490" s="8">
        <v>4486</v>
      </c>
      <c r="B4490" s="117">
        <v>194165</v>
      </c>
      <c r="C4490" s="119" t="s">
        <v>78</v>
      </c>
      <c r="D4490" s="119">
        <v>2</v>
      </c>
      <c r="E4490" s="36">
        <v>0.60541666666666671</v>
      </c>
      <c r="F4490" s="51"/>
      <c r="G4490" s="51"/>
      <c r="H4490" s="12">
        <f>SUM(E4490*100,F4490:G4490)</f>
        <v>60.541666666666671</v>
      </c>
      <c r="I4490" s="51"/>
      <c r="J4490" s="121"/>
      <c r="K4490" s="14">
        <f>SUM(I4490:J4490)</f>
        <v>0</v>
      </c>
      <c r="L4490" s="51"/>
      <c r="M4490" s="121"/>
      <c r="N4490" s="121"/>
      <c r="O4490" s="14">
        <f>SUM(L4490:N4490)</f>
        <v>0</v>
      </c>
      <c r="P4490" s="121"/>
      <c r="Q4490" s="121"/>
      <c r="R4490" s="121"/>
      <c r="S4490" s="121"/>
      <c r="T4490" s="14">
        <f>SUM(P4490:S4490)</f>
        <v>0</v>
      </c>
      <c r="U4490" s="51"/>
      <c r="V4490" s="51"/>
      <c r="W4490" s="51"/>
      <c r="X4490" s="51"/>
      <c r="Y4490" s="51"/>
      <c r="Z4490" s="51"/>
      <c r="AA4490" s="14">
        <f>SUM(U4490:Z4490)</f>
        <v>0</v>
      </c>
      <c r="AB4490" s="51"/>
      <c r="AC4490" s="51"/>
      <c r="AD4490" s="87">
        <f>H4490+K4490+O4490+T4490+AA4490+AB4490-AC4490</f>
        <v>60.541666666666671</v>
      </c>
    </row>
    <row r="4491" spans="1:30" ht="21" customHeight="1" x14ac:dyDescent="0.2">
      <c r="A4491" s="9">
        <v>4487</v>
      </c>
      <c r="B4491" s="122" t="s">
        <v>3599</v>
      </c>
      <c r="C4491" s="110" t="s">
        <v>73</v>
      </c>
      <c r="D4491" s="110">
        <v>1</v>
      </c>
      <c r="E4491" s="36">
        <v>0.60439259259259259</v>
      </c>
      <c r="F4491" s="50"/>
      <c r="G4491" s="50"/>
      <c r="H4491" s="12">
        <f>SUM(E4491*100,F4491:G4491)</f>
        <v>60.439259259259259</v>
      </c>
      <c r="I4491" s="50"/>
      <c r="J4491" s="112"/>
      <c r="K4491" s="14">
        <f>SUM(I4491:J4491)</f>
        <v>0</v>
      </c>
      <c r="L4491" s="50"/>
      <c r="M4491" s="112"/>
      <c r="N4491" s="112"/>
      <c r="O4491" s="14">
        <f>SUM(L4491:N4491)</f>
        <v>0</v>
      </c>
      <c r="P4491" s="112"/>
      <c r="Q4491" s="112"/>
      <c r="R4491" s="112"/>
      <c r="S4491" s="112"/>
      <c r="T4491" s="14">
        <f>SUM(P4491:S4491)</f>
        <v>0</v>
      </c>
      <c r="U4491" s="50"/>
      <c r="V4491" s="50"/>
      <c r="W4491" s="50"/>
      <c r="X4491" s="50"/>
      <c r="Y4491" s="50"/>
      <c r="Z4491" s="50"/>
      <c r="AA4491" s="14">
        <f>SUM(U4491:Z4491)</f>
        <v>0</v>
      </c>
      <c r="AB4491" s="50"/>
      <c r="AC4491" s="50"/>
      <c r="AD4491" s="86">
        <f>H4491+K4491+O4491+T4491+AA4491+AB4491-AC4491</f>
        <v>60.439259259259259</v>
      </c>
    </row>
    <row r="4492" spans="1:30" ht="21" customHeight="1" x14ac:dyDescent="0.2">
      <c r="A4492" s="10">
        <v>4488</v>
      </c>
      <c r="B4492" s="131" t="s">
        <v>3600</v>
      </c>
      <c r="C4492" s="92" t="s">
        <v>64</v>
      </c>
      <c r="D4492" s="91">
        <v>2</v>
      </c>
      <c r="E4492" s="37">
        <v>0.60425531914893615</v>
      </c>
      <c r="F4492" s="46"/>
      <c r="G4492" s="46"/>
      <c r="H4492" s="12">
        <f>SUM(E4492*100,F4492:G4492)</f>
        <v>60.425531914893618</v>
      </c>
      <c r="I4492" s="94"/>
      <c r="J4492" s="95"/>
      <c r="K4492" s="12">
        <f>SUM(I4492:J4492)</f>
        <v>0</v>
      </c>
      <c r="L4492" s="95"/>
      <c r="M4492" s="95"/>
      <c r="N4492" s="95"/>
      <c r="O4492" s="12">
        <f>SUM(L4492:N4492)</f>
        <v>0</v>
      </c>
      <c r="P4492" s="95"/>
      <c r="Q4492" s="95"/>
      <c r="R4492" s="95"/>
      <c r="S4492" s="95"/>
      <c r="T4492" s="12">
        <f>SUM(P4492:S4492)</f>
        <v>0</v>
      </c>
      <c r="U4492" s="95"/>
      <c r="V4492" s="94"/>
      <c r="W4492" s="94"/>
      <c r="X4492" s="94"/>
      <c r="Y4492" s="85"/>
      <c r="Z4492" s="85"/>
      <c r="AA4492" s="14">
        <f>SUM(U4492:Z4492)</f>
        <v>0</v>
      </c>
      <c r="AB4492" s="85"/>
      <c r="AC4492" s="85"/>
      <c r="AD4492" s="87">
        <f>H4492+K4492+O4492+T4492+AA4492+AB4492-AC4492</f>
        <v>60.425531914893618</v>
      </c>
    </row>
    <row r="4493" spans="1:30" ht="21" customHeight="1" x14ac:dyDescent="0.2">
      <c r="A4493" s="8">
        <v>4489</v>
      </c>
      <c r="B4493" s="114" t="s">
        <v>3601</v>
      </c>
      <c r="C4493" s="92" t="s">
        <v>64</v>
      </c>
      <c r="D4493" s="91">
        <v>3</v>
      </c>
      <c r="E4493" s="37">
        <v>0.60389067524115758</v>
      </c>
      <c r="F4493" s="46"/>
      <c r="G4493" s="46"/>
      <c r="H4493" s="12">
        <f>SUM(E4493*100,F4493:G4493)</f>
        <v>60.38906752411576</v>
      </c>
      <c r="I4493" s="94"/>
      <c r="J4493" s="95"/>
      <c r="K4493" s="12">
        <f>SUM(I4493:J4493)</f>
        <v>0</v>
      </c>
      <c r="L4493" s="95"/>
      <c r="M4493" s="95"/>
      <c r="N4493" s="95"/>
      <c r="O4493" s="12">
        <f>SUM(L4493:N4493)</f>
        <v>0</v>
      </c>
      <c r="P4493" s="95"/>
      <c r="Q4493" s="95"/>
      <c r="R4493" s="95"/>
      <c r="S4493" s="95"/>
      <c r="T4493" s="12">
        <f>SUM(P4493:S4493)</f>
        <v>0</v>
      </c>
      <c r="U4493" s="95"/>
      <c r="V4493" s="94"/>
      <c r="W4493" s="94"/>
      <c r="X4493" s="94"/>
      <c r="Y4493" s="85"/>
      <c r="Z4493" s="85"/>
      <c r="AA4493" s="14">
        <f>SUM(U4493:Z4493)</f>
        <v>0</v>
      </c>
      <c r="AB4493" s="85"/>
      <c r="AC4493" s="85"/>
      <c r="AD4493" s="86">
        <f>H4493+K4493+O4493+T4493+AA4493+AB4493-AC4493</f>
        <v>60.38906752411576</v>
      </c>
    </row>
    <row r="4494" spans="1:30" ht="21" customHeight="1" x14ac:dyDescent="0.2">
      <c r="A4494" s="9">
        <v>4490</v>
      </c>
      <c r="B4494" s="96" t="s">
        <v>3602</v>
      </c>
      <c r="C4494" s="96" t="s">
        <v>66</v>
      </c>
      <c r="D4494" s="96">
        <v>4</v>
      </c>
      <c r="E4494" s="35">
        <v>0.6036111111111111</v>
      </c>
      <c r="F4494" s="47"/>
      <c r="G4494" s="47"/>
      <c r="H4494" s="12">
        <f>SUM(E4494*100,F4494:G4494)</f>
        <v>60.361111111111107</v>
      </c>
      <c r="I4494" s="47"/>
      <c r="J4494" s="77"/>
      <c r="K4494" s="13">
        <f>SUM(I4494:J4494)</f>
        <v>0</v>
      </c>
      <c r="L4494" s="47"/>
      <c r="M4494" s="77"/>
      <c r="N4494" s="77"/>
      <c r="O4494" s="13">
        <f>SUM(L4494:N4494)</f>
        <v>0</v>
      </c>
      <c r="P4494" s="77"/>
      <c r="Q4494" s="77"/>
      <c r="R4494" s="77"/>
      <c r="S4494" s="77"/>
      <c r="T4494" s="13">
        <f>SUM(P4494:S4494)</f>
        <v>0</v>
      </c>
      <c r="U4494" s="47"/>
      <c r="V4494" s="47"/>
      <c r="W4494" s="47"/>
      <c r="X4494" s="47"/>
      <c r="Y4494" s="47"/>
      <c r="Z4494" s="47"/>
      <c r="AA4494" s="13">
        <f>SUM(U4494:Z4494)</f>
        <v>0</v>
      </c>
      <c r="AB4494" s="47"/>
      <c r="AC4494" s="47"/>
      <c r="AD4494" s="87">
        <f>H4494+K4494+O4494+T4494+AA4494+AB4494-AC4494</f>
        <v>60.361111111111107</v>
      </c>
    </row>
    <row r="4495" spans="1:30" ht="21" customHeight="1" x14ac:dyDescent="0.2">
      <c r="A4495" s="10">
        <v>4491</v>
      </c>
      <c r="B4495" s="122" t="s">
        <v>3603</v>
      </c>
      <c r="C4495" s="110" t="s">
        <v>73</v>
      </c>
      <c r="D4495" s="110">
        <v>2</v>
      </c>
      <c r="E4495" s="36">
        <v>0.60303030303030303</v>
      </c>
      <c r="F4495" s="50"/>
      <c r="G4495" s="50"/>
      <c r="H4495" s="12">
        <f>SUM(E4495*100,F4495:G4495)</f>
        <v>60.303030303030305</v>
      </c>
      <c r="I4495" s="50"/>
      <c r="J4495" s="112"/>
      <c r="K4495" s="14">
        <f>SUM(I4495:J4495)</f>
        <v>0</v>
      </c>
      <c r="L4495" s="50"/>
      <c r="M4495" s="112"/>
      <c r="N4495" s="112"/>
      <c r="O4495" s="14">
        <f>SUM(L4495:N4495)</f>
        <v>0</v>
      </c>
      <c r="P4495" s="112"/>
      <c r="Q4495" s="112"/>
      <c r="R4495" s="112"/>
      <c r="S4495" s="112"/>
      <c r="T4495" s="14">
        <f>SUM(P4495:S4495)</f>
        <v>0</v>
      </c>
      <c r="U4495" s="50"/>
      <c r="V4495" s="50"/>
      <c r="W4495" s="50"/>
      <c r="X4495" s="50"/>
      <c r="Y4495" s="50"/>
      <c r="Z4495" s="50"/>
      <c r="AA4495" s="14">
        <f>SUM(U4495:Z4495)</f>
        <v>0</v>
      </c>
      <c r="AB4495" s="50"/>
      <c r="AC4495" s="50"/>
      <c r="AD4495" s="86">
        <f>H4495+K4495+O4495+T4495+AA4495+AB4495-AC4495</f>
        <v>60.303030303030305</v>
      </c>
    </row>
    <row r="4496" spans="1:30" ht="21" customHeight="1" x14ac:dyDescent="0.2">
      <c r="A4496" s="8">
        <v>4492</v>
      </c>
      <c r="B4496" s="123" t="s">
        <v>3604</v>
      </c>
      <c r="C4496" s="101" t="s">
        <v>68</v>
      </c>
      <c r="D4496" s="137">
        <v>4</v>
      </c>
      <c r="E4496" s="35">
        <v>0.60148148148148151</v>
      </c>
      <c r="F4496" s="48"/>
      <c r="G4496" s="48"/>
      <c r="H4496" s="12">
        <f>SUM(E4496*100,F4496:G4496)</f>
        <v>60.148148148148152</v>
      </c>
      <c r="I4496" s="48"/>
      <c r="J4496" s="78"/>
      <c r="K4496" s="13">
        <f>SUM(I4496:J4496)</f>
        <v>0</v>
      </c>
      <c r="L4496" s="48"/>
      <c r="M4496" s="78"/>
      <c r="N4496" s="78"/>
      <c r="O4496" s="13">
        <f>SUM(L4496:N4496)</f>
        <v>0</v>
      </c>
      <c r="P4496" s="78"/>
      <c r="Q4496" s="78"/>
      <c r="R4496" s="78"/>
      <c r="S4496" s="78"/>
      <c r="T4496" s="13">
        <f>SUM(P4496:S4496)</f>
        <v>0</v>
      </c>
      <c r="U4496" s="48"/>
      <c r="V4496" s="48"/>
      <c r="W4496" s="48"/>
      <c r="X4496" s="48"/>
      <c r="Y4496" s="48"/>
      <c r="Z4496" s="48"/>
      <c r="AA4496" s="13">
        <f>SUM(U4496:Z4496)</f>
        <v>0</v>
      </c>
      <c r="AB4496" s="48"/>
      <c r="AC4496" s="48"/>
      <c r="AD4496" s="86">
        <f>H4496+K4496+O4496+T4496+AA4496+AB4496-AC4496</f>
        <v>60.148148148148152</v>
      </c>
    </row>
    <row r="4497" spans="1:30" ht="21" customHeight="1" x14ac:dyDescent="0.2">
      <c r="A4497" s="9">
        <v>4493</v>
      </c>
      <c r="B4497" s="122" t="s">
        <v>3605</v>
      </c>
      <c r="C4497" s="110" t="s">
        <v>73</v>
      </c>
      <c r="D4497" s="110">
        <v>1</v>
      </c>
      <c r="E4497" s="36">
        <v>0.60131111111111113</v>
      </c>
      <c r="F4497" s="50"/>
      <c r="G4497" s="50"/>
      <c r="H4497" s="12">
        <f>SUM(E4497*100,F4497:G4497)</f>
        <v>60.13111111111111</v>
      </c>
      <c r="I4497" s="50"/>
      <c r="J4497" s="112"/>
      <c r="K4497" s="14">
        <f>SUM(I4497:J4497)</f>
        <v>0</v>
      </c>
      <c r="L4497" s="50"/>
      <c r="M4497" s="112"/>
      <c r="N4497" s="112"/>
      <c r="O4497" s="14">
        <f>SUM(L4497:N4497)</f>
        <v>0</v>
      </c>
      <c r="P4497" s="112"/>
      <c r="Q4497" s="112"/>
      <c r="R4497" s="112"/>
      <c r="S4497" s="112"/>
      <c r="T4497" s="14">
        <f>SUM(P4497:S4497)</f>
        <v>0</v>
      </c>
      <c r="U4497" s="50"/>
      <c r="V4497" s="50"/>
      <c r="W4497" s="50"/>
      <c r="X4497" s="50"/>
      <c r="Y4497" s="50"/>
      <c r="Z4497" s="50"/>
      <c r="AA4497" s="14">
        <f>SUM(U4497:Z4497)</f>
        <v>0</v>
      </c>
      <c r="AB4497" s="50"/>
      <c r="AC4497" s="50"/>
      <c r="AD4497" s="86">
        <f>H4497+K4497+O4497+T4497+AA4497+AB4497-AC4497</f>
        <v>60.13111111111111</v>
      </c>
    </row>
    <row r="4498" spans="1:30" ht="21" customHeight="1" x14ac:dyDescent="0.2">
      <c r="A4498" s="10">
        <v>4494</v>
      </c>
      <c r="B4498" s="96" t="s">
        <v>3606</v>
      </c>
      <c r="C4498" s="96" t="s">
        <v>66</v>
      </c>
      <c r="D4498" s="96">
        <v>3</v>
      </c>
      <c r="E4498" s="35">
        <v>0.49203389830508476</v>
      </c>
      <c r="F4498" s="47"/>
      <c r="G4498" s="47"/>
      <c r="H4498" s="12">
        <f>SUM(E4498*100,F4498:G4498)</f>
        <v>49.203389830508478</v>
      </c>
      <c r="I4498" s="47"/>
      <c r="J4498" s="77"/>
      <c r="K4498" s="13">
        <f>SUM(I4498:J4498)</f>
        <v>0</v>
      </c>
      <c r="L4498" s="47"/>
      <c r="M4498" s="77"/>
      <c r="N4498" s="77"/>
      <c r="O4498" s="13">
        <f>SUM(L4498:N4498)</f>
        <v>0</v>
      </c>
      <c r="P4498" s="77"/>
      <c r="Q4498" s="98"/>
      <c r="R4498" s="77">
        <v>0.9</v>
      </c>
      <c r="S4498" s="77"/>
      <c r="T4498" s="13">
        <f>SUM(P4498:S4498)</f>
        <v>0.9</v>
      </c>
      <c r="U4498" s="47">
        <v>1.5</v>
      </c>
      <c r="V4498" s="47">
        <v>8.5</v>
      </c>
      <c r="W4498" s="47"/>
      <c r="X4498" s="47"/>
      <c r="Y4498" s="47"/>
      <c r="Z4498" s="47"/>
      <c r="AA4498" s="13">
        <f>SUM(U4498:Z4498)</f>
        <v>10</v>
      </c>
      <c r="AB4498" s="47"/>
      <c r="AC4498" s="47"/>
      <c r="AD4498" s="86">
        <f>H4498+K4498+O4498+T4498+AA4498+AB4498-AC4498</f>
        <v>60.103389830508476</v>
      </c>
    </row>
    <row r="4499" spans="1:30" ht="21" customHeight="1" x14ac:dyDescent="0.2">
      <c r="A4499" s="8">
        <v>4495</v>
      </c>
      <c r="B4499" s="131" t="s">
        <v>3607</v>
      </c>
      <c r="C4499" s="92" t="s">
        <v>64</v>
      </c>
      <c r="D4499" s="92">
        <v>2</v>
      </c>
      <c r="E4499" s="39">
        <v>0.60031914893617022</v>
      </c>
      <c r="F4499" s="55"/>
      <c r="G4499" s="46"/>
      <c r="H4499" s="12">
        <f>SUM(E4499*100,F4499:G4499)</f>
        <v>60.031914893617021</v>
      </c>
      <c r="I4499" s="94"/>
      <c r="J4499" s="95"/>
      <c r="K4499" s="12">
        <f>SUM(I4499:J4499)</f>
        <v>0</v>
      </c>
      <c r="L4499" s="95"/>
      <c r="M4499" s="95"/>
      <c r="N4499" s="95"/>
      <c r="O4499" s="12">
        <f>SUM(L4499:N4499)</f>
        <v>0</v>
      </c>
      <c r="P4499" s="95"/>
      <c r="Q4499" s="95"/>
      <c r="R4499" s="95"/>
      <c r="S4499" s="95"/>
      <c r="T4499" s="12">
        <f>SUM(P4499:S4499)</f>
        <v>0</v>
      </c>
      <c r="U4499" s="95"/>
      <c r="V4499" s="94"/>
      <c r="W4499" s="94"/>
      <c r="X4499" s="94"/>
      <c r="Y4499" s="85"/>
      <c r="Z4499" s="85"/>
      <c r="AA4499" s="14">
        <f>SUM(U4499:Z4499)</f>
        <v>0</v>
      </c>
      <c r="AB4499" s="85"/>
      <c r="AC4499" s="85"/>
      <c r="AD4499" s="86">
        <f>H4499+K4499+O4499+T4499+AA4499+AB4499-AC4499</f>
        <v>60.031914893617021</v>
      </c>
    </row>
    <row r="4500" spans="1:30" ht="21" customHeight="1" x14ac:dyDescent="0.2">
      <c r="A4500" s="9">
        <v>4496</v>
      </c>
      <c r="B4500" s="136" t="s">
        <v>3608</v>
      </c>
      <c r="C4500" s="104" t="s">
        <v>70</v>
      </c>
      <c r="D4500" s="103">
        <v>1</v>
      </c>
      <c r="E4500" s="36">
        <f>H4500/100</f>
        <v>0.59</v>
      </c>
      <c r="F4500" s="49"/>
      <c r="G4500" s="49"/>
      <c r="H4500" s="12">
        <v>59</v>
      </c>
      <c r="I4500" s="49"/>
      <c r="J4500" s="106"/>
      <c r="K4500" s="14">
        <f>SUM(I4500:J4500)</f>
        <v>0</v>
      </c>
      <c r="L4500" s="49"/>
      <c r="M4500" s="106"/>
      <c r="N4500" s="106"/>
      <c r="O4500" s="14">
        <f>SUM(L4500:N4500)</f>
        <v>0</v>
      </c>
      <c r="P4500" s="106"/>
      <c r="Q4500" s="106">
        <v>1</v>
      </c>
      <c r="R4500" s="106"/>
      <c r="S4500" s="106"/>
      <c r="T4500" s="14">
        <f>SUM(P4500:S4500)</f>
        <v>1</v>
      </c>
      <c r="U4500" s="49"/>
      <c r="V4500" s="49"/>
      <c r="W4500" s="49"/>
      <c r="X4500" s="49"/>
      <c r="Y4500" s="49"/>
      <c r="Z4500" s="49"/>
      <c r="AA4500" s="14">
        <f>SUM(U4500:Z4500)</f>
        <v>0</v>
      </c>
      <c r="AB4500" s="49"/>
      <c r="AC4500" s="49"/>
      <c r="AD4500" s="86">
        <f>H4500+K4500+O4500+T4500+AA4500+AB4500-AC4500</f>
        <v>60</v>
      </c>
    </row>
    <row r="4501" spans="1:30" ht="21" customHeight="1" x14ac:dyDescent="0.2">
      <c r="A4501" s="10">
        <v>4497</v>
      </c>
      <c r="B4501" s="134" t="s">
        <v>3609</v>
      </c>
      <c r="C4501" s="92" t="s">
        <v>64</v>
      </c>
      <c r="D4501" s="91">
        <v>1</v>
      </c>
      <c r="E4501" s="37">
        <v>0.6</v>
      </c>
      <c r="F4501" s="53"/>
      <c r="G4501" s="46"/>
      <c r="H4501" s="12">
        <f>SUM(E4501*100,F4501:G4501)</f>
        <v>60</v>
      </c>
      <c r="I4501" s="53"/>
      <c r="J4501" s="113"/>
      <c r="K4501" s="12">
        <f>SUM(I4501:J4501)</f>
        <v>0</v>
      </c>
      <c r="L4501" s="53"/>
      <c r="M4501" s="113"/>
      <c r="N4501" s="113"/>
      <c r="O4501" s="12">
        <f>SUM(L4501:N4501)</f>
        <v>0</v>
      </c>
      <c r="P4501" s="113"/>
      <c r="Q4501" s="113"/>
      <c r="R4501" s="113"/>
      <c r="S4501" s="113"/>
      <c r="T4501" s="12">
        <f>SUM(P4501:S4501)</f>
        <v>0</v>
      </c>
      <c r="U4501" s="53"/>
      <c r="V4501" s="53"/>
      <c r="W4501" s="53"/>
      <c r="X4501" s="53"/>
      <c r="Y4501" s="58"/>
      <c r="Z4501" s="58"/>
      <c r="AA4501" s="14">
        <f>SUM(U4501:Z4501)</f>
        <v>0</v>
      </c>
      <c r="AB4501" s="58"/>
      <c r="AC4501" s="58"/>
      <c r="AD4501" s="86">
        <f>H4501+K4501+O4501+T4501+AA4501+AB4501-AC4501</f>
        <v>60</v>
      </c>
    </row>
    <row r="4502" spans="1:30" ht="21" customHeight="1" x14ac:dyDescent="0.2">
      <c r="A4502" s="8">
        <v>4498</v>
      </c>
      <c r="B4502" s="114" t="s">
        <v>3610</v>
      </c>
      <c r="C4502" s="92" t="s">
        <v>64</v>
      </c>
      <c r="D4502" s="91">
        <v>3</v>
      </c>
      <c r="E4502" s="37">
        <v>0.59990353697749199</v>
      </c>
      <c r="F4502" s="46"/>
      <c r="G4502" s="46"/>
      <c r="H4502" s="12">
        <f>SUM(E4502*100,F4502:G4502)</f>
        <v>59.9903536977492</v>
      </c>
      <c r="I4502" s="94"/>
      <c r="J4502" s="95"/>
      <c r="K4502" s="12">
        <f>SUM(I4502:J4502)</f>
        <v>0</v>
      </c>
      <c r="L4502" s="95"/>
      <c r="M4502" s="95"/>
      <c r="N4502" s="95"/>
      <c r="O4502" s="12">
        <f>SUM(L4502:N4502)</f>
        <v>0</v>
      </c>
      <c r="P4502" s="95"/>
      <c r="Q4502" s="95"/>
      <c r="R4502" s="95"/>
      <c r="S4502" s="95"/>
      <c r="T4502" s="12">
        <f>SUM(P4502:S4502)</f>
        <v>0</v>
      </c>
      <c r="U4502" s="95"/>
      <c r="V4502" s="94"/>
      <c r="W4502" s="94"/>
      <c r="X4502" s="94"/>
      <c r="Y4502" s="85"/>
      <c r="Z4502" s="85"/>
      <c r="AA4502" s="14">
        <f>SUM(U4502:Z4502)</f>
        <v>0</v>
      </c>
      <c r="AB4502" s="85"/>
      <c r="AC4502" s="85"/>
      <c r="AD4502" s="86">
        <f>H4502+K4502+O4502+T4502+AA4502+AB4502-AC4502</f>
        <v>59.9903536977492</v>
      </c>
    </row>
    <row r="4503" spans="1:30" ht="21" customHeight="1" x14ac:dyDescent="0.2">
      <c r="A4503" s="9">
        <v>4499</v>
      </c>
      <c r="B4503" s="117">
        <v>204133</v>
      </c>
      <c r="C4503" s="119" t="s">
        <v>78</v>
      </c>
      <c r="D4503" s="119">
        <v>1</v>
      </c>
      <c r="E4503" s="36">
        <v>0.59906250000000005</v>
      </c>
      <c r="F4503" s="51"/>
      <c r="G4503" s="51"/>
      <c r="H4503" s="12">
        <f>SUM(E4503*100,F4503:G4503)</f>
        <v>59.906250000000007</v>
      </c>
      <c r="I4503" s="51"/>
      <c r="J4503" s="121"/>
      <c r="K4503" s="14">
        <f>SUM(I4503:J4503)</f>
        <v>0</v>
      </c>
      <c r="L4503" s="51"/>
      <c r="M4503" s="121"/>
      <c r="N4503" s="121"/>
      <c r="O4503" s="14">
        <f>SUM(L4503:N4503)</f>
        <v>0</v>
      </c>
      <c r="P4503" s="121"/>
      <c r="Q4503" s="121"/>
      <c r="R4503" s="121"/>
      <c r="S4503" s="121"/>
      <c r="T4503" s="14">
        <f>SUM(P4503:S4503)</f>
        <v>0</v>
      </c>
      <c r="U4503" s="51"/>
      <c r="V4503" s="51"/>
      <c r="W4503" s="51"/>
      <c r="X4503" s="51"/>
      <c r="Y4503" s="51"/>
      <c r="Z4503" s="51"/>
      <c r="AA4503" s="14">
        <f>SUM(U4503:Z4503)</f>
        <v>0</v>
      </c>
      <c r="AB4503" s="51"/>
      <c r="AC4503" s="51"/>
      <c r="AD4503" s="86">
        <f>H4503+K4503+O4503+T4503+AA4503+AB4503-AC4503</f>
        <v>59.906250000000007</v>
      </c>
    </row>
    <row r="4504" spans="1:30" ht="21" customHeight="1" x14ac:dyDescent="0.2">
      <c r="A4504" s="10">
        <v>4500</v>
      </c>
      <c r="B4504" s="131" t="s">
        <v>3611</v>
      </c>
      <c r="C4504" s="92" t="s">
        <v>64</v>
      </c>
      <c r="D4504" s="91">
        <v>2</v>
      </c>
      <c r="E4504" s="37">
        <v>0.59819148936170208</v>
      </c>
      <c r="F4504" s="46"/>
      <c r="G4504" s="46"/>
      <c r="H4504" s="12">
        <f>SUM(E4504*100,F4504:G4504)</f>
        <v>59.819148936170208</v>
      </c>
      <c r="I4504" s="94"/>
      <c r="J4504" s="95"/>
      <c r="K4504" s="12">
        <f>SUM(I4504:J4504)</f>
        <v>0</v>
      </c>
      <c r="L4504" s="95"/>
      <c r="M4504" s="95"/>
      <c r="N4504" s="95"/>
      <c r="O4504" s="12">
        <f>SUM(L4504:N4504)</f>
        <v>0</v>
      </c>
      <c r="P4504" s="95"/>
      <c r="Q4504" s="95"/>
      <c r="R4504" s="95"/>
      <c r="S4504" s="95"/>
      <c r="T4504" s="12">
        <f>SUM(P4504:S4504)</f>
        <v>0</v>
      </c>
      <c r="U4504" s="95"/>
      <c r="V4504" s="94"/>
      <c r="W4504" s="94"/>
      <c r="X4504" s="94"/>
      <c r="Y4504" s="85"/>
      <c r="Z4504" s="85"/>
      <c r="AA4504" s="14">
        <f>SUM(U4504:Z4504)</f>
        <v>0</v>
      </c>
      <c r="AB4504" s="85"/>
      <c r="AC4504" s="85"/>
      <c r="AD4504" s="86">
        <f>H4504+K4504+O4504+T4504+AA4504+AB4504-AC4504</f>
        <v>59.819148936170208</v>
      </c>
    </row>
    <row r="4505" spans="1:30" ht="21" customHeight="1" x14ac:dyDescent="0.2">
      <c r="A4505" s="8">
        <v>4501</v>
      </c>
      <c r="B4505" s="114" t="s">
        <v>3612</v>
      </c>
      <c r="C4505" s="92" t="s">
        <v>64</v>
      </c>
      <c r="D4505" s="91">
        <v>3</v>
      </c>
      <c r="E4505" s="37">
        <v>0.59810289389067528</v>
      </c>
      <c r="F4505" s="46"/>
      <c r="G4505" s="46"/>
      <c r="H4505" s="12">
        <f>SUM(E4505*100,F4505:G4505)</f>
        <v>59.810289389067528</v>
      </c>
      <c r="I4505" s="94"/>
      <c r="J4505" s="95"/>
      <c r="K4505" s="12">
        <f>SUM(I4505:J4505)</f>
        <v>0</v>
      </c>
      <c r="L4505" s="95"/>
      <c r="M4505" s="95"/>
      <c r="N4505" s="95"/>
      <c r="O4505" s="12">
        <f>SUM(L4505:N4505)</f>
        <v>0</v>
      </c>
      <c r="P4505" s="95"/>
      <c r="Q4505" s="95"/>
      <c r="R4505" s="95"/>
      <c r="S4505" s="95"/>
      <c r="T4505" s="12">
        <f>SUM(P4505:S4505)</f>
        <v>0</v>
      </c>
      <c r="U4505" s="95"/>
      <c r="V4505" s="94"/>
      <c r="W4505" s="94"/>
      <c r="X4505" s="94"/>
      <c r="Y4505" s="85"/>
      <c r="Z4505" s="85"/>
      <c r="AA4505" s="14">
        <f>SUM(U4505:Z4505)</f>
        <v>0</v>
      </c>
      <c r="AB4505" s="85"/>
      <c r="AC4505" s="85"/>
      <c r="AD4505" s="86">
        <f>H4505+K4505+O4505+T4505+AA4505+AB4505-AC4505</f>
        <v>59.810289389067528</v>
      </c>
    </row>
    <row r="4506" spans="1:30" ht="21" customHeight="1" x14ac:dyDescent="0.2">
      <c r="A4506" s="9">
        <v>4502</v>
      </c>
      <c r="B4506" s="218">
        <v>164408</v>
      </c>
      <c r="C4506" s="92" t="s">
        <v>64</v>
      </c>
      <c r="D4506" s="91">
        <v>5</v>
      </c>
      <c r="E4506" s="37">
        <v>0.59777275985663081</v>
      </c>
      <c r="F4506" s="54"/>
      <c r="G4506" s="54"/>
      <c r="H4506" s="12">
        <f>SUM(E4506*100,F4506:G4506)</f>
        <v>59.777275985663081</v>
      </c>
      <c r="I4506" s="85"/>
      <c r="J4506" s="126"/>
      <c r="K4506" s="12">
        <f>SUM(I4506:J4506)</f>
        <v>0</v>
      </c>
      <c r="L4506" s="126"/>
      <c r="M4506" s="126"/>
      <c r="N4506" s="126"/>
      <c r="O4506" s="12">
        <f>SUM(L4506:N4506)</f>
        <v>0</v>
      </c>
      <c r="P4506" s="126"/>
      <c r="Q4506" s="126"/>
      <c r="R4506" s="126"/>
      <c r="S4506" s="126"/>
      <c r="T4506" s="12">
        <f>SUM(P4506:S4506)</f>
        <v>0</v>
      </c>
      <c r="U4506" s="126"/>
      <c r="V4506" s="85"/>
      <c r="W4506" s="85"/>
      <c r="X4506" s="85"/>
      <c r="Y4506" s="85"/>
      <c r="Z4506" s="85"/>
      <c r="AA4506" s="14">
        <f>SUM(U4506:Z4506)</f>
        <v>0</v>
      </c>
      <c r="AB4506" s="85"/>
      <c r="AC4506" s="85"/>
      <c r="AD4506" s="86">
        <f>H4506+K4506+O4506+T4506+AA4506+AB4506-AC4506</f>
        <v>59.777275985663081</v>
      </c>
    </row>
    <row r="4507" spans="1:30" ht="21" customHeight="1" x14ac:dyDescent="0.2">
      <c r="A4507" s="10">
        <v>4503</v>
      </c>
      <c r="B4507" s="117">
        <v>184054</v>
      </c>
      <c r="C4507" s="119" t="s">
        <v>78</v>
      </c>
      <c r="D4507" s="119">
        <v>3</v>
      </c>
      <c r="E4507" s="36">
        <v>0.59750000000000003</v>
      </c>
      <c r="F4507" s="51"/>
      <c r="G4507" s="51"/>
      <c r="H4507" s="12">
        <f>SUM(E4507*100,F4507:G4507)</f>
        <v>59.75</v>
      </c>
      <c r="I4507" s="51"/>
      <c r="J4507" s="121"/>
      <c r="K4507" s="14">
        <f>SUM(I4507:J4507)</f>
        <v>0</v>
      </c>
      <c r="L4507" s="51"/>
      <c r="M4507" s="121"/>
      <c r="N4507" s="121"/>
      <c r="O4507" s="14">
        <f>SUM(L4507:N4507)</f>
        <v>0</v>
      </c>
      <c r="P4507" s="121"/>
      <c r="Q4507" s="121"/>
      <c r="R4507" s="121"/>
      <c r="S4507" s="121"/>
      <c r="T4507" s="14">
        <f>SUM(P4507:S4507)</f>
        <v>0</v>
      </c>
      <c r="U4507" s="51"/>
      <c r="V4507" s="51"/>
      <c r="W4507" s="51"/>
      <c r="X4507" s="51"/>
      <c r="Y4507" s="51"/>
      <c r="Z4507" s="51"/>
      <c r="AA4507" s="14">
        <f>SUM(U4507:Z4507)</f>
        <v>0</v>
      </c>
      <c r="AB4507" s="51"/>
      <c r="AC4507" s="51"/>
      <c r="AD4507" s="86">
        <f>H4507+K4507+O4507+T4507+AA4507+AB4507-AC4507</f>
        <v>59.75</v>
      </c>
    </row>
    <row r="4508" spans="1:30" ht="21" customHeight="1" x14ac:dyDescent="0.2">
      <c r="A4508" s="8">
        <v>4504</v>
      </c>
      <c r="B4508" s="110" t="s">
        <v>3613</v>
      </c>
      <c r="C4508" s="110" t="s">
        <v>73</v>
      </c>
      <c r="D4508" s="110">
        <v>1</v>
      </c>
      <c r="E4508" s="36">
        <v>0.59739999999999993</v>
      </c>
      <c r="F4508" s="50"/>
      <c r="G4508" s="50"/>
      <c r="H4508" s="12">
        <f>SUM(E4508*100,F4508:G4508)</f>
        <v>59.739999999999995</v>
      </c>
      <c r="I4508" s="50"/>
      <c r="J4508" s="112"/>
      <c r="K4508" s="14">
        <f>SUM(I4508:J4508)</f>
        <v>0</v>
      </c>
      <c r="L4508" s="50"/>
      <c r="M4508" s="112"/>
      <c r="N4508" s="112"/>
      <c r="O4508" s="14">
        <f>SUM(L4508:N4508)</f>
        <v>0</v>
      </c>
      <c r="P4508" s="112"/>
      <c r="Q4508" s="112"/>
      <c r="R4508" s="112"/>
      <c r="S4508" s="112"/>
      <c r="T4508" s="14">
        <f>SUM(P4508:S4508)</f>
        <v>0</v>
      </c>
      <c r="U4508" s="50"/>
      <c r="V4508" s="50"/>
      <c r="W4508" s="50"/>
      <c r="X4508" s="50"/>
      <c r="Y4508" s="50"/>
      <c r="Z4508" s="50"/>
      <c r="AA4508" s="14">
        <f>SUM(U4508:Z4508)</f>
        <v>0</v>
      </c>
      <c r="AB4508" s="50"/>
      <c r="AC4508" s="50"/>
      <c r="AD4508" s="86">
        <f>H4508+K4508+O4508+T4508+AA4508+AB4508-AC4508</f>
        <v>59.739999999999995</v>
      </c>
    </row>
    <row r="4509" spans="1:30" ht="21" customHeight="1" x14ac:dyDescent="0.2">
      <c r="A4509" s="9">
        <v>4505</v>
      </c>
      <c r="B4509" s="145">
        <v>164366</v>
      </c>
      <c r="C4509" s="92" t="s">
        <v>64</v>
      </c>
      <c r="D4509" s="91">
        <v>5</v>
      </c>
      <c r="E4509" s="37">
        <v>0.59611111111111115</v>
      </c>
      <c r="F4509" s="46"/>
      <c r="G4509" s="46"/>
      <c r="H4509" s="12">
        <f>SUM(E4509*100,F4509:G4509)</f>
        <v>59.611111111111114</v>
      </c>
      <c r="I4509" s="94"/>
      <c r="J4509" s="95"/>
      <c r="K4509" s="12">
        <f>SUM(I4509:J4509)</f>
        <v>0</v>
      </c>
      <c r="L4509" s="95"/>
      <c r="M4509" s="95"/>
      <c r="N4509" s="95"/>
      <c r="O4509" s="12">
        <f>SUM(L4509:N4509)</f>
        <v>0</v>
      </c>
      <c r="P4509" s="95"/>
      <c r="Q4509" s="95"/>
      <c r="R4509" s="95"/>
      <c r="S4509" s="95"/>
      <c r="T4509" s="12">
        <f>SUM(P4509:S4509)</f>
        <v>0</v>
      </c>
      <c r="U4509" s="95"/>
      <c r="V4509" s="94"/>
      <c r="W4509" s="94"/>
      <c r="X4509" s="94"/>
      <c r="Y4509" s="85"/>
      <c r="Z4509" s="85"/>
      <c r="AA4509" s="14">
        <f>SUM(U4509:Z4509)</f>
        <v>0</v>
      </c>
      <c r="AB4509" s="85"/>
      <c r="AC4509" s="85"/>
      <c r="AD4509" s="87">
        <f>H4509+K4509+O4509+T4509+AA4509+AB4509-AC4509</f>
        <v>59.611111111111114</v>
      </c>
    </row>
    <row r="4510" spans="1:30" ht="21" customHeight="1" x14ac:dyDescent="0.2">
      <c r="A4510" s="10">
        <v>4506</v>
      </c>
      <c r="B4510" s="131" t="s">
        <v>3614</v>
      </c>
      <c r="C4510" s="92" t="s">
        <v>64</v>
      </c>
      <c r="D4510" s="92">
        <v>2</v>
      </c>
      <c r="E4510" s="37">
        <v>0.59606382978723405</v>
      </c>
      <c r="F4510" s="46"/>
      <c r="G4510" s="46"/>
      <c r="H4510" s="12">
        <f>SUM(E4510*100,F4510:G4510)</f>
        <v>59.606382978723403</v>
      </c>
      <c r="I4510" s="94"/>
      <c r="J4510" s="95"/>
      <c r="K4510" s="12">
        <f>SUM(I4510:J4510)</f>
        <v>0</v>
      </c>
      <c r="L4510" s="95"/>
      <c r="M4510" s="95"/>
      <c r="N4510" s="95"/>
      <c r="O4510" s="12">
        <f>SUM(L4510:N4510)</f>
        <v>0</v>
      </c>
      <c r="P4510" s="95"/>
      <c r="Q4510" s="95"/>
      <c r="R4510" s="95"/>
      <c r="S4510" s="95"/>
      <c r="T4510" s="12">
        <f>SUM(P4510:S4510)</f>
        <v>0</v>
      </c>
      <c r="U4510" s="95"/>
      <c r="V4510" s="94"/>
      <c r="W4510" s="94"/>
      <c r="X4510" s="94"/>
      <c r="Y4510" s="85"/>
      <c r="Z4510" s="85"/>
      <c r="AA4510" s="14">
        <f>SUM(U4510:Z4510)</f>
        <v>0</v>
      </c>
      <c r="AB4510" s="85"/>
      <c r="AC4510" s="85"/>
      <c r="AD4510" s="86">
        <f>H4510+K4510+O4510+T4510+AA4510+AB4510-AC4510</f>
        <v>59.606382978723403</v>
      </c>
    </row>
    <row r="4511" spans="1:30" ht="21" customHeight="1" x14ac:dyDescent="0.2">
      <c r="A4511" s="8">
        <v>4507</v>
      </c>
      <c r="B4511" s="107" t="s">
        <v>3615</v>
      </c>
      <c r="C4511" s="104" t="s">
        <v>70</v>
      </c>
      <c r="D4511" s="104">
        <v>2</v>
      </c>
      <c r="E4511" s="36">
        <f>H4511/100</f>
        <v>0.59599999999999997</v>
      </c>
      <c r="F4511" s="49"/>
      <c r="G4511" s="49"/>
      <c r="H4511" s="12">
        <v>59.6</v>
      </c>
      <c r="I4511" s="49"/>
      <c r="J4511" s="106"/>
      <c r="K4511" s="14">
        <f>SUM(I4511:J4511)</f>
        <v>0</v>
      </c>
      <c r="L4511" s="49"/>
      <c r="M4511" s="106"/>
      <c r="N4511" s="106"/>
      <c r="O4511" s="14">
        <f>SUM(L4511:N4511)</f>
        <v>0</v>
      </c>
      <c r="P4511" s="106"/>
      <c r="Q4511" s="106"/>
      <c r="R4511" s="106"/>
      <c r="S4511" s="106"/>
      <c r="T4511" s="14">
        <f>SUM(P4511:S4511)</f>
        <v>0</v>
      </c>
      <c r="U4511" s="49"/>
      <c r="V4511" s="49"/>
      <c r="W4511" s="49"/>
      <c r="X4511" s="49"/>
      <c r="Y4511" s="49"/>
      <c r="Z4511" s="49"/>
      <c r="AA4511" s="14">
        <f>SUM(U4511:Z4511)</f>
        <v>0</v>
      </c>
      <c r="AB4511" s="49"/>
      <c r="AC4511" s="49"/>
      <c r="AD4511" s="86">
        <f>H4511+K4511+O4511+T4511+AA4511+AB4511-AC4511</f>
        <v>59.6</v>
      </c>
    </row>
    <row r="4512" spans="1:30" ht="21" customHeight="1" x14ac:dyDescent="0.2">
      <c r="A4512" s="9">
        <v>4508</v>
      </c>
      <c r="B4512" s="117">
        <v>194131</v>
      </c>
      <c r="C4512" s="119" t="s">
        <v>78</v>
      </c>
      <c r="D4512" s="119">
        <v>2</v>
      </c>
      <c r="E4512" s="36">
        <v>0.59583333333333333</v>
      </c>
      <c r="F4512" s="51"/>
      <c r="G4512" s="51"/>
      <c r="H4512" s="12">
        <f>SUM(E4512*100,F4512:G4512)</f>
        <v>59.583333333333336</v>
      </c>
      <c r="I4512" s="51"/>
      <c r="J4512" s="121"/>
      <c r="K4512" s="14">
        <f>SUM(I4512:J4512)</f>
        <v>0</v>
      </c>
      <c r="L4512" s="51"/>
      <c r="M4512" s="121"/>
      <c r="N4512" s="121"/>
      <c r="O4512" s="14">
        <f>SUM(L4512:N4512)</f>
        <v>0</v>
      </c>
      <c r="P4512" s="121"/>
      <c r="Q4512" s="121"/>
      <c r="R4512" s="121"/>
      <c r="S4512" s="121"/>
      <c r="T4512" s="14">
        <f>SUM(P4512:S4512)</f>
        <v>0</v>
      </c>
      <c r="U4512" s="51"/>
      <c r="V4512" s="51"/>
      <c r="W4512" s="51"/>
      <c r="X4512" s="51"/>
      <c r="Y4512" s="51"/>
      <c r="Z4512" s="51"/>
      <c r="AA4512" s="14">
        <f>SUM(U4512:Z4512)</f>
        <v>0</v>
      </c>
      <c r="AB4512" s="51"/>
      <c r="AC4512" s="51"/>
      <c r="AD4512" s="86">
        <f>H4512+K4512+O4512+T4512+AA4512+AB4512-AC4512</f>
        <v>59.583333333333336</v>
      </c>
    </row>
    <row r="4513" spans="1:30" ht="21" customHeight="1" x14ac:dyDescent="0.2">
      <c r="A4513" s="10">
        <v>4509</v>
      </c>
      <c r="B4513" s="96" t="s">
        <v>3616</v>
      </c>
      <c r="C4513" s="96" t="s">
        <v>66</v>
      </c>
      <c r="D4513" s="96">
        <v>1</v>
      </c>
      <c r="E4513" s="35">
        <v>0.59366666666666668</v>
      </c>
      <c r="F4513" s="47"/>
      <c r="G4513" s="47"/>
      <c r="H4513" s="12">
        <f>SUM(E4513*100,F4513:G4513)</f>
        <v>59.366666666666667</v>
      </c>
      <c r="I4513" s="47"/>
      <c r="J4513" s="77"/>
      <c r="K4513" s="13">
        <f>SUM(I4513:J4513)</f>
        <v>0</v>
      </c>
      <c r="L4513" s="47"/>
      <c r="M4513" s="77"/>
      <c r="N4513" s="77"/>
      <c r="O4513" s="13">
        <f>SUM(L4513:N4513)</f>
        <v>0</v>
      </c>
      <c r="P4513" s="77"/>
      <c r="Q4513" s="77"/>
      <c r="R4513" s="77"/>
      <c r="S4513" s="77"/>
      <c r="T4513" s="13">
        <f>SUM(P4513:S4513)</f>
        <v>0</v>
      </c>
      <c r="U4513" s="47"/>
      <c r="V4513" s="47">
        <v>0.2</v>
      </c>
      <c r="W4513" s="47"/>
      <c r="X4513" s="47"/>
      <c r="Y4513" s="47"/>
      <c r="Z4513" s="47"/>
      <c r="AA4513" s="13">
        <f>SUM(U4513:Z4513)</f>
        <v>0.2</v>
      </c>
      <c r="AB4513" s="47"/>
      <c r="AC4513" s="47"/>
      <c r="AD4513" s="86">
        <f>H4513+K4513+O4513+T4513+AA4513+AB4513-AC4513</f>
        <v>59.56666666666667</v>
      </c>
    </row>
    <row r="4514" spans="1:30" ht="21" customHeight="1" x14ac:dyDescent="0.2">
      <c r="A4514" s="8">
        <v>4510</v>
      </c>
      <c r="B4514" s="117">
        <v>184186</v>
      </c>
      <c r="C4514" s="119" t="s">
        <v>78</v>
      </c>
      <c r="D4514" s="119">
        <v>3</v>
      </c>
      <c r="E4514" s="36">
        <v>0.59563636363636363</v>
      </c>
      <c r="F4514" s="51"/>
      <c r="G4514" s="51"/>
      <c r="H4514" s="12">
        <f>SUM(E4514*100,F4514:G4514)</f>
        <v>59.563636363636363</v>
      </c>
      <c r="I4514" s="51"/>
      <c r="J4514" s="121"/>
      <c r="K4514" s="14">
        <f>SUM(I4514:J4514)</f>
        <v>0</v>
      </c>
      <c r="L4514" s="51"/>
      <c r="M4514" s="121"/>
      <c r="N4514" s="121"/>
      <c r="O4514" s="14">
        <f>SUM(L4514:N4514)</f>
        <v>0</v>
      </c>
      <c r="P4514" s="121"/>
      <c r="Q4514" s="121"/>
      <c r="R4514" s="121"/>
      <c r="S4514" s="121"/>
      <c r="T4514" s="14">
        <f>SUM(P4514:S4514)</f>
        <v>0</v>
      </c>
      <c r="U4514" s="51"/>
      <c r="V4514" s="51"/>
      <c r="W4514" s="51"/>
      <c r="X4514" s="51"/>
      <c r="Y4514" s="51"/>
      <c r="Z4514" s="51"/>
      <c r="AA4514" s="14">
        <f>SUM(U4514:Z4514)</f>
        <v>0</v>
      </c>
      <c r="AB4514" s="51"/>
      <c r="AC4514" s="51"/>
      <c r="AD4514" s="86">
        <f>H4514+K4514+O4514+T4514+AA4514+AB4514-AC4514</f>
        <v>59.563636363636363</v>
      </c>
    </row>
    <row r="4515" spans="1:30" ht="21" customHeight="1" x14ac:dyDescent="0.2">
      <c r="A4515" s="9">
        <v>4511</v>
      </c>
      <c r="B4515" s="110" t="s">
        <v>3617</v>
      </c>
      <c r="C4515" s="110" t="s">
        <v>73</v>
      </c>
      <c r="D4515" s="110">
        <v>4</v>
      </c>
      <c r="E4515" s="36">
        <v>0.59531250000000002</v>
      </c>
      <c r="F4515" s="50"/>
      <c r="G4515" s="50"/>
      <c r="H4515" s="12">
        <f>SUM(E4515*100,F4515:G4515)</f>
        <v>59.53125</v>
      </c>
      <c r="I4515" s="50"/>
      <c r="J4515" s="112"/>
      <c r="K4515" s="14">
        <f>SUM(I4515:J4515)</f>
        <v>0</v>
      </c>
      <c r="L4515" s="50"/>
      <c r="M4515" s="112"/>
      <c r="N4515" s="112"/>
      <c r="O4515" s="14">
        <f>SUM(L4515:N4515)</f>
        <v>0</v>
      </c>
      <c r="P4515" s="112"/>
      <c r="Q4515" s="112"/>
      <c r="R4515" s="112"/>
      <c r="S4515" s="112"/>
      <c r="T4515" s="14">
        <f>SUM(P4515:S4515)</f>
        <v>0</v>
      </c>
      <c r="U4515" s="50"/>
      <c r="V4515" s="50"/>
      <c r="W4515" s="50"/>
      <c r="X4515" s="50"/>
      <c r="Y4515" s="50"/>
      <c r="Z4515" s="50"/>
      <c r="AA4515" s="14">
        <f>SUM(U4515:Z4515)</f>
        <v>0</v>
      </c>
      <c r="AB4515" s="50"/>
      <c r="AC4515" s="50"/>
      <c r="AD4515" s="86">
        <f>H4515+K4515+O4515+T4515+AA4515+AB4515-AC4515</f>
        <v>59.53125</v>
      </c>
    </row>
    <row r="4516" spans="1:30" ht="21" customHeight="1" x14ac:dyDescent="0.2">
      <c r="A4516" s="10">
        <v>4512</v>
      </c>
      <c r="B4516" s="134" t="s">
        <v>3618</v>
      </c>
      <c r="C4516" s="92" t="s">
        <v>64</v>
      </c>
      <c r="D4516" s="92">
        <v>1</v>
      </c>
      <c r="E4516" s="37">
        <v>0.59499999999999997</v>
      </c>
      <c r="F4516" s="46"/>
      <c r="G4516" s="46"/>
      <c r="H4516" s="12">
        <f>SUM(E4516*100,F4516:G4516)</f>
        <v>59.5</v>
      </c>
      <c r="I4516" s="94"/>
      <c r="J4516" s="95"/>
      <c r="K4516" s="12">
        <f>SUM(I4516:J4516)</f>
        <v>0</v>
      </c>
      <c r="L4516" s="95"/>
      <c r="M4516" s="95"/>
      <c r="N4516" s="95"/>
      <c r="O4516" s="12">
        <f>SUM(L4516:N4516)</f>
        <v>0</v>
      </c>
      <c r="P4516" s="95"/>
      <c r="Q4516" s="95"/>
      <c r="R4516" s="95"/>
      <c r="S4516" s="95"/>
      <c r="T4516" s="12">
        <f>SUM(P4516:S4516)</f>
        <v>0</v>
      </c>
      <c r="U4516" s="95"/>
      <c r="V4516" s="94"/>
      <c r="W4516" s="94"/>
      <c r="X4516" s="94"/>
      <c r="Y4516" s="85"/>
      <c r="Z4516" s="85"/>
      <c r="AA4516" s="14">
        <f>SUM(U4516:Z4516)</f>
        <v>0</v>
      </c>
      <c r="AB4516" s="85"/>
      <c r="AC4516" s="85"/>
      <c r="AD4516" s="87">
        <f>H4516+K4516+O4516+T4516+AA4516+AB4516-AC4516</f>
        <v>59.5</v>
      </c>
    </row>
    <row r="4517" spans="1:30" ht="21" customHeight="1" x14ac:dyDescent="0.2">
      <c r="A4517" s="8">
        <v>4513</v>
      </c>
      <c r="B4517" s="122" t="s">
        <v>3619</v>
      </c>
      <c r="C4517" s="110" t="s">
        <v>73</v>
      </c>
      <c r="D4517" s="110">
        <v>1</v>
      </c>
      <c r="E4517" s="36">
        <v>0.5948148148148148</v>
      </c>
      <c r="F4517" s="50"/>
      <c r="G4517" s="50"/>
      <c r="H4517" s="12">
        <f>SUM(E4517*100,F4517:G4517)</f>
        <v>59.481481481481481</v>
      </c>
      <c r="I4517" s="50"/>
      <c r="J4517" s="112"/>
      <c r="K4517" s="14">
        <f>SUM(I4517:J4517)</f>
        <v>0</v>
      </c>
      <c r="L4517" s="50"/>
      <c r="M4517" s="112"/>
      <c r="N4517" s="112"/>
      <c r="O4517" s="14">
        <f>SUM(L4517:N4517)</f>
        <v>0</v>
      </c>
      <c r="P4517" s="112"/>
      <c r="Q4517" s="112"/>
      <c r="R4517" s="112"/>
      <c r="S4517" s="112"/>
      <c r="T4517" s="14">
        <f>SUM(P4517:S4517)</f>
        <v>0</v>
      </c>
      <c r="U4517" s="50"/>
      <c r="V4517" s="50"/>
      <c r="W4517" s="50"/>
      <c r="X4517" s="50"/>
      <c r="Y4517" s="50"/>
      <c r="Z4517" s="50"/>
      <c r="AA4517" s="14">
        <f>SUM(U4517:Z4517)</f>
        <v>0</v>
      </c>
      <c r="AB4517" s="50"/>
      <c r="AC4517" s="50"/>
      <c r="AD4517" s="87">
        <f>H4517+K4517+O4517+T4517+AA4517+AB4517-AC4517</f>
        <v>59.481481481481481</v>
      </c>
    </row>
    <row r="4518" spans="1:30" ht="21" customHeight="1" x14ac:dyDescent="0.2">
      <c r="A4518" s="9">
        <v>4514</v>
      </c>
      <c r="B4518" s="131" t="s">
        <v>3620</v>
      </c>
      <c r="C4518" s="92" t="s">
        <v>64</v>
      </c>
      <c r="D4518" s="91">
        <v>2</v>
      </c>
      <c r="E4518" s="37">
        <v>0.59478723404255318</v>
      </c>
      <c r="F4518" s="53"/>
      <c r="G4518" s="46"/>
      <c r="H4518" s="12">
        <f>SUM(E4518*100,F4518:G4518)</f>
        <v>59.478723404255319</v>
      </c>
      <c r="I4518" s="94"/>
      <c r="J4518" s="95"/>
      <c r="K4518" s="12">
        <f>SUM(I4518:J4518)</f>
        <v>0</v>
      </c>
      <c r="L4518" s="95"/>
      <c r="M4518" s="95"/>
      <c r="N4518" s="95"/>
      <c r="O4518" s="12">
        <f>SUM(L4518:N4518)</f>
        <v>0</v>
      </c>
      <c r="P4518" s="95"/>
      <c r="Q4518" s="95"/>
      <c r="R4518" s="95"/>
      <c r="S4518" s="95"/>
      <c r="T4518" s="12">
        <f>SUM(P4518:S4518)</f>
        <v>0</v>
      </c>
      <c r="U4518" s="95"/>
      <c r="V4518" s="94"/>
      <c r="W4518" s="94"/>
      <c r="X4518" s="94"/>
      <c r="Y4518" s="85"/>
      <c r="Z4518" s="85"/>
      <c r="AA4518" s="14">
        <f>SUM(U4518:Z4518)</f>
        <v>0</v>
      </c>
      <c r="AB4518" s="85"/>
      <c r="AC4518" s="85"/>
      <c r="AD4518" s="86">
        <f>H4518+K4518+O4518+T4518+AA4518+AB4518-AC4518</f>
        <v>59.478723404255319</v>
      </c>
    </row>
    <row r="4519" spans="1:30" ht="21" customHeight="1" x14ac:dyDescent="0.2">
      <c r="A4519" s="10">
        <v>4515</v>
      </c>
      <c r="B4519" s="122" t="s">
        <v>3621</v>
      </c>
      <c r="C4519" s="110" t="s">
        <v>73</v>
      </c>
      <c r="D4519" s="110">
        <v>1</v>
      </c>
      <c r="E4519" s="36">
        <v>0.59478518518518519</v>
      </c>
      <c r="F4519" s="50"/>
      <c r="G4519" s="50"/>
      <c r="H4519" s="12">
        <f>SUM(E4519*100,F4519:G4519)</f>
        <v>59.47851851851852</v>
      </c>
      <c r="I4519" s="50"/>
      <c r="J4519" s="112"/>
      <c r="K4519" s="14">
        <f>SUM(I4519:J4519)</f>
        <v>0</v>
      </c>
      <c r="L4519" s="50"/>
      <c r="M4519" s="112"/>
      <c r="N4519" s="112"/>
      <c r="O4519" s="14">
        <f>SUM(L4519:N4519)</f>
        <v>0</v>
      </c>
      <c r="P4519" s="112"/>
      <c r="Q4519" s="112"/>
      <c r="R4519" s="112"/>
      <c r="S4519" s="112"/>
      <c r="T4519" s="14">
        <f>SUM(P4519:S4519)</f>
        <v>0</v>
      </c>
      <c r="U4519" s="50"/>
      <c r="V4519" s="50"/>
      <c r="W4519" s="50"/>
      <c r="X4519" s="50"/>
      <c r="Y4519" s="50"/>
      <c r="Z4519" s="50"/>
      <c r="AA4519" s="14">
        <f>SUM(U4519:Z4519)</f>
        <v>0</v>
      </c>
      <c r="AB4519" s="50"/>
      <c r="AC4519" s="50"/>
      <c r="AD4519" s="87">
        <f>H4519+K4519+O4519+T4519+AA4519+AB4519-AC4519</f>
        <v>59.47851851851852</v>
      </c>
    </row>
    <row r="4520" spans="1:30" ht="21" customHeight="1" x14ac:dyDescent="0.2">
      <c r="A4520" s="8">
        <v>4516</v>
      </c>
      <c r="B4520" s="96" t="s">
        <v>3622</v>
      </c>
      <c r="C4520" s="96" t="s">
        <v>66</v>
      </c>
      <c r="D4520" s="96">
        <v>3</v>
      </c>
      <c r="E4520" s="35">
        <v>0.59466666666666668</v>
      </c>
      <c r="F4520" s="47"/>
      <c r="G4520" s="47"/>
      <c r="H4520" s="12">
        <f>SUM(E4520*100,F4520:G4520)</f>
        <v>59.466666666666669</v>
      </c>
      <c r="I4520" s="47"/>
      <c r="J4520" s="77"/>
      <c r="K4520" s="13">
        <f>SUM(I4520:J4520)</f>
        <v>0</v>
      </c>
      <c r="L4520" s="47"/>
      <c r="M4520" s="77"/>
      <c r="N4520" s="77"/>
      <c r="O4520" s="13">
        <f>SUM(L4520:N4520)</f>
        <v>0</v>
      </c>
      <c r="P4520" s="77"/>
      <c r="Q4520" s="77"/>
      <c r="R4520" s="77"/>
      <c r="S4520" s="77"/>
      <c r="T4520" s="13">
        <f>SUM(P4520:S4520)</f>
        <v>0</v>
      </c>
      <c r="U4520" s="47"/>
      <c r="V4520" s="47"/>
      <c r="W4520" s="47"/>
      <c r="X4520" s="47"/>
      <c r="Y4520" s="47"/>
      <c r="Z4520" s="47"/>
      <c r="AA4520" s="13">
        <f>SUM(U4520:Z4520)</f>
        <v>0</v>
      </c>
      <c r="AB4520" s="47"/>
      <c r="AC4520" s="47"/>
      <c r="AD4520" s="87">
        <f>H4520+K4520+O4520+T4520+AA4520+AB4520-AC4520</f>
        <v>59.466666666666669</v>
      </c>
    </row>
    <row r="4521" spans="1:30" ht="21" customHeight="1" x14ac:dyDescent="0.2">
      <c r="A4521" s="9">
        <v>4517</v>
      </c>
      <c r="B4521" s="146" t="s">
        <v>3623</v>
      </c>
      <c r="C4521" s="101" t="s">
        <v>68</v>
      </c>
      <c r="D4521" s="101">
        <v>2</v>
      </c>
      <c r="E4521" s="35">
        <v>0.59466666666666668</v>
      </c>
      <c r="F4521" s="48"/>
      <c r="G4521" s="48"/>
      <c r="H4521" s="12">
        <f>SUM(E4521*100,F4521:G4521)</f>
        <v>59.466666666666669</v>
      </c>
      <c r="I4521" s="48"/>
      <c r="J4521" s="78"/>
      <c r="K4521" s="13">
        <f>SUM(I4521:J4521)</f>
        <v>0</v>
      </c>
      <c r="L4521" s="48"/>
      <c r="M4521" s="78"/>
      <c r="N4521" s="78"/>
      <c r="O4521" s="13">
        <f>SUM(L4521:N4521)</f>
        <v>0</v>
      </c>
      <c r="P4521" s="78"/>
      <c r="Q4521" s="78"/>
      <c r="R4521" s="78"/>
      <c r="S4521" s="78"/>
      <c r="T4521" s="13">
        <f>SUM(P4521:S4521)</f>
        <v>0</v>
      </c>
      <c r="U4521" s="48"/>
      <c r="V4521" s="48"/>
      <c r="W4521" s="48"/>
      <c r="X4521" s="48"/>
      <c r="Y4521" s="48"/>
      <c r="Z4521" s="48"/>
      <c r="AA4521" s="13">
        <f>SUM(U4521:Z4521)</f>
        <v>0</v>
      </c>
      <c r="AB4521" s="48"/>
      <c r="AC4521" s="48"/>
      <c r="AD4521" s="86">
        <f>H4521+K4521+O4521+T4521+AA4521+AB4521-AC4521</f>
        <v>59.466666666666669</v>
      </c>
    </row>
    <row r="4522" spans="1:30" ht="21" customHeight="1" x14ac:dyDescent="0.2">
      <c r="A4522" s="10">
        <v>4518</v>
      </c>
      <c r="B4522" s="122" t="s">
        <v>3624</v>
      </c>
      <c r="C4522" s="110" t="s">
        <v>73</v>
      </c>
      <c r="D4522" s="110">
        <v>4</v>
      </c>
      <c r="E4522" s="36">
        <v>0.59438235294117647</v>
      </c>
      <c r="F4522" s="50"/>
      <c r="G4522" s="50"/>
      <c r="H4522" s="12">
        <f>SUM(E4522*100,F4522:G4522)</f>
        <v>59.438235294117646</v>
      </c>
      <c r="I4522" s="50"/>
      <c r="J4522" s="112"/>
      <c r="K4522" s="14">
        <f>SUM(I4522:J4522)</f>
        <v>0</v>
      </c>
      <c r="L4522" s="50"/>
      <c r="M4522" s="112"/>
      <c r="N4522" s="112"/>
      <c r="O4522" s="14">
        <f>SUM(L4522:N4522)</f>
        <v>0</v>
      </c>
      <c r="P4522" s="112"/>
      <c r="Q4522" s="112"/>
      <c r="R4522" s="112"/>
      <c r="S4522" s="112"/>
      <c r="T4522" s="14">
        <f>SUM(P4522:S4522)</f>
        <v>0</v>
      </c>
      <c r="U4522" s="50"/>
      <c r="V4522" s="50"/>
      <c r="W4522" s="50"/>
      <c r="X4522" s="50"/>
      <c r="Y4522" s="50"/>
      <c r="Z4522" s="50"/>
      <c r="AA4522" s="14">
        <f>SUM(U4522:Z4522)</f>
        <v>0</v>
      </c>
      <c r="AB4522" s="50"/>
      <c r="AC4522" s="50"/>
      <c r="AD4522" s="86">
        <f>H4522+K4522+O4522+T4522+AA4522+AB4522-AC4522</f>
        <v>59.438235294117646</v>
      </c>
    </row>
    <row r="4523" spans="1:30" ht="21" customHeight="1" x14ac:dyDescent="0.2">
      <c r="A4523" s="8">
        <v>4519</v>
      </c>
      <c r="B4523" s="99" t="s">
        <v>3625</v>
      </c>
      <c r="C4523" s="101" t="s">
        <v>68</v>
      </c>
      <c r="D4523" s="99">
        <v>1</v>
      </c>
      <c r="E4523" s="35">
        <v>0.59419354838709681</v>
      </c>
      <c r="F4523" s="48"/>
      <c r="G4523" s="48"/>
      <c r="H4523" s="12">
        <f>SUM(E4523*100,F4523:G4523)</f>
        <v>59.41935483870968</v>
      </c>
      <c r="I4523" s="48"/>
      <c r="J4523" s="78"/>
      <c r="K4523" s="13">
        <f>SUM(I4523:J4523)</f>
        <v>0</v>
      </c>
      <c r="L4523" s="48"/>
      <c r="M4523" s="78"/>
      <c r="N4523" s="78"/>
      <c r="O4523" s="13">
        <f>SUM(L4523:N4523)</f>
        <v>0</v>
      </c>
      <c r="P4523" s="78"/>
      <c r="Q4523" s="78"/>
      <c r="R4523" s="78"/>
      <c r="S4523" s="78"/>
      <c r="T4523" s="13">
        <f>SUM(P4523:S4523)</f>
        <v>0</v>
      </c>
      <c r="U4523" s="48"/>
      <c r="V4523" s="48"/>
      <c r="W4523" s="48"/>
      <c r="X4523" s="48"/>
      <c r="Y4523" s="48"/>
      <c r="Z4523" s="48"/>
      <c r="AA4523" s="13">
        <f>SUM(U4523:Z4523)</f>
        <v>0</v>
      </c>
      <c r="AB4523" s="48"/>
      <c r="AC4523" s="48"/>
      <c r="AD4523" s="86">
        <f>H4523+K4523+O4523+T4523+AA4523+AB4523-AC4523</f>
        <v>59.41935483870968</v>
      </c>
    </row>
    <row r="4524" spans="1:30" ht="21" customHeight="1" x14ac:dyDescent="0.2">
      <c r="A4524" s="9">
        <v>4520</v>
      </c>
      <c r="B4524" s="96" t="s">
        <v>3626</v>
      </c>
      <c r="C4524" s="96" t="s">
        <v>66</v>
      </c>
      <c r="D4524" s="96">
        <v>3</v>
      </c>
      <c r="E4524" s="35">
        <v>0.58915254237288139</v>
      </c>
      <c r="F4524" s="47"/>
      <c r="G4524" s="47"/>
      <c r="H4524" s="12">
        <f>SUM(E4524*100,F4524:G4524)</f>
        <v>58.915254237288138</v>
      </c>
      <c r="I4524" s="47"/>
      <c r="J4524" s="77"/>
      <c r="K4524" s="13">
        <f>SUM(I4524:J4524)</f>
        <v>0</v>
      </c>
      <c r="L4524" s="47"/>
      <c r="M4524" s="77"/>
      <c r="N4524" s="77"/>
      <c r="O4524" s="13">
        <f>SUM(L4524:N4524)</f>
        <v>0</v>
      </c>
      <c r="P4524" s="77"/>
      <c r="Q4524" s="77"/>
      <c r="R4524" s="77">
        <v>0.5</v>
      </c>
      <c r="S4524" s="77"/>
      <c r="T4524" s="13">
        <f>SUM(P4524:S4524)</f>
        <v>0.5</v>
      </c>
      <c r="U4524" s="47"/>
      <c r="V4524" s="47"/>
      <c r="W4524" s="47"/>
      <c r="X4524" s="47"/>
      <c r="Y4524" s="47"/>
      <c r="Z4524" s="47"/>
      <c r="AA4524" s="13">
        <f>SUM(U4524:Z4524)</f>
        <v>0</v>
      </c>
      <c r="AB4524" s="47"/>
      <c r="AC4524" s="47"/>
      <c r="AD4524" s="86">
        <f>H4524+K4524+O4524+T4524+AA4524+AB4524-AC4524</f>
        <v>59.415254237288138</v>
      </c>
    </row>
    <row r="4525" spans="1:30" ht="21" customHeight="1" x14ac:dyDescent="0.2">
      <c r="A4525" s="10">
        <v>4521</v>
      </c>
      <c r="B4525" s="134" t="s">
        <v>3627</v>
      </c>
      <c r="C4525" s="92" t="s">
        <v>64</v>
      </c>
      <c r="D4525" s="92">
        <v>1</v>
      </c>
      <c r="E4525" s="37">
        <v>0.59366666666666668</v>
      </c>
      <c r="F4525" s="46"/>
      <c r="G4525" s="46"/>
      <c r="H4525" s="12">
        <f>SUM(E4525*100,F4525:G4525)</f>
        <v>59.366666666666667</v>
      </c>
      <c r="I4525" s="94"/>
      <c r="J4525" s="95"/>
      <c r="K4525" s="12">
        <f>SUM(I4525:J4525)</f>
        <v>0</v>
      </c>
      <c r="L4525" s="95"/>
      <c r="M4525" s="95"/>
      <c r="N4525" s="95"/>
      <c r="O4525" s="12">
        <f>SUM(L4525:N4525)</f>
        <v>0</v>
      </c>
      <c r="P4525" s="95"/>
      <c r="Q4525" s="95"/>
      <c r="R4525" s="95"/>
      <c r="S4525" s="95"/>
      <c r="T4525" s="12">
        <f>SUM(P4525:S4525)</f>
        <v>0</v>
      </c>
      <c r="U4525" s="95"/>
      <c r="V4525" s="94"/>
      <c r="W4525" s="94"/>
      <c r="X4525" s="94"/>
      <c r="Y4525" s="85"/>
      <c r="Z4525" s="85"/>
      <c r="AA4525" s="14">
        <f>SUM(U4525:Z4525)</f>
        <v>0</v>
      </c>
      <c r="AB4525" s="85"/>
      <c r="AC4525" s="85"/>
      <c r="AD4525" s="86">
        <f>H4525+K4525+O4525+T4525+AA4525+AB4525-AC4525</f>
        <v>59.366666666666667</v>
      </c>
    </row>
    <row r="4526" spans="1:30" ht="21" customHeight="1" x14ac:dyDescent="0.2">
      <c r="A4526" s="8">
        <v>4522</v>
      </c>
      <c r="B4526" s="136" t="s">
        <v>3628</v>
      </c>
      <c r="C4526" s="104" t="s">
        <v>70</v>
      </c>
      <c r="D4526" s="103">
        <v>1</v>
      </c>
      <c r="E4526" s="36">
        <f>H4526/100</f>
        <v>0.59363636363636363</v>
      </c>
      <c r="F4526" s="49"/>
      <c r="G4526" s="49"/>
      <c r="H4526" s="12">
        <v>59.363636363636367</v>
      </c>
      <c r="I4526" s="49"/>
      <c r="J4526" s="106"/>
      <c r="K4526" s="14">
        <f>SUM(I4526:J4526)</f>
        <v>0</v>
      </c>
      <c r="L4526" s="49"/>
      <c r="M4526" s="106"/>
      <c r="N4526" s="106"/>
      <c r="O4526" s="14">
        <f>SUM(L4526:N4526)</f>
        <v>0</v>
      </c>
      <c r="P4526" s="106"/>
      <c r="Q4526" s="106"/>
      <c r="R4526" s="106"/>
      <c r="S4526" s="106"/>
      <c r="T4526" s="14">
        <f>SUM(P4526:S4526)</f>
        <v>0</v>
      </c>
      <c r="U4526" s="49"/>
      <c r="V4526" s="49"/>
      <c r="W4526" s="49"/>
      <c r="X4526" s="49"/>
      <c r="Y4526" s="49"/>
      <c r="Z4526" s="49"/>
      <c r="AA4526" s="14">
        <f>SUM(U4526:Z4526)</f>
        <v>0</v>
      </c>
      <c r="AB4526" s="49"/>
      <c r="AC4526" s="49"/>
      <c r="AD4526" s="86">
        <f>H4526+K4526+O4526+T4526+AA4526+AB4526-AC4526</f>
        <v>59.363636363636367</v>
      </c>
    </row>
    <row r="4527" spans="1:30" ht="21" customHeight="1" x14ac:dyDescent="0.2">
      <c r="A4527" s="9">
        <v>4523</v>
      </c>
      <c r="B4527" s="136" t="s">
        <v>3629</v>
      </c>
      <c r="C4527" s="104" t="s">
        <v>70</v>
      </c>
      <c r="D4527" s="103">
        <v>1</v>
      </c>
      <c r="E4527" s="36">
        <f>H4527/100</f>
        <v>0.59363636363636363</v>
      </c>
      <c r="F4527" s="49"/>
      <c r="G4527" s="49"/>
      <c r="H4527" s="12">
        <v>59.363636363636367</v>
      </c>
      <c r="I4527" s="49"/>
      <c r="J4527" s="106"/>
      <c r="K4527" s="14">
        <f>SUM(I4527:J4527)</f>
        <v>0</v>
      </c>
      <c r="L4527" s="49"/>
      <c r="M4527" s="106"/>
      <c r="N4527" s="106"/>
      <c r="O4527" s="14">
        <f>SUM(L4527:N4527)</f>
        <v>0</v>
      </c>
      <c r="P4527" s="106"/>
      <c r="Q4527" s="106"/>
      <c r="R4527" s="106"/>
      <c r="S4527" s="106"/>
      <c r="T4527" s="14">
        <f>SUM(P4527:S4527)</f>
        <v>0</v>
      </c>
      <c r="U4527" s="49"/>
      <c r="V4527" s="49"/>
      <c r="W4527" s="49"/>
      <c r="X4527" s="49"/>
      <c r="Y4527" s="49"/>
      <c r="Z4527" s="49"/>
      <c r="AA4527" s="14">
        <f>SUM(U4527:Z4527)</f>
        <v>0</v>
      </c>
      <c r="AB4527" s="49"/>
      <c r="AC4527" s="49"/>
      <c r="AD4527" s="86">
        <f>H4527+K4527+O4527+T4527+AA4527+AB4527-AC4527</f>
        <v>59.363636363636367</v>
      </c>
    </row>
    <row r="4528" spans="1:30" ht="21" customHeight="1" x14ac:dyDescent="0.2">
      <c r="A4528" s="10">
        <v>4524</v>
      </c>
      <c r="B4528" s="117">
        <v>204159</v>
      </c>
      <c r="C4528" s="119" t="s">
        <v>78</v>
      </c>
      <c r="D4528" s="119">
        <v>1</v>
      </c>
      <c r="E4528" s="36">
        <v>0.59343749999999995</v>
      </c>
      <c r="F4528" s="51"/>
      <c r="G4528" s="51"/>
      <c r="H4528" s="12">
        <f>SUM(E4528*100,F4528:G4528)</f>
        <v>59.343749999999993</v>
      </c>
      <c r="I4528" s="51"/>
      <c r="J4528" s="121"/>
      <c r="K4528" s="14">
        <f>SUM(I4528:J4528)</f>
        <v>0</v>
      </c>
      <c r="L4528" s="51"/>
      <c r="M4528" s="121"/>
      <c r="N4528" s="121"/>
      <c r="O4528" s="14">
        <f>SUM(L4528:N4528)</f>
        <v>0</v>
      </c>
      <c r="P4528" s="121"/>
      <c r="Q4528" s="121"/>
      <c r="R4528" s="121"/>
      <c r="S4528" s="121"/>
      <c r="T4528" s="14">
        <f>SUM(P4528:S4528)</f>
        <v>0</v>
      </c>
      <c r="U4528" s="51"/>
      <c r="V4528" s="51"/>
      <c r="W4528" s="51"/>
      <c r="X4528" s="51"/>
      <c r="Y4528" s="51"/>
      <c r="Z4528" s="51"/>
      <c r="AA4528" s="14">
        <f>SUM(U4528:Z4528)</f>
        <v>0</v>
      </c>
      <c r="AB4528" s="51"/>
      <c r="AC4528" s="51"/>
      <c r="AD4528" s="86">
        <f>H4528+K4528+O4528+T4528+AA4528+AB4528-AC4528</f>
        <v>59.343749999999993</v>
      </c>
    </row>
    <row r="4529" spans="1:30" ht="21" customHeight="1" x14ac:dyDescent="0.2">
      <c r="A4529" s="8">
        <v>4525</v>
      </c>
      <c r="B4529" s="114" t="s">
        <v>3630</v>
      </c>
      <c r="C4529" s="92" t="s">
        <v>64</v>
      </c>
      <c r="D4529" s="91">
        <v>3</v>
      </c>
      <c r="E4529" s="37">
        <v>0.5931832797427653</v>
      </c>
      <c r="F4529" s="46"/>
      <c r="G4529" s="46"/>
      <c r="H4529" s="12">
        <f>SUM(E4529*100,F4529:G4529)</f>
        <v>59.318327974276528</v>
      </c>
      <c r="I4529" s="94"/>
      <c r="J4529" s="95"/>
      <c r="K4529" s="12">
        <f>SUM(I4529:J4529)</f>
        <v>0</v>
      </c>
      <c r="L4529" s="95"/>
      <c r="M4529" s="95"/>
      <c r="N4529" s="95"/>
      <c r="O4529" s="12">
        <f>SUM(L4529:N4529)</f>
        <v>0</v>
      </c>
      <c r="P4529" s="95"/>
      <c r="Q4529" s="95"/>
      <c r="R4529" s="95"/>
      <c r="S4529" s="95"/>
      <c r="T4529" s="12">
        <f>SUM(P4529:S4529)</f>
        <v>0</v>
      </c>
      <c r="U4529" s="95"/>
      <c r="V4529" s="94"/>
      <c r="W4529" s="94"/>
      <c r="X4529" s="94"/>
      <c r="Y4529" s="85"/>
      <c r="Z4529" s="85"/>
      <c r="AA4529" s="14">
        <f>SUM(U4529:Z4529)</f>
        <v>0</v>
      </c>
      <c r="AB4529" s="85"/>
      <c r="AC4529" s="85"/>
      <c r="AD4529" s="86">
        <f>H4529+K4529+O4529+T4529+AA4529+AB4529-AC4529</f>
        <v>59.318327974276528</v>
      </c>
    </row>
    <row r="4530" spans="1:30" ht="21" customHeight="1" x14ac:dyDescent="0.2">
      <c r="A4530" s="9">
        <v>4526</v>
      </c>
      <c r="B4530" s="122" t="s">
        <v>3631</v>
      </c>
      <c r="C4530" s="110" t="s">
        <v>73</v>
      </c>
      <c r="D4530" s="110">
        <v>1</v>
      </c>
      <c r="E4530" s="36">
        <v>0.593162962962963</v>
      </c>
      <c r="F4530" s="50"/>
      <c r="G4530" s="50"/>
      <c r="H4530" s="12">
        <f>SUM(E4530*100,F4530:G4530)</f>
        <v>59.316296296296301</v>
      </c>
      <c r="I4530" s="50"/>
      <c r="J4530" s="112"/>
      <c r="K4530" s="14">
        <f>SUM(I4530:J4530)</f>
        <v>0</v>
      </c>
      <c r="L4530" s="50"/>
      <c r="M4530" s="112"/>
      <c r="N4530" s="112"/>
      <c r="O4530" s="14">
        <f>SUM(L4530:N4530)</f>
        <v>0</v>
      </c>
      <c r="P4530" s="112"/>
      <c r="Q4530" s="112"/>
      <c r="R4530" s="112"/>
      <c r="S4530" s="112"/>
      <c r="T4530" s="14">
        <f>SUM(P4530:S4530)</f>
        <v>0</v>
      </c>
      <c r="U4530" s="50"/>
      <c r="V4530" s="50"/>
      <c r="W4530" s="50"/>
      <c r="X4530" s="50"/>
      <c r="Y4530" s="50"/>
      <c r="Z4530" s="50"/>
      <c r="AA4530" s="14">
        <f>SUM(U4530:Z4530)</f>
        <v>0</v>
      </c>
      <c r="AB4530" s="50"/>
      <c r="AC4530" s="50"/>
      <c r="AD4530" s="87">
        <f>H4530+K4530+O4530+T4530+AA4530+AB4530-AC4530</f>
        <v>59.316296296296301</v>
      </c>
    </row>
    <row r="4531" spans="1:30" ht="21" customHeight="1" x14ac:dyDescent="0.2">
      <c r="A4531" s="10">
        <v>4527</v>
      </c>
      <c r="B4531" s="134" t="s">
        <v>3632</v>
      </c>
      <c r="C4531" s="92" t="s">
        <v>64</v>
      </c>
      <c r="D4531" s="91">
        <v>1</v>
      </c>
      <c r="E4531" s="37">
        <v>0.59310344827586203</v>
      </c>
      <c r="F4531" s="46"/>
      <c r="G4531" s="46"/>
      <c r="H4531" s="12">
        <f>SUM(E4531*100,F4531:G4531)</f>
        <v>59.310344827586206</v>
      </c>
      <c r="I4531" s="94"/>
      <c r="J4531" s="95"/>
      <c r="K4531" s="12">
        <f>SUM(I4531:J4531)</f>
        <v>0</v>
      </c>
      <c r="L4531" s="95"/>
      <c r="M4531" s="95"/>
      <c r="N4531" s="95"/>
      <c r="O4531" s="12">
        <f>SUM(L4531:N4531)</f>
        <v>0</v>
      </c>
      <c r="P4531" s="95"/>
      <c r="Q4531" s="95"/>
      <c r="R4531" s="95"/>
      <c r="S4531" s="95"/>
      <c r="T4531" s="12">
        <f>SUM(P4531:S4531)</f>
        <v>0</v>
      </c>
      <c r="U4531" s="95"/>
      <c r="V4531" s="94"/>
      <c r="W4531" s="94"/>
      <c r="X4531" s="94"/>
      <c r="Y4531" s="85"/>
      <c r="Z4531" s="85"/>
      <c r="AA4531" s="14">
        <f>SUM(U4531:Z4531)</f>
        <v>0</v>
      </c>
      <c r="AB4531" s="85"/>
      <c r="AC4531" s="85"/>
      <c r="AD4531" s="86">
        <f>H4531+K4531+O4531+T4531+AA4531+AB4531-AC4531</f>
        <v>59.310344827586206</v>
      </c>
    </row>
    <row r="4532" spans="1:30" ht="21" customHeight="1" x14ac:dyDescent="0.2">
      <c r="A4532" s="8">
        <v>4528</v>
      </c>
      <c r="B4532" s="122" t="s">
        <v>3633</v>
      </c>
      <c r="C4532" s="110" t="s">
        <v>73</v>
      </c>
      <c r="D4532" s="110">
        <v>1</v>
      </c>
      <c r="E4532" s="36">
        <v>0.58250000000000002</v>
      </c>
      <c r="F4532" s="50"/>
      <c r="G4532" s="50">
        <v>1</v>
      </c>
      <c r="H4532" s="12">
        <f>SUM(E4532*100,F4532:G4532)</f>
        <v>59.25</v>
      </c>
      <c r="I4532" s="50"/>
      <c r="J4532" s="112"/>
      <c r="K4532" s="14">
        <f>SUM(I4532:J4532)</f>
        <v>0</v>
      </c>
      <c r="L4532" s="50"/>
      <c r="M4532" s="112"/>
      <c r="N4532" s="112"/>
      <c r="O4532" s="14">
        <f>SUM(L4532:N4532)</f>
        <v>0</v>
      </c>
      <c r="P4532" s="112"/>
      <c r="Q4532" s="112"/>
      <c r="R4532" s="112"/>
      <c r="S4532" s="112"/>
      <c r="T4532" s="14">
        <f>SUM(P4532:S4532)</f>
        <v>0</v>
      </c>
      <c r="U4532" s="50"/>
      <c r="V4532" s="50"/>
      <c r="W4532" s="50"/>
      <c r="X4532" s="50"/>
      <c r="Y4532" s="50"/>
      <c r="Z4532" s="50"/>
      <c r="AA4532" s="14">
        <f>SUM(U4532:Z4532)</f>
        <v>0</v>
      </c>
      <c r="AB4532" s="50"/>
      <c r="AC4532" s="50"/>
      <c r="AD4532" s="87">
        <f>H4532+K4532+O4532+T4532+AA4532+AB4532-AC4532</f>
        <v>59.25</v>
      </c>
    </row>
    <row r="4533" spans="1:30" ht="21" customHeight="1" x14ac:dyDescent="0.2">
      <c r="A4533" s="9">
        <v>4529</v>
      </c>
      <c r="B4533" s="122" t="s">
        <v>3634</v>
      </c>
      <c r="C4533" s="110" t="s">
        <v>73</v>
      </c>
      <c r="D4533" s="110">
        <v>1</v>
      </c>
      <c r="E4533" s="36">
        <v>0.59200000000000008</v>
      </c>
      <c r="F4533" s="50"/>
      <c r="G4533" s="50"/>
      <c r="H4533" s="12">
        <f>SUM(E4533*100,F4533:G4533)</f>
        <v>59.20000000000001</v>
      </c>
      <c r="I4533" s="50"/>
      <c r="J4533" s="112"/>
      <c r="K4533" s="14">
        <f>SUM(I4533:J4533)</f>
        <v>0</v>
      </c>
      <c r="L4533" s="50"/>
      <c r="M4533" s="112"/>
      <c r="N4533" s="112"/>
      <c r="O4533" s="14">
        <f>SUM(L4533:N4533)</f>
        <v>0</v>
      </c>
      <c r="P4533" s="112"/>
      <c r="Q4533" s="112"/>
      <c r="R4533" s="112"/>
      <c r="S4533" s="112"/>
      <c r="T4533" s="14">
        <f>SUM(P4533:S4533)</f>
        <v>0</v>
      </c>
      <c r="U4533" s="50"/>
      <c r="V4533" s="50"/>
      <c r="W4533" s="50"/>
      <c r="X4533" s="50"/>
      <c r="Y4533" s="50"/>
      <c r="Z4533" s="50"/>
      <c r="AA4533" s="14">
        <f>SUM(U4533:Z4533)</f>
        <v>0</v>
      </c>
      <c r="AB4533" s="50"/>
      <c r="AC4533" s="50"/>
      <c r="AD4533" s="86">
        <f>H4533+K4533+O4533+T4533+AA4533+AB4533-AC4533</f>
        <v>59.20000000000001</v>
      </c>
    </row>
    <row r="4534" spans="1:30" ht="21" customHeight="1" x14ac:dyDescent="0.2">
      <c r="A4534" s="10">
        <v>4530</v>
      </c>
      <c r="B4534" s="96" t="s">
        <v>3635</v>
      </c>
      <c r="C4534" s="96" t="s">
        <v>66</v>
      </c>
      <c r="D4534" s="96">
        <v>1</v>
      </c>
      <c r="E4534" s="35">
        <v>0.59199999999999997</v>
      </c>
      <c r="F4534" s="47"/>
      <c r="G4534" s="47"/>
      <c r="H4534" s="12">
        <f>SUM(E4534*100,F4534:G4534)</f>
        <v>59.199999999999996</v>
      </c>
      <c r="I4534" s="47"/>
      <c r="J4534" s="77"/>
      <c r="K4534" s="13">
        <f>SUM(I4534:J4534)</f>
        <v>0</v>
      </c>
      <c r="L4534" s="47"/>
      <c r="M4534" s="77"/>
      <c r="N4534" s="77"/>
      <c r="O4534" s="13">
        <f>SUM(L4534:N4534)</f>
        <v>0</v>
      </c>
      <c r="P4534" s="77"/>
      <c r="Q4534" s="77"/>
      <c r="R4534" s="77"/>
      <c r="S4534" s="77"/>
      <c r="T4534" s="13">
        <f>SUM(P4534:S4534)</f>
        <v>0</v>
      </c>
      <c r="U4534" s="47"/>
      <c r="V4534" s="47"/>
      <c r="W4534" s="47"/>
      <c r="X4534" s="47"/>
      <c r="Y4534" s="47"/>
      <c r="Z4534" s="47"/>
      <c r="AA4534" s="13">
        <f>SUM(U4534:Z4534)</f>
        <v>0</v>
      </c>
      <c r="AB4534" s="47"/>
      <c r="AC4534" s="47"/>
      <c r="AD4534" s="86">
        <f>H4534+K4534+O4534+T4534+AA4534+AB4534-AC4534</f>
        <v>59.199999999999996</v>
      </c>
    </row>
    <row r="4535" spans="1:30" ht="21" customHeight="1" x14ac:dyDescent="0.2">
      <c r="A4535" s="8">
        <v>4531</v>
      </c>
      <c r="B4535" s="122" t="s">
        <v>3636</v>
      </c>
      <c r="C4535" s="110" t="s">
        <v>73</v>
      </c>
      <c r="D4535" s="110">
        <v>1</v>
      </c>
      <c r="E4535" s="36">
        <v>0.58624444444444446</v>
      </c>
      <c r="F4535" s="50"/>
      <c r="G4535" s="50"/>
      <c r="H4535" s="12">
        <f>SUM(E4535*100,F4535:G4535)</f>
        <v>58.624444444444443</v>
      </c>
      <c r="I4535" s="50"/>
      <c r="J4535" s="112"/>
      <c r="K4535" s="14">
        <f>SUM(I4535:J4535)</f>
        <v>0</v>
      </c>
      <c r="L4535" s="50"/>
      <c r="M4535" s="112"/>
      <c r="N4535" s="112"/>
      <c r="O4535" s="14">
        <f>SUM(L4535:N4535)</f>
        <v>0</v>
      </c>
      <c r="P4535" s="112"/>
      <c r="Q4535" s="112"/>
      <c r="R4535" s="112"/>
      <c r="S4535" s="112"/>
      <c r="T4535" s="14">
        <f>SUM(P4535:S4535)</f>
        <v>0</v>
      </c>
      <c r="U4535" s="50"/>
      <c r="V4535" s="50">
        <v>0.5</v>
      </c>
      <c r="W4535" s="50"/>
      <c r="X4535" s="50"/>
      <c r="Y4535" s="50"/>
      <c r="Z4535" s="50"/>
      <c r="AA4535" s="14">
        <f>SUM(U4535:Z4535)</f>
        <v>0.5</v>
      </c>
      <c r="AB4535" s="50"/>
      <c r="AC4535" s="50"/>
      <c r="AD4535" s="86">
        <f>H4535+K4535+O4535+T4535+AA4535+AB4535-AC4535</f>
        <v>59.124444444444443</v>
      </c>
    </row>
    <row r="4536" spans="1:30" ht="21" customHeight="1" x14ac:dyDescent="0.2">
      <c r="A4536" s="9">
        <v>4532</v>
      </c>
      <c r="B4536" s="96" t="s">
        <v>3637</v>
      </c>
      <c r="C4536" s="96" t="s">
        <v>66</v>
      </c>
      <c r="D4536" s="96">
        <v>3</v>
      </c>
      <c r="E4536" s="35">
        <v>0.59099999999999997</v>
      </c>
      <c r="F4536" s="47"/>
      <c r="G4536" s="47"/>
      <c r="H4536" s="12">
        <f>SUM(E4536*100,F4536:G4536)</f>
        <v>59.099999999999994</v>
      </c>
      <c r="I4536" s="47"/>
      <c r="J4536" s="77"/>
      <c r="K4536" s="13">
        <f>SUM(I4536:J4536)</f>
        <v>0</v>
      </c>
      <c r="L4536" s="47"/>
      <c r="M4536" s="77"/>
      <c r="N4536" s="77"/>
      <c r="O4536" s="13">
        <f>SUM(L4536:N4536)</f>
        <v>0</v>
      </c>
      <c r="P4536" s="77"/>
      <c r="Q4536" s="77"/>
      <c r="R4536" s="77"/>
      <c r="S4536" s="77"/>
      <c r="T4536" s="13">
        <f>SUM(P4536:S4536)</f>
        <v>0</v>
      </c>
      <c r="U4536" s="47"/>
      <c r="V4536" s="47"/>
      <c r="W4536" s="47"/>
      <c r="X4536" s="47"/>
      <c r="Y4536" s="47"/>
      <c r="Z4536" s="47"/>
      <c r="AA4536" s="13">
        <f>SUM(U4536:Z4536)</f>
        <v>0</v>
      </c>
      <c r="AB4536" s="47"/>
      <c r="AC4536" s="47"/>
      <c r="AD4536" s="86">
        <f>H4536+K4536+O4536+T4536+AA4536+AB4536-AC4536</f>
        <v>59.099999999999994</v>
      </c>
    </row>
    <row r="4537" spans="1:30" ht="21" customHeight="1" x14ac:dyDescent="0.2">
      <c r="A4537" s="10">
        <v>4533</v>
      </c>
      <c r="B4537" s="131" t="s">
        <v>3638</v>
      </c>
      <c r="C4537" s="92" t="s">
        <v>64</v>
      </c>
      <c r="D4537" s="91">
        <v>2</v>
      </c>
      <c r="E4537" s="37">
        <v>0.59085106382978725</v>
      </c>
      <c r="F4537" s="53"/>
      <c r="G4537" s="46"/>
      <c r="H4537" s="12">
        <f>SUM(E4537*100,F4537:G4537)</f>
        <v>59.085106382978722</v>
      </c>
      <c r="I4537" s="94"/>
      <c r="J4537" s="95"/>
      <c r="K4537" s="12">
        <f>SUM(I4537:J4537)</f>
        <v>0</v>
      </c>
      <c r="L4537" s="95"/>
      <c r="M4537" s="95"/>
      <c r="N4537" s="95"/>
      <c r="O4537" s="12">
        <f>SUM(L4537:N4537)</f>
        <v>0</v>
      </c>
      <c r="P4537" s="95"/>
      <c r="Q4537" s="95"/>
      <c r="R4537" s="95"/>
      <c r="S4537" s="95"/>
      <c r="T4537" s="12">
        <f>SUM(P4537:S4537)</f>
        <v>0</v>
      </c>
      <c r="U4537" s="95"/>
      <c r="V4537" s="94"/>
      <c r="W4537" s="94"/>
      <c r="X4537" s="94"/>
      <c r="Y4537" s="85"/>
      <c r="Z4537" s="85"/>
      <c r="AA4537" s="14">
        <f>SUM(U4537:Z4537)</f>
        <v>0</v>
      </c>
      <c r="AB4537" s="85"/>
      <c r="AC4537" s="85"/>
      <c r="AD4537" s="87">
        <f>H4537+K4537+O4537+T4537+AA4537+AB4537-AC4537</f>
        <v>59.085106382978722</v>
      </c>
    </row>
    <row r="4538" spans="1:30" ht="21" customHeight="1" x14ac:dyDescent="0.2">
      <c r="A4538" s="8">
        <v>4534</v>
      </c>
      <c r="B4538" s="122" t="s">
        <v>3639</v>
      </c>
      <c r="C4538" s="110" t="s">
        <v>73</v>
      </c>
      <c r="D4538" s="110">
        <v>1</v>
      </c>
      <c r="E4538" s="36">
        <v>0.5904814814814815</v>
      </c>
      <c r="F4538" s="50"/>
      <c r="G4538" s="50"/>
      <c r="H4538" s="12">
        <f>SUM(E4538*100,F4538:G4538)</f>
        <v>59.048148148148151</v>
      </c>
      <c r="I4538" s="50"/>
      <c r="J4538" s="112"/>
      <c r="K4538" s="14">
        <f>SUM(I4538:J4538)</f>
        <v>0</v>
      </c>
      <c r="L4538" s="50"/>
      <c r="M4538" s="112"/>
      <c r="N4538" s="112"/>
      <c r="O4538" s="14">
        <f>SUM(L4538:N4538)</f>
        <v>0</v>
      </c>
      <c r="P4538" s="112"/>
      <c r="Q4538" s="112"/>
      <c r="R4538" s="112"/>
      <c r="S4538" s="112"/>
      <c r="T4538" s="14">
        <f>SUM(P4538:S4538)</f>
        <v>0</v>
      </c>
      <c r="U4538" s="50"/>
      <c r="V4538" s="50"/>
      <c r="W4538" s="50"/>
      <c r="X4538" s="50"/>
      <c r="Y4538" s="50"/>
      <c r="Z4538" s="50"/>
      <c r="AA4538" s="14">
        <f>SUM(U4538:Z4538)</f>
        <v>0</v>
      </c>
      <c r="AB4538" s="50"/>
      <c r="AC4538" s="50"/>
      <c r="AD4538" s="86">
        <f>H4538+K4538+O4538+T4538+AA4538+AB4538-AC4538</f>
        <v>59.048148148148151</v>
      </c>
    </row>
    <row r="4539" spans="1:30" ht="21" customHeight="1" x14ac:dyDescent="0.2">
      <c r="A4539" s="9">
        <v>4535</v>
      </c>
      <c r="B4539" s="110" t="s">
        <v>3640</v>
      </c>
      <c r="C4539" s="110" t="s">
        <v>73</v>
      </c>
      <c r="D4539" s="110">
        <v>3</v>
      </c>
      <c r="E4539" s="36">
        <v>0.59014492753623193</v>
      </c>
      <c r="F4539" s="50"/>
      <c r="G4539" s="50"/>
      <c r="H4539" s="12">
        <f>SUM(E4539*100,F4539:G4539)</f>
        <v>59.014492753623195</v>
      </c>
      <c r="I4539" s="50"/>
      <c r="J4539" s="112"/>
      <c r="K4539" s="14">
        <f>SUM(I4539:J4539)</f>
        <v>0</v>
      </c>
      <c r="L4539" s="50"/>
      <c r="M4539" s="112"/>
      <c r="N4539" s="112"/>
      <c r="O4539" s="14">
        <f>SUM(L4539:N4539)</f>
        <v>0</v>
      </c>
      <c r="P4539" s="112"/>
      <c r="Q4539" s="112"/>
      <c r="R4539" s="112"/>
      <c r="S4539" s="112"/>
      <c r="T4539" s="14">
        <f>SUM(P4539:S4539)</f>
        <v>0</v>
      </c>
      <c r="U4539" s="50"/>
      <c r="V4539" s="50"/>
      <c r="W4539" s="50"/>
      <c r="X4539" s="50"/>
      <c r="Y4539" s="50"/>
      <c r="Z4539" s="50"/>
      <c r="AA4539" s="14">
        <f>SUM(U4539:Z4539)</f>
        <v>0</v>
      </c>
      <c r="AB4539" s="50"/>
      <c r="AC4539" s="50"/>
      <c r="AD4539" s="86">
        <f>H4539+K4539+O4539+T4539+AA4539+AB4539-AC4539</f>
        <v>59.014492753623195</v>
      </c>
    </row>
    <row r="4540" spans="1:30" ht="21" customHeight="1" x14ac:dyDescent="0.2">
      <c r="A4540" s="10">
        <v>4536</v>
      </c>
      <c r="B4540" s="110" t="s">
        <v>3641</v>
      </c>
      <c r="C4540" s="110" t="s">
        <v>73</v>
      </c>
      <c r="D4540" s="110">
        <v>2</v>
      </c>
      <c r="E4540" s="36">
        <v>0.56108391608391606</v>
      </c>
      <c r="F4540" s="50"/>
      <c r="G4540" s="50"/>
      <c r="H4540" s="12">
        <f>SUM(E4540*100,F4540:G4540)</f>
        <v>56.108391608391607</v>
      </c>
      <c r="I4540" s="50"/>
      <c r="J4540" s="112"/>
      <c r="K4540" s="14">
        <f>SUM(I4540:J4540)</f>
        <v>0</v>
      </c>
      <c r="L4540" s="50"/>
      <c r="M4540" s="112"/>
      <c r="N4540" s="112"/>
      <c r="O4540" s="14">
        <f>SUM(L4540:N4540)</f>
        <v>0</v>
      </c>
      <c r="P4540" s="112"/>
      <c r="Q4540" s="112"/>
      <c r="R4540" s="112"/>
      <c r="S4540" s="112"/>
      <c r="T4540" s="14">
        <f>SUM(P4540:S4540)</f>
        <v>0</v>
      </c>
      <c r="U4540" s="50">
        <v>1</v>
      </c>
      <c r="V4540" s="50"/>
      <c r="W4540" s="50"/>
      <c r="X4540" s="50">
        <v>1.9</v>
      </c>
      <c r="Y4540" s="50"/>
      <c r="Z4540" s="50"/>
      <c r="AA4540" s="14">
        <f>SUM(U4540:Z4540)</f>
        <v>2.9</v>
      </c>
      <c r="AB4540" s="50"/>
      <c r="AC4540" s="50"/>
      <c r="AD4540" s="86">
        <f>H4540+K4540+O4540+T4540+AA4540+AB4540-AC4540</f>
        <v>59.008391608391605</v>
      </c>
    </row>
    <row r="4541" spans="1:30" ht="21" customHeight="1" x14ac:dyDescent="0.2">
      <c r="A4541" s="8">
        <v>4537</v>
      </c>
      <c r="B4541" s="96" t="s">
        <v>3642</v>
      </c>
      <c r="C4541" s="96" t="s">
        <v>66</v>
      </c>
      <c r="D4541" s="96">
        <v>2</v>
      </c>
      <c r="E4541" s="35">
        <v>0.5524</v>
      </c>
      <c r="F4541" s="47"/>
      <c r="G4541" s="47"/>
      <c r="H4541" s="12">
        <f>SUM(E4541*100,F4541:G4541)</f>
        <v>55.24</v>
      </c>
      <c r="I4541" s="47"/>
      <c r="J4541" s="77"/>
      <c r="K4541" s="13">
        <f>SUM(I4541:J4541)</f>
        <v>0</v>
      </c>
      <c r="L4541" s="47"/>
      <c r="M4541" s="77"/>
      <c r="N4541" s="77"/>
      <c r="O4541" s="13">
        <f>SUM(L4541:N4541)</f>
        <v>0</v>
      </c>
      <c r="P4541" s="77"/>
      <c r="Q4541" s="77"/>
      <c r="R4541" s="77"/>
      <c r="S4541" s="77"/>
      <c r="T4541" s="13">
        <f>SUM(P4541:S4541)</f>
        <v>0</v>
      </c>
      <c r="U4541" s="47">
        <v>1.5</v>
      </c>
      <c r="V4541" s="47"/>
      <c r="W4541" s="47"/>
      <c r="X4541" s="47"/>
      <c r="Y4541" s="47">
        <v>2.2000000000000002</v>
      </c>
      <c r="Z4541" s="47"/>
      <c r="AA4541" s="13">
        <f>SUM(U4541:Z4541)</f>
        <v>3.7</v>
      </c>
      <c r="AB4541" s="47"/>
      <c r="AC4541" s="47"/>
      <c r="AD4541" s="86">
        <f>H4541+K4541+O4541+T4541+AA4541+AB4541-AC4541</f>
        <v>58.940000000000005</v>
      </c>
    </row>
    <row r="4542" spans="1:30" ht="21" customHeight="1" x14ac:dyDescent="0.2">
      <c r="A4542" s="9">
        <v>4538</v>
      </c>
      <c r="B4542" s="122" t="s">
        <v>3643</v>
      </c>
      <c r="C4542" s="110" t="s">
        <v>73</v>
      </c>
      <c r="D4542" s="110">
        <v>2</v>
      </c>
      <c r="E4542" s="36">
        <v>0.58878787878787875</v>
      </c>
      <c r="F4542" s="50"/>
      <c r="G4542" s="50"/>
      <c r="H4542" s="12">
        <f>SUM(E4542*100,F4542:G4542)</f>
        <v>58.878787878787875</v>
      </c>
      <c r="I4542" s="50"/>
      <c r="J4542" s="112"/>
      <c r="K4542" s="14">
        <f>SUM(I4542:J4542)</f>
        <v>0</v>
      </c>
      <c r="L4542" s="50"/>
      <c r="M4542" s="112"/>
      <c r="N4542" s="112"/>
      <c r="O4542" s="14">
        <f>SUM(L4542:N4542)</f>
        <v>0</v>
      </c>
      <c r="P4542" s="112"/>
      <c r="Q4542" s="112"/>
      <c r="R4542" s="112"/>
      <c r="S4542" s="112"/>
      <c r="T4542" s="14">
        <f>SUM(P4542:S4542)</f>
        <v>0</v>
      </c>
      <c r="U4542" s="50"/>
      <c r="V4542" s="50"/>
      <c r="W4542" s="50"/>
      <c r="X4542" s="50"/>
      <c r="Y4542" s="50"/>
      <c r="Z4542" s="50"/>
      <c r="AA4542" s="14">
        <f>SUM(U4542:Z4542)</f>
        <v>0</v>
      </c>
      <c r="AB4542" s="50"/>
      <c r="AC4542" s="50"/>
      <c r="AD4542" s="86">
        <f>H4542+K4542+O4542+T4542+AA4542+AB4542-AC4542</f>
        <v>58.878787878787875</v>
      </c>
    </row>
    <row r="4543" spans="1:30" ht="21" customHeight="1" x14ac:dyDescent="0.2">
      <c r="A4543" s="10">
        <v>4539</v>
      </c>
      <c r="B4543" s="145">
        <v>164360</v>
      </c>
      <c r="C4543" s="92" t="s">
        <v>64</v>
      </c>
      <c r="D4543" s="91">
        <v>5</v>
      </c>
      <c r="E4543" s="37">
        <v>0.588584229390681</v>
      </c>
      <c r="F4543" s="46"/>
      <c r="G4543" s="46"/>
      <c r="H4543" s="12">
        <f>SUM(E4543*100,F4543:G4543)</f>
        <v>58.858422939068099</v>
      </c>
      <c r="I4543" s="94"/>
      <c r="J4543" s="95"/>
      <c r="K4543" s="12">
        <f>SUM(I4543:J4543)</f>
        <v>0</v>
      </c>
      <c r="L4543" s="95"/>
      <c r="M4543" s="95"/>
      <c r="N4543" s="95"/>
      <c r="O4543" s="12">
        <f>SUM(L4543:N4543)</f>
        <v>0</v>
      </c>
      <c r="P4543" s="95"/>
      <c r="Q4543" s="95"/>
      <c r="R4543" s="95"/>
      <c r="S4543" s="95"/>
      <c r="T4543" s="12">
        <f>SUM(P4543:S4543)</f>
        <v>0</v>
      </c>
      <c r="U4543" s="95"/>
      <c r="V4543" s="94"/>
      <c r="W4543" s="94"/>
      <c r="X4543" s="94"/>
      <c r="Y4543" s="85"/>
      <c r="Z4543" s="85"/>
      <c r="AA4543" s="14">
        <f>SUM(U4543:Z4543)</f>
        <v>0</v>
      </c>
      <c r="AB4543" s="85"/>
      <c r="AC4543" s="85"/>
      <c r="AD4543" s="86">
        <f>H4543+K4543+O4543+T4543+AA4543+AB4543-AC4543</f>
        <v>58.858422939068099</v>
      </c>
    </row>
    <row r="4544" spans="1:30" ht="21" customHeight="1" x14ac:dyDescent="0.2">
      <c r="A4544" s="8">
        <v>4540</v>
      </c>
      <c r="B4544" s="117">
        <v>174140</v>
      </c>
      <c r="C4544" s="119" t="s">
        <v>78</v>
      </c>
      <c r="D4544" s="119">
        <v>4</v>
      </c>
      <c r="E4544" s="36">
        <v>0.58820512820512816</v>
      </c>
      <c r="F4544" s="51"/>
      <c r="G4544" s="51"/>
      <c r="H4544" s="12">
        <f>SUM(E4544*100,F4544:G4544)</f>
        <v>58.820512820512818</v>
      </c>
      <c r="I4544" s="51"/>
      <c r="J4544" s="121"/>
      <c r="K4544" s="14">
        <f>SUM(I4544:J4544)</f>
        <v>0</v>
      </c>
      <c r="L4544" s="51"/>
      <c r="M4544" s="121"/>
      <c r="N4544" s="121"/>
      <c r="O4544" s="14">
        <f>SUM(L4544:N4544)</f>
        <v>0</v>
      </c>
      <c r="P4544" s="121"/>
      <c r="Q4544" s="121"/>
      <c r="R4544" s="121"/>
      <c r="S4544" s="121"/>
      <c r="T4544" s="14">
        <f>SUM(P4544:S4544)</f>
        <v>0</v>
      </c>
      <c r="U4544" s="51"/>
      <c r="V4544" s="51"/>
      <c r="W4544" s="51"/>
      <c r="X4544" s="51"/>
      <c r="Y4544" s="51"/>
      <c r="Z4544" s="51"/>
      <c r="AA4544" s="14">
        <f>SUM(U4544:Z4544)</f>
        <v>0</v>
      </c>
      <c r="AB4544" s="51"/>
      <c r="AC4544" s="51"/>
      <c r="AD4544" s="86">
        <f>H4544+K4544+O4544+T4544+AA4544+AB4544-AC4544</f>
        <v>58.820512820512818</v>
      </c>
    </row>
    <row r="4545" spans="1:30" ht="21" customHeight="1" x14ac:dyDescent="0.2">
      <c r="A4545" s="9">
        <v>4541</v>
      </c>
      <c r="B4545" s="143" t="s">
        <v>3644</v>
      </c>
      <c r="C4545" s="92" t="s">
        <v>64</v>
      </c>
      <c r="D4545" s="91">
        <v>4</v>
      </c>
      <c r="E4545" s="37">
        <v>0.58595794392523359</v>
      </c>
      <c r="F4545" s="46"/>
      <c r="G4545" s="46"/>
      <c r="H4545" s="12">
        <f>SUM(E4545*100,F4545:G4545)</f>
        <v>58.595794392523359</v>
      </c>
      <c r="I4545" s="94"/>
      <c r="J4545" s="95"/>
      <c r="K4545" s="12">
        <f>SUM(I4545:J4545)</f>
        <v>0</v>
      </c>
      <c r="L4545" s="95"/>
      <c r="M4545" s="95"/>
      <c r="N4545" s="95"/>
      <c r="O4545" s="12">
        <f>SUM(L4545:N4545)</f>
        <v>0</v>
      </c>
      <c r="P4545" s="95"/>
      <c r="Q4545" s="95"/>
      <c r="R4545" s="95"/>
      <c r="S4545" s="95"/>
      <c r="T4545" s="12">
        <f>SUM(P4545:S4545)</f>
        <v>0</v>
      </c>
      <c r="U4545" s="95"/>
      <c r="V4545" s="94">
        <v>0.2</v>
      </c>
      <c r="W4545" s="94"/>
      <c r="X4545" s="94"/>
      <c r="Y4545" s="85"/>
      <c r="Z4545" s="85"/>
      <c r="AA4545" s="14">
        <f>SUM(U4545:Z4545)</f>
        <v>0.2</v>
      </c>
      <c r="AB4545" s="85"/>
      <c r="AC4545" s="85"/>
      <c r="AD4545" s="87">
        <f>H4545+K4545+O4545+T4545+AA4545+AB4545-AC4545</f>
        <v>58.795794392523362</v>
      </c>
    </row>
    <row r="4546" spans="1:30" ht="21" customHeight="1" x14ac:dyDescent="0.2">
      <c r="A4546" s="10">
        <v>4542</v>
      </c>
      <c r="B4546" s="107" t="s">
        <v>3645</v>
      </c>
      <c r="C4546" s="104" t="s">
        <v>70</v>
      </c>
      <c r="D4546" s="104">
        <v>2</v>
      </c>
      <c r="E4546" s="36">
        <f>H4546/100</f>
        <v>0.58767999999999998</v>
      </c>
      <c r="F4546" s="49"/>
      <c r="G4546" s="49"/>
      <c r="H4546" s="12">
        <v>58.767999999999994</v>
      </c>
      <c r="I4546" s="49"/>
      <c r="J4546" s="106"/>
      <c r="K4546" s="14">
        <f>SUM(I4546:J4546)</f>
        <v>0</v>
      </c>
      <c r="L4546" s="49"/>
      <c r="M4546" s="106"/>
      <c r="N4546" s="106"/>
      <c r="O4546" s="14">
        <f>SUM(L4546:N4546)</f>
        <v>0</v>
      </c>
      <c r="P4546" s="106"/>
      <c r="Q4546" s="106"/>
      <c r="R4546" s="106"/>
      <c r="S4546" s="106"/>
      <c r="T4546" s="14">
        <f>SUM(P4546:S4546)</f>
        <v>0</v>
      </c>
      <c r="U4546" s="49"/>
      <c r="V4546" s="49"/>
      <c r="W4546" s="49"/>
      <c r="X4546" s="49"/>
      <c r="Y4546" s="49"/>
      <c r="Z4546" s="49"/>
      <c r="AA4546" s="14">
        <f>SUM(U4546:Z4546)</f>
        <v>0</v>
      </c>
      <c r="AB4546" s="49"/>
      <c r="AC4546" s="49"/>
      <c r="AD4546" s="86">
        <f>H4546+K4546+O4546+T4546+AA4546+AB4546-AC4546</f>
        <v>58.767999999999994</v>
      </c>
    </row>
    <row r="4547" spans="1:30" ht="21" customHeight="1" x14ac:dyDescent="0.2">
      <c r="A4547" s="8">
        <v>4543</v>
      </c>
      <c r="B4547" s="117">
        <v>204445</v>
      </c>
      <c r="C4547" s="119" t="s">
        <v>78</v>
      </c>
      <c r="D4547" s="119">
        <v>3</v>
      </c>
      <c r="E4547" s="36">
        <v>0.58750000000000002</v>
      </c>
      <c r="F4547" s="51"/>
      <c r="G4547" s="51"/>
      <c r="H4547" s="12">
        <f>SUM(E4547*100,F4547:G4547)</f>
        <v>58.75</v>
      </c>
      <c r="I4547" s="51"/>
      <c r="J4547" s="121"/>
      <c r="K4547" s="14">
        <f>SUM(I4547:J4547)</f>
        <v>0</v>
      </c>
      <c r="L4547" s="51"/>
      <c r="M4547" s="121"/>
      <c r="N4547" s="121"/>
      <c r="O4547" s="14">
        <f>SUM(L4547:N4547)</f>
        <v>0</v>
      </c>
      <c r="P4547" s="121"/>
      <c r="Q4547" s="121"/>
      <c r="R4547" s="121"/>
      <c r="S4547" s="121"/>
      <c r="T4547" s="14">
        <f>SUM(P4547:S4547)</f>
        <v>0</v>
      </c>
      <c r="U4547" s="51"/>
      <c r="V4547" s="51"/>
      <c r="W4547" s="51"/>
      <c r="X4547" s="51"/>
      <c r="Y4547" s="51"/>
      <c r="Z4547" s="51"/>
      <c r="AA4547" s="14">
        <f>SUM(U4547:Z4547)</f>
        <v>0</v>
      </c>
      <c r="AB4547" s="51"/>
      <c r="AC4547" s="51"/>
      <c r="AD4547" s="86">
        <f>H4547+K4547+O4547+T4547+AA4547+AB4547-AC4547</f>
        <v>58.75</v>
      </c>
    </row>
    <row r="4548" spans="1:30" ht="21" customHeight="1" x14ac:dyDescent="0.2">
      <c r="A4548" s="9">
        <v>4544</v>
      </c>
      <c r="B4548" s="145">
        <v>164341</v>
      </c>
      <c r="C4548" s="92" t="s">
        <v>64</v>
      </c>
      <c r="D4548" s="91">
        <v>5</v>
      </c>
      <c r="E4548" s="37">
        <v>0.5871498207885304</v>
      </c>
      <c r="F4548" s="46"/>
      <c r="G4548" s="46"/>
      <c r="H4548" s="12">
        <f>SUM(E4548*100,F4548:G4548)</f>
        <v>58.714982078853041</v>
      </c>
      <c r="I4548" s="94"/>
      <c r="J4548" s="95"/>
      <c r="K4548" s="12">
        <f>SUM(I4548:J4548)</f>
        <v>0</v>
      </c>
      <c r="L4548" s="95"/>
      <c r="M4548" s="95"/>
      <c r="N4548" s="95"/>
      <c r="O4548" s="12">
        <f>SUM(L4548:N4548)</f>
        <v>0</v>
      </c>
      <c r="P4548" s="95"/>
      <c r="Q4548" s="95"/>
      <c r="R4548" s="95"/>
      <c r="S4548" s="95"/>
      <c r="T4548" s="12">
        <f>SUM(P4548:S4548)</f>
        <v>0</v>
      </c>
      <c r="U4548" s="95"/>
      <c r="V4548" s="94"/>
      <c r="W4548" s="94"/>
      <c r="X4548" s="94"/>
      <c r="Y4548" s="85"/>
      <c r="Z4548" s="85"/>
      <c r="AA4548" s="14">
        <f>SUM(U4548:Z4548)</f>
        <v>0</v>
      </c>
      <c r="AB4548" s="85"/>
      <c r="AC4548" s="85"/>
      <c r="AD4548" s="86">
        <f>H4548+K4548+O4548+T4548+AA4548+AB4548-AC4548</f>
        <v>58.714982078853041</v>
      </c>
    </row>
    <row r="4549" spans="1:30" ht="21" customHeight="1" x14ac:dyDescent="0.2">
      <c r="A4549" s="10">
        <v>4545</v>
      </c>
      <c r="B4549" s="123" t="s">
        <v>3646</v>
      </c>
      <c r="C4549" s="101" t="s">
        <v>68</v>
      </c>
      <c r="D4549" s="137">
        <v>4</v>
      </c>
      <c r="E4549" s="35">
        <v>0.58703703703703702</v>
      </c>
      <c r="F4549" s="48"/>
      <c r="G4549" s="48"/>
      <c r="H4549" s="12">
        <f>SUM(E4549*100,F4549:G4549)</f>
        <v>58.703703703703702</v>
      </c>
      <c r="I4549" s="48"/>
      <c r="J4549" s="78"/>
      <c r="K4549" s="13">
        <f>SUM(I4549:J4549)</f>
        <v>0</v>
      </c>
      <c r="L4549" s="48"/>
      <c r="M4549" s="78"/>
      <c r="N4549" s="78"/>
      <c r="O4549" s="13">
        <f>SUM(L4549:N4549)</f>
        <v>0</v>
      </c>
      <c r="P4549" s="78"/>
      <c r="Q4549" s="78"/>
      <c r="R4549" s="78"/>
      <c r="S4549" s="78"/>
      <c r="T4549" s="13">
        <f>SUM(P4549:S4549)</f>
        <v>0</v>
      </c>
      <c r="U4549" s="48"/>
      <c r="V4549" s="48"/>
      <c r="W4549" s="48"/>
      <c r="X4549" s="48"/>
      <c r="Y4549" s="48"/>
      <c r="Z4549" s="48"/>
      <c r="AA4549" s="13">
        <f>SUM(U4549:Z4549)</f>
        <v>0</v>
      </c>
      <c r="AB4549" s="48"/>
      <c r="AC4549" s="48"/>
      <c r="AD4549" s="86">
        <f>H4549+K4549+O4549+T4549+AA4549+AB4549-AC4549</f>
        <v>58.703703703703702</v>
      </c>
    </row>
    <row r="4550" spans="1:30" ht="21" customHeight="1" x14ac:dyDescent="0.2">
      <c r="A4550" s="8">
        <v>4546</v>
      </c>
      <c r="B4550" s="134" t="s">
        <v>3647</v>
      </c>
      <c r="C4550" s="92" t="s">
        <v>64</v>
      </c>
      <c r="D4550" s="92">
        <v>1</v>
      </c>
      <c r="E4550" s="37">
        <v>0.58699999999999997</v>
      </c>
      <c r="F4550" s="54"/>
      <c r="G4550" s="54"/>
      <c r="H4550" s="12">
        <f>SUM(E4550*100,F4550:G4550)</f>
        <v>58.699999999999996</v>
      </c>
      <c r="I4550" s="85"/>
      <c r="J4550" s="126"/>
      <c r="K4550" s="12">
        <f>SUM(I4550:J4550)</f>
        <v>0</v>
      </c>
      <c r="L4550" s="126"/>
      <c r="M4550" s="126"/>
      <c r="N4550" s="126"/>
      <c r="O4550" s="12">
        <f>SUM(L4550:N4550)</f>
        <v>0</v>
      </c>
      <c r="P4550" s="126"/>
      <c r="Q4550" s="126"/>
      <c r="R4550" s="126"/>
      <c r="S4550" s="126"/>
      <c r="T4550" s="12">
        <f>SUM(P4550:S4550)</f>
        <v>0</v>
      </c>
      <c r="U4550" s="126"/>
      <c r="V4550" s="85"/>
      <c r="W4550" s="85"/>
      <c r="X4550" s="85"/>
      <c r="Y4550" s="85"/>
      <c r="Z4550" s="85"/>
      <c r="AA4550" s="14">
        <f>SUM(U4550:Z4550)</f>
        <v>0</v>
      </c>
      <c r="AB4550" s="85"/>
      <c r="AC4550" s="85"/>
      <c r="AD4550" s="86">
        <f>H4550+K4550+O4550+T4550+AA4550+AB4550-AC4550</f>
        <v>58.699999999999996</v>
      </c>
    </row>
    <row r="4551" spans="1:30" ht="21" customHeight="1" x14ac:dyDescent="0.2">
      <c r="A4551" s="9">
        <v>4547</v>
      </c>
      <c r="B4551" s="122" t="s">
        <v>3648</v>
      </c>
      <c r="C4551" s="110" t="s">
        <v>73</v>
      </c>
      <c r="D4551" s="110">
        <v>1</v>
      </c>
      <c r="E4551" s="36">
        <v>0.58697037037037036</v>
      </c>
      <c r="F4551" s="50"/>
      <c r="G4551" s="50"/>
      <c r="H4551" s="12">
        <f>SUM(E4551*100,F4551:G4551)</f>
        <v>58.697037037037035</v>
      </c>
      <c r="I4551" s="50"/>
      <c r="J4551" s="112"/>
      <c r="K4551" s="14">
        <f>SUM(I4551:J4551)</f>
        <v>0</v>
      </c>
      <c r="L4551" s="50"/>
      <c r="M4551" s="112"/>
      <c r="N4551" s="112"/>
      <c r="O4551" s="14">
        <f>SUM(L4551:N4551)</f>
        <v>0</v>
      </c>
      <c r="P4551" s="112"/>
      <c r="Q4551" s="112"/>
      <c r="R4551" s="112"/>
      <c r="S4551" s="112"/>
      <c r="T4551" s="14">
        <f>SUM(P4551:S4551)</f>
        <v>0</v>
      </c>
      <c r="U4551" s="50"/>
      <c r="V4551" s="50"/>
      <c r="W4551" s="50"/>
      <c r="X4551" s="50"/>
      <c r="Y4551" s="50"/>
      <c r="Z4551" s="50"/>
      <c r="AA4551" s="14">
        <f>SUM(U4551:Z4551)</f>
        <v>0</v>
      </c>
      <c r="AB4551" s="50"/>
      <c r="AC4551" s="50"/>
      <c r="AD4551" s="86">
        <f>H4551+K4551+O4551+T4551+AA4551+AB4551-AC4551</f>
        <v>58.697037037037035</v>
      </c>
    </row>
    <row r="4552" spans="1:30" ht="21" customHeight="1" x14ac:dyDescent="0.2">
      <c r="A4552" s="10">
        <v>4548</v>
      </c>
      <c r="B4552" s="110" t="s">
        <v>3649</v>
      </c>
      <c r="C4552" s="110" t="s">
        <v>73</v>
      </c>
      <c r="D4552" s="110">
        <v>4</v>
      </c>
      <c r="E4552" s="36">
        <v>0.58687500000000004</v>
      </c>
      <c r="F4552" s="50"/>
      <c r="G4552" s="50"/>
      <c r="H4552" s="12">
        <f>SUM(E4552*100,F4552:G4552)</f>
        <v>58.6875</v>
      </c>
      <c r="I4552" s="50"/>
      <c r="J4552" s="112"/>
      <c r="K4552" s="14">
        <f>SUM(I4552:J4552)</f>
        <v>0</v>
      </c>
      <c r="L4552" s="50"/>
      <c r="M4552" s="112"/>
      <c r="N4552" s="112"/>
      <c r="O4552" s="14">
        <f>SUM(L4552:N4552)</f>
        <v>0</v>
      </c>
      <c r="P4552" s="112"/>
      <c r="Q4552" s="112"/>
      <c r="R4552" s="112"/>
      <c r="S4552" s="112"/>
      <c r="T4552" s="14">
        <f>SUM(P4552:S4552)</f>
        <v>0</v>
      </c>
      <c r="U4552" s="50"/>
      <c r="V4552" s="50"/>
      <c r="W4552" s="50"/>
      <c r="X4552" s="50"/>
      <c r="Y4552" s="50"/>
      <c r="Z4552" s="50"/>
      <c r="AA4552" s="14">
        <f>SUM(U4552:Z4552)</f>
        <v>0</v>
      </c>
      <c r="AB4552" s="50"/>
      <c r="AC4552" s="50"/>
      <c r="AD4552" s="86">
        <f>H4552+K4552+O4552+T4552+AA4552+AB4552-AC4552</f>
        <v>58.6875</v>
      </c>
    </row>
    <row r="4553" spans="1:30" ht="21" customHeight="1" x14ac:dyDescent="0.2">
      <c r="A4553" s="8">
        <v>4549</v>
      </c>
      <c r="B4553" s="110" t="s">
        <v>3650</v>
      </c>
      <c r="C4553" s="110" t="s">
        <v>73</v>
      </c>
      <c r="D4553" s="110">
        <v>4</v>
      </c>
      <c r="E4553" s="36">
        <v>0.58687500000000004</v>
      </c>
      <c r="F4553" s="50"/>
      <c r="G4553" s="50"/>
      <c r="H4553" s="12">
        <f>SUM(E4553*100,F4553:G4553)</f>
        <v>58.6875</v>
      </c>
      <c r="I4553" s="50"/>
      <c r="J4553" s="112"/>
      <c r="K4553" s="14">
        <f>SUM(I4553:J4553)</f>
        <v>0</v>
      </c>
      <c r="L4553" s="50"/>
      <c r="M4553" s="112"/>
      <c r="N4553" s="112"/>
      <c r="O4553" s="14">
        <f>SUM(L4553:N4553)</f>
        <v>0</v>
      </c>
      <c r="P4553" s="112"/>
      <c r="Q4553" s="112"/>
      <c r="R4553" s="112"/>
      <c r="S4553" s="112"/>
      <c r="T4553" s="14">
        <f>SUM(P4553:S4553)</f>
        <v>0</v>
      </c>
      <c r="U4553" s="50"/>
      <c r="V4553" s="50"/>
      <c r="W4553" s="50"/>
      <c r="X4553" s="50"/>
      <c r="Y4553" s="50"/>
      <c r="Z4553" s="50"/>
      <c r="AA4553" s="14">
        <f>SUM(U4553:Z4553)</f>
        <v>0</v>
      </c>
      <c r="AB4553" s="50"/>
      <c r="AC4553" s="50"/>
      <c r="AD4553" s="86">
        <f>H4553+K4553+O4553+T4553+AA4553+AB4553-AC4553</f>
        <v>58.6875</v>
      </c>
    </row>
    <row r="4554" spans="1:30" ht="21" customHeight="1" x14ac:dyDescent="0.2">
      <c r="A4554" s="9">
        <v>4550</v>
      </c>
      <c r="B4554" s="117">
        <v>174050</v>
      </c>
      <c r="C4554" s="119" t="s">
        <v>78</v>
      </c>
      <c r="D4554" s="119">
        <v>4</v>
      </c>
      <c r="E4554" s="36">
        <v>0.58679487179487178</v>
      </c>
      <c r="F4554" s="51"/>
      <c r="G4554" s="51"/>
      <c r="H4554" s="12">
        <f>SUM(E4554*100,F4554:G4554)</f>
        <v>58.679487179487175</v>
      </c>
      <c r="I4554" s="51"/>
      <c r="J4554" s="121"/>
      <c r="K4554" s="14">
        <f>SUM(I4554:J4554)</f>
        <v>0</v>
      </c>
      <c r="L4554" s="51"/>
      <c r="M4554" s="121"/>
      <c r="N4554" s="121"/>
      <c r="O4554" s="14">
        <f>SUM(L4554:N4554)</f>
        <v>0</v>
      </c>
      <c r="P4554" s="121"/>
      <c r="Q4554" s="121"/>
      <c r="R4554" s="121"/>
      <c r="S4554" s="121"/>
      <c r="T4554" s="14">
        <f>SUM(P4554:S4554)</f>
        <v>0</v>
      </c>
      <c r="U4554" s="51"/>
      <c r="V4554" s="51"/>
      <c r="W4554" s="51"/>
      <c r="X4554" s="51"/>
      <c r="Y4554" s="51"/>
      <c r="Z4554" s="51"/>
      <c r="AA4554" s="14">
        <f>SUM(U4554:Z4554)</f>
        <v>0</v>
      </c>
      <c r="AB4554" s="51"/>
      <c r="AC4554" s="51"/>
      <c r="AD4554" s="87">
        <f>H4554+K4554+O4554+T4554+AA4554+AB4554-AC4554</f>
        <v>58.679487179487175</v>
      </c>
    </row>
    <row r="4555" spans="1:30" ht="21" customHeight="1" x14ac:dyDescent="0.2">
      <c r="A4555" s="10">
        <v>4551</v>
      </c>
      <c r="B4555" s="117">
        <v>194360</v>
      </c>
      <c r="C4555" s="119" t="s">
        <v>78</v>
      </c>
      <c r="D4555" s="119">
        <v>2</v>
      </c>
      <c r="E4555" s="36">
        <v>0.58666666666666667</v>
      </c>
      <c r="F4555" s="51"/>
      <c r="G4555" s="51"/>
      <c r="H4555" s="12">
        <f>SUM(E4555*100,F4555:G4555)</f>
        <v>58.666666666666664</v>
      </c>
      <c r="I4555" s="51"/>
      <c r="J4555" s="121"/>
      <c r="K4555" s="14">
        <f>SUM(I4555:J4555)</f>
        <v>0</v>
      </c>
      <c r="L4555" s="51"/>
      <c r="M4555" s="121"/>
      <c r="N4555" s="121"/>
      <c r="O4555" s="14">
        <f>SUM(L4555:N4555)</f>
        <v>0</v>
      </c>
      <c r="P4555" s="121"/>
      <c r="Q4555" s="121"/>
      <c r="R4555" s="121"/>
      <c r="S4555" s="121"/>
      <c r="T4555" s="14">
        <f>SUM(P4555:S4555)</f>
        <v>0</v>
      </c>
      <c r="U4555" s="51"/>
      <c r="V4555" s="51"/>
      <c r="W4555" s="51"/>
      <c r="X4555" s="51"/>
      <c r="Y4555" s="51"/>
      <c r="Z4555" s="51"/>
      <c r="AA4555" s="14">
        <f>SUM(U4555:Z4555)</f>
        <v>0</v>
      </c>
      <c r="AB4555" s="51"/>
      <c r="AC4555" s="51"/>
      <c r="AD4555" s="86">
        <f>H4555+K4555+O4555+T4555+AA4555+AB4555-AC4555</f>
        <v>58.666666666666664</v>
      </c>
    </row>
    <row r="4556" spans="1:30" ht="21" customHeight="1" x14ac:dyDescent="0.2">
      <c r="A4556" s="8">
        <v>4552</v>
      </c>
      <c r="B4556" s="131">
        <v>154294</v>
      </c>
      <c r="C4556" s="92" t="s">
        <v>64</v>
      </c>
      <c r="D4556" s="91">
        <v>5</v>
      </c>
      <c r="E4556" s="37">
        <v>0.58618020626017731</v>
      </c>
      <c r="F4556" s="54"/>
      <c r="G4556" s="54"/>
      <c r="H4556" s="12">
        <f>SUM(E4556*100,F4556:G4556)</f>
        <v>58.618020626017731</v>
      </c>
      <c r="I4556" s="85"/>
      <c r="J4556" s="126"/>
      <c r="K4556" s="12">
        <f>SUM(I4556:J4556)</f>
        <v>0</v>
      </c>
      <c r="L4556" s="95"/>
      <c r="M4556" s="95"/>
      <c r="N4556" s="95"/>
      <c r="O4556" s="12">
        <f>SUM(L4556:N4556)</f>
        <v>0</v>
      </c>
      <c r="P4556" s="95"/>
      <c r="Q4556" s="95"/>
      <c r="R4556" s="95"/>
      <c r="S4556" s="95"/>
      <c r="T4556" s="12">
        <f>SUM(P4556:S4556)</f>
        <v>0</v>
      </c>
      <c r="U4556" s="95"/>
      <c r="V4556" s="94"/>
      <c r="W4556" s="94"/>
      <c r="X4556" s="94"/>
      <c r="Y4556" s="85"/>
      <c r="Z4556" s="85"/>
      <c r="AA4556" s="14">
        <f>SUM(U4556:Z4556)</f>
        <v>0</v>
      </c>
      <c r="AB4556" s="85"/>
      <c r="AC4556" s="85"/>
      <c r="AD4556" s="86">
        <f>H4556+K4556+O4556+T4556+AA4556+AB4556-AC4556</f>
        <v>58.618020626017731</v>
      </c>
    </row>
    <row r="4557" spans="1:30" ht="21" customHeight="1" x14ac:dyDescent="0.2">
      <c r="A4557" s="9">
        <v>4553</v>
      </c>
      <c r="B4557" s="90" t="s">
        <v>3651</v>
      </c>
      <c r="C4557" s="92" t="s">
        <v>64</v>
      </c>
      <c r="D4557" s="92">
        <v>2</v>
      </c>
      <c r="E4557" s="37">
        <v>0.58612903225806456</v>
      </c>
      <c r="F4557" s="53"/>
      <c r="G4557" s="46"/>
      <c r="H4557" s="12">
        <f>SUM(E4557*100,F4557:G4557)</f>
        <v>58.612903225806456</v>
      </c>
      <c r="I4557" s="94"/>
      <c r="J4557" s="95"/>
      <c r="K4557" s="12">
        <f>SUM(I4557:J4557)</f>
        <v>0</v>
      </c>
      <c r="L4557" s="95"/>
      <c r="M4557" s="95"/>
      <c r="N4557" s="95"/>
      <c r="O4557" s="12">
        <f>SUM(L4557:N4557)</f>
        <v>0</v>
      </c>
      <c r="P4557" s="95"/>
      <c r="Q4557" s="95"/>
      <c r="R4557" s="95"/>
      <c r="S4557" s="95"/>
      <c r="T4557" s="12">
        <f>SUM(P4557:S4557)</f>
        <v>0</v>
      </c>
      <c r="U4557" s="95"/>
      <c r="V4557" s="94"/>
      <c r="W4557" s="94"/>
      <c r="X4557" s="94"/>
      <c r="Y4557" s="85"/>
      <c r="Z4557" s="85"/>
      <c r="AA4557" s="14">
        <f>SUM(U4557:Z4557)</f>
        <v>0</v>
      </c>
      <c r="AB4557" s="85"/>
      <c r="AC4557" s="85"/>
      <c r="AD4557" s="86">
        <f>H4557+K4557+O4557+T4557+AA4557+AB4557-AC4557</f>
        <v>58.612903225806456</v>
      </c>
    </row>
    <row r="4558" spans="1:30" ht="21" customHeight="1" x14ac:dyDescent="0.2">
      <c r="A4558" s="10">
        <v>4554</v>
      </c>
      <c r="B4558" s="96" t="s">
        <v>3652</v>
      </c>
      <c r="C4558" s="96" t="s">
        <v>66</v>
      </c>
      <c r="D4558" s="96">
        <v>3</v>
      </c>
      <c r="E4558" s="35">
        <v>0.58559322033898309</v>
      </c>
      <c r="F4558" s="47"/>
      <c r="G4558" s="47"/>
      <c r="H4558" s="12">
        <f>SUM(E4558*100,F4558:G4558)</f>
        <v>58.559322033898312</v>
      </c>
      <c r="I4558" s="47"/>
      <c r="J4558" s="77"/>
      <c r="K4558" s="13">
        <f>SUM(I4558:J4558)</f>
        <v>0</v>
      </c>
      <c r="L4558" s="47"/>
      <c r="M4558" s="77"/>
      <c r="N4558" s="77"/>
      <c r="O4558" s="13">
        <f>SUM(L4558:N4558)</f>
        <v>0</v>
      </c>
      <c r="P4558" s="77"/>
      <c r="Q4558" s="77"/>
      <c r="R4558" s="77"/>
      <c r="S4558" s="77"/>
      <c r="T4558" s="13">
        <f>SUM(P4558:S4558)</f>
        <v>0</v>
      </c>
      <c r="U4558" s="47"/>
      <c r="V4558" s="47"/>
      <c r="W4558" s="47"/>
      <c r="X4558" s="47"/>
      <c r="Y4558" s="47"/>
      <c r="Z4558" s="47"/>
      <c r="AA4558" s="13">
        <f>SUM(U4558:Z4558)</f>
        <v>0</v>
      </c>
      <c r="AB4558" s="47"/>
      <c r="AC4558" s="47"/>
      <c r="AD4558" s="87">
        <f>H4558+K4558+O4558+T4558+AA4558+AB4558-AC4558</f>
        <v>58.559322033898312</v>
      </c>
    </row>
    <row r="4559" spans="1:30" ht="21" customHeight="1" x14ac:dyDescent="0.2">
      <c r="A4559" s="8">
        <v>4555</v>
      </c>
      <c r="B4559" s="122" t="s">
        <v>3653</v>
      </c>
      <c r="C4559" s="110" t="s">
        <v>73</v>
      </c>
      <c r="D4559" s="110">
        <v>2</v>
      </c>
      <c r="E4559" s="36">
        <v>0.58545454545454545</v>
      </c>
      <c r="F4559" s="50"/>
      <c r="G4559" s="50"/>
      <c r="H4559" s="12">
        <f>SUM(E4559*100,F4559:G4559)</f>
        <v>58.545454545454547</v>
      </c>
      <c r="I4559" s="50"/>
      <c r="J4559" s="112"/>
      <c r="K4559" s="14">
        <f>SUM(I4559:J4559)</f>
        <v>0</v>
      </c>
      <c r="L4559" s="50"/>
      <c r="M4559" s="112"/>
      <c r="N4559" s="112"/>
      <c r="O4559" s="14">
        <f>SUM(L4559:N4559)</f>
        <v>0</v>
      </c>
      <c r="P4559" s="112"/>
      <c r="Q4559" s="112"/>
      <c r="R4559" s="112"/>
      <c r="S4559" s="112"/>
      <c r="T4559" s="14">
        <f>SUM(P4559:S4559)</f>
        <v>0</v>
      </c>
      <c r="U4559" s="50"/>
      <c r="V4559" s="50"/>
      <c r="W4559" s="50"/>
      <c r="X4559" s="50"/>
      <c r="Y4559" s="50"/>
      <c r="Z4559" s="50"/>
      <c r="AA4559" s="14">
        <f>SUM(U4559:Z4559)</f>
        <v>0</v>
      </c>
      <c r="AB4559" s="50"/>
      <c r="AC4559" s="50"/>
      <c r="AD4559" s="87">
        <f>H4559+K4559+O4559+T4559+AA4559+AB4559-AC4559</f>
        <v>58.545454545454547</v>
      </c>
    </row>
    <row r="4560" spans="1:30" ht="21" customHeight="1" x14ac:dyDescent="0.2">
      <c r="A4560" s="9">
        <v>4556</v>
      </c>
      <c r="B4560" s="122" t="s">
        <v>3654</v>
      </c>
      <c r="C4560" s="110" t="s">
        <v>73</v>
      </c>
      <c r="D4560" s="110">
        <v>4</v>
      </c>
      <c r="E4560" s="36">
        <v>0.58533333333333337</v>
      </c>
      <c r="F4560" s="50"/>
      <c r="G4560" s="50"/>
      <c r="H4560" s="12">
        <f>SUM(E4560*100,F4560:G4560)</f>
        <v>58.533333333333339</v>
      </c>
      <c r="I4560" s="50"/>
      <c r="J4560" s="112"/>
      <c r="K4560" s="14">
        <f>SUM(I4560:J4560)</f>
        <v>0</v>
      </c>
      <c r="L4560" s="50"/>
      <c r="M4560" s="112"/>
      <c r="N4560" s="112"/>
      <c r="O4560" s="14">
        <f>SUM(L4560:N4560)</f>
        <v>0</v>
      </c>
      <c r="P4560" s="112"/>
      <c r="Q4560" s="112"/>
      <c r="R4560" s="112"/>
      <c r="S4560" s="112"/>
      <c r="T4560" s="14">
        <f>SUM(P4560:S4560)</f>
        <v>0</v>
      </c>
      <c r="U4560" s="50"/>
      <c r="V4560" s="50"/>
      <c r="W4560" s="50"/>
      <c r="X4560" s="50"/>
      <c r="Y4560" s="50"/>
      <c r="Z4560" s="50"/>
      <c r="AA4560" s="14">
        <f>SUM(U4560:Z4560)</f>
        <v>0</v>
      </c>
      <c r="AB4560" s="50"/>
      <c r="AC4560" s="50"/>
      <c r="AD4560" s="87">
        <f>H4560+K4560+O4560+T4560+AA4560+AB4560-AC4560</f>
        <v>58.533333333333339</v>
      </c>
    </row>
    <row r="4561" spans="1:30" ht="21" customHeight="1" x14ac:dyDescent="0.2">
      <c r="A4561" s="10">
        <v>4557</v>
      </c>
      <c r="B4561" s="131" t="s">
        <v>3655</v>
      </c>
      <c r="C4561" s="92" t="s">
        <v>64</v>
      </c>
      <c r="D4561" s="92">
        <v>2</v>
      </c>
      <c r="E4561" s="37">
        <v>0.58521276595744676</v>
      </c>
      <c r="F4561" s="46"/>
      <c r="G4561" s="46"/>
      <c r="H4561" s="12">
        <f>SUM(E4561*100,F4561:G4561)</f>
        <v>58.521276595744673</v>
      </c>
      <c r="I4561" s="46"/>
      <c r="J4561" s="91"/>
      <c r="K4561" s="12">
        <f>SUM(I4561:J4561)</f>
        <v>0</v>
      </c>
      <c r="L4561" s="46"/>
      <c r="M4561" s="91"/>
      <c r="N4561" s="91"/>
      <c r="O4561" s="12">
        <f>SUM(L4561:N4561)</f>
        <v>0</v>
      </c>
      <c r="P4561" s="91"/>
      <c r="Q4561" s="91"/>
      <c r="R4561" s="91"/>
      <c r="S4561" s="91"/>
      <c r="T4561" s="12">
        <f>SUM(P4561:S4561)</f>
        <v>0</v>
      </c>
      <c r="U4561" s="46"/>
      <c r="V4561" s="46"/>
      <c r="W4561" s="46"/>
      <c r="X4561" s="46"/>
      <c r="Y4561" s="54"/>
      <c r="Z4561" s="54"/>
      <c r="AA4561" s="14">
        <f>SUM(U4561:Z4561)</f>
        <v>0</v>
      </c>
      <c r="AB4561" s="54"/>
      <c r="AC4561" s="54"/>
      <c r="AD4561" s="87">
        <f>H4561+K4561+O4561+T4561+AA4561+AB4561-AC4561</f>
        <v>58.521276595744673</v>
      </c>
    </row>
    <row r="4562" spans="1:30" ht="21" customHeight="1" x14ac:dyDescent="0.2">
      <c r="A4562" s="8">
        <v>4558</v>
      </c>
      <c r="B4562" s="99">
        <v>163313</v>
      </c>
      <c r="C4562" s="101" t="s">
        <v>68</v>
      </c>
      <c r="D4562" s="101">
        <v>4</v>
      </c>
      <c r="E4562" s="35">
        <v>0.58499999999999996</v>
      </c>
      <c r="F4562" s="48"/>
      <c r="G4562" s="48"/>
      <c r="H4562" s="12">
        <f>SUM(E4562*100,F4562:G4562)</f>
        <v>58.5</v>
      </c>
      <c r="I4562" s="48"/>
      <c r="J4562" s="78"/>
      <c r="K4562" s="13">
        <f>SUM(I4562:J4562)</f>
        <v>0</v>
      </c>
      <c r="L4562" s="48"/>
      <c r="M4562" s="78"/>
      <c r="N4562" s="78"/>
      <c r="O4562" s="13">
        <f>SUM(L4562:N4562)</f>
        <v>0</v>
      </c>
      <c r="P4562" s="78"/>
      <c r="Q4562" s="78"/>
      <c r="R4562" s="78"/>
      <c r="S4562" s="78"/>
      <c r="T4562" s="13">
        <f>SUM(P4562:S4562)</f>
        <v>0</v>
      </c>
      <c r="U4562" s="48"/>
      <c r="V4562" s="48"/>
      <c r="W4562" s="48"/>
      <c r="X4562" s="48"/>
      <c r="Y4562" s="48"/>
      <c r="Z4562" s="48"/>
      <c r="AA4562" s="13">
        <f>SUM(U4562:Z4562)</f>
        <v>0</v>
      </c>
      <c r="AB4562" s="48"/>
      <c r="AC4562" s="48"/>
      <c r="AD4562" s="87">
        <f>H4562+K4562+O4562+T4562+AA4562+AB4562-AC4562</f>
        <v>58.5</v>
      </c>
    </row>
    <row r="4563" spans="1:30" ht="21" customHeight="1" x14ac:dyDescent="0.2">
      <c r="A4563" s="9">
        <v>4559</v>
      </c>
      <c r="B4563" s="96" t="s">
        <v>3656</v>
      </c>
      <c r="C4563" s="96" t="s">
        <v>66</v>
      </c>
      <c r="D4563" s="96">
        <v>4</v>
      </c>
      <c r="E4563" s="35">
        <v>0.5768965517241379</v>
      </c>
      <c r="F4563" s="47"/>
      <c r="G4563" s="47"/>
      <c r="H4563" s="12">
        <f>SUM(E4563*100,F4563:G4563)</f>
        <v>57.689655172413786</v>
      </c>
      <c r="I4563" s="47"/>
      <c r="J4563" s="77"/>
      <c r="K4563" s="13">
        <f>SUM(I4563:J4563)</f>
        <v>0</v>
      </c>
      <c r="L4563" s="47"/>
      <c r="M4563" s="77"/>
      <c r="N4563" s="77"/>
      <c r="O4563" s="13">
        <f>SUM(L4563:N4563)</f>
        <v>0</v>
      </c>
      <c r="P4563" s="77"/>
      <c r="Q4563" s="77"/>
      <c r="R4563" s="77"/>
      <c r="S4563" s="77"/>
      <c r="T4563" s="13">
        <f>SUM(P4563:S4563)</f>
        <v>0</v>
      </c>
      <c r="U4563" s="47"/>
      <c r="V4563" s="47"/>
      <c r="W4563" s="47"/>
      <c r="X4563" s="47"/>
      <c r="Y4563" s="47">
        <v>0.8</v>
      </c>
      <c r="Z4563" s="47"/>
      <c r="AA4563" s="13">
        <f>SUM(U4563:Z4563)</f>
        <v>0.8</v>
      </c>
      <c r="AB4563" s="47"/>
      <c r="AC4563" s="47"/>
      <c r="AD4563" s="86">
        <f>H4563+K4563+O4563+T4563+AA4563+AB4563-AC4563</f>
        <v>58.489655172413784</v>
      </c>
    </row>
    <row r="4564" spans="1:30" ht="21" customHeight="1" x14ac:dyDescent="0.2">
      <c r="A4564" s="10">
        <v>4560</v>
      </c>
      <c r="B4564" s="96" t="s">
        <v>3657</v>
      </c>
      <c r="C4564" s="96" t="s">
        <v>66</v>
      </c>
      <c r="D4564" s="96">
        <v>1</v>
      </c>
      <c r="E4564" s="35">
        <v>0.58468750000000003</v>
      </c>
      <c r="F4564" s="47"/>
      <c r="G4564" s="47"/>
      <c r="H4564" s="12">
        <f>SUM(E4564*100,F4564:G4564)</f>
        <v>58.46875</v>
      </c>
      <c r="I4564" s="47"/>
      <c r="J4564" s="77"/>
      <c r="K4564" s="13">
        <f>SUM(I4564:J4564)</f>
        <v>0</v>
      </c>
      <c r="L4564" s="47"/>
      <c r="M4564" s="77"/>
      <c r="N4564" s="77"/>
      <c r="O4564" s="13">
        <f>SUM(L4564:N4564)</f>
        <v>0</v>
      </c>
      <c r="P4564" s="77"/>
      <c r="Q4564" s="77"/>
      <c r="R4564" s="77"/>
      <c r="S4564" s="77"/>
      <c r="T4564" s="13">
        <f>SUM(P4564:S4564)</f>
        <v>0</v>
      </c>
      <c r="U4564" s="47"/>
      <c r="V4564" s="47"/>
      <c r="W4564" s="47"/>
      <c r="X4564" s="47"/>
      <c r="Y4564" s="47"/>
      <c r="Z4564" s="47"/>
      <c r="AA4564" s="13">
        <f>SUM(U4564:Z4564)</f>
        <v>0</v>
      </c>
      <c r="AB4564" s="47"/>
      <c r="AC4564" s="47"/>
      <c r="AD4564" s="86">
        <f>H4564+K4564+O4564+T4564+AA4564+AB4564-AC4564</f>
        <v>58.46875</v>
      </c>
    </row>
    <row r="4565" spans="1:30" ht="21" customHeight="1" x14ac:dyDescent="0.2">
      <c r="A4565" s="8">
        <v>4561</v>
      </c>
      <c r="B4565" s="96" t="s">
        <v>3658</v>
      </c>
      <c r="C4565" s="96" t="s">
        <v>66</v>
      </c>
      <c r="D4565" s="96">
        <v>3</v>
      </c>
      <c r="E4565" s="35">
        <v>0.58457627118644073</v>
      </c>
      <c r="F4565" s="47"/>
      <c r="G4565" s="47"/>
      <c r="H4565" s="12">
        <f>SUM(E4565*100,F4565:G4565)</f>
        <v>58.457627118644076</v>
      </c>
      <c r="I4565" s="47"/>
      <c r="J4565" s="77"/>
      <c r="K4565" s="13">
        <f>SUM(I4565:J4565)</f>
        <v>0</v>
      </c>
      <c r="L4565" s="47"/>
      <c r="M4565" s="77"/>
      <c r="N4565" s="77"/>
      <c r="O4565" s="13">
        <f>SUM(L4565:N4565)</f>
        <v>0</v>
      </c>
      <c r="P4565" s="77"/>
      <c r="Q4565" s="77"/>
      <c r="R4565" s="77"/>
      <c r="S4565" s="77"/>
      <c r="T4565" s="13">
        <f>SUM(P4565:S4565)</f>
        <v>0</v>
      </c>
      <c r="U4565" s="47"/>
      <c r="V4565" s="47"/>
      <c r="W4565" s="47"/>
      <c r="X4565" s="47"/>
      <c r="Y4565" s="47"/>
      <c r="Z4565" s="47"/>
      <c r="AA4565" s="13">
        <f>SUM(U4565:Z4565)</f>
        <v>0</v>
      </c>
      <c r="AB4565" s="47"/>
      <c r="AC4565" s="47"/>
      <c r="AD4565" s="86">
        <f>H4565+K4565+O4565+T4565+AA4565+AB4565-AC4565</f>
        <v>58.457627118644076</v>
      </c>
    </row>
    <row r="4566" spans="1:30" ht="21" customHeight="1" x14ac:dyDescent="0.2">
      <c r="A4566" s="9">
        <v>4562</v>
      </c>
      <c r="B4566" s="100" t="s">
        <v>3659</v>
      </c>
      <c r="C4566" s="101" t="s">
        <v>68</v>
      </c>
      <c r="D4566" s="101">
        <v>3</v>
      </c>
      <c r="E4566" s="35">
        <v>0.58399999999999996</v>
      </c>
      <c r="F4566" s="48"/>
      <c r="G4566" s="48"/>
      <c r="H4566" s="12">
        <f>SUM(E4566*100,F4566:G4566)</f>
        <v>58.4</v>
      </c>
      <c r="I4566" s="48"/>
      <c r="J4566" s="78"/>
      <c r="K4566" s="13">
        <f>SUM(I4566:J4566)</f>
        <v>0</v>
      </c>
      <c r="L4566" s="48"/>
      <c r="M4566" s="78"/>
      <c r="N4566" s="78"/>
      <c r="O4566" s="13">
        <f>SUM(L4566:N4566)</f>
        <v>0</v>
      </c>
      <c r="P4566" s="78"/>
      <c r="Q4566" s="78"/>
      <c r="R4566" s="78"/>
      <c r="S4566" s="78"/>
      <c r="T4566" s="13">
        <f>SUM(P4566:S4566)</f>
        <v>0</v>
      </c>
      <c r="U4566" s="48"/>
      <c r="V4566" s="48"/>
      <c r="W4566" s="48"/>
      <c r="X4566" s="48"/>
      <c r="Y4566" s="48"/>
      <c r="Z4566" s="48"/>
      <c r="AA4566" s="13">
        <f>SUM(U4566:Z4566)</f>
        <v>0</v>
      </c>
      <c r="AB4566" s="48"/>
      <c r="AC4566" s="48"/>
      <c r="AD4566" s="86">
        <f>H4566+K4566+O4566+T4566+AA4566+AB4566-AC4566</f>
        <v>58.4</v>
      </c>
    </row>
    <row r="4567" spans="1:30" ht="21" customHeight="1" x14ac:dyDescent="0.2">
      <c r="A4567" s="10">
        <v>4563</v>
      </c>
      <c r="B4567" s="117">
        <v>203249</v>
      </c>
      <c r="C4567" s="119" t="s">
        <v>78</v>
      </c>
      <c r="D4567" s="119">
        <v>1</v>
      </c>
      <c r="E4567" s="36">
        <v>0.58374999999999999</v>
      </c>
      <c r="F4567" s="51"/>
      <c r="G4567" s="51"/>
      <c r="H4567" s="12">
        <f>SUM(E4567*100,F4567:G4567)</f>
        <v>58.375</v>
      </c>
      <c r="I4567" s="51"/>
      <c r="J4567" s="121"/>
      <c r="K4567" s="14">
        <f>SUM(I4567:J4567)</f>
        <v>0</v>
      </c>
      <c r="L4567" s="51"/>
      <c r="M4567" s="121"/>
      <c r="N4567" s="121"/>
      <c r="O4567" s="14">
        <f>SUM(L4567:N4567)</f>
        <v>0</v>
      </c>
      <c r="P4567" s="121"/>
      <c r="Q4567" s="121"/>
      <c r="R4567" s="121"/>
      <c r="S4567" s="121"/>
      <c r="T4567" s="14">
        <f>SUM(P4567:S4567)</f>
        <v>0</v>
      </c>
      <c r="U4567" s="51"/>
      <c r="V4567" s="51"/>
      <c r="W4567" s="51"/>
      <c r="X4567" s="51"/>
      <c r="Y4567" s="51"/>
      <c r="Z4567" s="51"/>
      <c r="AA4567" s="14">
        <f>SUM(U4567:Z4567)</f>
        <v>0</v>
      </c>
      <c r="AB4567" s="51"/>
      <c r="AC4567" s="51"/>
      <c r="AD4567" s="86">
        <f>H4567+K4567+O4567+T4567+AA4567+AB4567-AC4567</f>
        <v>58.375</v>
      </c>
    </row>
    <row r="4568" spans="1:30" ht="21" customHeight="1" x14ac:dyDescent="0.2">
      <c r="A4568" s="8">
        <v>4564</v>
      </c>
      <c r="B4568" s="110" t="s">
        <v>3660</v>
      </c>
      <c r="C4568" s="110" t="s">
        <v>73</v>
      </c>
      <c r="D4568" s="110">
        <v>2</v>
      </c>
      <c r="E4568" s="36">
        <v>0.58279720279720282</v>
      </c>
      <c r="F4568" s="50"/>
      <c r="G4568" s="50"/>
      <c r="H4568" s="12">
        <f>SUM(E4568*100,F4568:G4568)</f>
        <v>58.27972027972028</v>
      </c>
      <c r="I4568" s="50"/>
      <c r="J4568" s="112"/>
      <c r="K4568" s="14">
        <f>SUM(I4568:J4568)</f>
        <v>0</v>
      </c>
      <c r="L4568" s="50"/>
      <c r="M4568" s="112"/>
      <c r="N4568" s="112"/>
      <c r="O4568" s="14">
        <f>SUM(L4568:N4568)</f>
        <v>0</v>
      </c>
      <c r="P4568" s="112"/>
      <c r="Q4568" s="112"/>
      <c r="R4568" s="112"/>
      <c r="S4568" s="112"/>
      <c r="T4568" s="14">
        <f>SUM(P4568:S4568)</f>
        <v>0</v>
      </c>
      <c r="U4568" s="50"/>
      <c r="V4568" s="50"/>
      <c r="W4568" s="50"/>
      <c r="X4568" s="50"/>
      <c r="Y4568" s="50"/>
      <c r="Z4568" s="50"/>
      <c r="AA4568" s="14">
        <f>SUM(U4568:Z4568)</f>
        <v>0</v>
      </c>
      <c r="AB4568" s="50"/>
      <c r="AC4568" s="50"/>
      <c r="AD4568" s="86">
        <f>H4568+K4568+O4568+T4568+AA4568+AB4568-AC4568</f>
        <v>58.27972027972028</v>
      </c>
    </row>
    <row r="4569" spans="1:30" ht="21" customHeight="1" x14ac:dyDescent="0.2">
      <c r="A4569" s="9">
        <v>4565</v>
      </c>
      <c r="B4569" s="117">
        <v>184178</v>
      </c>
      <c r="C4569" s="119" t="s">
        <v>78</v>
      </c>
      <c r="D4569" s="119">
        <v>3</v>
      </c>
      <c r="E4569" s="36">
        <v>0.58240909090909088</v>
      </c>
      <c r="F4569" s="51"/>
      <c r="G4569" s="51"/>
      <c r="H4569" s="12">
        <f>SUM(E4569*100,F4569:G4569)</f>
        <v>58.240909090909085</v>
      </c>
      <c r="I4569" s="51"/>
      <c r="J4569" s="121"/>
      <c r="K4569" s="14">
        <f>SUM(I4569:J4569)</f>
        <v>0</v>
      </c>
      <c r="L4569" s="51"/>
      <c r="M4569" s="121"/>
      <c r="N4569" s="121"/>
      <c r="O4569" s="14">
        <f>SUM(L4569:N4569)</f>
        <v>0</v>
      </c>
      <c r="P4569" s="121"/>
      <c r="Q4569" s="121"/>
      <c r="R4569" s="121"/>
      <c r="S4569" s="121"/>
      <c r="T4569" s="14">
        <f>SUM(P4569:S4569)</f>
        <v>0</v>
      </c>
      <c r="U4569" s="51"/>
      <c r="V4569" s="51"/>
      <c r="W4569" s="51"/>
      <c r="X4569" s="51"/>
      <c r="Y4569" s="51"/>
      <c r="Z4569" s="51"/>
      <c r="AA4569" s="14">
        <f>SUM(U4569:Z4569)</f>
        <v>0</v>
      </c>
      <c r="AB4569" s="51"/>
      <c r="AC4569" s="51"/>
      <c r="AD4569" s="87">
        <f>H4569+K4569+O4569+T4569+AA4569+AB4569-AC4569</f>
        <v>58.240909090909085</v>
      </c>
    </row>
    <row r="4570" spans="1:30" ht="21" customHeight="1" x14ac:dyDescent="0.2">
      <c r="A4570" s="10">
        <v>4566</v>
      </c>
      <c r="B4570" s="107">
        <v>182909</v>
      </c>
      <c r="C4570" s="104" t="s">
        <v>70</v>
      </c>
      <c r="D4570" s="104">
        <v>3</v>
      </c>
      <c r="E4570" s="36">
        <f>'[1]3-18-08.'!AD4</f>
        <v>0.5822222222222222</v>
      </c>
      <c r="F4570" s="49"/>
      <c r="G4570" s="49"/>
      <c r="H4570" s="12">
        <f>SUM(E4570*100,F4570:G4570)</f>
        <v>58.222222222222221</v>
      </c>
      <c r="I4570" s="49"/>
      <c r="J4570" s="106"/>
      <c r="K4570" s="14">
        <f>SUM(I4570:J4570)</f>
        <v>0</v>
      </c>
      <c r="L4570" s="49"/>
      <c r="M4570" s="106"/>
      <c r="N4570" s="106"/>
      <c r="O4570" s="14">
        <f>SUM(L4570:N4570)</f>
        <v>0</v>
      </c>
      <c r="P4570" s="106"/>
      <c r="Q4570" s="106"/>
      <c r="R4570" s="106"/>
      <c r="S4570" s="106"/>
      <c r="T4570" s="14">
        <f>SUM(P4570:S4570)</f>
        <v>0</v>
      </c>
      <c r="U4570" s="49"/>
      <c r="V4570" s="49"/>
      <c r="W4570" s="49"/>
      <c r="X4570" s="49"/>
      <c r="Y4570" s="49"/>
      <c r="Z4570" s="49"/>
      <c r="AA4570" s="14">
        <f>SUM(U4570:Z4570)</f>
        <v>0</v>
      </c>
      <c r="AB4570" s="49"/>
      <c r="AC4570" s="49"/>
      <c r="AD4570" s="86">
        <f>H4570+K4570+O4570+T4570+AA4570+AB4570-AC4570</f>
        <v>58.222222222222221</v>
      </c>
    </row>
    <row r="4571" spans="1:30" ht="21" customHeight="1" x14ac:dyDescent="0.2">
      <c r="A4571" s="8">
        <v>4567</v>
      </c>
      <c r="B4571" s="122" t="s">
        <v>3661</v>
      </c>
      <c r="C4571" s="110" t="s">
        <v>73</v>
      </c>
      <c r="D4571" s="110">
        <v>2</v>
      </c>
      <c r="E4571" s="36">
        <v>0.58212121212121215</v>
      </c>
      <c r="F4571" s="50"/>
      <c r="G4571" s="50"/>
      <c r="H4571" s="12">
        <f>SUM(E4571*100,F4571:G4571)</f>
        <v>58.212121212121218</v>
      </c>
      <c r="I4571" s="50"/>
      <c r="J4571" s="112"/>
      <c r="K4571" s="14">
        <f>SUM(I4571:J4571)</f>
        <v>0</v>
      </c>
      <c r="L4571" s="50"/>
      <c r="M4571" s="112"/>
      <c r="N4571" s="112"/>
      <c r="O4571" s="14">
        <f>SUM(L4571:N4571)</f>
        <v>0</v>
      </c>
      <c r="P4571" s="112"/>
      <c r="Q4571" s="112"/>
      <c r="R4571" s="112"/>
      <c r="S4571" s="112"/>
      <c r="T4571" s="14">
        <f>SUM(P4571:S4571)</f>
        <v>0</v>
      </c>
      <c r="U4571" s="50"/>
      <c r="V4571" s="50"/>
      <c r="W4571" s="50"/>
      <c r="X4571" s="50"/>
      <c r="Y4571" s="50"/>
      <c r="Z4571" s="50"/>
      <c r="AA4571" s="14">
        <f>SUM(U4571:Z4571)</f>
        <v>0</v>
      </c>
      <c r="AB4571" s="50"/>
      <c r="AC4571" s="50"/>
      <c r="AD4571" s="87">
        <f>H4571+K4571+O4571+T4571+AA4571+AB4571-AC4571</f>
        <v>58.212121212121218</v>
      </c>
    </row>
    <row r="4572" spans="1:30" ht="21" customHeight="1" x14ac:dyDescent="0.2">
      <c r="A4572" s="9">
        <v>4568</v>
      </c>
      <c r="B4572" s="107">
        <v>182860</v>
      </c>
      <c r="C4572" s="104" t="s">
        <v>70</v>
      </c>
      <c r="D4572" s="104">
        <v>3</v>
      </c>
      <c r="E4572" s="36">
        <f>'[1]3-18-05.'!AD20</f>
        <v>0.58200000000000007</v>
      </c>
      <c r="F4572" s="49"/>
      <c r="G4572" s="49"/>
      <c r="H4572" s="12">
        <f>SUM(E4572*100,F4572:G4572)</f>
        <v>58.20000000000001</v>
      </c>
      <c r="I4572" s="49"/>
      <c r="J4572" s="106"/>
      <c r="K4572" s="14">
        <f>SUM(I4572:J4572)</f>
        <v>0</v>
      </c>
      <c r="L4572" s="49"/>
      <c r="M4572" s="106"/>
      <c r="N4572" s="106"/>
      <c r="O4572" s="14">
        <f>SUM(L4572:N4572)</f>
        <v>0</v>
      </c>
      <c r="P4572" s="106"/>
      <c r="Q4572" s="106"/>
      <c r="R4572" s="106"/>
      <c r="S4572" s="106"/>
      <c r="T4572" s="14">
        <f>SUM(P4572:S4572)</f>
        <v>0</v>
      </c>
      <c r="U4572" s="49"/>
      <c r="V4572" s="49"/>
      <c r="W4572" s="49"/>
      <c r="X4572" s="49"/>
      <c r="Y4572" s="49"/>
      <c r="Z4572" s="49"/>
      <c r="AA4572" s="14">
        <f>SUM(U4572:Z4572)</f>
        <v>0</v>
      </c>
      <c r="AB4572" s="49"/>
      <c r="AC4572" s="49"/>
      <c r="AD4572" s="86">
        <f>H4572+K4572+O4572+T4572+AA4572+AB4572-AC4572</f>
        <v>58.20000000000001</v>
      </c>
    </row>
    <row r="4573" spans="1:30" ht="21" customHeight="1" x14ac:dyDescent="0.2">
      <c r="A4573" s="10">
        <v>4569</v>
      </c>
      <c r="B4573" s="99" t="s">
        <v>719</v>
      </c>
      <c r="C4573" s="101" t="s">
        <v>68</v>
      </c>
      <c r="D4573" s="101">
        <v>4</v>
      </c>
      <c r="E4573" s="35">
        <v>0.58199999999999996</v>
      </c>
      <c r="F4573" s="48"/>
      <c r="G4573" s="48"/>
      <c r="H4573" s="12">
        <f>SUM(E4573*100,F4573:G4573)</f>
        <v>58.199999999999996</v>
      </c>
      <c r="I4573" s="48"/>
      <c r="J4573" s="78"/>
      <c r="K4573" s="13">
        <f>SUM(I4573:J4573)</f>
        <v>0</v>
      </c>
      <c r="L4573" s="48"/>
      <c r="M4573" s="78"/>
      <c r="N4573" s="78"/>
      <c r="O4573" s="13">
        <f>SUM(L4573:N4573)</f>
        <v>0</v>
      </c>
      <c r="P4573" s="78"/>
      <c r="Q4573" s="78"/>
      <c r="R4573" s="78"/>
      <c r="S4573" s="78"/>
      <c r="T4573" s="13">
        <f>SUM(P4573:S4573)</f>
        <v>0</v>
      </c>
      <c r="U4573" s="48"/>
      <c r="V4573" s="48"/>
      <c r="W4573" s="48"/>
      <c r="X4573" s="48"/>
      <c r="Y4573" s="48"/>
      <c r="Z4573" s="48"/>
      <c r="AA4573" s="13">
        <f>SUM(U4573:Z4573)</f>
        <v>0</v>
      </c>
      <c r="AB4573" s="48"/>
      <c r="AC4573" s="48"/>
      <c r="AD4573" s="86">
        <f>H4573+K4573+O4573+T4573+AA4573+AB4573-AC4573</f>
        <v>58.199999999999996</v>
      </c>
    </row>
    <row r="4574" spans="1:30" ht="21" customHeight="1" x14ac:dyDescent="0.2">
      <c r="A4574" s="8">
        <v>4570</v>
      </c>
      <c r="B4574" s="134" t="s">
        <v>3662</v>
      </c>
      <c r="C4574" s="92" t="s">
        <v>64</v>
      </c>
      <c r="D4574" s="92">
        <v>1</v>
      </c>
      <c r="E4574" s="37">
        <v>0.57699999999999996</v>
      </c>
      <c r="F4574" s="53"/>
      <c r="G4574" s="46"/>
      <c r="H4574" s="12">
        <f>SUM(E4574*100,F4574:G4574)</f>
        <v>57.699999999999996</v>
      </c>
      <c r="I4574" s="94"/>
      <c r="J4574" s="95"/>
      <c r="K4574" s="12">
        <f>SUM(I4574:J4574)</f>
        <v>0</v>
      </c>
      <c r="L4574" s="95"/>
      <c r="M4574" s="95"/>
      <c r="N4574" s="95"/>
      <c r="O4574" s="12">
        <f>SUM(L4574:N4574)</f>
        <v>0</v>
      </c>
      <c r="P4574" s="95"/>
      <c r="Q4574" s="95"/>
      <c r="R4574" s="95"/>
      <c r="S4574" s="95"/>
      <c r="T4574" s="12">
        <f>SUM(P4574:S4574)</f>
        <v>0</v>
      </c>
      <c r="U4574" s="95"/>
      <c r="V4574" s="94">
        <v>0.5</v>
      </c>
      <c r="W4574" s="94"/>
      <c r="X4574" s="94"/>
      <c r="Y4574" s="85"/>
      <c r="Z4574" s="85"/>
      <c r="AA4574" s="14">
        <f>SUM(U4574:Z4574)</f>
        <v>0.5</v>
      </c>
      <c r="AB4574" s="85"/>
      <c r="AC4574" s="85"/>
      <c r="AD4574" s="86">
        <f>H4574+K4574+O4574+T4574+AA4574+AB4574-AC4574</f>
        <v>58.199999999999996</v>
      </c>
    </row>
    <row r="4575" spans="1:30" ht="21" customHeight="1" x14ac:dyDescent="0.2">
      <c r="A4575" s="9">
        <v>4571</v>
      </c>
      <c r="B4575" s="123" t="s">
        <v>3663</v>
      </c>
      <c r="C4575" s="101" t="s">
        <v>68</v>
      </c>
      <c r="D4575" s="137">
        <v>4</v>
      </c>
      <c r="E4575" s="35">
        <v>0.58185185185185184</v>
      </c>
      <c r="F4575" s="48"/>
      <c r="G4575" s="48"/>
      <c r="H4575" s="12">
        <f>SUM(E4575*100,F4575:G4575)</f>
        <v>58.185185185185183</v>
      </c>
      <c r="I4575" s="48"/>
      <c r="J4575" s="78"/>
      <c r="K4575" s="13">
        <f>SUM(I4575:J4575)</f>
        <v>0</v>
      </c>
      <c r="L4575" s="48"/>
      <c r="M4575" s="78"/>
      <c r="N4575" s="78"/>
      <c r="O4575" s="13">
        <f>SUM(L4575:N4575)</f>
        <v>0</v>
      </c>
      <c r="P4575" s="78"/>
      <c r="Q4575" s="78"/>
      <c r="R4575" s="78"/>
      <c r="S4575" s="78"/>
      <c r="T4575" s="13">
        <f>SUM(P4575:S4575)</f>
        <v>0</v>
      </c>
      <c r="U4575" s="48"/>
      <c r="V4575" s="48"/>
      <c r="W4575" s="48"/>
      <c r="X4575" s="48"/>
      <c r="Y4575" s="48"/>
      <c r="Z4575" s="48"/>
      <c r="AA4575" s="13">
        <f>SUM(U4575:Z4575)</f>
        <v>0</v>
      </c>
      <c r="AB4575" s="48"/>
      <c r="AC4575" s="48"/>
      <c r="AD4575" s="86">
        <f>H4575+K4575+O4575+T4575+AA4575+AB4575-AC4575</f>
        <v>58.185185185185183</v>
      </c>
    </row>
    <row r="4576" spans="1:30" ht="21" customHeight="1" x14ac:dyDescent="0.2">
      <c r="A4576" s="10">
        <v>4572</v>
      </c>
      <c r="B4576" s="134" t="s">
        <v>3664</v>
      </c>
      <c r="C4576" s="92" t="s">
        <v>64</v>
      </c>
      <c r="D4576" s="92">
        <v>1</v>
      </c>
      <c r="E4576" s="37">
        <v>0.58033333333333337</v>
      </c>
      <c r="F4576" s="53"/>
      <c r="G4576" s="46"/>
      <c r="H4576" s="12">
        <f>SUM(E4576*100,F4576:G4576)</f>
        <v>58.033333333333339</v>
      </c>
      <c r="I4576" s="94"/>
      <c r="J4576" s="95"/>
      <c r="K4576" s="12">
        <f>SUM(I4576:J4576)</f>
        <v>0</v>
      </c>
      <c r="L4576" s="95"/>
      <c r="M4576" s="95"/>
      <c r="N4576" s="95"/>
      <c r="O4576" s="12">
        <f>SUM(L4576:N4576)</f>
        <v>0</v>
      </c>
      <c r="P4576" s="95"/>
      <c r="Q4576" s="95"/>
      <c r="R4576" s="95"/>
      <c r="S4576" s="95"/>
      <c r="T4576" s="12">
        <f>SUM(P4576:S4576)</f>
        <v>0</v>
      </c>
      <c r="U4576" s="95"/>
      <c r="V4576" s="94"/>
      <c r="W4576" s="94"/>
      <c r="X4576" s="94"/>
      <c r="Y4576" s="85"/>
      <c r="Z4576" s="85"/>
      <c r="AA4576" s="14">
        <f>SUM(U4576:Z4576)</f>
        <v>0</v>
      </c>
      <c r="AB4576" s="85"/>
      <c r="AC4576" s="85"/>
      <c r="AD4576" s="86">
        <f>H4576+K4576+O4576+T4576+AA4576+AB4576-AC4576</f>
        <v>58.033333333333339</v>
      </c>
    </row>
    <row r="4577" spans="1:30" ht="21" customHeight="1" x14ac:dyDescent="0.2">
      <c r="A4577" s="8">
        <v>4573</v>
      </c>
      <c r="B4577" s="107" t="s">
        <v>3665</v>
      </c>
      <c r="C4577" s="104" t="s">
        <v>70</v>
      </c>
      <c r="D4577" s="104">
        <v>2</v>
      </c>
      <c r="E4577" s="36">
        <f>H4577/100</f>
        <v>0.58024999999999993</v>
      </c>
      <c r="F4577" s="49"/>
      <c r="G4577" s="49"/>
      <c r="H4577" s="12">
        <v>58.024999999999999</v>
      </c>
      <c r="I4577" s="49"/>
      <c r="J4577" s="106"/>
      <c r="K4577" s="14">
        <f>SUM(I4577:J4577)</f>
        <v>0</v>
      </c>
      <c r="L4577" s="49"/>
      <c r="M4577" s="106"/>
      <c r="N4577" s="106"/>
      <c r="O4577" s="14">
        <f>SUM(L4577:N4577)</f>
        <v>0</v>
      </c>
      <c r="P4577" s="106"/>
      <c r="Q4577" s="106"/>
      <c r="R4577" s="106"/>
      <c r="S4577" s="106"/>
      <c r="T4577" s="14">
        <f>SUM(P4577:S4577)</f>
        <v>0</v>
      </c>
      <c r="U4577" s="49"/>
      <c r="V4577" s="49"/>
      <c r="W4577" s="49"/>
      <c r="X4577" s="49"/>
      <c r="Y4577" s="49"/>
      <c r="Z4577" s="49"/>
      <c r="AA4577" s="14">
        <f>SUM(U4577:Z4577)</f>
        <v>0</v>
      </c>
      <c r="AB4577" s="49"/>
      <c r="AC4577" s="49"/>
      <c r="AD4577" s="86">
        <f>H4577+K4577+O4577+T4577+AA4577+AB4577-AC4577</f>
        <v>58.024999999999999</v>
      </c>
    </row>
    <row r="4578" spans="1:30" ht="21" customHeight="1" x14ac:dyDescent="0.2">
      <c r="A4578" s="9">
        <v>4574</v>
      </c>
      <c r="B4578" s="134" t="s">
        <v>3666</v>
      </c>
      <c r="C4578" s="92" t="s">
        <v>64</v>
      </c>
      <c r="D4578" s="92">
        <v>1</v>
      </c>
      <c r="E4578" s="37">
        <v>0.58016666666666672</v>
      </c>
      <c r="F4578" s="53"/>
      <c r="G4578" s="46"/>
      <c r="H4578" s="12">
        <f>SUM(E4578*100,F4578:G4578)</f>
        <v>58.016666666666673</v>
      </c>
      <c r="I4578" s="94"/>
      <c r="J4578" s="95"/>
      <c r="K4578" s="12">
        <f>SUM(I4578:J4578)</f>
        <v>0</v>
      </c>
      <c r="L4578" s="95"/>
      <c r="M4578" s="95"/>
      <c r="N4578" s="95"/>
      <c r="O4578" s="12">
        <f>SUM(L4578:N4578)</f>
        <v>0</v>
      </c>
      <c r="P4578" s="95"/>
      <c r="Q4578" s="95"/>
      <c r="R4578" s="95"/>
      <c r="S4578" s="95"/>
      <c r="T4578" s="12">
        <f>SUM(P4578:S4578)</f>
        <v>0</v>
      </c>
      <c r="U4578" s="95"/>
      <c r="V4578" s="94"/>
      <c r="W4578" s="94"/>
      <c r="X4578" s="94"/>
      <c r="Y4578" s="85"/>
      <c r="Z4578" s="85"/>
      <c r="AA4578" s="14">
        <f>SUM(U4578:Z4578)</f>
        <v>0</v>
      </c>
      <c r="AB4578" s="85"/>
      <c r="AC4578" s="85"/>
      <c r="AD4578" s="86">
        <f>H4578+K4578+O4578+T4578+AA4578+AB4578-AC4578</f>
        <v>58.016666666666673</v>
      </c>
    </row>
    <row r="4579" spans="1:30" ht="21" customHeight="1" x14ac:dyDescent="0.2">
      <c r="A4579" s="10">
        <v>4575</v>
      </c>
      <c r="B4579" s="144" t="s">
        <v>3667</v>
      </c>
      <c r="C4579" s="92" t="s">
        <v>64</v>
      </c>
      <c r="D4579" s="91">
        <v>4</v>
      </c>
      <c r="E4579" s="37">
        <v>0.57980193459235374</v>
      </c>
      <c r="F4579" s="46"/>
      <c r="G4579" s="46"/>
      <c r="H4579" s="12">
        <f>SUM(E4579*100,F4579:G4579)</f>
        <v>57.980193459235373</v>
      </c>
      <c r="I4579" s="53"/>
      <c r="J4579" s="113"/>
      <c r="K4579" s="12">
        <f>SUM(I4579:J4579)</f>
        <v>0</v>
      </c>
      <c r="L4579" s="95"/>
      <c r="M4579" s="95"/>
      <c r="N4579" s="95"/>
      <c r="O4579" s="12">
        <f>SUM(L4579:N4579)</f>
        <v>0</v>
      </c>
      <c r="P4579" s="95"/>
      <c r="Q4579" s="95"/>
      <c r="R4579" s="95"/>
      <c r="S4579" s="95"/>
      <c r="T4579" s="12">
        <f>SUM(P4579:S4579)</f>
        <v>0</v>
      </c>
      <c r="U4579" s="95"/>
      <c r="V4579" s="94"/>
      <c r="W4579" s="94"/>
      <c r="X4579" s="94"/>
      <c r="Y4579" s="85"/>
      <c r="Z4579" s="85"/>
      <c r="AA4579" s="14">
        <f>SUM(U4579:Z4579)</f>
        <v>0</v>
      </c>
      <c r="AB4579" s="58"/>
      <c r="AC4579" s="58"/>
      <c r="AD4579" s="87">
        <f>H4579+K4579+O4579+T4579+AA4579+AB4579-AC4579</f>
        <v>57.980193459235373</v>
      </c>
    </row>
    <row r="4580" spans="1:30" ht="21" customHeight="1" x14ac:dyDescent="0.2">
      <c r="A4580" s="8">
        <v>4576</v>
      </c>
      <c r="B4580" s="134" t="s">
        <v>3668</v>
      </c>
      <c r="C4580" s="92" t="s">
        <v>64</v>
      </c>
      <c r="D4580" s="92">
        <v>1</v>
      </c>
      <c r="E4580" s="37">
        <v>0.57933333333333337</v>
      </c>
      <c r="F4580" s="58"/>
      <c r="G4580" s="54"/>
      <c r="H4580" s="12">
        <f>SUM(E4580*100,F4580:G4580)</f>
        <v>57.933333333333337</v>
      </c>
      <c r="I4580" s="85"/>
      <c r="J4580" s="126"/>
      <c r="K4580" s="12">
        <f>SUM(I4580:J4580)</f>
        <v>0</v>
      </c>
      <c r="L4580" s="126"/>
      <c r="M4580" s="126"/>
      <c r="N4580" s="126"/>
      <c r="O4580" s="12">
        <f>SUM(L4580:N4580)</f>
        <v>0</v>
      </c>
      <c r="P4580" s="126"/>
      <c r="Q4580" s="126"/>
      <c r="R4580" s="126"/>
      <c r="S4580" s="126"/>
      <c r="T4580" s="12">
        <f>SUM(P4580:S4580)</f>
        <v>0</v>
      </c>
      <c r="U4580" s="126"/>
      <c r="V4580" s="85"/>
      <c r="W4580" s="85"/>
      <c r="X4580" s="85"/>
      <c r="Y4580" s="85"/>
      <c r="Z4580" s="85"/>
      <c r="AA4580" s="14">
        <f>SUM(U4580:Z4580)</f>
        <v>0</v>
      </c>
      <c r="AB4580" s="85"/>
      <c r="AC4580" s="85"/>
      <c r="AD4580" s="86">
        <f>H4580+K4580+O4580+T4580+AA4580+AB4580-AC4580</f>
        <v>57.933333333333337</v>
      </c>
    </row>
    <row r="4581" spans="1:30" ht="21" customHeight="1" x14ac:dyDescent="0.2">
      <c r="A4581" s="9">
        <v>4577</v>
      </c>
      <c r="B4581" s="145">
        <v>164404</v>
      </c>
      <c r="C4581" s="92" t="s">
        <v>64</v>
      </c>
      <c r="D4581" s="91">
        <v>5</v>
      </c>
      <c r="E4581" s="37">
        <v>0.57917562724014338</v>
      </c>
      <c r="F4581" s="46"/>
      <c r="G4581" s="46"/>
      <c r="H4581" s="12">
        <f>SUM(E4581*100,F4581:G4581)</f>
        <v>57.917562724014338</v>
      </c>
      <c r="I4581" s="94"/>
      <c r="J4581" s="95"/>
      <c r="K4581" s="12">
        <f>SUM(I4581:J4581)</f>
        <v>0</v>
      </c>
      <c r="L4581" s="95"/>
      <c r="M4581" s="95"/>
      <c r="N4581" s="95"/>
      <c r="O4581" s="12">
        <f>SUM(L4581:N4581)</f>
        <v>0</v>
      </c>
      <c r="P4581" s="95"/>
      <c r="Q4581" s="95"/>
      <c r="R4581" s="95"/>
      <c r="S4581" s="95"/>
      <c r="T4581" s="12">
        <f>SUM(P4581:S4581)</f>
        <v>0</v>
      </c>
      <c r="U4581" s="95"/>
      <c r="V4581" s="94"/>
      <c r="W4581" s="94"/>
      <c r="X4581" s="94"/>
      <c r="Y4581" s="85"/>
      <c r="Z4581" s="85"/>
      <c r="AA4581" s="14">
        <f>SUM(U4581:Z4581)</f>
        <v>0</v>
      </c>
      <c r="AB4581" s="85"/>
      <c r="AC4581" s="85"/>
      <c r="AD4581" s="86">
        <f>H4581+K4581+O4581+T4581+AA4581+AB4581-AC4581</f>
        <v>57.917562724014338</v>
      </c>
    </row>
    <row r="4582" spans="1:30" ht="21" customHeight="1" x14ac:dyDescent="0.2">
      <c r="A4582" s="10">
        <v>4578</v>
      </c>
      <c r="B4582" s="117">
        <v>174075</v>
      </c>
      <c r="C4582" s="119" t="s">
        <v>78</v>
      </c>
      <c r="D4582" s="119">
        <v>4</v>
      </c>
      <c r="E4582" s="36">
        <v>0.57871794871794868</v>
      </c>
      <c r="F4582" s="51"/>
      <c r="G4582" s="51"/>
      <c r="H4582" s="12">
        <f>SUM(E4582*100,F4582:G4582)</f>
        <v>57.871794871794869</v>
      </c>
      <c r="I4582" s="51"/>
      <c r="J4582" s="121"/>
      <c r="K4582" s="14">
        <f>SUM(I4582:J4582)</f>
        <v>0</v>
      </c>
      <c r="L4582" s="51"/>
      <c r="M4582" s="121"/>
      <c r="N4582" s="121"/>
      <c r="O4582" s="14">
        <f>SUM(L4582:N4582)</f>
        <v>0</v>
      </c>
      <c r="P4582" s="121"/>
      <c r="Q4582" s="121"/>
      <c r="R4582" s="121"/>
      <c r="S4582" s="121"/>
      <c r="T4582" s="14">
        <f>SUM(P4582:S4582)</f>
        <v>0</v>
      </c>
      <c r="U4582" s="51"/>
      <c r="V4582" s="51"/>
      <c r="W4582" s="51"/>
      <c r="X4582" s="51"/>
      <c r="Y4582" s="51"/>
      <c r="Z4582" s="51"/>
      <c r="AA4582" s="14">
        <f>SUM(U4582:Z4582)</f>
        <v>0</v>
      </c>
      <c r="AB4582" s="51"/>
      <c r="AC4582" s="51"/>
      <c r="AD4582" s="87">
        <f>H4582+K4582+O4582+T4582+AA4582+AB4582-AC4582</f>
        <v>57.871794871794869</v>
      </c>
    </row>
    <row r="4583" spans="1:30" ht="21" customHeight="1" x14ac:dyDescent="0.2">
      <c r="A4583" s="8">
        <v>4579</v>
      </c>
      <c r="B4583" s="99" t="s">
        <v>3669</v>
      </c>
      <c r="C4583" s="101" t="s">
        <v>68</v>
      </c>
      <c r="D4583" s="101">
        <v>4</v>
      </c>
      <c r="E4583" s="35">
        <v>0.57833333333333337</v>
      </c>
      <c r="F4583" s="48"/>
      <c r="G4583" s="48"/>
      <c r="H4583" s="12">
        <f>SUM(E4583*100,F4583:G4583)</f>
        <v>57.833333333333336</v>
      </c>
      <c r="I4583" s="48"/>
      <c r="J4583" s="78"/>
      <c r="K4583" s="13">
        <f>SUM(I4583:J4583)</f>
        <v>0</v>
      </c>
      <c r="L4583" s="48"/>
      <c r="M4583" s="78"/>
      <c r="N4583" s="78"/>
      <c r="O4583" s="13">
        <f>SUM(L4583:N4583)</f>
        <v>0</v>
      </c>
      <c r="P4583" s="78"/>
      <c r="Q4583" s="78"/>
      <c r="R4583" s="78"/>
      <c r="S4583" s="78"/>
      <c r="T4583" s="13">
        <f>SUM(P4583:S4583)</f>
        <v>0</v>
      </c>
      <c r="U4583" s="48"/>
      <c r="V4583" s="48"/>
      <c r="W4583" s="48"/>
      <c r="X4583" s="48"/>
      <c r="Y4583" s="48"/>
      <c r="Z4583" s="48"/>
      <c r="AA4583" s="13">
        <f>SUM(U4583:Z4583)</f>
        <v>0</v>
      </c>
      <c r="AB4583" s="48"/>
      <c r="AC4583" s="48"/>
      <c r="AD4583" s="86">
        <f>H4583+K4583+O4583+T4583+AA4583+AB4583-AC4583</f>
        <v>57.833333333333336</v>
      </c>
    </row>
    <row r="4584" spans="1:30" ht="21" customHeight="1" x14ac:dyDescent="0.2">
      <c r="A4584" s="9">
        <v>4580</v>
      </c>
      <c r="B4584" s="153" t="s">
        <v>3670</v>
      </c>
      <c r="C4584" s="92" t="s">
        <v>64</v>
      </c>
      <c r="D4584" s="91">
        <v>4</v>
      </c>
      <c r="E4584" s="37">
        <v>0.57773364485981304</v>
      </c>
      <c r="F4584" s="53"/>
      <c r="G4584" s="46"/>
      <c r="H4584" s="12">
        <f>SUM(E4584*100,F4584:G4584)</f>
        <v>57.773364485981304</v>
      </c>
      <c r="I4584" s="94"/>
      <c r="J4584" s="95"/>
      <c r="K4584" s="12">
        <f>SUM(I4584:J4584)</f>
        <v>0</v>
      </c>
      <c r="L4584" s="95"/>
      <c r="M4584" s="95"/>
      <c r="N4584" s="95"/>
      <c r="O4584" s="12">
        <f>SUM(L4584:N4584)</f>
        <v>0</v>
      </c>
      <c r="P4584" s="95"/>
      <c r="Q4584" s="95"/>
      <c r="R4584" s="95"/>
      <c r="S4584" s="95"/>
      <c r="T4584" s="12">
        <f>SUM(P4584:S4584)</f>
        <v>0</v>
      </c>
      <c r="U4584" s="95"/>
      <c r="V4584" s="94"/>
      <c r="W4584" s="94"/>
      <c r="X4584" s="94"/>
      <c r="Y4584" s="85"/>
      <c r="Z4584" s="85"/>
      <c r="AA4584" s="14">
        <f>SUM(U4584:Z4584)</f>
        <v>0</v>
      </c>
      <c r="AB4584" s="85"/>
      <c r="AC4584" s="85"/>
      <c r="AD4584" s="86">
        <f>H4584+K4584+O4584+T4584+AA4584+AB4584-AC4584</f>
        <v>57.773364485981304</v>
      </c>
    </row>
    <row r="4585" spans="1:30" ht="21" customHeight="1" x14ac:dyDescent="0.2">
      <c r="A4585" s="10">
        <v>4581</v>
      </c>
      <c r="B4585" s="134" t="s">
        <v>3671</v>
      </c>
      <c r="C4585" s="92" t="s">
        <v>64</v>
      </c>
      <c r="D4585" s="92">
        <v>1</v>
      </c>
      <c r="E4585" s="37">
        <v>0.56743999999999994</v>
      </c>
      <c r="F4585" s="52"/>
      <c r="G4585" s="46"/>
      <c r="H4585" s="12">
        <f>SUM(E4585*100,F4585:G4585)</f>
        <v>56.743999999999993</v>
      </c>
      <c r="I4585" s="193"/>
      <c r="J4585" s="115"/>
      <c r="K4585" s="12">
        <f>SUM(I4585:J4585)</f>
        <v>0</v>
      </c>
      <c r="L4585" s="115"/>
      <c r="M4585" s="115"/>
      <c r="N4585" s="115"/>
      <c r="O4585" s="12">
        <f>SUM(L4585:N4585)</f>
        <v>0</v>
      </c>
      <c r="P4585" s="115"/>
      <c r="Q4585" s="115"/>
      <c r="R4585" s="115"/>
      <c r="S4585" s="115"/>
      <c r="T4585" s="12">
        <f>SUM(P4585:S4585)</f>
        <v>0</v>
      </c>
      <c r="U4585" s="115"/>
      <c r="V4585" s="193">
        <v>0.5</v>
      </c>
      <c r="W4585" s="193"/>
      <c r="X4585" s="193"/>
      <c r="Y4585" s="88"/>
      <c r="Z4585" s="88">
        <v>0.5</v>
      </c>
      <c r="AA4585" s="14">
        <f>SUM(U4585:Z4585)</f>
        <v>1</v>
      </c>
      <c r="AB4585" s="88"/>
      <c r="AC4585" s="88"/>
      <c r="AD4585" s="86">
        <f>H4585+K4585+O4585+T4585+AA4585+AB4585-AC4585</f>
        <v>57.743999999999993</v>
      </c>
    </row>
    <row r="4586" spans="1:30" ht="21" customHeight="1" x14ac:dyDescent="0.2">
      <c r="A4586" s="8">
        <v>4582</v>
      </c>
      <c r="B4586" s="100" t="s">
        <v>3672</v>
      </c>
      <c r="C4586" s="101" t="s">
        <v>68</v>
      </c>
      <c r="D4586" s="101">
        <v>2</v>
      </c>
      <c r="E4586" s="35">
        <v>0.57733333333333337</v>
      </c>
      <c r="F4586" s="48"/>
      <c r="G4586" s="48"/>
      <c r="H4586" s="12">
        <f>SUM(E4586*100,F4586:G4586)</f>
        <v>57.733333333333334</v>
      </c>
      <c r="I4586" s="48"/>
      <c r="J4586" s="78"/>
      <c r="K4586" s="13">
        <f>SUM(I4586:J4586)</f>
        <v>0</v>
      </c>
      <c r="L4586" s="48"/>
      <c r="M4586" s="78"/>
      <c r="N4586" s="78"/>
      <c r="O4586" s="13">
        <f>SUM(L4586:N4586)</f>
        <v>0</v>
      </c>
      <c r="P4586" s="78"/>
      <c r="Q4586" s="78"/>
      <c r="R4586" s="78"/>
      <c r="S4586" s="78"/>
      <c r="T4586" s="13">
        <f>SUM(P4586:S4586)</f>
        <v>0</v>
      </c>
      <c r="U4586" s="48"/>
      <c r="V4586" s="48"/>
      <c r="W4586" s="48"/>
      <c r="X4586" s="48"/>
      <c r="Y4586" s="48"/>
      <c r="Z4586" s="48"/>
      <c r="AA4586" s="13">
        <f>SUM(U4586:Z4586)</f>
        <v>0</v>
      </c>
      <c r="AB4586" s="48"/>
      <c r="AC4586" s="48"/>
      <c r="AD4586" s="86">
        <f>H4586+K4586+O4586+T4586+AA4586+AB4586-AC4586</f>
        <v>57.733333333333334</v>
      </c>
    </row>
    <row r="4587" spans="1:30" ht="21" customHeight="1" x14ac:dyDescent="0.2">
      <c r="A4587" s="9">
        <v>4583</v>
      </c>
      <c r="B4587" s="153" t="s">
        <v>3673</v>
      </c>
      <c r="C4587" s="92" t="s">
        <v>64</v>
      </c>
      <c r="D4587" s="91">
        <v>4</v>
      </c>
      <c r="E4587" s="37">
        <v>0.5770794392523364</v>
      </c>
      <c r="F4587" s="46"/>
      <c r="G4587" s="46"/>
      <c r="H4587" s="12">
        <f>SUM(E4587*100,F4587:G4587)</f>
        <v>57.707943925233643</v>
      </c>
      <c r="I4587" s="94"/>
      <c r="J4587" s="95"/>
      <c r="K4587" s="12">
        <f>SUM(I4587:J4587)</f>
        <v>0</v>
      </c>
      <c r="L4587" s="95"/>
      <c r="M4587" s="95"/>
      <c r="N4587" s="95"/>
      <c r="O4587" s="12">
        <f>SUM(L4587:N4587)</f>
        <v>0</v>
      </c>
      <c r="P4587" s="95"/>
      <c r="Q4587" s="95"/>
      <c r="R4587" s="95"/>
      <c r="S4587" s="95"/>
      <c r="T4587" s="12">
        <f>SUM(P4587:S4587)</f>
        <v>0</v>
      </c>
      <c r="U4587" s="95"/>
      <c r="V4587" s="94"/>
      <c r="W4587" s="94"/>
      <c r="X4587" s="94"/>
      <c r="Y4587" s="85"/>
      <c r="Z4587" s="85"/>
      <c r="AA4587" s="14">
        <f>SUM(U4587:Z4587)</f>
        <v>0</v>
      </c>
      <c r="AB4587" s="85"/>
      <c r="AC4587" s="85"/>
      <c r="AD4587" s="86">
        <f>H4587+K4587+O4587+T4587+AA4587+AB4587-AC4587</f>
        <v>57.707943925233643</v>
      </c>
    </row>
    <row r="4588" spans="1:30" ht="21" customHeight="1" x14ac:dyDescent="0.2">
      <c r="A4588" s="10">
        <v>4584</v>
      </c>
      <c r="B4588" s="145">
        <v>164287</v>
      </c>
      <c r="C4588" s="92" t="s">
        <v>64</v>
      </c>
      <c r="D4588" s="91">
        <v>5</v>
      </c>
      <c r="E4588" s="37">
        <v>0.57650994575045211</v>
      </c>
      <c r="F4588" s="54"/>
      <c r="G4588" s="54"/>
      <c r="H4588" s="12">
        <f>SUM(E4588*100,F4588:G4588)</f>
        <v>57.65099457504521</v>
      </c>
      <c r="I4588" s="85"/>
      <c r="J4588" s="126"/>
      <c r="K4588" s="12">
        <f>SUM(I4588:J4588)</f>
        <v>0</v>
      </c>
      <c r="L4588" s="95"/>
      <c r="M4588" s="95"/>
      <c r="N4588" s="95"/>
      <c r="O4588" s="12">
        <f>SUM(L4588:N4588)</f>
        <v>0</v>
      </c>
      <c r="P4588" s="95"/>
      <c r="Q4588" s="95"/>
      <c r="R4588" s="95"/>
      <c r="S4588" s="95"/>
      <c r="T4588" s="12">
        <f>SUM(P4588:S4588)</f>
        <v>0</v>
      </c>
      <c r="U4588" s="95"/>
      <c r="V4588" s="94"/>
      <c r="W4588" s="94"/>
      <c r="X4588" s="94"/>
      <c r="Y4588" s="85"/>
      <c r="Z4588" s="85"/>
      <c r="AA4588" s="14">
        <f>SUM(U4588:Z4588)</f>
        <v>0</v>
      </c>
      <c r="AB4588" s="85"/>
      <c r="AC4588" s="85"/>
      <c r="AD4588" s="86">
        <f>H4588+K4588+O4588+T4588+AA4588+AB4588-AC4588</f>
        <v>57.65099457504521</v>
      </c>
    </row>
    <row r="4589" spans="1:30" ht="21" customHeight="1" x14ac:dyDescent="0.2">
      <c r="A4589" s="8">
        <v>4585</v>
      </c>
      <c r="B4589" s="131" t="s">
        <v>3674</v>
      </c>
      <c r="C4589" s="92" t="s">
        <v>64</v>
      </c>
      <c r="D4589" s="92">
        <v>2</v>
      </c>
      <c r="E4589" s="37">
        <v>0.57648936170212761</v>
      </c>
      <c r="F4589" s="53"/>
      <c r="G4589" s="46"/>
      <c r="H4589" s="12">
        <f>SUM(E4589*100,F4589:G4589)</f>
        <v>57.648936170212764</v>
      </c>
      <c r="I4589" s="94"/>
      <c r="J4589" s="95"/>
      <c r="K4589" s="12">
        <f>SUM(I4589:J4589)</f>
        <v>0</v>
      </c>
      <c r="L4589" s="95"/>
      <c r="M4589" s="95"/>
      <c r="N4589" s="95"/>
      <c r="O4589" s="12">
        <f>SUM(L4589:N4589)</f>
        <v>0</v>
      </c>
      <c r="P4589" s="95"/>
      <c r="Q4589" s="95"/>
      <c r="R4589" s="95"/>
      <c r="S4589" s="95"/>
      <c r="T4589" s="12">
        <f>SUM(P4589:S4589)</f>
        <v>0</v>
      </c>
      <c r="U4589" s="95"/>
      <c r="V4589" s="94"/>
      <c r="W4589" s="94"/>
      <c r="X4589" s="94"/>
      <c r="Y4589" s="85"/>
      <c r="Z4589" s="85"/>
      <c r="AA4589" s="14">
        <f>SUM(U4589:Z4589)</f>
        <v>0</v>
      </c>
      <c r="AB4589" s="85"/>
      <c r="AC4589" s="85"/>
      <c r="AD4589" s="86">
        <f>H4589+K4589+O4589+T4589+AA4589+AB4589-AC4589</f>
        <v>57.648936170212764</v>
      </c>
    </row>
    <row r="4590" spans="1:30" ht="21" customHeight="1" x14ac:dyDescent="0.2">
      <c r="A4590" s="9">
        <v>4586</v>
      </c>
      <c r="B4590" s="122" t="s">
        <v>3675</v>
      </c>
      <c r="C4590" s="110" t="s">
        <v>73</v>
      </c>
      <c r="D4590" s="110">
        <v>3</v>
      </c>
      <c r="E4590" s="36">
        <v>0.57593749999999999</v>
      </c>
      <c r="F4590" s="50"/>
      <c r="G4590" s="50"/>
      <c r="H4590" s="12">
        <f>SUM(E4590*100,F4590:G4590)</f>
        <v>57.59375</v>
      </c>
      <c r="I4590" s="50"/>
      <c r="J4590" s="112"/>
      <c r="K4590" s="14">
        <f>SUM(I4590:J4590)</f>
        <v>0</v>
      </c>
      <c r="L4590" s="50"/>
      <c r="M4590" s="112"/>
      <c r="N4590" s="112"/>
      <c r="O4590" s="14">
        <f>SUM(L4590:N4590)</f>
        <v>0</v>
      </c>
      <c r="P4590" s="112"/>
      <c r="Q4590" s="112"/>
      <c r="R4590" s="112"/>
      <c r="S4590" s="112"/>
      <c r="T4590" s="14">
        <f>SUM(P4590:S4590)</f>
        <v>0</v>
      </c>
      <c r="U4590" s="50"/>
      <c r="V4590" s="50"/>
      <c r="W4590" s="50"/>
      <c r="X4590" s="50"/>
      <c r="Y4590" s="50"/>
      <c r="Z4590" s="50"/>
      <c r="AA4590" s="14">
        <f>SUM(U4590:Z4590)</f>
        <v>0</v>
      </c>
      <c r="AB4590" s="50"/>
      <c r="AC4590" s="50"/>
      <c r="AD4590" s="86">
        <f>H4590+K4590+O4590+T4590+AA4590+AB4590-AC4590</f>
        <v>57.59375</v>
      </c>
    </row>
    <row r="4591" spans="1:30" ht="21" customHeight="1" x14ac:dyDescent="0.2">
      <c r="A4591" s="10">
        <v>4587</v>
      </c>
      <c r="B4591" s="107" t="s">
        <v>3676</v>
      </c>
      <c r="C4591" s="104" t="s">
        <v>70</v>
      </c>
      <c r="D4591" s="104">
        <v>2</v>
      </c>
      <c r="E4591" s="36">
        <f>H4591/100</f>
        <v>0.5749833333333334</v>
      </c>
      <c r="F4591" s="49"/>
      <c r="G4591" s="49"/>
      <c r="H4591" s="12">
        <v>57.498333333333335</v>
      </c>
      <c r="I4591" s="49"/>
      <c r="J4591" s="106"/>
      <c r="K4591" s="14">
        <f>SUM(I4591:J4591)</f>
        <v>0</v>
      </c>
      <c r="L4591" s="49"/>
      <c r="M4591" s="106"/>
      <c r="N4591" s="106"/>
      <c r="O4591" s="14">
        <f>SUM(L4591:N4591)</f>
        <v>0</v>
      </c>
      <c r="P4591" s="106"/>
      <c r="Q4591" s="106"/>
      <c r="R4591" s="106"/>
      <c r="S4591" s="106"/>
      <c r="T4591" s="14">
        <f>SUM(P4591:S4591)</f>
        <v>0</v>
      </c>
      <c r="U4591" s="49"/>
      <c r="V4591" s="49"/>
      <c r="W4591" s="49"/>
      <c r="X4591" s="49"/>
      <c r="Y4591" s="49"/>
      <c r="Z4591" s="49"/>
      <c r="AA4591" s="14">
        <f>SUM(U4591:Z4591)</f>
        <v>0</v>
      </c>
      <c r="AB4591" s="49"/>
      <c r="AC4591" s="49"/>
      <c r="AD4591" s="87">
        <f>H4591+K4591+O4591+T4591+AA4591+AB4591-AC4591</f>
        <v>57.498333333333335</v>
      </c>
    </row>
    <row r="4592" spans="1:30" ht="21" customHeight="1" x14ac:dyDescent="0.2">
      <c r="A4592" s="8">
        <v>4588</v>
      </c>
      <c r="B4592" s="114" t="s">
        <v>3677</v>
      </c>
      <c r="C4592" s="92" t="s">
        <v>64</v>
      </c>
      <c r="D4592" s="91">
        <v>3</v>
      </c>
      <c r="E4592" s="37">
        <v>0.57411575562700967</v>
      </c>
      <c r="F4592" s="46"/>
      <c r="G4592" s="46"/>
      <c r="H4592" s="12">
        <f>SUM(E4592*100,F4592:G4592)</f>
        <v>57.411575562700968</v>
      </c>
      <c r="I4592" s="94"/>
      <c r="J4592" s="95"/>
      <c r="K4592" s="12">
        <f>SUM(I4592:J4592)</f>
        <v>0</v>
      </c>
      <c r="L4592" s="95"/>
      <c r="M4592" s="95"/>
      <c r="N4592" s="95"/>
      <c r="O4592" s="12">
        <f>SUM(L4592:N4592)</f>
        <v>0</v>
      </c>
      <c r="P4592" s="95"/>
      <c r="Q4592" s="95"/>
      <c r="R4592" s="95"/>
      <c r="S4592" s="95"/>
      <c r="T4592" s="12">
        <f>SUM(P4592:S4592)</f>
        <v>0</v>
      </c>
      <c r="U4592" s="95"/>
      <c r="V4592" s="94"/>
      <c r="W4592" s="94"/>
      <c r="X4592" s="94"/>
      <c r="Y4592" s="85"/>
      <c r="Z4592" s="85"/>
      <c r="AA4592" s="14">
        <f>SUM(U4592:Z4592)</f>
        <v>0</v>
      </c>
      <c r="AB4592" s="85"/>
      <c r="AC4592" s="85"/>
      <c r="AD4592" s="86">
        <f>H4592+K4592+O4592+T4592+AA4592+AB4592-AC4592</f>
        <v>57.411575562700968</v>
      </c>
    </row>
    <row r="4593" spans="1:30" ht="21" customHeight="1" x14ac:dyDescent="0.2">
      <c r="A4593" s="9">
        <v>4589</v>
      </c>
      <c r="B4593" s="107">
        <v>182923</v>
      </c>
      <c r="C4593" s="104" t="s">
        <v>70</v>
      </c>
      <c r="D4593" s="104">
        <v>3</v>
      </c>
      <c r="E4593" s="36">
        <f>'[1]3-18-08.'!AD17</f>
        <v>0.57333333333333336</v>
      </c>
      <c r="F4593" s="49"/>
      <c r="G4593" s="49"/>
      <c r="H4593" s="12">
        <f>SUM(E4593*100,F4593:G4593)</f>
        <v>57.333333333333336</v>
      </c>
      <c r="I4593" s="49"/>
      <c r="J4593" s="106"/>
      <c r="K4593" s="14">
        <f>SUM(I4593:J4593)</f>
        <v>0</v>
      </c>
      <c r="L4593" s="49"/>
      <c r="M4593" s="106"/>
      <c r="N4593" s="106"/>
      <c r="O4593" s="14">
        <f>SUM(L4593:N4593)</f>
        <v>0</v>
      </c>
      <c r="P4593" s="106"/>
      <c r="Q4593" s="106"/>
      <c r="R4593" s="106"/>
      <c r="S4593" s="106"/>
      <c r="T4593" s="14">
        <f>SUM(P4593:S4593)</f>
        <v>0</v>
      </c>
      <c r="U4593" s="49"/>
      <c r="V4593" s="49"/>
      <c r="W4593" s="49"/>
      <c r="X4593" s="49"/>
      <c r="Y4593" s="49"/>
      <c r="Z4593" s="49"/>
      <c r="AA4593" s="14">
        <f>SUM(U4593:Z4593)</f>
        <v>0</v>
      </c>
      <c r="AB4593" s="49"/>
      <c r="AC4593" s="49"/>
      <c r="AD4593" s="86">
        <f>H4593+K4593+O4593+T4593+AA4593+AB4593-AC4593</f>
        <v>57.333333333333336</v>
      </c>
    </row>
    <row r="4594" spans="1:30" ht="21" customHeight="1" x14ac:dyDescent="0.2">
      <c r="A4594" s="10">
        <v>4590</v>
      </c>
      <c r="B4594" s="103" t="s">
        <v>3678</v>
      </c>
      <c r="C4594" s="104" t="s">
        <v>70</v>
      </c>
      <c r="D4594" s="103">
        <v>4</v>
      </c>
      <c r="E4594" s="36">
        <f>H4594/100</f>
        <v>0.57333333333333336</v>
      </c>
      <c r="F4594" s="49"/>
      <c r="G4594" s="49"/>
      <c r="H4594" s="12">
        <v>57.333333333333336</v>
      </c>
      <c r="I4594" s="49"/>
      <c r="J4594" s="106"/>
      <c r="K4594" s="14">
        <f>SUM(I4594:J4594)</f>
        <v>0</v>
      </c>
      <c r="L4594" s="49"/>
      <c r="M4594" s="106"/>
      <c r="N4594" s="106"/>
      <c r="O4594" s="14">
        <f>SUM(L4594:N4594)</f>
        <v>0</v>
      </c>
      <c r="P4594" s="106"/>
      <c r="Q4594" s="106"/>
      <c r="R4594" s="106"/>
      <c r="S4594" s="106"/>
      <c r="T4594" s="14">
        <f>SUM(P4594:S4594)</f>
        <v>0</v>
      </c>
      <c r="U4594" s="49"/>
      <c r="V4594" s="49"/>
      <c r="W4594" s="49"/>
      <c r="X4594" s="49"/>
      <c r="Y4594" s="49"/>
      <c r="Z4594" s="49"/>
      <c r="AA4594" s="14">
        <f>SUM(U4594:Z4594)</f>
        <v>0</v>
      </c>
      <c r="AB4594" s="49"/>
      <c r="AC4594" s="49"/>
      <c r="AD4594" s="86">
        <f>H4594+K4594+O4594+T4594+AA4594+AB4594-AC4594</f>
        <v>57.333333333333336</v>
      </c>
    </row>
    <row r="4595" spans="1:30" ht="21" customHeight="1" x14ac:dyDescent="0.2">
      <c r="A4595" s="8">
        <v>4591</v>
      </c>
      <c r="B4595" s="99" t="s">
        <v>3679</v>
      </c>
      <c r="C4595" s="101" t="s">
        <v>68</v>
      </c>
      <c r="D4595" s="101">
        <v>4</v>
      </c>
      <c r="E4595" s="35">
        <v>0.57299999999999995</v>
      </c>
      <c r="F4595" s="48"/>
      <c r="G4595" s="48"/>
      <c r="H4595" s="12">
        <f>SUM(E4595*100,F4595:G4595)</f>
        <v>57.3</v>
      </c>
      <c r="I4595" s="48"/>
      <c r="J4595" s="78"/>
      <c r="K4595" s="13">
        <f>SUM(I4595:J4595)</f>
        <v>0</v>
      </c>
      <c r="L4595" s="48"/>
      <c r="M4595" s="78"/>
      <c r="N4595" s="78"/>
      <c r="O4595" s="13">
        <f>SUM(L4595:N4595)</f>
        <v>0</v>
      </c>
      <c r="P4595" s="78"/>
      <c r="Q4595" s="78"/>
      <c r="R4595" s="78"/>
      <c r="S4595" s="78"/>
      <c r="T4595" s="13">
        <f>SUM(P4595:S4595)</f>
        <v>0</v>
      </c>
      <c r="U4595" s="48"/>
      <c r="V4595" s="48"/>
      <c r="W4595" s="48"/>
      <c r="X4595" s="48"/>
      <c r="Y4595" s="48"/>
      <c r="Z4595" s="48"/>
      <c r="AA4595" s="13">
        <f>SUM(U4595:Z4595)</f>
        <v>0</v>
      </c>
      <c r="AB4595" s="48"/>
      <c r="AC4595" s="48"/>
      <c r="AD4595" s="86">
        <f>H4595+K4595+O4595+T4595+AA4595+AB4595-AC4595</f>
        <v>57.3</v>
      </c>
    </row>
    <row r="4596" spans="1:30" ht="21" customHeight="1" x14ac:dyDescent="0.2">
      <c r="A4596" s="9">
        <v>4592</v>
      </c>
      <c r="B4596" s="134" t="s">
        <v>3680</v>
      </c>
      <c r="C4596" s="92" t="s">
        <v>64</v>
      </c>
      <c r="D4596" s="91">
        <v>1</v>
      </c>
      <c r="E4596" s="37">
        <v>0.5727965517241379</v>
      </c>
      <c r="F4596" s="46"/>
      <c r="G4596" s="46"/>
      <c r="H4596" s="12">
        <f>SUM(E4596*100,F4596:G4596)</f>
        <v>57.27965517241379</v>
      </c>
      <c r="I4596" s="94"/>
      <c r="J4596" s="95"/>
      <c r="K4596" s="12">
        <f>SUM(I4596:J4596)</f>
        <v>0</v>
      </c>
      <c r="L4596" s="95"/>
      <c r="M4596" s="95"/>
      <c r="N4596" s="95"/>
      <c r="O4596" s="12">
        <f>SUM(L4596:N4596)</f>
        <v>0</v>
      </c>
      <c r="P4596" s="95"/>
      <c r="Q4596" s="95"/>
      <c r="R4596" s="95"/>
      <c r="S4596" s="95"/>
      <c r="T4596" s="12">
        <f>SUM(P4596:S4596)</f>
        <v>0</v>
      </c>
      <c r="U4596" s="95"/>
      <c r="V4596" s="94"/>
      <c r="W4596" s="94"/>
      <c r="X4596" s="94"/>
      <c r="Y4596" s="85"/>
      <c r="Z4596" s="85"/>
      <c r="AA4596" s="14">
        <f>SUM(U4596:Z4596)</f>
        <v>0</v>
      </c>
      <c r="AB4596" s="85"/>
      <c r="AC4596" s="85"/>
      <c r="AD4596" s="86">
        <f>H4596+K4596+O4596+T4596+AA4596+AB4596-AC4596</f>
        <v>57.27965517241379</v>
      </c>
    </row>
    <row r="4597" spans="1:30" ht="21" customHeight="1" x14ac:dyDescent="0.2">
      <c r="A4597" s="10">
        <v>4593</v>
      </c>
      <c r="B4597" s="117">
        <v>194204</v>
      </c>
      <c r="C4597" s="119" t="s">
        <v>78</v>
      </c>
      <c r="D4597" s="119">
        <v>2</v>
      </c>
      <c r="E4597" s="36">
        <v>0.57208333333333339</v>
      </c>
      <c r="F4597" s="51"/>
      <c r="G4597" s="51"/>
      <c r="H4597" s="12">
        <f>SUM(E4597*100,F4597:G4597)</f>
        <v>57.208333333333336</v>
      </c>
      <c r="I4597" s="51"/>
      <c r="J4597" s="121"/>
      <c r="K4597" s="14">
        <f>SUM(I4597:J4597)</f>
        <v>0</v>
      </c>
      <c r="L4597" s="51"/>
      <c r="M4597" s="121"/>
      <c r="N4597" s="121"/>
      <c r="O4597" s="14">
        <f>SUM(L4597:N4597)</f>
        <v>0</v>
      </c>
      <c r="P4597" s="121"/>
      <c r="Q4597" s="121"/>
      <c r="R4597" s="121"/>
      <c r="S4597" s="121"/>
      <c r="T4597" s="14">
        <f>SUM(P4597:S4597)</f>
        <v>0</v>
      </c>
      <c r="U4597" s="51"/>
      <c r="V4597" s="51"/>
      <c r="W4597" s="51"/>
      <c r="X4597" s="51"/>
      <c r="Y4597" s="51"/>
      <c r="Z4597" s="51"/>
      <c r="AA4597" s="14">
        <f>SUM(U4597:Z4597)</f>
        <v>0</v>
      </c>
      <c r="AB4597" s="51"/>
      <c r="AC4597" s="51"/>
      <c r="AD4597" s="87">
        <f>H4597+K4597+O4597+T4597+AA4597+AB4597-AC4597</f>
        <v>57.208333333333336</v>
      </c>
    </row>
    <row r="4598" spans="1:30" ht="21" customHeight="1" x14ac:dyDescent="0.2">
      <c r="A4598" s="8">
        <v>4594</v>
      </c>
      <c r="B4598" s="107" t="s">
        <v>3681</v>
      </c>
      <c r="C4598" s="104" t="s">
        <v>70</v>
      </c>
      <c r="D4598" s="104">
        <v>2</v>
      </c>
      <c r="E4598" s="36">
        <f>H4598/100</f>
        <v>0.38630000000000003</v>
      </c>
      <c r="F4598" s="49"/>
      <c r="G4598" s="49"/>
      <c r="H4598" s="12">
        <v>38.630000000000003</v>
      </c>
      <c r="I4598" s="49"/>
      <c r="J4598" s="106"/>
      <c r="K4598" s="14">
        <f>SUM(I4598:J4598)</f>
        <v>0</v>
      </c>
      <c r="L4598" s="49"/>
      <c r="M4598" s="106"/>
      <c r="N4598" s="106"/>
      <c r="O4598" s="14">
        <f>SUM(L4598:N4598)</f>
        <v>0</v>
      </c>
      <c r="P4598" s="106"/>
      <c r="Q4598" s="106"/>
      <c r="R4598" s="106"/>
      <c r="S4598" s="106"/>
      <c r="T4598" s="14">
        <f>SUM(P4598:S4598)</f>
        <v>0</v>
      </c>
      <c r="U4598" s="49">
        <v>1.5</v>
      </c>
      <c r="V4598" s="49">
        <v>14</v>
      </c>
      <c r="W4598" s="49"/>
      <c r="X4598" s="49"/>
      <c r="Y4598" s="49"/>
      <c r="Z4598" s="49"/>
      <c r="AA4598" s="14">
        <f>SUM(U4598:Z4598)</f>
        <v>15.5</v>
      </c>
      <c r="AB4598" s="49">
        <v>3</v>
      </c>
      <c r="AC4598" s="49"/>
      <c r="AD4598" s="86">
        <f>H4598+K4598+O4598+T4598+AA4598+AB4598-AC4598</f>
        <v>57.13</v>
      </c>
    </row>
    <row r="4599" spans="1:30" ht="21" customHeight="1" x14ac:dyDescent="0.2">
      <c r="A4599" s="9">
        <v>4595</v>
      </c>
      <c r="B4599" s="145">
        <v>164442</v>
      </c>
      <c r="C4599" s="92" t="s">
        <v>64</v>
      </c>
      <c r="D4599" s="91">
        <v>5</v>
      </c>
      <c r="E4599" s="37">
        <v>0.57048387096774189</v>
      </c>
      <c r="F4599" s="46"/>
      <c r="G4599" s="46"/>
      <c r="H4599" s="12">
        <f>SUM(E4599*100,F4599:G4599)</f>
        <v>57.048387096774192</v>
      </c>
      <c r="I4599" s="94"/>
      <c r="J4599" s="95"/>
      <c r="K4599" s="12">
        <f>SUM(I4599:J4599)</f>
        <v>0</v>
      </c>
      <c r="L4599" s="95"/>
      <c r="M4599" s="95"/>
      <c r="N4599" s="95"/>
      <c r="O4599" s="12">
        <f>SUM(L4599:N4599)</f>
        <v>0</v>
      </c>
      <c r="P4599" s="95"/>
      <c r="Q4599" s="95"/>
      <c r="R4599" s="95"/>
      <c r="S4599" s="95"/>
      <c r="T4599" s="12">
        <f>SUM(P4599:S4599)</f>
        <v>0</v>
      </c>
      <c r="U4599" s="95"/>
      <c r="V4599" s="94"/>
      <c r="W4599" s="94"/>
      <c r="X4599" s="94"/>
      <c r="Y4599" s="85"/>
      <c r="Z4599" s="85"/>
      <c r="AA4599" s="14">
        <f>SUM(U4599:Z4599)</f>
        <v>0</v>
      </c>
      <c r="AB4599" s="85"/>
      <c r="AC4599" s="85"/>
      <c r="AD4599" s="86">
        <f>H4599+K4599+O4599+T4599+AA4599+AB4599-AC4599</f>
        <v>57.048387096774192</v>
      </c>
    </row>
    <row r="4600" spans="1:30" ht="21" customHeight="1" x14ac:dyDescent="0.2">
      <c r="A4600" s="10">
        <v>4596</v>
      </c>
      <c r="B4600" s="103" t="s">
        <v>3682</v>
      </c>
      <c r="C4600" s="104" t="s">
        <v>70</v>
      </c>
      <c r="D4600" s="103">
        <v>4</v>
      </c>
      <c r="E4600" s="36">
        <f>H4600/100</f>
        <v>0.56999999999999995</v>
      </c>
      <c r="F4600" s="49"/>
      <c r="G4600" s="49"/>
      <c r="H4600" s="12">
        <v>57</v>
      </c>
      <c r="I4600" s="49"/>
      <c r="J4600" s="106"/>
      <c r="K4600" s="14">
        <f>SUM(I4600:J4600)</f>
        <v>0</v>
      </c>
      <c r="L4600" s="49"/>
      <c r="M4600" s="106"/>
      <c r="N4600" s="106"/>
      <c r="O4600" s="14">
        <f>SUM(L4600:N4600)</f>
        <v>0</v>
      </c>
      <c r="P4600" s="106"/>
      <c r="Q4600" s="106"/>
      <c r="R4600" s="106"/>
      <c r="S4600" s="106"/>
      <c r="T4600" s="14">
        <f>SUM(P4600:S4600)</f>
        <v>0</v>
      </c>
      <c r="U4600" s="49"/>
      <c r="V4600" s="49"/>
      <c r="W4600" s="49"/>
      <c r="X4600" s="49"/>
      <c r="Y4600" s="49"/>
      <c r="Z4600" s="49"/>
      <c r="AA4600" s="14">
        <f>SUM(U4600:Z4600)</f>
        <v>0</v>
      </c>
      <c r="AB4600" s="49"/>
      <c r="AC4600" s="49"/>
      <c r="AD4600" s="87">
        <f>H4600+K4600+O4600+T4600+AA4600+AB4600-AC4600</f>
        <v>57</v>
      </c>
    </row>
    <row r="4601" spans="1:30" ht="21" customHeight="1" x14ac:dyDescent="0.2">
      <c r="A4601" s="8">
        <v>4597</v>
      </c>
      <c r="B4601" s="96" t="s">
        <v>3683</v>
      </c>
      <c r="C4601" s="96" t="s">
        <v>66</v>
      </c>
      <c r="D4601" s="96">
        <v>1</v>
      </c>
      <c r="E4601" s="35">
        <v>0.47966666666666669</v>
      </c>
      <c r="F4601" s="47"/>
      <c r="G4601" s="47">
        <v>2</v>
      </c>
      <c r="H4601" s="12">
        <f>SUM(E4601*100,F4601:G4601)</f>
        <v>49.966666666666669</v>
      </c>
      <c r="I4601" s="47"/>
      <c r="J4601" s="77"/>
      <c r="K4601" s="13">
        <f>SUM(I4601:J4601)</f>
        <v>0</v>
      </c>
      <c r="L4601" s="47"/>
      <c r="M4601" s="77"/>
      <c r="N4601" s="77"/>
      <c r="O4601" s="13">
        <f>SUM(L4601:N4601)</f>
        <v>0</v>
      </c>
      <c r="P4601" s="77"/>
      <c r="Q4601" s="77"/>
      <c r="R4601" s="77"/>
      <c r="S4601" s="77"/>
      <c r="T4601" s="13">
        <f>SUM(P4601:S4601)</f>
        <v>0</v>
      </c>
      <c r="U4601" s="47">
        <v>1</v>
      </c>
      <c r="V4601" s="47">
        <v>2</v>
      </c>
      <c r="W4601" s="47"/>
      <c r="X4601" s="47">
        <v>2</v>
      </c>
      <c r="Y4601" s="47">
        <v>1</v>
      </c>
      <c r="Z4601" s="47"/>
      <c r="AA4601" s="13">
        <f>SUM(U4601:Z4601)</f>
        <v>6</v>
      </c>
      <c r="AB4601" s="47">
        <v>1</v>
      </c>
      <c r="AC4601" s="47"/>
      <c r="AD4601" s="86">
        <f>H4601+K4601+O4601+T4601+AA4601+AB4601-AC4601</f>
        <v>56.966666666666669</v>
      </c>
    </row>
    <row r="4602" spans="1:30" ht="21" customHeight="1" x14ac:dyDescent="0.2">
      <c r="A4602" s="9">
        <v>4598</v>
      </c>
      <c r="B4602" s="117">
        <v>194257</v>
      </c>
      <c r="C4602" s="119" t="s">
        <v>78</v>
      </c>
      <c r="D4602" s="119">
        <v>2</v>
      </c>
      <c r="E4602" s="36">
        <v>0.56958333333333333</v>
      </c>
      <c r="F4602" s="51"/>
      <c r="G4602" s="51"/>
      <c r="H4602" s="12">
        <f>SUM(E4602*100,F4602:G4602)</f>
        <v>56.958333333333336</v>
      </c>
      <c r="I4602" s="51"/>
      <c r="J4602" s="121"/>
      <c r="K4602" s="14">
        <f>SUM(I4602:J4602)</f>
        <v>0</v>
      </c>
      <c r="L4602" s="51"/>
      <c r="M4602" s="121"/>
      <c r="N4602" s="121"/>
      <c r="O4602" s="14">
        <f>SUM(L4602:N4602)</f>
        <v>0</v>
      </c>
      <c r="P4602" s="121"/>
      <c r="Q4602" s="121"/>
      <c r="R4602" s="121"/>
      <c r="S4602" s="121"/>
      <c r="T4602" s="14">
        <f>SUM(P4602:S4602)</f>
        <v>0</v>
      </c>
      <c r="U4602" s="51"/>
      <c r="V4602" s="51"/>
      <c r="W4602" s="51"/>
      <c r="X4602" s="51"/>
      <c r="Y4602" s="51"/>
      <c r="Z4602" s="51"/>
      <c r="AA4602" s="14">
        <f>SUM(U4602:Z4602)</f>
        <v>0</v>
      </c>
      <c r="AB4602" s="51"/>
      <c r="AC4602" s="51"/>
      <c r="AD4602" s="87">
        <f>H4602+K4602+O4602+T4602+AA4602+AB4602-AC4602</f>
        <v>56.958333333333336</v>
      </c>
    </row>
    <row r="4603" spans="1:30" ht="21" customHeight="1" x14ac:dyDescent="0.2">
      <c r="A4603" s="10">
        <v>4599</v>
      </c>
      <c r="B4603" s="117">
        <v>184030</v>
      </c>
      <c r="C4603" s="119" t="s">
        <v>78</v>
      </c>
      <c r="D4603" s="119">
        <v>3</v>
      </c>
      <c r="E4603" s="36">
        <v>0.56954545454545458</v>
      </c>
      <c r="F4603" s="51"/>
      <c r="G4603" s="51"/>
      <c r="H4603" s="12">
        <f>SUM(E4603*100,F4603:G4603)</f>
        <v>56.95454545454546</v>
      </c>
      <c r="I4603" s="51"/>
      <c r="J4603" s="121"/>
      <c r="K4603" s="14">
        <f>SUM(I4603:J4603)</f>
        <v>0</v>
      </c>
      <c r="L4603" s="51"/>
      <c r="M4603" s="121"/>
      <c r="N4603" s="121"/>
      <c r="O4603" s="14">
        <f>SUM(L4603:N4603)</f>
        <v>0</v>
      </c>
      <c r="P4603" s="121"/>
      <c r="Q4603" s="121"/>
      <c r="R4603" s="121"/>
      <c r="S4603" s="121"/>
      <c r="T4603" s="14">
        <f>SUM(P4603:S4603)</f>
        <v>0</v>
      </c>
      <c r="U4603" s="51"/>
      <c r="V4603" s="51"/>
      <c r="W4603" s="51"/>
      <c r="X4603" s="51"/>
      <c r="Y4603" s="51"/>
      <c r="Z4603" s="51"/>
      <c r="AA4603" s="14">
        <f>SUM(U4603:Z4603)</f>
        <v>0</v>
      </c>
      <c r="AB4603" s="51"/>
      <c r="AC4603" s="51"/>
      <c r="AD4603" s="86">
        <f>H4603+K4603+O4603+T4603+AA4603+AB4603-AC4603</f>
        <v>56.95454545454546</v>
      </c>
    </row>
    <row r="4604" spans="1:30" ht="21" customHeight="1" x14ac:dyDescent="0.2">
      <c r="A4604" s="8">
        <v>4600</v>
      </c>
      <c r="B4604" s="96" t="s">
        <v>3684</v>
      </c>
      <c r="C4604" s="96" t="s">
        <v>66</v>
      </c>
      <c r="D4604" s="96">
        <v>3</v>
      </c>
      <c r="E4604" s="35">
        <v>0.56899999999999995</v>
      </c>
      <c r="F4604" s="47"/>
      <c r="G4604" s="47"/>
      <c r="H4604" s="12">
        <f>SUM(E4604*100,F4604:G4604)</f>
        <v>56.899999999999991</v>
      </c>
      <c r="I4604" s="47"/>
      <c r="J4604" s="77"/>
      <c r="K4604" s="13">
        <f>SUM(I4604:J4604)</f>
        <v>0</v>
      </c>
      <c r="L4604" s="47"/>
      <c r="M4604" s="77"/>
      <c r="N4604" s="77"/>
      <c r="O4604" s="13">
        <f>SUM(L4604:N4604)</f>
        <v>0</v>
      </c>
      <c r="P4604" s="77"/>
      <c r="Q4604" s="77"/>
      <c r="R4604" s="77"/>
      <c r="S4604" s="77"/>
      <c r="T4604" s="13">
        <f>SUM(P4604:S4604)</f>
        <v>0</v>
      </c>
      <c r="U4604" s="47"/>
      <c r="V4604" s="47"/>
      <c r="W4604" s="47"/>
      <c r="X4604" s="47"/>
      <c r="Y4604" s="47"/>
      <c r="Z4604" s="47"/>
      <c r="AA4604" s="13">
        <f>SUM(U4604:Z4604)</f>
        <v>0</v>
      </c>
      <c r="AB4604" s="47"/>
      <c r="AC4604" s="47"/>
      <c r="AD4604" s="86">
        <f>H4604+K4604+O4604+T4604+AA4604+AB4604-AC4604</f>
        <v>56.899999999999991</v>
      </c>
    </row>
    <row r="4605" spans="1:30" ht="21" customHeight="1" x14ac:dyDescent="0.2">
      <c r="A4605" s="9">
        <v>4601</v>
      </c>
      <c r="B4605" s="117">
        <v>204169</v>
      </c>
      <c r="C4605" s="119" t="s">
        <v>78</v>
      </c>
      <c r="D4605" s="119">
        <v>1</v>
      </c>
      <c r="E4605" s="36">
        <v>0.56874999999999998</v>
      </c>
      <c r="F4605" s="51"/>
      <c r="G4605" s="51"/>
      <c r="H4605" s="12">
        <f>SUM(E4605*100,F4605:G4605)</f>
        <v>56.875</v>
      </c>
      <c r="I4605" s="51"/>
      <c r="J4605" s="121"/>
      <c r="K4605" s="14">
        <f>SUM(I4605:J4605)</f>
        <v>0</v>
      </c>
      <c r="L4605" s="51"/>
      <c r="M4605" s="121"/>
      <c r="N4605" s="121"/>
      <c r="O4605" s="14">
        <f>SUM(L4605:N4605)</f>
        <v>0</v>
      </c>
      <c r="P4605" s="121"/>
      <c r="Q4605" s="121"/>
      <c r="R4605" s="121"/>
      <c r="S4605" s="121"/>
      <c r="T4605" s="14">
        <f>SUM(P4605:S4605)</f>
        <v>0</v>
      </c>
      <c r="U4605" s="51"/>
      <c r="V4605" s="51"/>
      <c r="W4605" s="51"/>
      <c r="X4605" s="51"/>
      <c r="Y4605" s="51"/>
      <c r="Z4605" s="51"/>
      <c r="AA4605" s="14">
        <f>SUM(U4605:Z4605)</f>
        <v>0</v>
      </c>
      <c r="AB4605" s="51"/>
      <c r="AC4605" s="51"/>
      <c r="AD4605" s="86">
        <f>H4605+K4605+O4605+T4605+AA4605+AB4605-AC4605</f>
        <v>56.875</v>
      </c>
    </row>
    <row r="4606" spans="1:30" ht="21" customHeight="1" x14ac:dyDescent="0.2">
      <c r="A4606" s="10">
        <v>4602</v>
      </c>
      <c r="B4606" s="132" t="s">
        <v>3685</v>
      </c>
      <c r="C4606" s="101" t="s">
        <v>68</v>
      </c>
      <c r="D4606" s="101">
        <v>1</v>
      </c>
      <c r="E4606" s="35">
        <v>0.56857142857142862</v>
      </c>
      <c r="F4606" s="48"/>
      <c r="G4606" s="48"/>
      <c r="H4606" s="12">
        <f>SUM(E4606*100,F4606:G4606)</f>
        <v>56.857142857142861</v>
      </c>
      <c r="I4606" s="48"/>
      <c r="J4606" s="78"/>
      <c r="K4606" s="13">
        <f>SUM(I4606:J4606)</f>
        <v>0</v>
      </c>
      <c r="L4606" s="48"/>
      <c r="M4606" s="78"/>
      <c r="N4606" s="78"/>
      <c r="O4606" s="13">
        <f>SUM(L4606:N4606)</f>
        <v>0</v>
      </c>
      <c r="P4606" s="78"/>
      <c r="Q4606" s="78"/>
      <c r="R4606" s="78"/>
      <c r="S4606" s="78"/>
      <c r="T4606" s="13">
        <f>SUM(P4606:S4606)</f>
        <v>0</v>
      </c>
      <c r="U4606" s="48"/>
      <c r="V4606" s="48"/>
      <c r="W4606" s="48"/>
      <c r="X4606" s="48"/>
      <c r="Y4606" s="48"/>
      <c r="Z4606" s="48"/>
      <c r="AA4606" s="13">
        <f>SUM(U4606:Z4606)</f>
        <v>0</v>
      </c>
      <c r="AB4606" s="48"/>
      <c r="AC4606" s="48"/>
      <c r="AD4606" s="87">
        <f>H4606+K4606+O4606+T4606+AA4606+AB4606-AC4606</f>
        <v>56.857142857142861</v>
      </c>
    </row>
    <row r="4607" spans="1:30" ht="21" customHeight="1" x14ac:dyDescent="0.2">
      <c r="A4607" s="8">
        <v>4603</v>
      </c>
      <c r="B4607" s="110" t="s">
        <v>3686</v>
      </c>
      <c r="C4607" s="110" t="s">
        <v>73</v>
      </c>
      <c r="D4607" s="110">
        <v>3</v>
      </c>
      <c r="E4607" s="36">
        <v>0.56811594202898552</v>
      </c>
      <c r="F4607" s="50"/>
      <c r="G4607" s="50"/>
      <c r="H4607" s="12">
        <f>SUM(E4607*100,F4607:G4607)</f>
        <v>56.811594202898554</v>
      </c>
      <c r="I4607" s="50"/>
      <c r="J4607" s="112"/>
      <c r="K4607" s="14">
        <f>SUM(I4607:J4607)</f>
        <v>0</v>
      </c>
      <c r="L4607" s="50"/>
      <c r="M4607" s="112"/>
      <c r="N4607" s="112"/>
      <c r="O4607" s="14">
        <f>SUM(L4607:N4607)</f>
        <v>0</v>
      </c>
      <c r="P4607" s="112"/>
      <c r="Q4607" s="112"/>
      <c r="R4607" s="112"/>
      <c r="S4607" s="112"/>
      <c r="T4607" s="14">
        <f>SUM(P4607:S4607)</f>
        <v>0</v>
      </c>
      <c r="U4607" s="50"/>
      <c r="V4607" s="50"/>
      <c r="W4607" s="50"/>
      <c r="X4607" s="50"/>
      <c r="Y4607" s="50"/>
      <c r="Z4607" s="50"/>
      <c r="AA4607" s="14">
        <f>SUM(U4607:Z4607)</f>
        <v>0</v>
      </c>
      <c r="AB4607" s="50"/>
      <c r="AC4607" s="50"/>
      <c r="AD4607" s="86">
        <f>H4607+K4607+O4607+T4607+AA4607+AB4607-AC4607</f>
        <v>56.811594202898554</v>
      </c>
    </row>
    <row r="4608" spans="1:30" ht="21" customHeight="1" x14ac:dyDescent="0.2">
      <c r="A4608" s="9">
        <v>4604</v>
      </c>
      <c r="B4608" s="107">
        <v>192443</v>
      </c>
      <c r="C4608" s="104" t="s">
        <v>70</v>
      </c>
      <c r="D4608" s="104">
        <v>3</v>
      </c>
      <c r="E4608" s="36">
        <f>'[1]3-18-07.'!AD28</f>
        <v>0.56799999999999995</v>
      </c>
      <c r="F4608" s="49"/>
      <c r="G4608" s="49"/>
      <c r="H4608" s="12">
        <f>SUM(E4608*100,F4608:G4608)</f>
        <v>56.8</v>
      </c>
      <c r="I4608" s="49"/>
      <c r="J4608" s="106"/>
      <c r="K4608" s="14">
        <f>SUM(I4608:J4608)</f>
        <v>0</v>
      </c>
      <c r="L4608" s="49"/>
      <c r="M4608" s="106"/>
      <c r="N4608" s="106"/>
      <c r="O4608" s="14">
        <f>SUM(L4608:N4608)</f>
        <v>0</v>
      </c>
      <c r="P4608" s="106"/>
      <c r="Q4608" s="106"/>
      <c r="R4608" s="106"/>
      <c r="S4608" s="106"/>
      <c r="T4608" s="14">
        <f>SUM(P4608:S4608)</f>
        <v>0</v>
      </c>
      <c r="U4608" s="49"/>
      <c r="V4608" s="49"/>
      <c r="W4608" s="49"/>
      <c r="X4608" s="49"/>
      <c r="Y4608" s="49"/>
      <c r="Z4608" s="49"/>
      <c r="AA4608" s="14">
        <f>SUM(U4608:Z4608)</f>
        <v>0</v>
      </c>
      <c r="AB4608" s="49"/>
      <c r="AC4608" s="49"/>
      <c r="AD4608" s="86">
        <f>H4608+K4608+O4608+T4608+AA4608+AB4608-AC4608</f>
        <v>56.8</v>
      </c>
    </row>
    <row r="4609" spans="1:30" ht="21" customHeight="1" x14ac:dyDescent="0.2">
      <c r="A4609" s="10">
        <v>4605</v>
      </c>
      <c r="B4609" s="136" t="s">
        <v>3687</v>
      </c>
      <c r="C4609" s="104" t="s">
        <v>70</v>
      </c>
      <c r="D4609" s="103">
        <v>1</v>
      </c>
      <c r="E4609" s="36">
        <f>H4609/100</f>
        <v>0.56799999999999995</v>
      </c>
      <c r="F4609" s="49"/>
      <c r="G4609" s="49"/>
      <c r="H4609" s="12">
        <v>56.8</v>
      </c>
      <c r="I4609" s="49"/>
      <c r="J4609" s="106"/>
      <c r="K4609" s="14">
        <f>SUM(I4609:J4609)</f>
        <v>0</v>
      </c>
      <c r="L4609" s="49"/>
      <c r="M4609" s="106"/>
      <c r="N4609" s="106"/>
      <c r="O4609" s="14">
        <f>SUM(L4609:N4609)</f>
        <v>0</v>
      </c>
      <c r="P4609" s="106"/>
      <c r="Q4609" s="106"/>
      <c r="R4609" s="106"/>
      <c r="S4609" s="106"/>
      <c r="T4609" s="14">
        <f>SUM(P4609:S4609)</f>
        <v>0</v>
      </c>
      <c r="U4609" s="49"/>
      <c r="V4609" s="49"/>
      <c r="W4609" s="49"/>
      <c r="X4609" s="49"/>
      <c r="Y4609" s="49"/>
      <c r="Z4609" s="49"/>
      <c r="AA4609" s="14">
        <f>SUM(U4609:Z4609)</f>
        <v>0</v>
      </c>
      <c r="AB4609" s="49"/>
      <c r="AC4609" s="49"/>
      <c r="AD4609" s="86">
        <f>H4609+K4609+O4609+T4609+AA4609+AB4609-AC4609</f>
        <v>56.8</v>
      </c>
    </row>
    <row r="4610" spans="1:30" ht="21" customHeight="1" x14ac:dyDescent="0.2">
      <c r="A4610" s="8">
        <v>4606</v>
      </c>
      <c r="B4610" s="96" t="s">
        <v>3688</v>
      </c>
      <c r="C4610" s="96" t="s">
        <v>66</v>
      </c>
      <c r="D4610" s="96">
        <v>1</v>
      </c>
      <c r="E4610" s="35">
        <v>0.56766666666666665</v>
      </c>
      <c r="F4610" s="47"/>
      <c r="G4610" s="47"/>
      <c r="H4610" s="12">
        <f>SUM(E4610*100,F4610:G4610)</f>
        <v>56.766666666666666</v>
      </c>
      <c r="I4610" s="47"/>
      <c r="J4610" s="77"/>
      <c r="K4610" s="13">
        <f>SUM(I4610:J4610)</f>
        <v>0</v>
      </c>
      <c r="L4610" s="47"/>
      <c r="M4610" s="77"/>
      <c r="N4610" s="77"/>
      <c r="O4610" s="13">
        <f>SUM(L4610:N4610)</f>
        <v>0</v>
      </c>
      <c r="P4610" s="77"/>
      <c r="Q4610" s="77"/>
      <c r="R4610" s="77"/>
      <c r="S4610" s="77"/>
      <c r="T4610" s="13">
        <f>SUM(P4610:S4610)</f>
        <v>0</v>
      </c>
      <c r="U4610" s="47"/>
      <c r="V4610" s="47"/>
      <c r="W4610" s="47"/>
      <c r="X4610" s="47"/>
      <c r="Y4610" s="47"/>
      <c r="Z4610" s="47"/>
      <c r="AA4610" s="13">
        <f>SUM(U4610:Z4610)</f>
        <v>0</v>
      </c>
      <c r="AB4610" s="47"/>
      <c r="AC4610" s="47"/>
      <c r="AD4610" s="86">
        <f>H4610+K4610+O4610+T4610+AA4610+AB4610-AC4610</f>
        <v>56.766666666666666</v>
      </c>
    </row>
    <row r="4611" spans="1:30" ht="21" customHeight="1" x14ac:dyDescent="0.2">
      <c r="A4611" s="9">
        <v>4607</v>
      </c>
      <c r="B4611" s="131" t="s">
        <v>3689</v>
      </c>
      <c r="C4611" s="92" t="s">
        <v>64</v>
      </c>
      <c r="D4611" s="92">
        <v>2</v>
      </c>
      <c r="E4611" s="37">
        <v>0.56755319148936167</v>
      </c>
      <c r="F4611" s="54"/>
      <c r="G4611" s="54"/>
      <c r="H4611" s="12">
        <f>SUM(E4611*100,F4611:G4611)</f>
        <v>56.755319148936167</v>
      </c>
      <c r="I4611" s="85"/>
      <c r="J4611" s="126"/>
      <c r="K4611" s="12">
        <f>SUM(I4611:J4611)</f>
        <v>0</v>
      </c>
      <c r="L4611" s="126"/>
      <c r="M4611" s="126"/>
      <c r="N4611" s="126"/>
      <c r="O4611" s="12">
        <f>SUM(L4611:N4611)</f>
        <v>0</v>
      </c>
      <c r="P4611" s="126"/>
      <c r="Q4611" s="126"/>
      <c r="R4611" s="126"/>
      <c r="S4611" s="126"/>
      <c r="T4611" s="12">
        <f>SUM(P4611:S4611)</f>
        <v>0</v>
      </c>
      <c r="U4611" s="126"/>
      <c r="V4611" s="85"/>
      <c r="W4611" s="85"/>
      <c r="X4611" s="85"/>
      <c r="Y4611" s="85"/>
      <c r="Z4611" s="85"/>
      <c r="AA4611" s="14">
        <f>SUM(U4611:Z4611)</f>
        <v>0</v>
      </c>
      <c r="AB4611" s="85"/>
      <c r="AC4611" s="85"/>
      <c r="AD4611" s="86">
        <f>H4611+K4611+O4611+T4611+AA4611+AB4611-AC4611</f>
        <v>56.755319148936167</v>
      </c>
    </row>
    <row r="4612" spans="1:30" ht="21" customHeight="1" x14ac:dyDescent="0.2">
      <c r="A4612" s="10">
        <v>4608</v>
      </c>
      <c r="B4612" s="110" t="s">
        <v>3690</v>
      </c>
      <c r="C4612" s="110" t="s">
        <v>73</v>
      </c>
      <c r="D4612" s="110">
        <v>1</v>
      </c>
      <c r="E4612" s="36">
        <v>0.56752666666666662</v>
      </c>
      <c r="F4612" s="50"/>
      <c r="G4612" s="50"/>
      <c r="H4612" s="12">
        <f>SUM(E4612*100,F4612:G4612)</f>
        <v>56.752666666666663</v>
      </c>
      <c r="I4612" s="50"/>
      <c r="J4612" s="112"/>
      <c r="K4612" s="14">
        <f>SUM(I4612:J4612)</f>
        <v>0</v>
      </c>
      <c r="L4612" s="50"/>
      <c r="M4612" s="112"/>
      <c r="N4612" s="112"/>
      <c r="O4612" s="14">
        <f>SUM(L4612:N4612)</f>
        <v>0</v>
      </c>
      <c r="P4612" s="112"/>
      <c r="Q4612" s="112"/>
      <c r="R4612" s="112"/>
      <c r="S4612" s="112"/>
      <c r="T4612" s="14">
        <f>SUM(P4612:S4612)</f>
        <v>0</v>
      </c>
      <c r="U4612" s="50"/>
      <c r="V4612" s="50"/>
      <c r="W4612" s="50"/>
      <c r="X4612" s="50"/>
      <c r="Y4612" s="50"/>
      <c r="Z4612" s="50"/>
      <c r="AA4612" s="14">
        <f>SUM(U4612:Z4612)</f>
        <v>0</v>
      </c>
      <c r="AB4612" s="50"/>
      <c r="AC4612" s="50"/>
      <c r="AD4612" s="86">
        <f>H4612+K4612+O4612+T4612+AA4612+AB4612-AC4612</f>
        <v>56.752666666666663</v>
      </c>
    </row>
    <row r="4613" spans="1:30" ht="21" customHeight="1" x14ac:dyDescent="0.2">
      <c r="A4613" s="8">
        <v>4609</v>
      </c>
      <c r="B4613" s="227" t="s">
        <v>3691</v>
      </c>
      <c r="C4613" s="92" t="s">
        <v>64</v>
      </c>
      <c r="D4613" s="91">
        <v>4</v>
      </c>
      <c r="E4613" s="37">
        <v>0.56733644859813082</v>
      </c>
      <c r="F4613" s="54"/>
      <c r="G4613" s="54"/>
      <c r="H4613" s="12">
        <f>SUM(E4613*100,F4613:G4613)</f>
        <v>56.733644859813083</v>
      </c>
      <c r="I4613" s="85"/>
      <c r="J4613" s="126"/>
      <c r="K4613" s="12">
        <f>SUM(I4613:J4613)</f>
        <v>0</v>
      </c>
      <c r="L4613" s="126"/>
      <c r="M4613" s="126"/>
      <c r="N4613" s="126"/>
      <c r="O4613" s="12">
        <f>SUM(L4613:N4613)</f>
        <v>0</v>
      </c>
      <c r="P4613" s="126"/>
      <c r="Q4613" s="126"/>
      <c r="R4613" s="126"/>
      <c r="S4613" s="126"/>
      <c r="T4613" s="12">
        <f>SUM(P4613:S4613)</f>
        <v>0</v>
      </c>
      <c r="U4613" s="126"/>
      <c r="V4613" s="85"/>
      <c r="W4613" s="85"/>
      <c r="X4613" s="85"/>
      <c r="Y4613" s="85"/>
      <c r="Z4613" s="85"/>
      <c r="AA4613" s="14">
        <f>SUM(U4613:Z4613)</f>
        <v>0</v>
      </c>
      <c r="AB4613" s="85"/>
      <c r="AC4613" s="85"/>
      <c r="AD4613" s="86">
        <f>H4613+K4613+O4613+T4613+AA4613+AB4613-AC4613</f>
        <v>56.733644859813083</v>
      </c>
    </row>
    <row r="4614" spans="1:30" ht="21" customHeight="1" x14ac:dyDescent="0.2">
      <c r="A4614" s="9">
        <v>4610</v>
      </c>
      <c r="B4614" s="90" t="s">
        <v>3692</v>
      </c>
      <c r="C4614" s="92" t="s">
        <v>64</v>
      </c>
      <c r="D4614" s="91">
        <v>2</v>
      </c>
      <c r="E4614" s="37">
        <v>0.56723404255319154</v>
      </c>
      <c r="F4614" s="46"/>
      <c r="G4614" s="46"/>
      <c r="H4614" s="12">
        <f>SUM(E4614*100,F4614:G4614)</f>
        <v>56.723404255319153</v>
      </c>
      <c r="I4614" s="94"/>
      <c r="J4614" s="95"/>
      <c r="K4614" s="12">
        <f>SUM(I4614:J4614)</f>
        <v>0</v>
      </c>
      <c r="L4614" s="95"/>
      <c r="M4614" s="95"/>
      <c r="N4614" s="95"/>
      <c r="O4614" s="12">
        <f>SUM(L4614:N4614)</f>
        <v>0</v>
      </c>
      <c r="P4614" s="95"/>
      <c r="Q4614" s="95"/>
      <c r="R4614" s="95"/>
      <c r="S4614" s="95"/>
      <c r="T4614" s="12">
        <f>SUM(P4614:S4614)</f>
        <v>0</v>
      </c>
      <c r="U4614" s="95"/>
      <c r="V4614" s="94"/>
      <c r="W4614" s="94"/>
      <c r="X4614" s="94"/>
      <c r="Y4614" s="85"/>
      <c r="Z4614" s="85"/>
      <c r="AA4614" s="14">
        <f>SUM(U4614:Z4614)</f>
        <v>0</v>
      </c>
      <c r="AB4614" s="85"/>
      <c r="AC4614" s="85"/>
      <c r="AD4614" s="87">
        <f>H4614+K4614+O4614+T4614+AA4614+AB4614-AC4614</f>
        <v>56.723404255319153</v>
      </c>
    </row>
    <row r="4615" spans="1:30" ht="21" customHeight="1" x14ac:dyDescent="0.2">
      <c r="A4615" s="10">
        <v>4611</v>
      </c>
      <c r="B4615" s="117">
        <v>184070</v>
      </c>
      <c r="C4615" s="119" t="s">
        <v>78</v>
      </c>
      <c r="D4615" s="119">
        <v>3</v>
      </c>
      <c r="E4615" s="36">
        <v>0.56700000000000006</v>
      </c>
      <c r="F4615" s="51"/>
      <c r="G4615" s="51"/>
      <c r="H4615" s="12">
        <f>SUM(E4615*100,F4615:G4615)</f>
        <v>56.7</v>
      </c>
      <c r="I4615" s="51"/>
      <c r="J4615" s="121"/>
      <c r="K4615" s="14">
        <f>SUM(I4615:J4615)</f>
        <v>0</v>
      </c>
      <c r="L4615" s="51"/>
      <c r="M4615" s="121"/>
      <c r="N4615" s="121"/>
      <c r="O4615" s="14">
        <f>SUM(L4615:N4615)</f>
        <v>0</v>
      </c>
      <c r="P4615" s="121"/>
      <c r="Q4615" s="121"/>
      <c r="R4615" s="121"/>
      <c r="S4615" s="121"/>
      <c r="T4615" s="14">
        <f>SUM(P4615:S4615)</f>
        <v>0</v>
      </c>
      <c r="U4615" s="51"/>
      <c r="V4615" s="51"/>
      <c r="W4615" s="51"/>
      <c r="X4615" s="51"/>
      <c r="Y4615" s="51"/>
      <c r="Z4615" s="51"/>
      <c r="AA4615" s="14">
        <f>SUM(U4615:Z4615)</f>
        <v>0</v>
      </c>
      <c r="AB4615" s="51"/>
      <c r="AC4615" s="51"/>
      <c r="AD4615" s="86">
        <f>H4615+K4615+O4615+T4615+AA4615+AB4615-AC4615</f>
        <v>56.7</v>
      </c>
    </row>
    <row r="4616" spans="1:30" ht="21" customHeight="1" x14ac:dyDescent="0.2">
      <c r="A4616" s="8">
        <v>4612</v>
      </c>
      <c r="B4616" s="107" t="s">
        <v>3693</v>
      </c>
      <c r="C4616" s="104" t="s">
        <v>70</v>
      </c>
      <c r="D4616" s="104">
        <v>2</v>
      </c>
      <c r="E4616" s="36">
        <f>H4616/100</f>
        <v>0.56688181818181815</v>
      </c>
      <c r="F4616" s="49"/>
      <c r="G4616" s="49"/>
      <c r="H4616" s="12">
        <v>56.68818181818181</v>
      </c>
      <c r="I4616" s="49"/>
      <c r="J4616" s="106"/>
      <c r="K4616" s="14">
        <f>SUM(I4616:J4616)</f>
        <v>0</v>
      </c>
      <c r="L4616" s="49"/>
      <c r="M4616" s="106"/>
      <c r="N4616" s="106"/>
      <c r="O4616" s="14">
        <f>SUM(L4616:N4616)</f>
        <v>0</v>
      </c>
      <c r="P4616" s="106"/>
      <c r="Q4616" s="106"/>
      <c r="R4616" s="106"/>
      <c r="S4616" s="106"/>
      <c r="T4616" s="14">
        <f>SUM(P4616:S4616)</f>
        <v>0</v>
      </c>
      <c r="U4616" s="49"/>
      <c r="V4616" s="49"/>
      <c r="W4616" s="49"/>
      <c r="X4616" s="49"/>
      <c r="Y4616" s="49"/>
      <c r="Z4616" s="49"/>
      <c r="AA4616" s="14">
        <f>SUM(U4616:Z4616)</f>
        <v>0</v>
      </c>
      <c r="AB4616" s="49"/>
      <c r="AC4616" s="49"/>
      <c r="AD4616" s="87">
        <f>H4616+K4616+O4616+T4616+AA4616+AB4616-AC4616</f>
        <v>56.68818181818181</v>
      </c>
    </row>
    <row r="4617" spans="1:30" ht="21" customHeight="1" x14ac:dyDescent="0.2">
      <c r="A4617" s="9">
        <v>4613</v>
      </c>
      <c r="B4617" s="131" t="s">
        <v>3694</v>
      </c>
      <c r="C4617" s="92" t="s">
        <v>64</v>
      </c>
      <c r="D4617" s="91">
        <v>2</v>
      </c>
      <c r="E4617" s="37">
        <v>0.56659574468085105</v>
      </c>
      <c r="F4617" s="46"/>
      <c r="G4617" s="46"/>
      <c r="H4617" s="12">
        <f>SUM(E4617*100,F4617:G4617)</f>
        <v>56.659574468085104</v>
      </c>
      <c r="I4617" s="94"/>
      <c r="J4617" s="95"/>
      <c r="K4617" s="12">
        <f>SUM(I4617:J4617)</f>
        <v>0</v>
      </c>
      <c r="L4617" s="95"/>
      <c r="M4617" s="95"/>
      <c r="N4617" s="95"/>
      <c r="O4617" s="12">
        <f>SUM(L4617:N4617)</f>
        <v>0</v>
      </c>
      <c r="P4617" s="95"/>
      <c r="Q4617" s="95"/>
      <c r="R4617" s="95"/>
      <c r="S4617" s="95"/>
      <c r="T4617" s="12">
        <f>SUM(P4617:S4617)</f>
        <v>0</v>
      </c>
      <c r="U4617" s="95"/>
      <c r="V4617" s="94"/>
      <c r="W4617" s="94"/>
      <c r="X4617" s="94"/>
      <c r="Y4617" s="85"/>
      <c r="Z4617" s="85"/>
      <c r="AA4617" s="14">
        <f>SUM(U4617:Z4617)</f>
        <v>0</v>
      </c>
      <c r="AB4617" s="85"/>
      <c r="AC4617" s="85"/>
      <c r="AD4617" s="86">
        <f>H4617+K4617+O4617+T4617+AA4617+AB4617-AC4617</f>
        <v>56.659574468085104</v>
      </c>
    </row>
    <row r="4618" spans="1:30" ht="21" customHeight="1" x14ac:dyDescent="0.2">
      <c r="A4618" s="10">
        <v>4614</v>
      </c>
      <c r="B4618" s="100" t="s">
        <v>3695</v>
      </c>
      <c r="C4618" s="101" t="s">
        <v>68</v>
      </c>
      <c r="D4618" s="101">
        <v>2</v>
      </c>
      <c r="E4618" s="35">
        <v>0.56599999999999995</v>
      </c>
      <c r="F4618" s="48"/>
      <c r="G4618" s="48"/>
      <c r="H4618" s="12">
        <f>SUM(E4618*100,F4618:G4618)</f>
        <v>56.599999999999994</v>
      </c>
      <c r="I4618" s="48"/>
      <c r="J4618" s="78"/>
      <c r="K4618" s="13">
        <f>SUM(I4618:J4618)</f>
        <v>0</v>
      </c>
      <c r="L4618" s="48"/>
      <c r="M4618" s="78"/>
      <c r="N4618" s="78"/>
      <c r="O4618" s="13">
        <f>SUM(L4618:N4618)</f>
        <v>0</v>
      </c>
      <c r="P4618" s="78"/>
      <c r="Q4618" s="78"/>
      <c r="R4618" s="78"/>
      <c r="S4618" s="78"/>
      <c r="T4618" s="13">
        <f>SUM(P4618:S4618)</f>
        <v>0</v>
      </c>
      <c r="U4618" s="48"/>
      <c r="V4618" s="48"/>
      <c r="W4618" s="48"/>
      <c r="X4618" s="48"/>
      <c r="Y4618" s="48"/>
      <c r="Z4618" s="48"/>
      <c r="AA4618" s="13">
        <f>SUM(U4618:Z4618)</f>
        <v>0</v>
      </c>
      <c r="AB4618" s="48"/>
      <c r="AC4618" s="48"/>
      <c r="AD4618" s="86">
        <f>H4618+K4618+O4618+T4618+AA4618+AB4618-AC4618</f>
        <v>56.599999999999994</v>
      </c>
    </row>
    <row r="4619" spans="1:30" ht="21" customHeight="1" x14ac:dyDescent="0.2">
      <c r="A4619" s="8">
        <v>4615</v>
      </c>
      <c r="B4619" s="134" t="s">
        <v>3696</v>
      </c>
      <c r="C4619" s="92" t="s">
        <v>64</v>
      </c>
      <c r="D4619" s="92">
        <v>1</v>
      </c>
      <c r="E4619" s="37">
        <v>0.5655</v>
      </c>
      <c r="F4619" s="52"/>
      <c r="G4619" s="46"/>
      <c r="H4619" s="12">
        <f>SUM(E4619*100,F4619:G4619)</f>
        <v>56.55</v>
      </c>
      <c r="I4619" s="94"/>
      <c r="J4619" s="95"/>
      <c r="K4619" s="12">
        <f>SUM(I4619:J4619)</f>
        <v>0</v>
      </c>
      <c r="L4619" s="95"/>
      <c r="M4619" s="95"/>
      <c r="N4619" s="95"/>
      <c r="O4619" s="12">
        <f>SUM(L4619:N4619)</f>
        <v>0</v>
      </c>
      <c r="P4619" s="95"/>
      <c r="Q4619" s="95"/>
      <c r="R4619" s="95"/>
      <c r="S4619" s="95"/>
      <c r="T4619" s="12">
        <f>SUM(P4619:S4619)</f>
        <v>0</v>
      </c>
      <c r="U4619" s="95"/>
      <c r="V4619" s="94"/>
      <c r="W4619" s="94"/>
      <c r="X4619" s="94"/>
      <c r="Y4619" s="85"/>
      <c r="Z4619" s="85"/>
      <c r="AA4619" s="14">
        <f>SUM(U4619:Z4619)</f>
        <v>0</v>
      </c>
      <c r="AB4619" s="85"/>
      <c r="AC4619" s="85"/>
      <c r="AD4619" s="86">
        <f>H4619+K4619+O4619+T4619+AA4619+AB4619-AC4619</f>
        <v>56.55</v>
      </c>
    </row>
    <row r="4620" spans="1:30" ht="21" customHeight="1" x14ac:dyDescent="0.2">
      <c r="A4620" s="9">
        <v>4616</v>
      </c>
      <c r="B4620" s="100" t="s">
        <v>3697</v>
      </c>
      <c r="C4620" s="101" t="s">
        <v>68</v>
      </c>
      <c r="D4620" s="101">
        <v>2</v>
      </c>
      <c r="E4620" s="35">
        <v>0.56533333333333335</v>
      </c>
      <c r="F4620" s="48"/>
      <c r="G4620" s="48"/>
      <c r="H4620" s="12">
        <f>SUM(E4620*100,F4620:G4620)</f>
        <v>56.533333333333339</v>
      </c>
      <c r="I4620" s="48"/>
      <c r="J4620" s="78"/>
      <c r="K4620" s="13">
        <f>SUM(I4620:J4620)</f>
        <v>0</v>
      </c>
      <c r="L4620" s="48"/>
      <c r="M4620" s="78"/>
      <c r="N4620" s="78"/>
      <c r="O4620" s="13">
        <f>SUM(L4620:N4620)</f>
        <v>0</v>
      </c>
      <c r="P4620" s="78"/>
      <c r="Q4620" s="78"/>
      <c r="R4620" s="78"/>
      <c r="S4620" s="78"/>
      <c r="T4620" s="13">
        <f>SUM(P4620:S4620)</f>
        <v>0</v>
      </c>
      <c r="U4620" s="48"/>
      <c r="V4620" s="48"/>
      <c r="W4620" s="48"/>
      <c r="X4620" s="48"/>
      <c r="Y4620" s="48"/>
      <c r="Z4620" s="48"/>
      <c r="AA4620" s="13">
        <f>SUM(U4620:Z4620)</f>
        <v>0</v>
      </c>
      <c r="AB4620" s="48"/>
      <c r="AC4620" s="48"/>
      <c r="AD4620" s="86">
        <f>H4620+K4620+O4620+T4620+AA4620+AB4620-AC4620</f>
        <v>56.533333333333339</v>
      </c>
    </row>
    <row r="4621" spans="1:30" ht="21" customHeight="1" x14ac:dyDescent="0.2">
      <c r="A4621" s="10">
        <v>4617</v>
      </c>
      <c r="B4621" s="117">
        <v>174074</v>
      </c>
      <c r="C4621" s="119" t="s">
        <v>78</v>
      </c>
      <c r="D4621" s="119">
        <v>4</v>
      </c>
      <c r="E4621" s="36">
        <v>0.56512820512820516</v>
      </c>
      <c r="F4621" s="51"/>
      <c r="G4621" s="51"/>
      <c r="H4621" s="12">
        <f>SUM(E4621*100,F4621:G4621)</f>
        <v>56.512820512820518</v>
      </c>
      <c r="I4621" s="51"/>
      <c r="J4621" s="121"/>
      <c r="K4621" s="14">
        <f>SUM(I4621:J4621)</f>
        <v>0</v>
      </c>
      <c r="L4621" s="51"/>
      <c r="M4621" s="121"/>
      <c r="N4621" s="121"/>
      <c r="O4621" s="14">
        <f>SUM(L4621:N4621)</f>
        <v>0</v>
      </c>
      <c r="P4621" s="121"/>
      <c r="Q4621" s="121"/>
      <c r="R4621" s="121"/>
      <c r="S4621" s="121"/>
      <c r="T4621" s="14">
        <f>SUM(P4621:S4621)</f>
        <v>0</v>
      </c>
      <c r="U4621" s="51"/>
      <c r="V4621" s="51"/>
      <c r="W4621" s="51"/>
      <c r="X4621" s="51"/>
      <c r="Y4621" s="51"/>
      <c r="Z4621" s="51"/>
      <c r="AA4621" s="14">
        <f>SUM(U4621:Z4621)</f>
        <v>0</v>
      </c>
      <c r="AB4621" s="51"/>
      <c r="AC4621" s="51"/>
      <c r="AD4621" s="86">
        <f>H4621+K4621+O4621+T4621+AA4621+AB4621-AC4621</f>
        <v>56.512820512820518</v>
      </c>
    </row>
    <row r="4622" spans="1:30" ht="21" customHeight="1" x14ac:dyDescent="0.2">
      <c r="A4622" s="8">
        <v>4618</v>
      </c>
      <c r="B4622" s="145">
        <v>164434</v>
      </c>
      <c r="C4622" s="92" t="s">
        <v>64</v>
      </c>
      <c r="D4622" s="91">
        <v>5</v>
      </c>
      <c r="E4622" s="37">
        <v>0.56455197132616486</v>
      </c>
      <c r="F4622" s="46"/>
      <c r="G4622" s="91"/>
      <c r="H4622" s="12">
        <f>SUM(E4622*100,F4622:G4622)</f>
        <v>56.455197132616483</v>
      </c>
      <c r="I4622" s="193"/>
      <c r="J4622" s="115"/>
      <c r="K4622" s="12">
        <f>SUM(I4622:J4622)</f>
        <v>0</v>
      </c>
      <c r="L4622" s="115"/>
      <c r="M4622" s="115"/>
      <c r="N4622" s="115"/>
      <c r="O4622" s="12">
        <f>SUM(L4622:N4622)</f>
        <v>0</v>
      </c>
      <c r="P4622" s="115"/>
      <c r="Q4622" s="115"/>
      <c r="R4622" s="115"/>
      <c r="S4622" s="115"/>
      <c r="T4622" s="12">
        <f>SUM(P4622:S4622)</f>
        <v>0</v>
      </c>
      <c r="U4622" s="115"/>
      <c r="V4622" s="193"/>
      <c r="W4622" s="193"/>
      <c r="X4622" s="193"/>
      <c r="Y4622" s="88"/>
      <c r="Z4622" s="88"/>
      <c r="AA4622" s="14">
        <f>SUM(U4622:Z4622)</f>
        <v>0</v>
      </c>
      <c r="AB4622" s="88"/>
      <c r="AC4622" s="88"/>
      <c r="AD4622" s="86">
        <f>H4622+K4622+O4622+T4622+AA4622+AB4622-AC4622</f>
        <v>56.455197132616483</v>
      </c>
    </row>
    <row r="4623" spans="1:30" ht="21" customHeight="1" x14ac:dyDescent="0.2">
      <c r="A4623" s="9">
        <v>4619</v>
      </c>
      <c r="B4623" s="107" t="s">
        <v>3698</v>
      </c>
      <c r="C4623" s="104" t="s">
        <v>70</v>
      </c>
      <c r="D4623" s="104">
        <v>2</v>
      </c>
      <c r="E4623" s="36">
        <f>H4623/100</f>
        <v>0.56399999999999995</v>
      </c>
      <c r="F4623" s="49"/>
      <c r="G4623" s="49"/>
      <c r="H4623" s="12">
        <v>56.4</v>
      </c>
      <c r="I4623" s="49"/>
      <c r="J4623" s="106"/>
      <c r="K4623" s="14">
        <f>SUM(I4623:J4623)</f>
        <v>0</v>
      </c>
      <c r="L4623" s="49"/>
      <c r="M4623" s="106"/>
      <c r="N4623" s="106"/>
      <c r="O4623" s="14">
        <f>SUM(L4623:N4623)</f>
        <v>0</v>
      </c>
      <c r="P4623" s="106"/>
      <c r="Q4623" s="106"/>
      <c r="R4623" s="106"/>
      <c r="S4623" s="106"/>
      <c r="T4623" s="14">
        <f>SUM(P4623:S4623)</f>
        <v>0</v>
      </c>
      <c r="U4623" s="49"/>
      <c r="V4623" s="49"/>
      <c r="W4623" s="49"/>
      <c r="X4623" s="49"/>
      <c r="Y4623" s="49"/>
      <c r="Z4623" s="49"/>
      <c r="AA4623" s="14">
        <f>SUM(U4623:Z4623)</f>
        <v>0</v>
      </c>
      <c r="AB4623" s="49"/>
      <c r="AC4623" s="49"/>
      <c r="AD4623" s="87">
        <f>H4623+K4623+O4623+T4623+AA4623+AB4623-AC4623</f>
        <v>56.4</v>
      </c>
    </row>
    <row r="4624" spans="1:30" ht="21" customHeight="1" x14ac:dyDescent="0.2">
      <c r="A4624" s="10">
        <v>4620</v>
      </c>
      <c r="B4624" s="122" t="s">
        <v>3699</v>
      </c>
      <c r="C4624" s="110" t="s">
        <v>73</v>
      </c>
      <c r="D4624" s="110">
        <v>1</v>
      </c>
      <c r="E4624" s="36">
        <v>0.54892857142857143</v>
      </c>
      <c r="F4624" s="50"/>
      <c r="G4624" s="50">
        <v>1</v>
      </c>
      <c r="H4624" s="12">
        <f>SUM(E4624*100,F4624:G4624)</f>
        <v>55.892857142857146</v>
      </c>
      <c r="I4624" s="50"/>
      <c r="J4624" s="112"/>
      <c r="K4624" s="14">
        <f>SUM(I4624:J4624)</f>
        <v>0</v>
      </c>
      <c r="L4624" s="50"/>
      <c r="M4624" s="112"/>
      <c r="N4624" s="112"/>
      <c r="O4624" s="14">
        <f>SUM(L4624:N4624)</f>
        <v>0</v>
      </c>
      <c r="P4624" s="112"/>
      <c r="Q4624" s="135"/>
      <c r="R4624" s="112">
        <v>0.5</v>
      </c>
      <c r="S4624" s="112"/>
      <c r="T4624" s="14">
        <f>SUM(P4624:S4624)</f>
        <v>0.5</v>
      </c>
      <c r="U4624" s="50"/>
      <c r="V4624" s="50"/>
      <c r="W4624" s="50"/>
      <c r="X4624" s="50"/>
      <c r="Y4624" s="50"/>
      <c r="Z4624" s="50"/>
      <c r="AA4624" s="14">
        <f>SUM(U4624:Z4624)</f>
        <v>0</v>
      </c>
      <c r="AB4624" s="50"/>
      <c r="AC4624" s="50"/>
      <c r="AD4624" s="87">
        <f>H4624+K4624+O4624+T4624+AA4624+AB4624-AC4624</f>
        <v>56.392857142857146</v>
      </c>
    </row>
    <row r="4625" spans="1:30" ht="21" customHeight="1" x14ac:dyDescent="0.2">
      <c r="A4625" s="8">
        <v>4621</v>
      </c>
      <c r="B4625" s="122" t="s">
        <v>3700</v>
      </c>
      <c r="C4625" s="110" t="s">
        <v>73</v>
      </c>
      <c r="D4625" s="110">
        <v>2</v>
      </c>
      <c r="E4625" s="36">
        <v>0.56242424242424238</v>
      </c>
      <c r="F4625" s="50"/>
      <c r="G4625" s="50"/>
      <c r="H4625" s="12">
        <f>SUM(E4625*100,F4625:G4625)</f>
        <v>56.242424242424235</v>
      </c>
      <c r="I4625" s="50"/>
      <c r="J4625" s="112"/>
      <c r="K4625" s="14">
        <f>SUM(I4625:J4625)</f>
        <v>0</v>
      </c>
      <c r="L4625" s="50"/>
      <c r="M4625" s="112"/>
      <c r="N4625" s="112"/>
      <c r="O4625" s="14">
        <f>SUM(L4625:N4625)</f>
        <v>0</v>
      </c>
      <c r="P4625" s="112"/>
      <c r="Q4625" s="112"/>
      <c r="R4625" s="112"/>
      <c r="S4625" s="112"/>
      <c r="T4625" s="14">
        <f>SUM(P4625:S4625)</f>
        <v>0</v>
      </c>
      <c r="U4625" s="50"/>
      <c r="V4625" s="50"/>
      <c r="W4625" s="50"/>
      <c r="X4625" s="50"/>
      <c r="Y4625" s="50"/>
      <c r="Z4625" s="50"/>
      <c r="AA4625" s="14">
        <f>SUM(U4625:Z4625)</f>
        <v>0</v>
      </c>
      <c r="AB4625" s="50"/>
      <c r="AC4625" s="50"/>
      <c r="AD4625" s="86">
        <f>H4625+K4625+O4625+T4625+AA4625+AB4625-AC4625</f>
        <v>56.242424242424235</v>
      </c>
    </row>
    <row r="4626" spans="1:30" ht="21" customHeight="1" x14ac:dyDescent="0.2">
      <c r="A4626" s="9">
        <v>4622</v>
      </c>
      <c r="B4626" s="122" t="s">
        <v>3701</v>
      </c>
      <c r="C4626" s="110" t="s">
        <v>73</v>
      </c>
      <c r="D4626" s="110">
        <v>1</v>
      </c>
      <c r="E4626" s="36">
        <v>0.56237777777777775</v>
      </c>
      <c r="F4626" s="50"/>
      <c r="G4626" s="50"/>
      <c r="H4626" s="12">
        <f>SUM(E4626*100,F4626:G4626)</f>
        <v>56.237777777777772</v>
      </c>
      <c r="I4626" s="50"/>
      <c r="J4626" s="112"/>
      <c r="K4626" s="14">
        <f>SUM(I4626:J4626)</f>
        <v>0</v>
      </c>
      <c r="L4626" s="50"/>
      <c r="M4626" s="112"/>
      <c r="N4626" s="112"/>
      <c r="O4626" s="14">
        <f>SUM(L4626:N4626)</f>
        <v>0</v>
      </c>
      <c r="P4626" s="112"/>
      <c r="Q4626" s="112"/>
      <c r="R4626" s="112"/>
      <c r="S4626" s="112"/>
      <c r="T4626" s="14">
        <f>SUM(P4626:S4626)</f>
        <v>0</v>
      </c>
      <c r="U4626" s="50"/>
      <c r="V4626" s="50"/>
      <c r="W4626" s="50"/>
      <c r="X4626" s="50"/>
      <c r="Y4626" s="50"/>
      <c r="Z4626" s="50"/>
      <c r="AA4626" s="14">
        <f>SUM(U4626:Z4626)</f>
        <v>0</v>
      </c>
      <c r="AB4626" s="50"/>
      <c r="AC4626" s="50"/>
      <c r="AD4626" s="87">
        <f>H4626+K4626+O4626+T4626+AA4626+AB4626-AC4626</f>
        <v>56.237777777777772</v>
      </c>
    </row>
    <row r="4627" spans="1:30" ht="21" customHeight="1" x14ac:dyDescent="0.2">
      <c r="A4627" s="10">
        <v>4623</v>
      </c>
      <c r="B4627" s="96" t="s">
        <v>3702</v>
      </c>
      <c r="C4627" s="96" t="s">
        <v>66</v>
      </c>
      <c r="D4627" s="96">
        <v>3</v>
      </c>
      <c r="E4627" s="35">
        <v>0.56203389830508477</v>
      </c>
      <c r="F4627" s="47"/>
      <c r="G4627" s="47"/>
      <c r="H4627" s="12">
        <f>SUM(E4627*100,F4627:G4627)</f>
        <v>56.203389830508478</v>
      </c>
      <c r="I4627" s="47"/>
      <c r="J4627" s="77"/>
      <c r="K4627" s="13">
        <f>SUM(I4627:J4627)</f>
        <v>0</v>
      </c>
      <c r="L4627" s="47"/>
      <c r="M4627" s="77"/>
      <c r="N4627" s="77"/>
      <c r="O4627" s="13">
        <f>SUM(L4627:N4627)</f>
        <v>0</v>
      </c>
      <c r="P4627" s="77"/>
      <c r="Q4627" s="77"/>
      <c r="R4627" s="77"/>
      <c r="S4627" s="77"/>
      <c r="T4627" s="13">
        <f>SUM(P4627:S4627)</f>
        <v>0</v>
      </c>
      <c r="U4627" s="47"/>
      <c r="V4627" s="47"/>
      <c r="W4627" s="47"/>
      <c r="X4627" s="47"/>
      <c r="Y4627" s="47"/>
      <c r="Z4627" s="47"/>
      <c r="AA4627" s="13">
        <f>SUM(U4627:Z4627)</f>
        <v>0</v>
      </c>
      <c r="AB4627" s="47"/>
      <c r="AC4627" s="47"/>
      <c r="AD4627" s="86">
        <f>H4627+K4627+O4627+T4627+AA4627+AB4627-AC4627</f>
        <v>56.203389830508478</v>
      </c>
    </row>
    <row r="4628" spans="1:30" ht="21" customHeight="1" x14ac:dyDescent="0.2">
      <c r="A4628" s="8">
        <v>4624</v>
      </c>
      <c r="B4628" s="96" t="s">
        <v>3703</v>
      </c>
      <c r="C4628" s="96" t="s">
        <v>66</v>
      </c>
      <c r="D4628" s="96">
        <v>3</v>
      </c>
      <c r="E4628" s="35">
        <v>0.56186440677966099</v>
      </c>
      <c r="F4628" s="47"/>
      <c r="G4628" s="47"/>
      <c r="H4628" s="12">
        <f>SUM(E4628*100,F4628:G4628)</f>
        <v>56.186440677966097</v>
      </c>
      <c r="I4628" s="47"/>
      <c r="J4628" s="77"/>
      <c r="K4628" s="13">
        <f>SUM(I4628:J4628)</f>
        <v>0</v>
      </c>
      <c r="L4628" s="47"/>
      <c r="M4628" s="77"/>
      <c r="N4628" s="77"/>
      <c r="O4628" s="13">
        <f>SUM(L4628:N4628)</f>
        <v>0</v>
      </c>
      <c r="P4628" s="77"/>
      <c r="Q4628" s="77"/>
      <c r="R4628" s="77"/>
      <c r="S4628" s="77"/>
      <c r="T4628" s="13">
        <f>SUM(P4628:S4628)</f>
        <v>0</v>
      </c>
      <c r="U4628" s="47"/>
      <c r="V4628" s="47"/>
      <c r="W4628" s="47"/>
      <c r="X4628" s="47"/>
      <c r="Y4628" s="47"/>
      <c r="Z4628" s="47"/>
      <c r="AA4628" s="13">
        <f>SUM(U4628:Z4628)</f>
        <v>0</v>
      </c>
      <c r="AB4628" s="47"/>
      <c r="AC4628" s="47"/>
      <c r="AD4628" s="86">
        <f>H4628+K4628+O4628+T4628+AA4628+AB4628-AC4628</f>
        <v>56.186440677966097</v>
      </c>
    </row>
    <row r="4629" spans="1:30" ht="21" customHeight="1" x14ac:dyDescent="0.2">
      <c r="A4629" s="9">
        <v>4625</v>
      </c>
      <c r="B4629" s="122" t="s">
        <v>3704</v>
      </c>
      <c r="C4629" s="110" t="s">
        <v>73</v>
      </c>
      <c r="D4629" s="110">
        <v>1</v>
      </c>
      <c r="E4629" s="36">
        <v>0.56176296296296291</v>
      </c>
      <c r="F4629" s="50"/>
      <c r="G4629" s="50"/>
      <c r="H4629" s="12">
        <f>SUM(E4629*100,F4629:G4629)</f>
        <v>56.176296296296293</v>
      </c>
      <c r="I4629" s="50"/>
      <c r="J4629" s="112"/>
      <c r="K4629" s="14">
        <f>SUM(I4629:J4629)</f>
        <v>0</v>
      </c>
      <c r="L4629" s="50"/>
      <c r="M4629" s="112"/>
      <c r="N4629" s="112"/>
      <c r="O4629" s="14">
        <f>SUM(L4629:N4629)</f>
        <v>0</v>
      </c>
      <c r="P4629" s="112"/>
      <c r="Q4629" s="112"/>
      <c r="R4629" s="112"/>
      <c r="S4629" s="112"/>
      <c r="T4629" s="14">
        <f>SUM(P4629:S4629)</f>
        <v>0</v>
      </c>
      <c r="U4629" s="50"/>
      <c r="V4629" s="50"/>
      <c r="W4629" s="50"/>
      <c r="X4629" s="50"/>
      <c r="Y4629" s="50"/>
      <c r="Z4629" s="50"/>
      <c r="AA4629" s="14">
        <f>SUM(U4629:Z4629)</f>
        <v>0</v>
      </c>
      <c r="AB4629" s="50"/>
      <c r="AC4629" s="50"/>
      <c r="AD4629" s="86">
        <f>H4629+K4629+O4629+T4629+AA4629+AB4629-AC4629</f>
        <v>56.176296296296293</v>
      </c>
    </row>
    <row r="4630" spans="1:30" ht="21" customHeight="1" x14ac:dyDescent="0.2">
      <c r="A4630" s="10">
        <v>4626</v>
      </c>
      <c r="B4630" s="96" t="s">
        <v>3705</v>
      </c>
      <c r="C4630" s="96" t="s">
        <v>66</v>
      </c>
      <c r="D4630" s="96">
        <v>1</v>
      </c>
      <c r="E4630" s="35">
        <v>0.56133333333333335</v>
      </c>
      <c r="F4630" s="47"/>
      <c r="G4630" s="47"/>
      <c r="H4630" s="12">
        <f>SUM(E4630*100,F4630:G4630)</f>
        <v>56.133333333333333</v>
      </c>
      <c r="I4630" s="47"/>
      <c r="J4630" s="77"/>
      <c r="K4630" s="13">
        <f>SUM(I4630:J4630)</f>
        <v>0</v>
      </c>
      <c r="L4630" s="47"/>
      <c r="M4630" s="77"/>
      <c r="N4630" s="77"/>
      <c r="O4630" s="13">
        <f>SUM(L4630:N4630)</f>
        <v>0</v>
      </c>
      <c r="P4630" s="77"/>
      <c r="Q4630" s="77"/>
      <c r="R4630" s="77"/>
      <c r="S4630" s="77"/>
      <c r="T4630" s="13">
        <f>SUM(P4630:S4630)</f>
        <v>0</v>
      </c>
      <c r="U4630" s="47"/>
      <c r="V4630" s="47"/>
      <c r="W4630" s="47"/>
      <c r="X4630" s="47"/>
      <c r="Y4630" s="47"/>
      <c r="Z4630" s="47"/>
      <c r="AA4630" s="13">
        <f>SUM(U4630:Z4630)</f>
        <v>0</v>
      </c>
      <c r="AB4630" s="47"/>
      <c r="AC4630" s="47"/>
      <c r="AD4630" s="86">
        <f>H4630+K4630+O4630+T4630+AA4630+AB4630-AC4630</f>
        <v>56.133333333333333</v>
      </c>
    </row>
    <row r="4631" spans="1:30" ht="21" customHeight="1" x14ac:dyDescent="0.2">
      <c r="A4631" s="8">
        <v>4627</v>
      </c>
      <c r="B4631" s="117">
        <v>204028</v>
      </c>
      <c r="C4631" s="119" t="s">
        <v>78</v>
      </c>
      <c r="D4631" s="119">
        <v>1</v>
      </c>
      <c r="E4631" s="36">
        <v>0.56125000000000003</v>
      </c>
      <c r="F4631" s="51"/>
      <c r="G4631" s="51"/>
      <c r="H4631" s="12">
        <f>SUM(E4631*100,F4631:G4631)</f>
        <v>56.125</v>
      </c>
      <c r="I4631" s="51"/>
      <c r="J4631" s="121"/>
      <c r="K4631" s="14">
        <f>SUM(I4631:J4631)</f>
        <v>0</v>
      </c>
      <c r="L4631" s="51"/>
      <c r="M4631" s="121"/>
      <c r="N4631" s="121"/>
      <c r="O4631" s="14">
        <f>SUM(L4631:N4631)</f>
        <v>0</v>
      </c>
      <c r="P4631" s="121"/>
      <c r="Q4631" s="121"/>
      <c r="R4631" s="121"/>
      <c r="S4631" s="121"/>
      <c r="T4631" s="14">
        <f>SUM(P4631:S4631)</f>
        <v>0</v>
      </c>
      <c r="U4631" s="51"/>
      <c r="V4631" s="51"/>
      <c r="W4631" s="51"/>
      <c r="X4631" s="51"/>
      <c r="Y4631" s="51"/>
      <c r="Z4631" s="51"/>
      <c r="AA4631" s="14">
        <f>SUM(U4631:Z4631)</f>
        <v>0</v>
      </c>
      <c r="AB4631" s="51"/>
      <c r="AC4631" s="51"/>
      <c r="AD4631" s="86">
        <f>H4631+K4631+O4631+T4631+AA4631+AB4631-AC4631</f>
        <v>56.125</v>
      </c>
    </row>
    <row r="4632" spans="1:30" ht="21" customHeight="1" x14ac:dyDescent="0.2">
      <c r="A4632" s="9">
        <v>4628</v>
      </c>
      <c r="B4632" s="142" t="s">
        <v>3706</v>
      </c>
      <c r="C4632" s="92" t="s">
        <v>64</v>
      </c>
      <c r="D4632" s="92">
        <v>3</v>
      </c>
      <c r="E4632" s="37">
        <v>0.56106707317073168</v>
      </c>
      <c r="F4632" s="46"/>
      <c r="G4632" s="46"/>
      <c r="H4632" s="12">
        <f>SUM(E4632*100,F4632:G4632)</f>
        <v>56.106707317073166</v>
      </c>
      <c r="I4632" s="94"/>
      <c r="J4632" s="95"/>
      <c r="K4632" s="12">
        <f>SUM(I4632:J4632)</f>
        <v>0</v>
      </c>
      <c r="L4632" s="95"/>
      <c r="M4632" s="95"/>
      <c r="N4632" s="95"/>
      <c r="O4632" s="12">
        <f>SUM(L4632:N4632)</f>
        <v>0</v>
      </c>
      <c r="P4632" s="95"/>
      <c r="Q4632" s="95"/>
      <c r="R4632" s="95"/>
      <c r="S4632" s="95"/>
      <c r="T4632" s="12">
        <f>SUM(P4632:S4632)</f>
        <v>0</v>
      </c>
      <c r="U4632" s="95"/>
      <c r="V4632" s="94"/>
      <c r="W4632" s="94"/>
      <c r="X4632" s="94"/>
      <c r="Y4632" s="85"/>
      <c r="Z4632" s="85"/>
      <c r="AA4632" s="14">
        <f>SUM(U4632:Z4632)</f>
        <v>0</v>
      </c>
      <c r="AB4632" s="85"/>
      <c r="AC4632" s="85"/>
      <c r="AD4632" s="86">
        <f>H4632+K4632+O4632+T4632+AA4632+AB4632-AC4632</f>
        <v>56.106707317073166</v>
      </c>
    </row>
    <row r="4633" spans="1:30" ht="21" customHeight="1" x14ac:dyDescent="0.2">
      <c r="A4633" s="10">
        <v>4629</v>
      </c>
      <c r="B4633" s="117">
        <v>194187</v>
      </c>
      <c r="C4633" s="119" t="s">
        <v>78</v>
      </c>
      <c r="D4633" s="119">
        <v>2</v>
      </c>
      <c r="E4633" s="36">
        <v>0.56083333333333329</v>
      </c>
      <c r="F4633" s="51"/>
      <c r="G4633" s="51"/>
      <c r="H4633" s="12">
        <f>SUM(E4633*100,F4633:G4633)</f>
        <v>56.083333333333329</v>
      </c>
      <c r="I4633" s="51"/>
      <c r="J4633" s="121"/>
      <c r="K4633" s="14">
        <f>SUM(I4633:J4633)</f>
        <v>0</v>
      </c>
      <c r="L4633" s="51"/>
      <c r="M4633" s="121"/>
      <c r="N4633" s="121"/>
      <c r="O4633" s="14">
        <f>SUM(L4633:N4633)</f>
        <v>0</v>
      </c>
      <c r="P4633" s="121"/>
      <c r="Q4633" s="121"/>
      <c r="R4633" s="121"/>
      <c r="S4633" s="121"/>
      <c r="T4633" s="14">
        <f>SUM(P4633:S4633)</f>
        <v>0</v>
      </c>
      <c r="U4633" s="51"/>
      <c r="V4633" s="51"/>
      <c r="W4633" s="51"/>
      <c r="X4633" s="51"/>
      <c r="Y4633" s="51"/>
      <c r="Z4633" s="51"/>
      <c r="AA4633" s="14">
        <f>SUM(U4633:Z4633)</f>
        <v>0</v>
      </c>
      <c r="AB4633" s="51"/>
      <c r="AC4633" s="51"/>
      <c r="AD4633" s="87">
        <f>H4633+K4633+O4633+T4633+AA4633+AB4633-AC4633</f>
        <v>56.083333333333329</v>
      </c>
    </row>
    <row r="4634" spans="1:30" ht="21" customHeight="1" x14ac:dyDescent="0.2">
      <c r="A4634" s="8">
        <v>4630</v>
      </c>
      <c r="B4634" s="122" t="s">
        <v>3707</v>
      </c>
      <c r="C4634" s="110" t="s">
        <v>73</v>
      </c>
      <c r="D4634" s="110">
        <v>1</v>
      </c>
      <c r="E4634" s="36">
        <v>0.56068148148148156</v>
      </c>
      <c r="F4634" s="50"/>
      <c r="G4634" s="50"/>
      <c r="H4634" s="12">
        <f>SUM(E4634*100,F4634:G4634)</f>
        <v>56.068148148148154</v>
      </c>
      <c r="I4634" s="50"/>
      <c r="J4634" s="112"/>
      <c r="K4634" s="14">
        <f>SUM(I4634:J4634)</f>
        <v>0</v>
      </c>
      <c r="L4634" s="50"/>
      <c r="M4634" s="112"/>
      <c r="N4634" s="112"/>
      <c r="O4634" s="14">
        <f>SUM(L4634:N4634)</f>
        <v>0</v>
      </c>
      <c r="P4634" s="112"/>
      <c r="Q4634" s="112"/>
      <c r="R4634" s="112"/>
      <c r="S4634" s="112"/>
      <c r="T4634" s="14">
        <f>SUM(P4634:S4634)</f>
        <v>0</v>
      </c>
      <c r="U4634" s="50"/>
      <c r="V4634" s="50"/>
      <c r="W4634" s="50"/>
      <c r="X4634" s="50"/>
      <c r="Y4634" s="50"/>
      <c r="Z4634" s="50"/>
      <c r="AA4634" s="14">
        <f>SUM(U4634:Z4634)</f>
        <v>0</v>
      </c>
      <c r="AB4634" s="50"/>
      <c r="AC4634" s="50"/>
      <c r="AD4634" s="86">
        <f>H4634+K4634+O4634+T4634+AA4634+AB4634-AC4634</f>
        <v>56.068148148148154</v>
      </c>
    </row>
    <row r="4635" spans="1:30" ht="21" customHeight="1" x14ac:dyDescent="0.2">
      <c r="A4635" s="9">
        <v>4631</v>
      </c>
      <c r="B4635" s="90" t="s">
        <v>3708</v>
      </c>
      <c r="C4635" s="92" t="s">
        <v>64</v>
      </c>
      <c r="D4635" s="91">
        <v>2</v>
      </c>
      <c r="E4635" s="37">
        <v>0.56042553191489364</v>
      </c>
      <c r="F4635" s="46"/>
      <c r="G4635" s="46"/>
      <c r="H4635" s="12">
        <f>SUM(E4635*100,F4635:G4635)</f>
        <v>56.042553191489361</v>
      </c>
      <c r="I4635" s="94"/>
      <c r="J4635" s="95"/>
      <c r="K4635" s="12">
        <f>SUM(I4635:J4635)</f>
        <v>0</v>
      </c>
      <c r="L4635" s="95"/>
      <c r="M4635" s="95"/>
      <c r="N4635" s="95"/>
      <c r="O4635" s="12">
        <f>SUM(L4635:N4635)</f>
        <v>0</v>
      </c>
      <c r="P4635" s="95"/>
      <c r="Q4635" s="95"/>
      <c r="R4635" s="95"/>
      <c r="S4635" s="95"/>
      <c r="T4635" s="12">
        <f>SUM(P4635:S4635)</f>
        <v>0</v>
      </c>
      <c r="U4635" s="95"/>
      <c r="V4635" s="94"/>
      <c r="W4635" s="94"/>
      <c r="X4635" s="94"/>
      <c r="Y4635" s="85"/>
      <c r="Z4635" s="85"/>
      <c r="AA4635" s="14">
        <f>SUM(U4635:Z4635)</f>
        <v>0</v>
      </c>
      <c r="AB4635" s="85"/>
      <c r="AC4635" s="85"/>
      <c r="AD4635" s="87">
        <f>H4635+K4635+O4635+T4635+AA4635+AB4635-AC4635</f>
        <v>56.042553191489361</v>
      </c>
    </row>
    <row r="4636" spans="1:30" ht="21" customHeight="1" x14ac:dyDescent="0.2">
      <c r="A4636" s="10">
        <v>4632</v>
      </c>
      <c r="B4636" s="134" t="s">
        <v>3709</v>
      </c>
      <c r="C4636" s="92" t="s">
        <v>64</v>
      </c>
      <c r="D4636" s="92">
        <v>1</v>
      </c>
      <c r="E4636" s="37">
        <v>0.56033333333333335</v>
      </c>
      <c r="F4636" s="46"/>
      <c r="G4636" s="46"/>
      <c r="H4636" s="12">
        <f>SUM(E4636*100,F4636:G4636)</f>
        <v>56.033333333333331</v>
      </c>
      <c r="I4636" s="94"/>
      <c r="J4636" s="95"/>
      <c r="K4636" s="12">
        <f>SUM(I4636:J4636)</f>
        <v>0</v>
      </c>
      <c r="L4636" s="95"/>
      <c r="M4636" s="95"/>
      <c r="N4636" s="95"/>
      <c r="O4636" s="12">
        <f>SUM(L4636:N4636)</f>
        <v>0</v>
      </c>
      <c r="P4636" s="95"/>
      <c r="Q4636" s="95"/>
      <c r="R4636" s="95"/>
      <c r="S4636" s="95"/>
      <c r="T4636" s="12">
        <f>SUM(P4636:S4636)</f>
        <v>0</v>
      </c>
      <c r="U4636" s="95"/>
      <c r="V4636" s="94"/>
      <c r="W4636" s="94"/>
      <c r="X4636" s="94"/>
      <c r="Y4636" s="85"/>
      <c r="Z4636" s="85"/>
      <c r="AA4636" s="14">
        <f>SUM(U4636:Z4636)</f>
        <v>0</v>
      </c>
      <c r="AB4636" s="85"/>
      <c r="AC4636" s="85"/>
      <c r="AD4636" s="86">
        <f>H4636+K4636+O4636+T4636+AA4636+AB4636-AC4636</f>
        <v>56.033333333333331</v>
      </c>
    </row>
    <row r="4637" spans="1:30" ht="21" customHeight="1" x14ac:dyDescent="0.2">
      <c r="A4637" s="8">
        <v>4633</v>
      </c>
      <c r="B4637" s="100" t="s">
        <v>3710</v>
      </c>
      <c r="C4637" s="101" t="s">
        <v>68</v>
      </c>
      <c r="D4637" s="101">
        <v>2</v>
      </c>
      <c r="E4637" s="35">
        <v>0.56000000000000005</v>
      </c>
      <c r="F4637" s="48"/>
      <c r="G4637" s="48"/>
      <c r="H4637" s="12">
        <f>SUM(E4637*100,F4637:G4637)</f>
        <v>56.000000000000007</v>
      </c>
      <c r="I4637" s="48"/>
      <c r="J4637" s="78"/>
      <c r="K4637" s="13">
        <f>SUM(I4637:J4637)</f>
        <v>0</v>
      </c>
      <c r="L4637" s="48"/>
      <c r="M4637" s="78"/>
      <c r="N4637" s="78"/>
      <c r="O4637" s="13">
        <f>SUM(L4637:N4637)</f>
        <v>0</v>
      </c>
      <c r="P4637" s="78"/>
      <c r="Q4637" s="78"/>
      <c r="R4637" s="78"/>
      <c r="S4637" s="78"/>
      <c r="T4637" s="13">
        <f>SUM(P4637:S4637)</f>
        <v>0</v>
      </c>
      <c r="U4637" s="48"/>
      <c r="V4637" s="48"/>
      <c r="W4637" s="48"/>
      <c r="X4637" s="48"/>
      <c r="Y4637" s="48"/>
      <c r="Z4637" s="48"/>
      <c r="AA4637" s="13">
        <f>SUM(U4637:Z4637)</f>
        <v>0</v>
      </c>
      <c r="AB4637" s="48"/>
      <c r="AC4637" s="48"/>
      <c r="AD4637" s="87">
        <f>H4637+K4637+O4637+T4637+AA4637+AB4637-AC4637</f>
        <v>56.000000000000007</v>
      </c>
    </row>
    <row r="4638" spans="1:30" ht="21" customHeight="1" x14ac:dyDescent="0.2">
      <c r="A4638" s="9">
        <v>4634</v>
      </c>
      <c r="B4638" s="122" t="s">
        <v>3711</v>
      </c>
      <c r="C4638" s="110" t="s">
        <v>73</v>
      </c>
      <c r="D4638" s="110">
        <v>1</v>
      </c>
      <c r="E4638" s="36">
        <v>0.55970370370370359</v>
      </c>
      <c r="F4638" s="50"/>
      <c r="G4638" s="50"/>
      <c r="H4638" s="12">
        <f>SUM(E4638*100,F4638:G4638)</f>
        <v>55.970370370370361</v>
      </c>
      <c r="I4638" s="50"/>
      <c r="J4638" s="112"/>
      <c r="K4638" s="14">
        <f>SUM(I4638:J4638)</f>
        <v>0</v>
      </c>
      <c r="L4638" s="50"/>
      <c r="M4638" s="112"/>
      <c r="N4638" s="112"/>
      <c r="O4638" s="14">
        <f>SUM(L4638:N4638)</f>
        <v>0</v>
      </c>
      <c r="P4638" s="112"/>
      <c r="Q4638" s="112"/>
      <c r="R4638" s="112"/>
      <c r="S4638" s="112"/>
      <c r="T4638" s="14">
        <f>SUM(P4638:S4638)</f>
        <v>0</v>
      </c>
      <c r="U4638" s="50"/>
      <c r="V4638" s="50"/>
      <c r="W4638" s="50"/>
      <c r="X4638" s="50"/>
      <c r="Y4638" s="50"/>
      <c r="Z4638" s="50"/>
      <c r="AA4638" s="14">
        <f>SUM(U4638:Z4638)</f>
        <v>0</v>
      </c>
      <c r="AB4638" s="50"/>
      <c r="AC4638" s="50"/>
      <c r="AD4638" s="86">
        <f>H4638+K4638+O4638+T4638+AA4638+AB4638-AC4638</f>
        <v>55.970370370370361</v>
      </c>
    </row>
    <row r="4639" spans="1:30" ht="21" customHeight="1" x14ac:dyDescent="0.2">
      <c r="A4639" s="10">
        <v>4635</v>
      </c>
      <c r="B4639" s="96" t="s">
        <v>3712</v>
      </c>
      <c r="C4639" s="96" t="s">
        <v>66</v>
      </c>
      <c r="D4639" s="96">
        <v>1</v>
      </c>
      <c r="E4639" s="35">
        <v>0.55966666666666665</v>
      </c>
      <c r="F4639" s="47"/>
      <c r="G4639" s="47"/>
      <c r="H4639" s="12">
        <f>SUM(E4639*100,F4639:G4639)</f>
        <v>55.966666666666661</v>
      </c>
      <c r="I4639" s="47"/>
      <c r="J4639" s="77"/>
      <c r="K4639" s="13">
        <f>SUM(I4639:J4639)</f>
        <v>0</v>
      </c>
      <c r="L4639" s="47"/>
      <c r="M4639" s="77"/>
      <c r="N4639" s="77"/>
      <c r="O4639" s="13">
        <f>SUM(L4639:N4639)</f>
        <v>0</v>
      </c>
      <c r="P4639" s="77"/>
      <c r="Q4639" s="77"/>
      <c r="R4639" s="77"/>
      <c r="S4639" s="77"/>
      <c r="T4639" s="13">
        <f>SUM(P4639:S4639)</f>
        <v>0</v>
      </c>
      <c r="U4639" s="47"/>
      <c r="V4639" s="47"/>
      <c r="W4639" s="47"/>
      <c r="X4639" s="47"/>
      <c r="Y4639" s="47"/>
      <c r="Z4639" s="47"/>
      <c r="AA4639" s="13">
        <f>SUM(U4639:Z4639)</f>
        <v>0</v>
      </c>
      <c r="AB4639" s="47"/>
      <c r="AC4639" s="47"/>
      <c r="AD4639" s="86">
        <f>H4639+K4639+O4639+T4639+AA4639+AB4639-AC4639</f>
        <v>55.966666666666661</v>
      </c>
    </row>
    <row r="4640" spans="1:30" ht="21" customHeight="1" x14ac:dyDescent="0.2">
      <c r="A4640" s="8">
        <v>4636</v>
      </c>
      <c r="B4640" s="117">
        <v>194189</v>
      </c>
      <c r="C4640" s="119" t="s">
        <v>78</v>
      </c>
      <c r="D4640" s="119">
        <v>2</v>
      </c>
      <c r="E4640" s="36">
        <v>0.51645833333333335</v>
      </c>
      <c r="F4640" s="51"/>
      <c r="G4640" s="51"/>
      <c r="H4640" s="12">
        <f>SUM(E4640*100,F4640:G4640)</f>
        <v>51.645833333333336</v>
      </c>
      <c r="I4640" s="51"/>
      <c r="J4640" s="121"/>
      <c r="K4640" s="14">
        <f>SUM(I4640:J4640)</f>
        <v>0</v>
      </c>
      <c r="L4640" s="51"/>
      <c r="M4640" s="121"/>
      <c r="N4640" s="121"/>
      <c r="O4640" s="14">
        <f>SUM(L4640:N4640)</f>
        <v>0</v>
      </c>
      <c r="P4640" s="121"/>
      <c r="Q4640" s="121"/>
      <c r="R4640" s="121"/>
      <c r="S4640" s="121"/>
      <c r="T4640" s="14">
        <f>SUM(P4640:S4640)</f>
        <v>0</v>
      </c>
      <c r="U4640" s="51"/>
      <c r="V4640" s="51">
        <v>4.3</v>
      </c>
      <c r="W4640" s="51"/>
      <c r="X4640" s="51"/>
      <c r="Y4640" s="51"/>
      <c r="Z4640" s="51"/>
      <c r="AA4640" s="14">
        <f>SUM(U4640:Z4640)</f>
        <v>4.3</v>
      </c>
      <c r="AB4640" s="51"/>
      <c r="AC4640" s="51"/>
      <c r="AD4640" s="86">
        <f>H4640+K4640+O4640+T4640+AA4640+AB4640-AC4640</f>
        <v>55.945833333333333</v>
      </c>
    </row>
    <row r="4641" spans="1:30" ht="21" customHeight="1" x14ac:dyDescent="0.2">
      <c r="A4641" s="9">
        <v>4637</v>
      </c>
      <c r="B4641" s="100" t="s">
        <v>3713</v>
      </c>
      <c r="C4641" s="101" t="s">
        <v>68</v>
      </c>
      <c r="D4641" s="101">
        <v>2</v>
      </c>
      <c r="E4641" s="35">
        <v>0.55933333333333335</v>
      </c>
      <c r="F4641" s="48"/>
      <c r="G4641" s="48"/>
      <c r="H4641" s="12">
        <f>SUM(E4641*100,F4641:G4641)</f>
        <v>55.933333333333337</v>
      </c>
      <c r="I4641" s="48"/>
      <c r="J4641" s="78"/>
      <c r="K4641" s="13">
        <f>SUM(I4641:J4641)</f>
        <v>0</v>
      </c>
      <c r="L4641" s="48"/>
      <c r="M4641" s="78"/>
      <c r="N4641" s="78"/>
      <c r="O4641" s="13">
        <f>SUM(L4641:N4641)</f>
        <v>0</v>
      </c>
      <c r="P4641" s="78"/>
      <c r="Q4641" s="78"/>
      <c r="R4641" s="78"/>
      <c r="S4641" s="78"/>
      <c r="T4641" s="13">
        <f>SUM(P4641:S4641)</f>
        <v>0</v>
      </c>
      <c r="U4641" s="48"/>
      <c r="V4641" s="48"/>
      <c r="W4641" s="48"/>
      <c r="X4641" s="48"/>
      <c r="Y4641" s="48"/>
      <c r="Z4641" s="48"/>
      <c r="AA4641" s="13">
        <f>SUM(U4641:Z4641)</f>
        <v>0</v>
      </c>
      <c r="AB4641" s="48"/>
      <c r="AC4641" s="48"/>
      <c r="AD4641" s="86">
        <f>H4641+K4641+O4641+T4641+AA4641+AB4641-AC4641</f>
        <v>55.933333333333337</v>
      </c>
    </row>
    <row r="4642" spans="1:30" ht="21" customHeight="1" x14ac:dyDescent="0.2">
      <c r="A4642" s="10">
        <v>4638</v>
      </c>
      <c r="B4642" s="117">
        <v>184048</v>
      </c>
      <c r="C4642" s="119" t="s">
        <v>78</v>
      </c>
      <c r="D4642" s="119">
        <v>3</v>
      </c>
      <c r="E4642" s="36">
        <v>0.55909090909090908</v>
      </c>
      <c r="F4642" s="51"/>
      <c r="G4642" s="51"/>
      <c r="H4642" s="12">
        <f>SUM(E4642*100,F4642:G4642)</f>
        <v>55.909090909090907</v>
      </c>
      <c r="I4642" s="51"/>
      <c r="J4642" s="121"/>
      <c r="K4642" s="14">
        <f>SUM(I4642:J4642)</f>
        <v>0</v>
      </c>
      <c r="L4642" s="51"/>
      <c r="M4642" s="121"/>
      <c r="N4642" s="121"/>
      <c r="O4642" s="14">
        <f>SUM(L4642:N4642)</f>
        <v>0</v>
      </c>
      <c r="P4642" s="121"/>
      <c r="Q4642" s="121"/>
      <c r="R4642" s="121"/>
      <c r="S4642" s="121"/>
      <c r="T4642" s="14">
        <f>SUM(P4642:S4642)</f>
        <v>0</v>
      </c>
      <c r="U4642" s="51"/>
      <c r="V4642" s="51"/>
      <c r="W4642" s="51"/>
      <c r="X4642" s="51"/>
      <c r="Y4642" s="51"/>
      <c r="Z4642" s="51"/>
      <c r="AA4642" s="14">
        <f>SUM(U4642:Z4642)</f>
        <v>0</v>
      </c>
      <c r="AB4642" s="51"/>
      <c r="AC4642" s="51"/>
      <c r="AD4642" s="87">
        <f>H4642+K4642+O4642+T4642+AA4642+AB4642-AC4642</f>
        <v>55.909090909090907</v>
      </c>
    </row>
    <row r="4643" spans="1:30" ht="21" customHeight="1" x14ac:dyDescent="0.2">
      <c r="A4643" s="8">
        <v>4639</v>
      </c>
      <c r="B4643" s="154">
        <v>164321</v>
      </c>
      <c r="C4643" s="92" t="s">
        <v>64</v>
      </c>
      <c r="D4643" s="91">
        <v>5</v>
      </c>
      <c r="E4643" s="37">
        <v>0.55867383512544799</v>
      </c>
      <c r="F4643" s="46"/>
      <c r="G4643" s="46"/>
      <c r="H4643" s="12">
        <f>SUM(E4643*100,F4643:G4643)</f>
        <v>55.867383512544798</v>
      </c>
      <c r="I4643" s="94"/>
      <c r="J4643" s="95"/>
      <c r="K4643" s="12">
        <f>SUM(I4643:J4643)</f>
        <v>0</v>
      </c>
      <c r="L4643" s="95"/>
      <c r="M4643" s="95"/>
      <c r="N4643" s="95"/>
      <c r="O4643" s="12">
        <f>SUM(L4643:N4643)</f>
        <v>0</v>
      </c>
      <c r="P4643" s="95"/>
      <c r="Q4643" s="95"/>
      <c r="R4643" s="95"/>
      <c r="S4643" s="95"/>
      <c r="T4643" s="12">
        <f>SUM(P4643:S4643)</f>
        <v>0</v>
      </c>
      <c r="U4643" s="95"/>
      <c r="V4643" s="94"/>
      <c r="W4643" s="94"/>
      <c r="X4643" s="94"/>
      <c r="Y4643" s="85"/>
      <c r="Z4643" s="85"/>
      <c r="AA4643" s="14">
        <f>SUM(U4643:Z4643)</f>
        <v>0</v>
      </c>
      <c r="AB4643" s="85"/>
      <c r="AC4643" s="85"/>
      <c r="AD4643" s="86">
        <f>H4643+K4643+O4643+T4643+AA4643+AB4643-AC4643</f>
        <v>55.867383512544798</v>
      </c>
    </row>
    <row r="4644" spans="1:30" ht="21" customHeight="1" x14ac:dyDescent="0.2">
      <c r="A4644" s="9">
        <v>4640</v>
      </c>
      <c r="B4644" s="90" t="s">
        <v>3714</v>
      </c>
      <c r="C4644" s="92" t="s">
        <v>64</v>
      </c>
      <c r="D4644" s="91">
        <v>2</v>
      </c>
      <c r="E4644" s="37">
        <v>0.55450549450549447</v>
      </c>
      <c r="F4644" s="46"/>
      <c r="G4644" s="46"/>
      <c r="H4644" s="12">
        <f>SUM(E4644*100,F4644:G4644)</f>
        <v>55.450549450549445</v>
      </c>
      <c r="I4644" s="94"/>
      <c r="J4644" s="95"/>
      <c r="K4644" s="12">
        <f>SUM(I4644:J4644)</f>
        <v>0</v>
      </c>
      <c r="L4644" s="95"/>
      <c r="M4644" s="95"/>
      <c r="N4644" s="95"/>
      <c r="O4644" s="12">
        <f>SUM(L4644:N4644)</f>
        <v>0</v>
      </c>
      <c r="P4644" s="95"/>
      <c r="Q4644" s="95"/>
      <c r="R4644" s="95"/>
      <c r="S4644" s="95"/>
      <c r="T4644" s="12">
        <f>SUM(P4644:S4644)</f>
        <v>0</v>
      </c>
      <c r="U4644" s="95"/>
      <c r="V4644" s="94">
        <v>0.4</v>
      </c>
      <c r="W4644" s="94"/>
      <c r="X4644" s="94"/>
      <c r="Y4644" s="85"/>
      <c r="Z4644" s="85"/>
      <c r="AA4644" s="14">
        <f>SUM(U4644:Z4644)</f>
        <v>0.4</v>
      </c>
      <c r="AB4644" s="85"/>
      <c r="AC4644" s="85"/>
      <c r="AD4644" s="86">
        <f>H4644+K4644+O4644+T4644+AA4644+AB4644-AC4644</f>
        <v>55.850549450549444</v>
      </c>
    </row>
    <row r="4645" spans="1:30" ht="21" customHeight="1" x14ac:dyDescent="0.2">
      <c r="A4645" s="10">
        <v>4641</v>
      </c>
      <c r="B4645" s="142" t="s">
        <v>3715</v>
      </c>
      <c r="C4645" s="92" t="s">
        <v>64</v>
      </c>
      <c r="D4645" s="92">
        <v>3</v>
      </c>
      <c r="E4645" s="37">
        <v>0.55791158536585361</v>
      </c>
      <c r="F4645" s="46"/>
      <c r="G4645" s="46"/>
      <c r="H4645" s="12">
        <f>SUM(E4645*100,F4645:G4645)</f>
        <v>55.791158536585364</v>
      </c>
      <c r="I4645" s="94"/>
      <c r="J4645" s="95"/>
      <c r="K4645" s="12">
        <f>SUM(I4645:J4645)</f>
        <v>0</v>
      </c>
      <c r="L4645" s="95"/>
      <c r="M4645" s="95"/>
      <c r="N4645" s="95"/>
      <c r="O4645" s="12">
        <f>SUM(L4645:N4645)</f>
        <v>0</v>
      </c>
      <c r="P4645" s="95"/>
      <c r="Q4645" s="95"/>
      <c r="R4645" s="95"/>
      <c r="S4645" s="95"/>
      <c r="T4645" s="12">
        <f>SUM(P4645:S4645)</f>
        <v>0</v>
      </c>
      <c r="U4645" s="95"/>
      <c r="V4645" s="94"/>
      <c r="W4645" s="94"/>
      <c r="X4645" s="94"/>
      <c r="Y4645" s="85"/>
      <c r="Z4645" s="85"/>
      <c r="AA4645" s="14">
        <f>SUM(U4645:Z4645)</f>
        <v>0</v>
      </c>
      <c r="AB4645" s="85"/>
      <c r="AC4645" s="85"/>
      <c r="AD4645" s="86">
        <f>H4645+K4645+O4645+T4645+AA4645+AB4645-AC4645</f>
        <v>55.791158536585364</v>
      </c>
    </row>
    <row r="4646" spans="1:30" ht="21" customHeight="1" x14ac:dyDescent="0.2">
      <c r="A4646" s="8">
        <v>4642</v>
      </c>
      <c r="B4646" s="123" t="s">
        <v>3716</v>
      </c>
      <c r="C4646" s="101" t="s">
        <v>68</v>
      </c>
      <c r="D4646" s="125">
        <v>3</v>
      </c>
      <c r="E4646" s="35">
        <v>0.55758620689655169</v>
      </c>
      <c r="F4646" s="48"/>
      <c r="G4646" s="48"/>
      <c r="H4646" s="12">
        <f>SUM(E4646*100,F4646:G4646)</f>
        <v>55.758620689655167</v>
      </c>
      <c r="I4646" s="48"/>
      <c r="J4646" s="78"/>
      <c r="K4646" s="13">
        <f>SUM(I4646:J4646)</f>
        <v>0</v>
      </c>
      <c r="L4646" s="48"/>
      <c r="M4646" s="78"/>
      <c r="N4646" s="78"/>
      <c r="O4646" s="13">
        <f>SUM(L4646:N4646)</f>
        <v>0</v>
      </c>
      <c r="P4646" s="78"/>
      <c r="Q4646" s="78"/>
      <c r="R4646" s="78"/>
      <c r="S4646" s="78"/>
      <c r="T4646" s="13">
        <f>SUM(P4646:S4646)</f>
        <v>0</v>
      </c>
      <c r="U4646" s="48"/>
      <c r="V4646" s="48"/>
      <c r="W4646" s="48"/>
      <c r="X4646" s="48"/>
      <c r="Y4646" s="48"/>
      <c r="Z4646" s="48"/>
      <c r="AA4646" s="13">
        <f>SUM(U4646:Z4646)</f>
        <v>0</v>
      </c>
      <c r="AB4646" s="48"/>
      <c r="AC4646" s="48"/>
      <c r="AD4646" s="87">
        <f>H4646+K4646+O4646+T4646+AA4646+AB4646-AC4646</f>
        <v>55.758620689655167</v>
      </c>
    </row>
    <row r="4647" spans="1:30" ht="21" customHeight="1" x14ac:dyDescent="0.2">
      <c r="A4647" s="9">
        <v>4643</v>
      </c>
      <c r="B4647" s="107" t="s">
        <v>3717</v>
      </c>
      <c r="C4647" s="104" t="s">
        <v>70</v>
      </c>
      <c r="D4647" s="104">
        <v>2</v>
      </c>
      <c r="E4647" s="36">
        <f>H4647/100</f>
        <v>0.5573818181818182</v>
      </c>
      <c r="F4647" s="49"/>
      <c r="G4647" s="49"/>
      <c r="H4647" s="12">
        <v>55.738181818181822</v>
      </c>
      <c r="I4647" s="49"/>
      <c r="J4647" s="106"/>
      <c r="K4647" s="14">
        <f>SUM(I4647:J4647)</f>
        <v>0</v>
      </c>
      <c r="L4647" s="49"/>
      <c r="M4647" s="106"/>
      <c r="N4647" s="106"/>
      <c r="O4647" s="14">
        <f>SUM(L4647:N4647)</f>
        <v>0</v>
      </c>
      <c r="P4647" s="106"/>
      <c r="Q4647" s="106"/>
      <c r="R4647" s="106"/>
      <c r="S4647" s="106"/>
      <c r="T4647" s="14">
        <f>SUM(P4647:S4647)</f>
        <v>0</v>
      </c>
      <c r="U4647" s="49"/>
      <c r="V4647" s="49"/>
      <c r="W4647" s="49"/>
      <c r="X4647" s="49"/>
      <c r="Y4647" s="49"/>
      <c r="Z4647" s="49"/>
      <c r="AA4647" s="14">
        <f>SUM(U4647:Z4647)</f>
        <v>0</v>
      </c>
      <c r="AB4647" s="49"/>
      <c r="AC4647" s="49"/>
      <c r="AD4647" s="86">
        <f>H4647+K4647+O4647+T4647+AA4647+AB4647-AC4647</f>
        <v>55.738181818181822</v>
      </c>
    </row>
    <row r="4648" spans="1:30" ht="21" customHeight="1" x14ac:dyDescent="0.2">
      <c r="A4648" s="10">
        <v>4644</v>
      </c>
      <c r="B4648" s="117">
        <v>184060</v>
      </c>
      <c r="C4648" s="119" t="s">
        <v>78</v>
      </c>
      <c r="D4648" s="119">
        <v>3</v>
      </c>
      <c r="E4648" s="36">
        <v>0.55731818181818182</v>
      </c>
      <c r="F4648" s="51"/>
      <c r="G4648" s="51"/>
      <c r="H4648" s="12">
        <f>SUM(E4648*100,F4648:G4648)</f>
        <v>55.731818181818184</v>
      </c>
      <c r="I4648" s="51"/>
      <c r="J4648" s="121"/>
      <c r="K4648" s="14">
        <f>SUM(I4648:J4648)</f>
        <v>0</v>
      </c>
      <c r="L4648" s="51"/>
      <c r="M4648" s="121"/>
      <c r="N4648" s="121"/>
      <c r="O4648" s="14">
        <f>SUM(L4648:N4648)</f>
        <v>0</v>
      </c>
      <c r="P4648" s="121"/>
      <c r="Q4648" s="121"/>
      <c r="R4648" s="121"/>
      <c r="S4648" s="121"/>
      <c r="T4648" s="14">
        <f>SUM(P4648:S4648)</f>
        <v>0</v>
      </c>
      <c r="U4648" s="51"/>
      <c r="V4648" s="51"/>
      <c r="W4648" s="51"/>
      <c r="X4648" s="51"/>
      <c r="Y4648" s="51"/>
      <c r="Z4648" s="51"/>
      <c r="AA4648" s="14">
        <f>SUM(U4648:Z4648)</f>
        <v>0</v>
      </c>
      <c r="AB4648" s="51"/>
      <c r="AC4648" s="51"/>
      <c r="AD4648" s="86">
        <f>H4648+K4648+O4648+T4648+AA4648+AB4648-AC4648</f>
        <v>55.731818181818184</v>
      </c>
    </row>
    <row r="4649" spans="1:30" ht="21" customHeight="1" x14ac:dyDescent="0.2">
      <c r="A4649" s="8">
        <v>4645</v>
      </c>
      <c r="B4649" s="114" t="s">
        <v>3718</v>
      </c>
      <c r="C4649" s="92" t="s">
        <v>64</v>
      </c>
      <c r="D4649" s="91">
        <v>3</v>
      </c>
      <c r="E4649" s="37">
        <v>0.55704180064308684</v>
      </c>
      <c r="F4649" s="46"/>
      <c r="G4649" s="46"/>
      <c r="H4649" s="12">
        <f>SUM(E4649*100,F4649:G4649)</f>
        <v>55.704180064308687</v>
      </c>
      <c r="I4649" s="94"/>
      <c r="J4649" s="95"/>
      <c r="K4649" s="12">
        <f>SUM(I4649:J4649)</f>
        <v>0</v>
      </c>
      <c r="L4649" s="95"/>
      <c r="M4649" s="95"/>
      <c r="N4649" s="95"/>
      <c r="O4649" s="12">
        <f>SUM(L4649:N4649)</f>
        <v>0</v>
      </c>
      <c r="P4649" s="95"/>
      <c r="Q4649" s="95"/>
      <c r="R4649" s="95"/>
      <c r="S4649" s="95"/>
      <c r="T4649" s="12">
        <f>SUM(P4649:S4649)</f>
        <v>0</v>
      </c>
      <c r="U4649" s="95"/>
      <c r="V4649" s="94"/>
      <c r="W4649" s="94"/>
      <c r="X4649" s="94"/>
      <c r="Y4649" s="85"/>
      <c r="Z4649" s="85"/>
      <c r="AA4649" s="14">
        <f>SUM(U4649:Z4649)</f>
        <v>0</v>
      </c>
      <c r="AB4649" s="85"/>
      <c r="AC4649" s="85"/>
      <c r="AD4649" s="86">
        <f>H4649+K4649+O4649+T4649+AA4649+AB4649-AC4649</f>
        <v>55.704180064308687</v>
      </c>
    </row>
    <row r="4650" spans="1:30" ht="21" customHeight="1" x14ac:dyDescent="0.2">
      <c r="A4650" s="9">
        <v>4646</v>
      </c>
      <c r="B4650" s="100" t="s">
        <v>3719</v>
      </c>
      <c r="C4650" s="101" t="s">
        <v>68</v>
      </c>
      <c r="D4650" s="101">
        <v>2</v>
      </c>
      <c r="E4650" s="35">
        <v>0.55700000000000005</v>
      </c>
      <c r="F4650" s="48"/>
      <c r="G4650" s="48"/>
      <c r="H4650" s="12">
        <f>SUM(E4650*100,F4650:G4650)</f>
        <v>55.7</v>
      </c>
      <c r="I4650" s="48"/>
      <c r="J4650" s="78"/>
      <c r="K4650" s="13">
        <f>SUM(I4650:J4650)</f>
        <v>0</v>
      </c>
      <c r="L4650" s="48"/>
      <c r="M4650" s="78"/>
      <c r="N4650" s="78"/>
      <c r="O4650" s="13">
        <f>SUM(L4650:N4650)</f>
        <v>0</v>
      </c>
      <c r="P4650" s="78"/>
      <c r="Q4650" s="78"/>
      <c r="R4650" s="78"/>
      <c r="S4650" s="78"/>
      <c r="T4650" s="13">
        <f>SUM(P4650:S4650)</f>
        <v>0</v>
      </c>
      <c r="U4650" s="48"/>
      <c r="V4650" s="48"/>
      <c r="W4650" s="48"/>
      <c r="X4650" s="48"/>
      <c r="Y4650" s="48"/>
      <c r="Z4650" s="48"/>
      <c r="AA4650" s="13">
        <f>SUM(U4650:Z4650)</f>
        <v>0</v>
      </c>
      <c r="AB4650" s="48"/>
      <c r="AC4650" s="48"/>
      <c r="AD4650" s="86">
        <f>H4650+K4650+O4650+T4650+AA4650+AB4650-AC4650</f>
        <v>55.7</v>
      </c>
    </row>
    <row r="4651" spans="1:30" ht="21" customHeight="1" x14ac:dyDescent="0.2">
      <c r="A4651" s="10">
        <v>4647</v>
      </c>
      <c r="B4651" s="110" t="s">
        <v>3720</v>
      </c>
      <c r="C4651" s="110" t="s">
        <v>73</v>
      </c>
      <c r="D4651" s="110">
        <v>3</v>
      </c>
      <c r="E4651" s="36">
        <v>0.55666666666666664</v>
      </c>
      <c r="F4651" s="50"/>
      <c r="G4651" s="50"/>
      <c r="H4651" s="12">
        <f>SUM(E4651*100,F4651:G4651)</f>
        <v>55.666666666666664</v>
      </c>
      <c r="I4651" s="50"/>
      <c r="J4651" s="112"/>
      <c r="K4651" s="14">
        <f>SUM(I4651:J4651)</f>
        <v>0</v>
      </c>
      <c r="L4651" s="50"/>
      <c r="M4651" s="112"/>
      <c r="N4651" s="112"/>
      <c r="O4651" s="14">
        <f>SUM(L4651:N4651)</f>
        <v>0</v>
      </c>
      <c r="P4651" s="112"/>
      <c r="Q4651" s="112"/>
      <c r="R4651" s="112"/>
      <c r="S4651" s="112"/>
      <c r="T4651" s="14">
        <f>SUM(P4651:S4651)</f>
        <v>0</v>
      </c>
      <c r="U4651" s="50"/>
      <c r="V4651" s="50"/>
      <c r="W4651" s="50"/>
      <c r="X4651" s="50"/>
      <c r="Y4651" s="50"/>
      <c r="Z4651" s="50"/>
      <c r="AA4651" s="14">
        <f>SUM(U4651:Z4651)</f>
        <v>0</v>
      </c>
      <c r="AB4651" s="50"/>
      <c r="AC4651" s="50"/>
      <c r="AD4651" s="86">
        <f>H4651+K4651+O4651+T4651+AA4651+AB4651-AC4651</f>
        <v>55.666666666666664</v>
      </c>
    </row>
    <row r="4652" spans="1:30" ht="21" customHeight="1" x14ac:dyDescent="0.2">
      <c r="A4652" s="8">
        <v>4648</v>
      </c>
      <c r="B4652" s="117">
        <v>194100</v>
      </c>
      <c r="C4652" s="119" t="s">
        <v>78</v>
      </c>
      <c r="D4652" s="119">
        <v>2</v>
      </c>
      <c r="E4652" s="36">
        <v>0.55666666666666664</v>
      </c>
      <c r="F4652" s="51"/>
      <c r="G4652" s="51"/>
      <c r="H4652" s="12">
        <f>SUM(E4652*100,F4652:G4652)</f>
        <v>55.666666666666664</v>
      </c>
      <c r="I4652" s="51"/>
      <c r="J4652" s="121"/>
      <c r="K4652" s="14">
        <f>SUM(I4652:J4652)</f>
        <v>0</v>
      </c>
      <c r="L4652" s="51"/>
      <c r="M4652" s="121"/>
      <c r="N4652" s="121"/>
      <c r="O4652" s="14">
        <f>SUM(L4652:N4652)</f>
        <v>0</v>
      </c>
      <c r="P4652" s="121"/>
      <c r="Q4652" s="121"/>
      <c r="R4652" s="121"/>
      <c r="S4652" s="121"/>
      <c r="T4652" s="14">
        <f>SUM(P4652:S4652)</f>
        <v>0</v>
      </c>
      <c r="U4652" s="51"/>
      <c r="V4652" s="51"/>
      <c r="W4652" s="51"/>
      <c r="X4652" s="51"/>
      <c r="Y4652" s="51"/>
      <c r="Z4652" s="51"/>
      <c r="AA4652" s="14">
        <f>SUM(U4652:Z4652)</f>
        <v>0</v>
      </c>
      <c r="AB4652" s="51"/>
      <c r="AC4652" s="51"/>
      <c r="AD4652" s="86">
        <f>H4652+K4652+O4652+T4652+AA4652+AB4652-AC4652</f>
        <v>55.666666666666664</v>
      </c>
    </row>
    <row r="4653" spans="1:30" ht="21" customHeight="1" x14ac:dyDescent="0.2">
      <c r="A4653" s="9">
        <v>4649</v>
      </c>
      <c r="B4653" s="131" t="s">
        <v>3721</v>
      </c>
      <c r="C4653" s="92" t="s">
        <v>64</v>
      </c>
      <c r="D4653" s="91">
        <v>2</v>
      </c>
      <c r="E4653" s="37">
        <v>0.55478723404255315</v>
      </c>
      <c r="F4653" s="46"/>
      <c r="G4653" s="46"/>
      <c r="H4653" s="12">
        <f>SUM(E4653*100,F4653:G4653)</f>
        <v>55.478723404255312</v>
      </c>
      <c r="I4653" s="94"/>
      <c r="J4653" s="95"/>
      <c r="K4653" s="12">
        <f>SUM(I4653:J4653)</f>
        <v>0</v>
      </c>
      <c r="L4653" s="95"/>
      <c r="M4653" s="95"/>
      <c r="N4653" s="95"/>
      <c r="O4653" s="12">
        <f>SUM(L4653:N4653)</f>
        <v>0</v>
      </c>
      <c r="P4653" s="95"/>
      <c r="Q4653" s="95"/>
      <c r="R4653" s="95"/>
      <c r="S4653" s="95"/>
      <c r="T4653" s="12">
        <f>SUM(P4653:S4653)</f>
        <v>0</v>
      </c>
      <c r="U4653" s="95"/>
      <c r="V4653" s="94"/>
      <c r="W4653" s="94"/>
      <c r="X4653" s="94"/>
      <c r="Y4653" s="85"/>
      <c r="Z4653" s="85"/>
      <c r="AA4653" s="14">
        <f>SUM(U4653:Z4653)</f>
        <v>0</v>
      </c>
      <c r="AB4653" s="85"/>
      <c r="AC4653" s="85"/>
      <c r="AD4653" s="87">
        <f>H4653+K4653+O4653+T4653+AA4653+AB4653-AC4653</f>
        <v>55.478723404255312</v>
      </c>
    </row>
    <row r="4654" spans="1:30" ht="21" customHeight="1" x14ac:dyDescent="0.2">
      <c r="A4654" s="10">
        <v>4650</v>
      </c>
      <c r="B4654" s="117">
        <v>184053</v>
      </c>
      <c r="C4654" s="119" t="s">
        <v>78</v>
      </c>
      <c r="D4654" s="119">
        <v>3</v>
      </c>
      <c r="E4654" s="36">
        <v>0.55477272727272731</v>
      </c>
      <c r="F4654" s="51"/>
      <c r="G4654" s="51"/>
      <c r="H4654" s="12">
        <f>SUM(E4654*100,F4654:G4654)</f>
        <v>55.477272727272734</v>
      </c>
      <c r="I4654" s="51"/>
      <c r="J4654" s="121"/>
      <c r="K4654" s="14">
        <f>SUM(I4654:J4654)</f>
        <v>0</v>
      </c>
      <c r="L4654" s="51"/>
      <c r="M4654" s="121"/>
      <c r="N4654" s="121"/>
      <c r="O4654" s="14">
        <f>SUM(L4654:N4654)</f>
        <v>0</v>
      </c>
      <c r="P4654" s="121"/>
      <c r="Q4654" s="121"/>
      <c r="R4654" s="121"/>
      <c r="S4654" s="121"/>
      <c r="T4654" s="14">
        <f>SUM(P4654:S4654)</f>
        <v>0</v>
      </c>
      <c r="U4654" s="51"/>
      <c r="V4654" s="51"/>
      <c r="W4654" s="51"/>
      <c r="X4654" s="51"/>
      <c r="Y4654" s="51"/>
      <c r="Z4654" s="51"/>
      <c r="AA4654" s="14">
        <f>SUM(U4654:Z4654)</f>
        <v>0</v>
      </c>
      <c r="AB4654" s="51"/>
      <c r="AC4654" s="51"/>
      <c r="AD4654" s="86">
        <f>H4654+K4654+O4654+T4654+AA4654+AB4654-AC4654</f>
        <v>55.477272727272734</v>
      </c>
    </row>
    <row r="4655" spans="1:30" ht="21" customHeight="1" x14ac:dyDescent="0.2">
      <c r="A4655" s="8">
        <v>4651</v>
      </c>
      <c r="B4655" s="117">
        <v>204449</v>
      </c>
      <c r="C4655" s="119" t="s">
        <v>78</v>
      </c>
      <c r="D4655" s="119">
        <v>2</v>
      </c>
      <c r="E4655" s="36">
        <v>0.55437499999999995</v>
      </c>
      <c r="F4655" s="51"/>
      <c r="G4655" s="51"/>
      <c r="H4655" s="12">
        <f>SUM(E4655*100,F4655:G4655)</f>
        <v>55.437499999999993</v>
      </c>
      <c r="I4655" s="51"/>
      <c r="J4655" s="121"/>
      <c r="K4655" s="14">
        <f>SUM(I4655:J4655)</f>
        <v>0</v>
      </c>
      <c r="L4655" s="51"/>
      <c r="M4655" s="121"/>
      <c r="N4655" s="121"/>
      <c r="O4655" s="14">
        <f>SUM(L4655:N4655)</f>
        <v>0</v>
      </c>
      <c r="P4655" s="121"/>
      <c r="Q4655" s="121"/>
      <c r="R4655" s="121"/>
      <c r="S4655" s="121"/>
      <c r="T4655" s="14">
        <f>SUM(P4655:S4655)</f>
        <v>0</v>
      </c>
      <c r="U4655" s="51"/>
      <c r="V4655" s="51"/>
      <c r="W4655" s="51"/>
      <c r="X4655" s="51"/>
      <c r="Y4655" s="51"/>
      <c r="Z4655" s="51"/>
      <c r="AA4655" s="14">
        <f>SUM(U4655:Z4655)</f>
        <v>0</v>
      </c>
      <c r="AB4655" s="51"/>
      <c r="AC4655" s="51"/>
      <c r="AD4655" s="86">
        <f>H4655+K4655+O4655+T4655+AA4655+AB4655-AC4655</f>
        <v>55.437499999999993</v>
      </c>
    </row>
    <row r="4656" spans="1:30" ht="21" customHeight="1" x14ac:dyDescent="0.2">
      <c r="A4656" s="9">
        <v>4652</v>
      </c>
      <c r="B4656" s="114" t="s">
        <v>3722</v>
      </c>
      <c r="C4656" s="92" t="s">
        <v>64</v>
      </c>
      <c r="D4656" s="91">
        <v>3</v>
      </c>
      <c r="E4656" s="39">
        <v>0.55427652733118971</v>
      </c>
      <c r="F4656" s="52"/>
      <c r="G4656" s="46"/>
      <c r="H4656" s="12">
        <f>SUM(E4656*100,F4656:G4656)</f>
        <v>55.427652733118968</v>
      </c>
      <c r="I4656" s="94"/>
      <c r="J4656" s="95"/>
      <c r="K4656" s="12">
        <f>SUM(I4656:J4656)</f>
        <v>0</v>
      </c>
      <c r="L4656" s="95"/>
      <c r="M4656" s="95"/>
      <c r="N4656" s="95"/>
      <c r="O4656" s="12">
        <f>SUM(L4656:N4656)</f>
        <v>0</v>
      </c>
      <c r="P4656" s="95"/>
      <c r="Q4656" s="95"/>
      <c r="R4656" s="95"/>
      <c r="S4656" s="95"/>
      <c r="T4656" s="12">
        <f>SUM(P4656:S4656)</f>
        <v>0</v>
      </c>
      <c r="U4656" s="95"/>
      <c r="V4656" s="94"/>
      <c r="W4656" s="94"/>
      <c r="X4656" s="94"/>
      <c r="Y4656" s="85"/>
      <c r="Z4656" s="85"/>
      <c r="AA4656" s="14">
        <f>SUM(U4656:Z4656)</f>
        <v>0</v>
      </c>
      <c r="AB4656" s="85"/>
      <c r="AC4656" s="85"/>
      <c r="AD4656" s="86">
        <f>H4656+K4656+O4656+T4656+AA4656+AB4656-AC4656</f>
        <v>55.427652733118968</v>
      </c>
    </row>
    <row r="4657" spans="1:30" ht="21" customHeight="1" x14ac:dyDescent="0.2">
      <c r="A4657" s="10">
        <v>4653</v>
      </c>
      <c r="B4657" s="96" t="s">
        <v>3723</v>
      </c>
      <c r="C4657" s="96" t="s">
        <v>66</v>
      </c>
      <c r="D4657" s="96">
        <v>3</v>
      </c>
      <c r="E4657" s="35">
        <v>0.55423728813559325</v>
      </c>
      <c r="F4657" s="47"/>
      <c r="G4657" s="47"/>
      <c r="H4657" s="12">
        <f>SUM(E4657*100,F4657:G4657)</f>
        <v>55.423728813559322</v>
      </c>
      <c r="I4657" s="47"/>
      <c r="J4657" s="77"/>
      <c r="K4657" s="13">
        <f>SUM(I4657:J4657)</f>
        <v>0</v>
      </c>
      <c r="L4657" s="47"/>
      <c r="M4657" s="77"/>
      <c r="N4657" s="77"/>
      <c r="O4657" s="13">
        <f>SUM(L4657:N4657)</f>
        <v>0</v>
      </c>
      <c r="P4657" s="77"/>
      <c r="Q4657" s="77"/>
      <c r="R4657" s="77"/>
      <c r="S4657" s="77"/>
      <c r="T4657" s="13">
        <f>SUM(P4657:S4657)</f>
        <v>0</v>
      </c>
      <c r="U4657" s="47"/>
      <c r="V4657" s="47"/>
      <c r="W4657" s="47"/>
      <c r="X4657" s="47"/>
      <c r="Y4657" s="47"/>
      <c r="Z4657" s="47"/>
      <c r="AA4657" s="13">
        <f>SUM(U4657:Z4657)</f>
        <v>0</v>
      </c>
      <c r="AB4657" s="47"/>
      <c r="AC4657" s="47"/>
      <c r="AD4657" s="86">
        <f>H4657+K4657+O4657+T4657+AA4657+AB4657-AC4657</f>
        <v>55.423728813559322</v>
      </c>
    </row>
    <row r="4658" spans="1:30" ht="21" customHeight="1" x14ac:dyDescent="0.2">
      <c r="A4658" s="8">
        <v>4654</v>
      </c>
      <c r="B4658" s="90" t="s">
        <v>3724</v>
      </c>
      <c r="C4658" s="92" t="s">
        <v>64</v>
      </c>
      <c r="D4658" s="91">
        <v>2</v>
      </c>
      <c r="E4658" s="37">
        <v>0.55417582417582423</v>
      </c>
      <c r="F4658" s="46"/>
      <c r="G4658" s="46"/>
      <c r="H4658" s="12">
        <f>SUM(E4658*100,F4658:G4658)</f>
        <v>55.417582417582423</v>
      </c>
      <c r="I4658" s="94"/>
      <c r="J4658" s="95"/>
      <c r="K4658" s="12">
        <f>SUM(I4658:J4658)</f>
        <v>0</v>
      </c>
      <c r="L4658" s="95"/>
      <c r="M4658" s="95"/>
      <c r="N4658" s="95"/>
      <c r="O4658" s="12">
        <f>SUM(L4658:N4658)</f>
        <v>0</v>
      </c>
      <c r="P4658" s="95"/>
      <c r="Q4658" s="95"/>
      <c r="R4658" s="95"/>
      <c r="S4658" s="95"/>
      <c r="T4658" s="12">
        <f>SUM(P4658:S4658)</f>
        <v>0</v>
      </c>
      <c r="U4658" s="95"/>
      <c r="V4658" s="94"/>
      <c r="W4658" s="94"/>
      <c r="X4658" s="94"/>
      <c r="Y4658" s="85"/>
      <c r="Z4658" s="85"/>
      <c r="AA4658" s="14">
        <f>SUM(U4658:Z4658)</f>
        <v>0</v>
      </c>
      <c r="AB4658" s="85"/>
      <c r="AC4658" s="85"/>
      <c r="AD4658" s="87">
        <f>H4658+K4658+O4658+T4658+AA4658+AB4658-AC4658</f>
        <v>55.417582417582423</v>
      </c>
    </row>
    <row r="4659" spans="1:30" ht="21" customHeight="1" x14ac:dyDescent="0.2">
      <c r="A4659" s="9">
        <v>4655</v>
      </c>
      <c r="B4659" s="107">
        <v>182124</v>
      </c>
      <c r="C4659" s="104" t="s">
        <v>70</v>
      </c>
      <c r="D4659" s="104">
        <v>3</v>
      </c>
      <c r="E4659" s="36">
        <f>'[1]3-18-08.'!AD23</f>
        <v>0.55399999999999994</v>
      </c>
      <c r="F4659" s="49"/>
      <c r="G4659" s="49"/>
      <c r="H4659" s="12">
        <f>SUM(E4659*100,F4659:G4659)</f>
        <v>55.399999999999991</v>
      </c>
      <c r="I4659" s="49"/>
      <c r="J4659" s="106"/>
      <c r="K4659" s="14">
        <f>SUM(I4659:J4659)</f>
        <v>0</v>
      </c>
      <c r="L4659" s="49"/>
      <c r="M4659" s="106"/>
      <c r="N4659" s="106"/>
      <c r="O4659" s="14">
        <f>SUM(L4659:N4659)</f>
        <v>0</v>
      </c>
      <c r="P4659" s="106"/>
      <c r="Q4659" s="106"/>
      <c r="R4659" s="106"/>
      <c r="S4659" s="106"/>
      <c r="T4659" s="14">
        <f>SUM(P4659:S4659)</f>
        <v>0</v>
      </c>
      <c r="U4659" s="49"/>
      <c r="V4659" s="49"/>
      <c r="W4659" s="49"/>
      <c r="X4659" s="49"/>
      <c r="Y4659" s="49"/>
      <c r="Z4659" s="49"/>
      <c r="AA4659" s="14">
        <f>SUM(U4659:Z4659)</f>
        <v>0</v>
      </c>
      <c r="AB4659" s="49"/>
      <c r="AC4659" s="49"/>
      <c r="AD4659" s="86">
        <f>H4659+K4659+O4659+T4659+AA4659+AB4659-AC4659</f>
        <v>55.399999999999991</v>
      </c>
    </row>
    <row r="4660" spans="1:30" ht="21" customHeight="1" x14ac:dyDescent="0.2">
      <c r="A4660" s="10">
        <v>4656</v>
      </c>
      <c r="B4660" s="117">
        <v>184144</v>
      </c>
      <c r="C4660" s="119" t="s">
        <v>78</v>
      </c>
      <c r="D4660" s="119">
        <v>3</v>
      </c>
      <c r="E4660" s="36">
        <v>0.55281818181818188</v>
      </c>
      <c r="F4660" s="51"/>
      <c r="G4660" s="51"/>
      <c r="H4660" s="12">
        <f>SUM(E4660*100,F4660:G4660)</f>
        <v>55.281818181818188</v>
      </c>
      <c r="I4660" s="51"/>
      <c r="J4660" s="121"/>
      <c r="K4660" s="14">
        <f>SUM(I4660:J4660)</f>
        <v>0</v>
      </c>
      <c r="L4660" s="51"/>
      <c r="M4660" s="121"/>
      <c r="N4660" s="121"/>
      <c r="O4660" s="14">
        <f>SUM(L4660:N4660)</f>
        <v>0</v>
      </c>
      <c r="P4660" s="121"/>
      <c r="Q4660" s="121"/>
      <c r="R4660" s="121"/>
      <c r="S4660" s="121"/>
      <c r="T4660" s="14">
        <f>SUM(P4660:S4660)</f>
        <v>0</v>
      </c>
      <c r="U4660" s="51"/>
      <c r="V4660" s="51"/>
      <c r="W4660" s="51"/>
      <c r="X4660" s="51"/>
      <c r="Y4660" s="51"/>
      <c r="Z4660" s="51"/>
      <c r="AA4660" s="14">
        <f>SUM(U4660:Z4660)</f>
        <v>0</v>
      </c>
      <c r="AB4660" s="51"/>
      <c r="AC4660" s="51"/>
      <c r="AD4660" s="87">
        <f>H4660+K4660+O4660+T4660+AA4660+AB4660-AC4660</f>
        <v>55.281818181818188</v>
      </c>
    </row>
    <row r="4661" spans="1:30" ht="21" customHeight="1" x14ac:dyDescent="0.2">
      <c r="A4661" s="8">
        <v>4657</v>
      </c>
      <c r="B4661" s="131" t="s">
        <v>3725</v>
      </c>
      <c r="C4661" s="92" t="s">
        <v>64</v>
      </c>
      <c r="D4661" s="91">
        <v>2</v>
      </c>
      <c r="E4661" s="37">
        <v>0.55276595744680856</v>
      </c>
      <c r="F4661" s="46"/>
      <c r="G4661" s="46"/>
      <c r="H4661" s="12">
        <f>SUM(E4661*100,F4661:G4661)</f>
        <v>55.276595744680854</v>
      </c>
      <c r="I4661" s="94"/>
      <c r="J4661" s="95"/>
      <c r="K4661" s="12">
        <f>SUM(I4661:J4661)</f>
        <v>0</v>
      </c>
      <c r="L4661" s="95"/>
      <c r="M4661" s="95"/>
      <c r="N4661" s="95"/>
      <c r="O4661" s="12">
        <f>SUM(L4661:N4661)</f>
        <v>0</v>
      </c>
      <c r="P4661" s="95"/>
      <c r="Q4661" s="95"/>
      <c r="R4661" s="95"/>
      <c r="S4661" s="95"/>
      <c r="T4661" s="12">
        <f>SUM(P4661:S4661)</f>
        <v>0</v>
      </c>
      <c r="U4661" s="95"/>
      <c r="V4661" s="94"/>
      <c r="W4661" s="94"/>
      <c r="X4661" s="94"/>
      <c r="Y4661" s="85"/>
      <c r="Z4661" s="85"/>
      <c r="AA4661" s="14">
        <f>SUM(U4661:Z4661)</f>
        <v>0</v>
      </c>
      <c r="AB4661" s="85"/>
      <c r="AC4661" s="85"/>
      <c r="AD4661" s="86">
        <f>H4661+K4661+O4661+T4661+AA4661+AB4661-AC4661</f>
        <v>55.276595744680854</v>
      </c>
    </row>
    <row r="4662" spans="1:30" ht="21" customHeight="1" x14ac:dyDescent="0.2">
      <c r="A4662" s="9">
        <v>4658</v>
      </c>
      <c r="B4662" s="96" t="s">
        <v>3726</v>
      </c>
      <c r="C4662" s="96" t="s">
        <v>66</v>
      </c>
      <c r="D4662" s="96">
        <v>3</v>
      </c>
      <c r="E4662" s="35">
        <v>0.55254237288135588</v>
      </c>
      <c r="F4662" s="47"/>
      <c r="G4662" s="47"/>
      <c r="H4662" s="12">
        <f>SUM(E4662*100,F4662:G4662)</f>
        <v>55.254237288135585</v>
      </c>
      <c r="I4662" s="47"/>
      <c r="J4662" s="77"/>
      <c r="K4662" s="13">
        <f>SUM(I4662:J4662)</f>
        <v>0</v>
      </c>
      <c r="L4662" s="47"/>
      <c r="M4662" s="77"/>
      <c r="N4662" s="77"/>
      <c r="O4662" s="13">
        <f>SUM(L4662:N4662)</f>
        <v>0</v>
      </c>
      <c r="P4662" s="77"/>
      <c r="Q4662" s="77"/>
      <c r="R4662" s="77"/>
      <c r="S4662" s="77"/>
      <c r="T4662" s="13">
        <f>SUM(P4662:S4662)</f>
        <v>0</v>
      </c>
      <c r="U4662" s="47"/>
      <c r="V4662" s="47"/>
      <c r="W4662" s="47"/>
      <c r="X4662" s="47"/>
      <c r="Y4662" s="47"/>
      <c r="Z4662" s="47"/>
      <c r="AA4662" s="13">
        <f>SUM(U4662:Z4662)</f>
        <v>0</v>
      </c>
      <c r="AB4662" s="47"/>
      <c r="AC4662" s="47"/>
      <c r="AD4662" s="86">
        <f>H4662+K4662+O4662+T4662+AA4662+AB4662-AC4662</f>
        <v>55.254237288135585</v>
      </c>
    </row>
    <row r="4663" spans="1:30" ht="21" customHeight="1" x14ac:dyDescent="0.2">
      <c r="A4663" s="10">
        <v>4659</v>
      </c>
      <c r="B4663" s="90" t="s">
        <v>3727</v>
      </c>
      <c r="C4663" s="92" t="s">
        <v>64</v>
      </c>
      <c r="D4663" s="91">
        <v>2</v>
      </c>
      <c r="E4663" s="37">
        <v>0.55244680851063832</v>
      </c>
      <c r="F4663" s="58"/>
      <c r="G4663" s="54"/>
      <c r="H4663" s="12">
        <f>SUM(E4663*100,F4663:G4663)</f>
        <v>55.244680851063833</v>
      </c>
      <c r="I4663" s="85"/>
      <c r="J4663" s="126"/>
      <c r="K4663" s="12">
        <f>SUM(I4663:J4663)</f>
        <v>0</v>
      </c>
      <c r="L4663" s="126"/>
      <c r="M4663" s="126"/>
      <c r="N4663" s="126"/>
      <c r="O4663" s="12">
        <f>SUM(L4663:N4663)</f>
        <v>0</v>
      </c>
      <c r="P4663" s="126"/>
      <c r="Q4663" s="126"/>
      <c r="R4663" s="126"/>
      <c r="S4663" s="126"/>
      <c r="T4663" s="12">
        <f>SUM(P4663:S4663)</f>
        <v>0</v>
      </c>
      <c r="U4663" s="126"/>
      <c r="V4663" s="85"/>
      <c r="W4663" s="85"/>
      <c r="X4663" s="85"/>
      <c r="Y4663" s="85"/>
      <c r="Z4663" s="85"/>
      <c r="AA4663" s="14">
        <f>SUM(U4663:Z4663)</f>
        <v>0</v>
      </c>
      <c r="AB4663" s="85"/>
      <c r="AC4663" s="85"/>
      <c r="AD4663" s="87">
        <f>H4663+K4663+O4663+T4663+AA4663+AB4663-AC4663</f>
        <v>55.244680851063833</v>
      </c>
    </row>
    <row r="4664" spans="1:30" ht="21" customHeight="1" x14ac:dyDescent="0.2">
      <c r="A4664" s="8">
        <v>4660</v>
      </c>
      <c r="B4664" s="96" t="s">
        <v>3728</v>
      </c>
      <c r="C4664" s="96" t="s">
        <v>66</v>
      </c>
      <c r="D4664" s="96">
        <v>3</v>
      </c>
      <c r="E4664" s="35">
        <v>0.55237288135593221</v>
      </c>
      <c r="F4664" s="47"/>
      <c r="G4664" s="47"/>
      <c r="H4664" s="12">
        <f>SUM(E4664*100,F4664:G4664)</f>
        <v>55.237288135593218</v>
      </c>
      <c r="I4664" s="47"/>
      <c r="J4664" s="77"/>
      <c r="K4664" s="13">
        <f>SUM(I4664:J4664)</f>
        <v>0</v>
      </c>
      <c r="L4664" s="47"/>
      <c r="M4664" s="77"/>
      <c r="N4664" s="77"/>
      <c r="O4664" s="13">
        <f>SUM(L4664:N4664)</f>
        <v>0</v>
      </c>
      <c r="P4664" s="77"/>
      <c r="Q4664" s="77"/>
      <c r="R4664" s="77"/>
      <c r="S4664" s="77"/>
      <c r="T4664" s="13">
        <f>SUM(P4664:S4664)</f>
        <v>0</v>
      </c>
      <c r="U4664" s="47"/>
      <c r="V4664" s="47"/>
      <c r="W4664" s="47"/>
      <c r="X4664" s="47"/>
      <c r="Y4664" s="47"/>
      <c r="Z4664" s="47"/>
      <c r="AA4664" s="13">
        <f>SUM(U4664:Z4664)</f>
        <v>0</v>
      </c>
      <c r="AB4664" s="47"/>
      <c r="AC4664" s="47"/>
      <c r="AD4664" s="86">
        <f>H4664+K4664+O4664+T4664+AA4664+AB4664-AC4664</f>
        <v>55.237288135593218</v>
      </c>
    </row>
    <row r="4665" spans="1:30" ht="21" customHeight="1" x14ac:dyDescent="0.2">
      <c r="A4665" s="9">
        <v>4661</v>
      </c>
      <c r="B4665" s="131" t="s">
        <v>3729</v>
      </c>
      <c r="C4665" s="92" t="s">
        <v>64</v>
      </c>
      <c r="D4665" s="91">
        <v>2</v>
      </c>
      <c r="E4665" s="37">
        <v>0.55223404255319153</v>
      </c>
      <c r="F4665" s="52"/>
      <c r="G4665" s="46"/>
      <c r="H4665" s="12">
        <f>SUM(E4665*100,F4665:G4665)</f>
        <v>55.223404255319153</v>
      </c>
      <c r="I4665" s="94"/>
      <c r="J4665" s="95"/>
      <c r="K4665" s="12">
        <f>SUM(I4665:J4665)</f>
        <v>0</v>
      </c>
      <c r="L4665" s="95"/>
      <c r="M4665" s="95"/>
      <c r="N4665" s="95"/>
      <c r="O4665" s="12">
        <f>SUM(L4665:N4665)</f>
        <v>0</v>
      </c>
      <c r="P4665" s="95"/>
      <c r="Q4665" s="95"/>
      <c r="R4665" s="95"/>
      <c r="S4665" s="95"/>
      <c r="T4665" s="12">
        <f>SUM(P4665:S4665)</f>
        <v>0</v>
      </c>
      <c r="U4665" s="95"/>
      <c r="V4665" s="94"/>
      <c r="W4665" s="94"/>
      <c r="X4665" s="94"/>
      <c r="Y4665" s="85"/>
      <c r="Z4665" s="85"/>
      <c r="AA4665" s="14">
        <f>SUM(U4665:Z4665)</f>
        <v>0</v>
      </c>
      <c r="AB4665" s="85"/>
      <c r="AC4665" s="85"/>
      <c r="AD4665" s="86">
        <f>H4665+K4665+O4665+T4665+AA4665+AB4665-AC4665</f>
        <v>55.223404255319153</v>
      </c>
    </row>
    <row r="4666" spans="1:30" ht="21" customHeight="1" x14ac:dyDescent="0.2">
      <c r="A4666" s="10">
        <v>4662</v>
      </c>
      <c r="B4666" s="107">
        <v>182073</v>
      </c>
      <c r="C4666" s="104" t="s">
        <v>70</v>
      </c>
      <c r="D4666" s="104">
        <v>3</v>
      </c>
      <c r="E4666" s="36">
        <f>'[1]3-18-05.'!AD5</f>
        <v>0.55200000000000005</v>
      </c>
      <c r="F4666" s="49"/>
      <c r="G4666" s="49"/>
      <c r="H4666" s="12">
        <f>SUM(E4666*100,F4666:G4666)</f>
        <v>55.2</v>
      </c>
      <c r="I4666" s="49"/>
      <c r="J4666" s="106"/>
      <c r="K4666" s="14">
        <f>SUM(I4666:J4666)</f>
        <v>0</v>
      </c>
      <c r="L4666" s="49"/>
      <c r="M4666" s="106"/>
      <c r="N4666" s="106"/>
      <c r="O4666" s="14">
        <f>SUM(L4666:N4666)</f>
        <v>0</v>
      </c>
      <c r="P4666" s="106"/>
      <c r="Q4666" s="106"/>
      <c r="R4666" s="106"/>
      <c r="S4666" s="106"/>
      <c r="T4666" s="14">
        <f>SUM(P4666:S4666)</f>
        <v>0</v>
      </c>
      <c r="U4666" s="49"/>
      <c r="V4666" s="49"/>
      <c r="W4666" s="49"/>
      <c r="X4666" s="49"/>
      <c r="Y4666" s="49"/>
      <c r="Z4666" s="49"/>
      <c r="AA4666" s="14">
        <f>SUM(U4666:Z4666)</f>
        <v>0</v>
      </c>
      <c r="AB4666" s="49"/>
      <c r="AC4666" s="49"/>
      <c r="AD4666" s="86">
        <f>H4666+K4666+O4666+T4666+AA4666+AB4666-AC4666</f>
        <v>55.2</v>
      </c>
    </row>
    <row r="4667" spans="1:30" ht="21" customHeight="1" x14ac:dyDescent="0.2">
      <c r="A4667" s="8">
        <v>4663</v>
      </c>
      <c r="B4667" s="96" t="s">
        <v>3730</v>
      </c>
      <c r="C4667" s="96" t="s">
        <v>66</v>
      </c>
      <c r="D4667" s="96">
        <v>2</v>
      </c>
      <c r="E4667" s="35">
        <v>0.55200000000000005</v>
      </c>
      <c r="F4667" s="47"/>
      <c r="G4667" s="47"/>
      <c r="H4667" s="12">
        <f>SUM(E4667*100,F4667:G4667)</f>
        <v>55.2</v>
      </c>
      <c r="I4667" s="47"/>
      <c r="J4667" s="77"/>
      <c r="K4667" s="13">
        <f>SUM(I4667:J4667)</f>
        <v>0</v>
      </c>
      <c r="L4667" s="47"/>
      <c r="M4667" s="77"/>
      <c r="N4667" s="77"/>
      <c r="O4667" s="13">
        <f>SUM(L4667:N4667)</f>
        <v>0</v>
      </c>
      <c r="P4667" s="77"/>
      <c r="Q4667" s="77"/>
      <c r="R4667" s="77"/>
      <c r="S4667" s="77"/>
      <c r="T4667" s="13">
        <f>SUM(P4667:S4667)</f>
        <v>0</v>
      </c>
      <c r="U4667" s="47"/>
      <c r="V4667" s="47"/>
      <c r="W4667" s="47"/>
      <c r="X4667" s="47"/>
      <c r="Y4667" s="47"/>
      <c r="Z4667" s="47"/>
      <c r="AA4667" s="13">
        <f>SUM(U4667:Z4667)</f>
        <v>0</v>
      </c>
      <c r="AB4667" s="47"/>
      <c r="AC4667" s="47"/>
      <c r="AD4667" s="87">
        <f>H4667+K4667+O4667+T4667+AA4667+AB4667-AC4667</f>
        <v>55.2</v>
      </c>
    </row>
    <row r="4668" spans="1:30" ht="21" customHeight="1" x14ac:dyDescent="0.2">
      <c r="A4668" s="9">
        <v>4664</v>
      </c>
      <c r="B4668" s="122" t="s">
        <v>3731</v>
      </c>
      <c r="C4668" s="110" t="s">
        <v>73</v>
      </c>
      <c r="D4668" s="110">
        <v>1</v>
      </c>
      <c r="E4668" s="36">
        <v>0.55183703703703701</v>
      </c>
      <c r="F4668" s="50"/>
      <c r="G4668" s="50"/>
      <c r="H4668" s="12">
        <f>SUM(E4668*100,F4668:G4668)</f>
        <v>55.183703703703699</v>
      </c>
      <c r="I4668" s="50"/>
      <c r="J4668" s="112"/>
      <c r="K4668" s="14">
        <f>SUM(I4668:J4668)</f>
        <v>0</v>
      </c>
      <c r="L4668" s="50"/>
      <c r="M4668" s="112"/>
      <c r="N4668" s="112"/>
      <c r="O4668" s="14">
        <f>SUM(L4668:N4668)</f>
        <v>0</v>
      </c>
      <c r="P4668" s="112"/>
      <c r="Q4668" s="112"/>
      <c r="R4668" s="112"/>
      <c r="S4668" s="112"/>
      <c r="T4668" s="14">
        <f>SUM(P4668:S4668)</f>
        <v>0</v>
      </c>
      <c r="U4668" s="50"/>
      <c r="V4668" s="50"/>
      <c r="W4668" s="50"/>
      <c r="X4668" s="50"/>
      <c r="Y4668" s="50"/>
      <c r="Z4668" s="50"/>
      <c r="AA4668" s="14">
        <f>SUM(U4668:Z4668)</f>
        <v>0</v>
      </c>
      <c r="AB4668" s="50"/>
      <c r="AC4668" s="50"/>
      <c r="AD4668" s="87">
        <f>H4668+K4668+O4668+T4668+AA4668+AB4668-AC4668</f>
        <v>55.183703703703699</v>
      </c>
    </row>
    <row r="4669" spans="1:30" ht="21" customHeight="1" x14ac:dyDescent="0.2">
      <c r="A4669" s="10">
        <v>4665</v>
      </c>
      <c r="B4669" s="122" t="s">
        <v>3732</v>
      </c>
      <c r="C4669" s="110" t="s">
        <v>73</v>
      </c>
      <c r="D4669" s="110">
        <v>4</v>
      </c>
      <c r="E4669" s="36">
        <v>0.55130000000000001</v>
      </c>
      <c r="F4669" s="50"/>
      <c r="G4669" s="50"/>
      <c r="H4669" s="12">
        <f>SUM(E4669*100,F4669:G4669)</f>
        <v>55.13</v>
      </c>
      <c r="I4669" s="50"/>
      <c r="J4669" s="112"/>
      <c r="K4669" s="14">
        <f>SUM(I4669:J4669)</f>
        <v>0</v>
      </c>
      <c r="L4669" s="50"/>
      <c r="M4669" s="112"/>
      <c r="N4669" s="112"/>
      <c r="O4669" s="14">
        <f>SUM(L4669:N4669)</f>
        <v>0</v>
      </c>
      <c r="P4669" s="112"/>
      <c r="Q4669" s="112"/>
      <c r="R4669" s="112"/>
      <c r="S4669" s="112"/>
      <c r="T4669" s="14">
        <f>SUM(P4669:S4669)</f>
        <v>0</v>
      </c>
      <c r="U4669" s="50"/>
      <c r="V4669" s="50"/>
      <c r="W4669" s="50"/>
      <c r="X4669" s="50"/>
      <c r="Y4669" s="50"/>
      <c r="Z4669" s="50"/>
      <c r="AA4669" s="14">
        <f>SUM(U4669:Z4669)</f>
        <v>0</v>
      </c>
      <c r="AB4669" s="50"/>
      <c r="AC4669" s="50"/>
      <c r="AD4669" s="86">
        <f>H4669+K4669+O4669+T4669+AA4669+AB4669-AC4669</f>
        <v>55.13</v>
      </c>
    </row>
    <row r="4670" spans="1:30" ht="21" customHeight="1" x14ac:dyDescent="0.2">
      <c r="A4670" s="8">
        <v>4666</v>
      </c>
      <c r="B4670" s="122" t="s">
        <v>3733</v>
      </c>
      <c r="C4670" s="110" t="s">
        <v>73</v>
      </c>
      <c r="D4670" s="110">
        <v>1</v>
      </c>
      <c r="E4670" s="36">
        <v>0.55111111111111111</v>
      </c>
      <c r="F4670" s="50"/>
      <c r="G4670" s="50"/>
      <c r="H4670" s="12">
        <f>SUM(E4670*100,F4670:G4670)</f>
        <v>55.111111111111114</v>
      </c>
      <c r="I4670" s="50"/>
      <c r="J4670" s="112"/>
      <c r="K4670" s="14">
        <f>SUM(I4670:J4670)</f>
        <v>0</v>
      </c>
      <c r="L4670" s="50"/>
      <c r="M4670" s="112"/>
      <c r="N4670" s="112"/>
      <c r="O4670" s="14">
        <f>SUM(L4670:N4670)</f>
        <v>0</v>
      </c>
      <c r="P4670" s="112"/>
      <c r="Q4670" s="112"/>
      <c r="R4670" s="112"/>
      <c r="S4670" s="112"/>
      <c r="T4670" s="14">
        <f>SUM(P4670:S4670)</f>
        <v>0</v>
      </c>
      <c r="U4670" s="50"/>
      <c r="V4670" s="50"/>
      <c r="W4670" s="50"/>
      <c r="X4670" s="50"/>
      <c r="Y4670" s="50"/>
      <c r="Z4670" s="50"/>
      <c r="AA4670" s="14">
        <f>SUM(U4670:Z4670)</f>
        <v>0</v>
      </c>
      <c r="AB4670" s="50"/>
      <c r="AC4670" s="50"/>
      <c r="AD4670" s="86">
        <f>H4670+K4670+O4670+T4670+AA4670+AB4670-AC4670</f>
        <v>55.111111111111114</v>
      </c>
    </row>
    <row r="4671" spans="1:30" ht="21" customHeight="1" x14ac:dyDescent="0.2">
      <c r="A4671" s="9">
        <v>4667</v>
      </c>
      <c r="B4671" s="123" t="s">
        <v>3734</v>
      </c>
      <c r="C4671" s="101" t="s">
        <v>68</v>
      </c>
      <c r="D4671" s="137">
        <v>4</v>
      </c>
      <c r="E4671" s="35">
        <v>0.40111111111111108</v>
      </c>
      <c r="F4671" s="48"/>
      <c r="G4671" s="48"/>
      <c r="H4671" s="12">
        <f>SUM(E4671*100,F4671:G4671)</f>
        <v>40.111111111111107</v>
      </c>
      <c r="I4671" s="48"/>
      <c r="J4671" s="78"/>
      <c r="K4671" s="13">
        <f>SUM(I4671:J4671)</f>
        <v>0</v>
      </c>
      <c r="L4671" s="48"/>
      <c r="M4671" s="78"/>
      <c r="N4671" s="78"/>
      <c r="O4671" s="13">
        <f>SUM(L4671:N4671)</f>
        <v>0</v>
      </c>
      <c r="P4671" s="78"/>
      <c r="Q4671" s="78"/>
      <c r="R4671" s="78"/>
      <c r="S4671" s="78"/>
      <c r="T4671" s="13">
        <f>SUM(P4671:S4671)</f>
        <v>0</v>
      </c>
      <c r="U4671" s="48">
        <v>15</v>
      </c>
      <c r="V4671" s="48"/>
      <c r="W4671" s="48"/>
      <c r="X4671" s="48"/>
      <c r="Y4671" s="48"/>
      <c r="Z4671" s="48"/>
      <c r="AA4671" s="13">
        <f>SUM(U4671:Z4671)</f>
        <v>15</v>
      </c>
      <c r="AB4671" s="48"/>
      <c r="AC4671" s="48"/>
      <c r="AD4671" s="87">
        <f>H4671+K4671+O4671+T4671+AA4671+AB4671-AC4671</f>
        <v>55.111111111111107</v>
      </c>
    </row>
    <row r="4672" spans="1:30" ht="21" customHeight="1" x14ac:dyDescent="0.2">
      <c r="A4672" s="10">
        <v>4668</v>
      </c>
      <c r="B4672" s="96" t="s">
        <v>3735</v>
      </c>
      <c r="C4672" s="96" t="s">
        <v>66</v>
      </c>
      <c r="D4672" s="96">
        <v>1</v>
      </c>
      <c r="E4672" s="35">
        <v>0.55100000000000005</v>
      </c>
      <c r="F4672" s="47"/>
      <c r="G4672" s="47"/>
      <c r="H4672" s="12">
        <f>SUM(E4672*100,F4672:G4672)</f>
        <v>55.1</v>
      </c>
      <c r="I4672" s="47"/>
      <c r="J4672" s="77"/>
      <c r="K4672" s="13">
        <f>SUM(I4672:J4672)</f>
        <v>0</v>
      </c>
      <c r="L4672" s="47"/>
      <c r="M4672" s="77"/>
      <c r="N4672" s="77"/>
      <c r="O4672" s="13">
        <f>SUM(L4672:N4672)</f>
        <v>0</v>
      </c>
      <c r="P4672" s="77"/>
      <c r="Q4672" s="77"/>
      <c r="R4672" s="77"/>
      <c r="S4672" s="77"/>
      <c r="T4672" s="13">
        <f>SUM(P4672:S4672)</f>
        <v>0</v>
      </c>
      <c r="U4672" s="47"/>
      <c r="V4672" s="47"/>
      <c r="W4672" s="47"/>
      <c r="X4672" s="47"/>
      <c r="Y4672" s="47"/>
      <c r="Z4672" s="47"/>
      <c r="AA4672" s="13">
        <f>SUM(U4672:Z4672)</f>
        <v>0</v>
      </c>
      <c r="AB4672" s="47"/>
      <c r="AC4672" s="47"/>
      <c r="AD4672" s="86">
        <f>H4672+K4672+O4672+T4672+AA4672+AB4672-AC4672</f>
        <v>55.1</v>
      </c>
    </row>
    <row r="4673" spans="1:30" ht="21" customHeight="1" x14ac:dyDescent="0.2">
      <c r="A4673" s="8">
        <v>4669</v>
      </c>
      <c r="B4673" s="117">
        <v>184038</v>
      </c>
      <c r="C4673" s="119" t="s">
        <v>78</v>
      </c>
      <c r="D4673" s="119">
        <v>3</v>
      </c>
      <c r="E4673" s="36">
        <v>0.55059090909090902</v>
      </c>
      <c r="F4673" s="51"/>
      <c r="G4673" s="51"/>
      <c r="H4673" s="12">
        <f>SUM(E4673*100,F4673:G4673)</f>
        <v>55.059090909090905</v>
      </c>
      <c r="I4673" s="51"/>
      <c r="J4673" s="121"/>
      <c r="K4673" s="14">
        <f>SUM(I4673:J4673)</f>
        <v>0</v>
      </c>
      <c r="L4673" s="51"/>
      <c r="M4673" s="121"/>
      <c r="N4673" s="121"/>
      <c r="O4673" s="14">
        <f>SUM(L4673:N4673)</f>
        <v>0</v>
      </c>
      <c r="P4673" s="121"/>
      <c r="Q4673" s="121"/>
      <c r="R4673" s="121"/>
      <c r="S4673" s="121"/>
      <c r="T4673" s="14">
        <f>SUM(P4673:S4673)</f>
        <v>0</v>
      </c>
      <c r="U4673" s="51"/>
      <c r="V4673" s="51"/>
      <c r="W4673" s="51"/>
      <c r="X4673" s="51"/>
      <c r="Y4673" s="51"/>
      <c r="Z4673" s="51"/>
      <c r="AA4673" s="14">
        <f>SUM(U4673:Z4673)</f>
        <v>0</v>
      </c>
      <c r="AB4673" s="51"/>
      <c r="AC4673" s="51"/>
      <c r="AD4673" s="86">
        <f>H4673+K4673+O4673+T4673+AA4673+AB4673-AC4673</f>
        <v>55.059090909090905</v>
      </c>
    </row>
    <row r="4674" spans="1:30" ht="21" customHeight="1" x14ac:dyDescent="0.2">
      <c r="A4674" s="9">
        <v>4670</v>
      </c>
      <c r="B4674" s="110" t="s">
        <v>3736</v>
      </c>
      <c r="C4674" s="110" t="s">
        <v>73</v>
      </c>
      <c r="D4674" s="110">
        <v>4</v>
      </c>
      <c r="E4674" s="36">
        <v>0.46656249999999999</v>
      </c>
      <c r="F4674" s="50"/>
      <c r="G4674" s="50"/>
      <c r="H4674" s="12">
        <f>SUM(E4674*100,F4674:G4674)</f>
        <v>46.65625</v>
      </c>
      <c r="I4674" s="50"/>
      <c r="J4674" s="112"/>
      <c r="K4674" s="14">
        <f>SUM(I4674:J4674)</f>
        <v>0</v>
      </c>
      <c r="L4674" s="50"/>
      <c r="M4674" s="112"/>
      <c r="N4674" s="112"/>
      <c r="O4674" s="14">
        <f>SUM(L4674:N4674)</f>
        <v>0</v>
      </c>
      <c r="P4674" s="112"/>
      <c r="Q4674" s="112"/>
      <c r="R4674" s="112"/>
      <c r="S4674" s="112"/>
      <c r="T4674" s="14">
        <f>SUM(P4674:S4674)</f>
        <v>0</v>
      </c>
      <c r="U4674" s="50">
        <v>1.5</v>
      </c>
      <c r="V4674" s="50">
        <v>6.9</v>
      </c>
      <c r="W4674" s="50"/>
      <c r="X4674" s="50"/>
      <c r="Y4674" s="50"/>
      <c r="Z4674" s="50"/>
      <c r="AA4674" s="14">
        <f>SUM(U4674:Z4674)</f>
        <v>8.4</v>
      </c>
      <c r="AB4674" s="50"/>
      <c r="AC4674" s="50"/>
      <c r="AD4674" s="86">
        <f>H4674+K4674+O4674+T4674+AA4674+AB4674-AC4674</f>
        <v>55.056249999999999</v>
      </c>
    </row>
    <row r="4675" spans="1:30" ht="21" customHeight="1" x14ac:dyDescent="0.2">
      <c r="A4675" s="10">
        <v>4671</v>
      </c>
      <c r="B4675" s="100" t="s">
        <v>3737</v>
      </c>
      <c r="C4675" s="101" t="s">
        <v>68</v>
      </c>
      <c r="D4675" s="101">
        <v>3</v>
      </c>
      <c r="E4675" s="35">
        <v>0.55033333333333334</v>
      </c>
      <c r="F4675" s="48"/>
      <c r="G4675" s="48"/>
      <c r="H4675" s="12">
        <f>SUM(E4675*100,F4675:G4675)</f>
        <v>55.033333333333331</v>
      </c>
      <c r="I4675" s="48"/>
      <c r="J4675" s="78"/>
      <c r="K4675" s="13">
        <f>SUM(I4675:J4675)</f>
        <v>0</v>
      </c>
      <c r="L4675" s="48"/>
      <c r="M4675" s="78"/>
      <c r="N4675" s="78"/>
      <c r="O4675" s="13">
        <f>SUM(L4675:N4675)</f>
        <v>0</v>
      </c>
      <c r="P4675" s="78"/>
      <c r="Q4675" s="78"/>
      <c r="R4675" s="78"/>
      <c r="S4675" s="78"/>
      <c r="T4675" s="13">
        <f>SUM(P4675:S4675)</f>
        <v>0</v>
      </c>
      <c r="U4675" s="48"/>
      <c r="V4675" s="48"/>
      <c r="W4675" s="48"/>
      <c r="X4675" s="48"/>
      <c r="Y4675" s="48"/>
      <c r="Z4675" s="48"/>
      <c r="AA4675" s="13">
        <f>SUM(U4675:Z4675)</f>
        <v>0</v>
      </c>
      <c r="AB4675" s="48"/>
      <c r="AC4675" s="48"/>
      <c r="AD4675" s="87">
        <f>H4675+K4675+O4675+T4675+AA4675+AB4675-AC4675</f>
        <v>55.033333333333331</v>
      </c>
    </row>
    <row r="4676" spans="1:30" ht="21" customHeight="1" x14ac:dyDescent="0.2">
      <c r="A4676" s="8">
        <v>4672</v>
      </c>
      <c r="B4676" s="122" t="s">
        <v>3738</v>
      </c>
      <c r="C4676" s="110" t="s">
        <v>73</v>
      </c>
      <c r="D4676" s="110">
        <v>3</v>
      </c>
      <c r="E4676" s="36">
        <v>0.55031249999999998</v>
      </c>
      <c r="F4676" s="50"/>
      <c r="G4676" s="50"/>
      <c r="H4676" s="12">
        <f>SUM(E4676*100,F4676:G4676)</f>
        <v>55.03125</v>
      </c>
      <c r="I4676" s="50"/>
      <c r="J4676" s="112"/>
      <c r="K4676" s="14">
        <f>SUM(I4676:J4676)</f>
        <v>0</v>
      </c>
      <c r="L4676" s="50"/>
      <c r="M4676" s="112"/>
      <c r="N4676" s="112"/>
      <c r="O4676" s="14">
        <f>SUM(L4676:N4676)</f>
        <v>0</v>
      </c>
      <c r="P4676" s="112"/>
      <c r="Q4676" s="112"/>
      <c r="R4676" s="112"/>
      <c r="S4676" s="112"/>
      <c r="T4676" s="14">
        <f>SUM(P4676:S4676)</f>
        <v>0</v>
      </c>
      <c r="U4676" s="50"/>
      <c r="V4676" s="50"/>
      <c r="W4676" s="50"/>
      <c r="X4676" s="50"/>
      <c r="Y4676" s="50"/>
      <c r="Z4676" s="50"/>
      <c r="AA4676" s="14">
        <f>SUM(U4676:Z4676)</f>
        <v>0</v>
      </c>
      <c r="AB4676" s="50"/>
      <c r="AC4676" s="50"/>
      <c r="AD4676" s="87">
        <f>H4676+K4676+O4676+T4676+AA4676+AB4676-AC4676</f>
        <v>55.03125</v>
      </c>
    </row>
    <row r="4677" spans="1:30" ht="21" customHeight="1" x14ac:dyDescent="0.2">
      <c r="A4677" s="9">
        <v>4673</v>
      </c>
      <c r="B4677" s="107" t="s">
        <v>3739</v>
      </c>
      <c r="C4677" s="104" t="s">
        <v>70</v>
      </c>
      <c r="D4677" s="104">
        <v>2</v>
      </c>
      <c r="E4677" s="36">
        <f>H4677/100</f>
        <v>0.55000000000000004</v>
      </c>
      <c r="F4677" s="49"/>
      <c r="G4677" s="49"/>
      <c r="H4677" s="12">
        <v>55</v>
      </c>
      <c r="I4677" s="49"/>
      <c r="J4677" s="106"/>
      <c r="K4677" s="14">
        <f>SUM(I4677:J4677)</f>
        <v>0</v>
      </c>
      <c r="L4677" s="49"/>
      <c r="M4677" s="106"/>
      <c r="N4677" s="106"/>
      <c r="O4677" s="14">
        <f>SUM(L4677:N4677)</f>
        <v>0</v>
      </c>
      <c r="P4677" s="106"/>
      <c r="Q4677" s="106"/>
      <c r="R4677" s="106"/>
      <c r="S4677" s="106"/>
      <c r="T4677" s="14">
        <f>SUM(P4677:S4677)</f>
        <v>0</v>
      </c>
      <c r="U4677" s="49"/>
      <c r="V4677" s="49"/>
      <c r="W4677" s="49"/>
      <c r="X4677" s="49"/>
      <c r="Y4677" s="49"/>
      <c r="Z4677" s="49"/>
      <c r="AA4677" s="14">
        <f>SUM(U4677:Z4677)</f>
        <v>0</v>
      </c>
      <c r="AB4677" s="49"/>
      <c r="AC4677" s="49"/>
      <c r="AD4677" s="86">
        <f>H4677+K4677+O4677+T4677+AA4677+AB4677-AC4677</f>
        <v>55</v>
      </c>
    </row>
    <row r="4678" spans="1:30" ht="21" customHeight="1" x14ac:dyDescent="0.2">
      <c r="A4678" s="10">
        <v>4674</v>
      </c>
      <c r="B4678" s="110" t="s">
        <v>3740</v>
      </c>
      <c r="C4678" s="110" t="s">
        <v>73</v>
      </c>
      <c r="D4678" s="110">
        <v>4</v>
      </c>
      <c r="E4678" s="36">
        <v>0.54937499999999995</v>
      </c>
      <c r="F4678" s="50"/>
      <c r="G4678" s="50"/>
      <c r="H4678" s="12">
        <f>SUM(E4678*100,F4678:G4678)</f>
        <v>54.937499999999993</v>
      </c>
      <c r="I4678" s="50"/>
      <c r="J4678" s="112"/>
      <c r="K4678" s="14">
        <f>SUM(I4678:J4678)</f>
        <v>0</v>
      </c>
      <c r="L4678" s="50"/>
      <c r="M4678" s="112"/>
      <c r="N4678" s="112"/>
      <c r="O4678" s="14">
        <f>SUM(L4678:N4678)</f>
        <v>0</v>
      </c>
      <c r="P4678" s="112"/>
      <c r="Q4678" s="112"/>
      <c r="R4678" s="112"/>
      <c r="S4678" s="112"/>
      <c r="T4678" s="14">
        <f>SUM(P4678:S4678)</f>
        <v>0</v>
      </c>
      <c r="U4678" s="50"/>
      <c r="V4678" s="50"/>
      <c r="W4678" s="50"/>
      <c r="X4678" s="50"/>
      <c r="Y4678" s="50"/>
      <c r="Z4678" s="50"/>
      <c r="AA4678" s="14">
        <f>SUM(U4678:Z4678)</f>
        <v>0</v>
      </c>
      <c r="AB4678" s="50"/>
      <c r="AC4678" s="50"/>
      <c r="AD4678" s="87">
        <f>H4678+K4678+O4678+T4678+AA4678+AB4678-AC4678</f>
        <v>54.937499999999993</v>
      </c>
    </row>
    <row r="4679" spans="1:30" ht="21" customHeight="1" x14ac:dyDescent="0.2">
      <c r="A4679" s="8">
        <v>4675</v>
      </c>
      <c r="B4679" s="96" t="s">
        <v>3741</v>
      </c>
      <c r="C4679" s="96" t="s">
        <v>66</v>
      </c>
      <c r="D4679" s="96">
        <v>1</v>
      </c>
      <c r="E4679" s="35">
        <v>0.54900000000000004</v>
      </c>
      <c r="F4679" s="47"/>
      <c r="G4679" s="47"/>
      <c r="H4679" s="12">
        <f>SUM(E4679*100,F4679:G4679)</f>
        <v>54.900000000000006</v>
      </c>
      <c r="I4679" s="47"/>
      <c r="J4679" s="77"/>
      <c r="K4679" s="13">
        <f>SUM(I4679:J4679)</f>
        <v>0</v>
      </c>
      <c r="L4679" s="47"/>
      <c r="M4679" s="77"/>
      <c r="N4679" s="77"/>
      <c r="O4679" s="13">
        <f>SUM(L4679:N4679)</f>
        <v>0</v>
      </c>
      <c r="P4679" s="77"/>
      <c r="Q4679" s="77"/>
      <c r="R4679" s="77"/>
      <c r="S4679" s="77"/>
      <c r="T4679" s="13">
        <f>SUM(P4679:S4679)</f>
        <v>0</v>
      </c>
      <c r="U4679" s="47"/>
      <c r="V4679" s="47"/>
      <c r="W4679" s="47"/>
      <c r="X4679" s="47"/>
      <c r="Y4679" s="47"/>
      <c r="Z4679" s="47"/>
      <c r="AA4679" s="13">
        <f>SUM(U4679:Z4679)</f>
        <v>0</v>
      </c>
      <c r="AB4679" s="47"/>
      <c r="AC4679" s="47"/>
      <c r="AD4679" s="86">
        <f>H4679+K4679+O4679+T4679+AA4679+AB4679-AC4679</f>
        <v>54.900000000000006</v>
      </c>
    </row>
    <row r="4680" spans="1:30" ht="21" customHeight="1" x14ac:dyDescent="0.2">
      <c r="A4680" s="9">
        <v>4676</v>
      </c>
      <c r="B4680" s="100" t="s">
        <v>3742</v>
      </c>
      <c r="C4680" s="101" t="s">
        <v>68</v>
      </c>
      <c r="D4680" s="101">
        <v>2</v>
      </c>
      <c r="E4680" s="35">
        <v>0.54866666666666664</v>
      </c>
      <c r="F4680" s="48"/>
      <c r="G4680" s="48"/>
      <c r="H4680" s="12">
        <f>SUM(E4680*100,F4680:G4680)</f>
        <v>54.86666666666666</v>
      </c>
      <c r="I4680" s="48"/>
      <c r="J4680" s="78"/>
      <c r="K4680" s="13">
        <f>SUM(I4680:J4680)</f>
        <v>0</v>
      </c>
      <c r="L4680" s="48"/>
      <c r="M4680" s="78"/>
      <c r="N4680" s="78"/>
      <c r="O4680" s="13">
        <f>SUM(L4680:N4680)</f>
        <v>0</v>
      </c>
      <c r="P4680" s="78"/>
      <c r="Q4680" s="78"/>
      <c r="R4680" s="78"/>
      <c r="S4680" s="78"/>
      <c r="T4680" s="13">
        <f>SUM(P4680:S4680)</f>
        <v>0</v>
      </c>
      <c r="U4680" s="48"/>
      <c r="V4680" s="48"/>
      <c r="W4680" s="48"/>
      <c r="X4680" s="48"/>
      <c r="Y4680" s="48"/>
      <c r="Z4680" s="48"/>
      <c r="AA4680" s="13">
        <f>SUM(U4680:Z4680)</f>
        <v>0</v>
      </c>
      <c r="AB4680" s="48"/>
      <c r="AC4680" s="48"/>
      <c r="AD4680" s="87">
        <f>H4680+K4680+O4680+T4680+AA4680+AB4680-AC4680</f>
        <v>54.86666666666666</v>
      </c>
    </row>
    <row r="4681" spans="1:30" ht="21" customHeight="1" x14ac:dyDescent="0.2">
      <c r="A4681" s="10">
        <v>4677</v>
      </c>
      <c r="B4681" s="218">
        <v>164641</v>
      </c>
      <c r="C4681" s="92" t="s">
        <v>64</v>
      </c>
      <c r="D4681" s="91">
        <v>5</v>
      </c>
      <c r="E4681" s="37">
        <v>0.54855627240143368</v>
      </c>
      <c r="F4681" s="53"/>
      <c r="G4681" s="46"/>
      <c r="H4681" s="12">
        <f>SUM(E4681*100,F4681:G4681)</f>
        <v>54.85562724014337</v>
      </c>
      <c r="I4681" s="94"/>
      <c r="J4681" s="95"/>
      <c r="K4681" s="12">
        <f>SUM(I4681:J4681)</f>
        <v>0</v>
      </c>
      <c r="L4681" s="95"/>
      <c r="M4681" s="95"/>
      <c r="N4681" s="95"/>
      <c r="O4681" s="12">
        <f>SUM(L4681:N4681)</f>
        <v>0</v>
      </c>
      <c r="P4681" s="95"/>
      <c r="Q4681" s="95"/>
      <c r="R4681" s="95"/>
      <c r="S4681" s="95"/>
      <c r="T4681" s="12">
        <f>SUM(P4681:S4681)</f>
        <v>0</v>
      </c>
      <c r="U4681" s="95"/>
      <c r="V4681" s="94"/>
      <c r="W4681" s="94"/>
      <c r="X4681" s="94"/>
      <c r="Y4681" s="85"/>
      <c r="Z4681" s="85"/>
      <c r="AA4681" s="14">
        <f>SUM(U4681:Z4681)</f>
        <v>0</v>
      </c>
      <c r="AB4681" s="85"/>
      <c r="AC4681" s="85"/>
      <c r="AD4681" s="87">
        <f>H4681+K4681+O4681+T4681+AA4681+AB4681-AC4681</f>
        <v>54.85562724014337</v>
      </c>
    </row>
    <row r="4682" spans="1:30" ht="21" customHeight="1" x14ac:dyDescent="0.2">
      <c r="A4682" s="8">
        <v>4678</v>
      </c>
      <c r="B4682" s="96" t="s">
        <v>3743</v>
      </c>
      <c r="C4682" s="96" t="s">
        <v>66</v>
      </c>
      <c r="D4682" s="96">
        <v>1</v>
      </c>
      <c r="E4682" s="35">
        <v>0.52733333333333332</v>
      </c>
      <c r="F4682" s="47"/>
      <c r="G4682" s="47">
        <v>2</v>
      </c>
      <c r="H4682" s="12">
        <f>SUM(E4682*100,F4682:G4682)</f>
        <v>54.733333333333334</v>
      </c>
      <c r="I4682" s="47"/>
      <c r="J4682" s="77"/>
      <c r="K4682" s="13">
        <f>SUM(I4682:J4682)</f>
        <v>0</v>
      </c>
      <c r="L4682" s="47"/>
      <c r="M4682" s="77"/>
      <c r="N4682" s="77"/>
      <c r="O4682" s="13">
        <f>SUM(L4682:N4682)</f>
        <v>0</v>
      </c>
      <c r="P4682" s="77"/>
      <c r="Q4682" s="77"/>
      <c r="R4682" s="77"/>
      <c r="S4682" s="77"/>
      <c r="T4682" s="13">
        <f>SUM(P4682:S4682)</f>
        <v>0</v>
      </c>
      <c r="U4682" s="47"/>
      <c r="V4682" s="47"/>
      <c r="W4682" s="47"/>
      <c r="X4682" s="47"/>
      <c r="Y4682" s="47"/>
      <c r="Z4682" s="47"/>
      <c r="AA4682" s="13">
        <f>SUM(U4682:Z4682)</f>
        <v>0</v>
      </c>
      <c r="AB4682" s="47"/>
      <c r="AC4682" s="47"/>
      <c r="AD4682" s="86">
        <f>H4682+K4682+O4682+T4682+AA4682+AB4682-AC4682</f>
        <v>54.733333333333334</v>
      </c>
    </row>
    <row r="4683" spans="1:30" ht="21" customHeight="1" x14ac:dyDescent="0.2">
      <c r="A4683" s="9">
        <v>4679</v>
      </c>
      <c r="B4683" s="122" t="s">
        <v>3744</v>
      </c>
      <c r="C4683" s="110" t="s">
        <v>73</v>
      </c>
      <c r="D4683" s="110">
        <v>4</v>
      </c>
      <c r="E4683" s="36">
        <v>0.54705588235294123</v>
      </c>
      <c r="F4683" s="50"/>
      <c r="G4683" s="50"/>
      <c r="H4683" s="12">
        <f>SUM(E4683*100,F4683:G4683)</f>
        <v>54.705588235294123</v>
      </c>
      <c r="I4683" s="50"/>
      <c r="J4683" s="112"/>
      <c r="K4683" s="14">
        <f>SUM(I4683:J4683)</f>
        <v>0</v>
      </c>
      <c r="L4683" s="50"/>
      <c r="M4683" s="112"/>
      <c r="N4683" s="112"/>
      <c r="O4683" s="14">
        <f>SUM(L4683:N4683)</f>
        <v>0</v>
      </c>
      <c r="P4683" s="112"/>
      <c r="Q4683" s="112"/>
      <c r="R4683" s="112"/>
      <c r="S4683" s="112"/>
      <c r="T4683" s="14">
        <f>SUM(P4683:S4683)</f>
        <v>0</v>
      </c>
      <c r="U4683" s="50"/>
      <c r="V4683" s="50"/>
      <c r="W4683" s="50"/>
      <c r="X4683" s="50"/>
      <c r="Y4683" s="50"/>
      <c r="Z4683" s="50"/>
      <c r="AA4683" s="14">
        <f>SUM(U4683:Z4683)</f>
        <v>0</v>
      </c>
      <c r="AB4683" s="50"/>
      <c r="AC4683" s="50"/>
      <c r="AD4683" s="86">
        <f>H4683+K4683+O4683+T4683+AA4683+AB4683-AC4683</f>
        <v>54.705588235294123</v>
      </c>
    </row>
    <row r="4684" spans="1:30" ht="21" customHeight="1" x14ac:dyDescent="0.2">
      <c r="A4684" s="10">
        <v>4680</v>
      </c>
      <c r="B4684" s="96" t="s">
        <v>3745</v>
      </c>
      <c r="C4684" s="96" t="s">
        <v>66</v>
      </c>
      <c r="D4684" s="96">
        <v>1</v>
      </c>
      <c r="E4684" s="35">
        <v>0.546875</v>
      </c>
      <c r="F4684" s="47"/>
      <c r="G4684" s="47"/>
      <c r="H4684" s="12">
        <f>SUM(E4684*100,F4684:G4684)</f>
        <v>54.6875</v>
      </c>
      <c r="I4684" s="47"/>
      <c r="J4684" s="77"/>
      <c r="K4684" s="13">
        <f>SUM(I4684:J4684)</f>
        <v>0</v>
      </c>
      <c r="L4684" s="47"/>
      <c r="M4684" s="77"/>
      <c r="N4684" s="77"/>
      <c r="O4684" s="13">
        <f>SUM(L4684:N4684)</f>
        <v>0</v>
      </c>
      <c r="P4684" s="77"/>
      <c r="Q4684" s="77"/>
      <c r="R4684" s="77"/>
      <c r="S4684" s="77"/>
      <c r="T4684" s="13">
        <f>SUM(P4684:S4684)</f>
        <v>0</v>
      </c>
      <c r="U4684" s="47"/>
      <c r="V4684" s="47"/>
      <c r="W4684" s="47"/>
      <c r="X4684" s="47"/>
      <c r="Y4684" s="47"/>
      <c r="Z4684" s="47"/>
      <c r="AA4684" s="13">
        <f>SUM(U4684:Z4684)</f>
        <v>0</v>
      </c>
      <c r="AB4684" s="47"/>
      <c r="AC4684" s="47"/>
      <c r="AD4684" s="86">
        <f>H4684+K4684+O4684+T4684+AA4684+AB4684-AC4684</f>
        <v>54.6875</v>
      </c>
    </row>
    <row r="4685" spans="1:30" ht="21" customHeight="1" x14ac:dyDescent="0.2">
      <c r="A4685" s="8">
        <v>4681</v>
      </c>
      <c r="B4685" s="96" t="s">
        <v>3746</v>
      </c>
      <c r="C4685" s="96" t="s">
        <v>66</v>
      </c>
      <c r="D4685" s="96">
        <v>1</v>
      </c>
      <c r="E4685" s="35">
        <v>0.54466666666666663</v>
      </c>
      <c r="F4685" s="47"/>
      <c r="G4685" s="47"/>
      <c r="H4685" s="12">
        <f>SUM(E4685*100,F4685:G4685)</f>
        <v>54.466666666666661</v>
      </c>
      <c r="I4685" s="47"/>
      <c r="J4685" s="77"/>
      <c r="K4685" s="13">
        <f>SUM(I4685:J4685)</f>
        <v>0</v>
      </c>
      <c r="L4685" s="47"/>
      <c r="M4685" s="77"/>
      <c r="N4685" s="77"/>
      <c r="O4685" s="13">
        <f>SUM(L4685:N4685)</f>
        <v>0</v>
      </c>
      <c r="P4685" s="77"/>
      <c r="Q4685" s="77"/>
      <c r="R4685" s="77"/>
      <c r="S4685" s="77"/>
      <c r="T4685" s="13">
        <f>SUM(P4685:S4685)</f>
        <v>0</v>
      </c>
      <c r="U4685" s="47"/>
      <c r="V4685" s="47">
        <v>0.2</v>
      </c>
      <c r="W4685" s="47"/>
      <c r="X4685" s="47"/>
      <c r="Y4685" s="47"/>
      <c r="Z4685" s="47"/>
      <c r="AA4685" s="13">
        <f>SUM(U4685:Z4685)</f>
        <v>0.2</v>
      </c>
      <c r="AB4685" s="47"/>
      <c r="AC4685" s="47"/>
      <c r="AD4685" s="87">
        <f>H4685+K4685+O4685+T4685+AA4685+AB4685-AC4685</f>
        <v>54.666666666666664</v>
      </c>
    </row>
    <row r="4686" spans="1:30" ht="21" customHeight="1" x14ac:dyDescent="0.2">
      <c r="A4686" s="9">
        <v>4682</v>
      </c>
      <c r="B4686" s="134" t="s">
        <v>3747</v>
      </c>
      <c r="C4686" s="92" t="s">
        <v>64</v>
      </c>
      <c r="D4686" s="92">
        <v>1</v>
      </c>
      <c r="E4686" s="37">
        <v>0.5465066666666667</v>
      </c>
      <c r="F4686" s="46"/>
      <c r="G4686" s="46"/>
      <c r="H4686" s="12">
        <f>SUM(E4686*100,F4686:G4686)</f>
        <v>54.650666666666666</v>
      </c>
      <c r="I4686" s="94"/>
      <c r="J4686" s="95"/>
      <c r="K4686" s="12">
        <f>SUM(I4686:J4686)</f>
        <v>0</v>
      </c>
      <c r="L4686" s="95"/>
      <c r="M4686" s="95"/>
      <c r="N4686" s="95"/>
      <c r="O4686" s="12">
        <f>SUM(L4686:N4686)</f>
        <v>0</v>
      </c>
      <c r="P4686" s="95"/>
      <c r="Q4686" s="95"/>
      <c r="R4686" s="95"/>
      <c r="S4686" s="95"/>
      <c r="T4686" s="12">
        <f>SUM(P4686:S4686)</f>
        <v>0</v>
      </c>
      <c r="U4686" s="95"/>
      <c r="V4686" s="94"/>
      <c r="W4686" s="94"/>
      <c r="X4686" s="94"/>
      <c r="Y4686" s="85"/>
      <c r="Z4686" s="85"/>
      <c r="AA4686" s="14">
        <f>SUM(U4686:Z4686)</f>
        <v>0</v>
      </c>
      <c r="AB4686" s="85"/>
      <c r="AC4686" s="85"/>
      <c r="AD4686" s="86">
        <f>H4686+K4686+O4686+T4686+AA4686+AB4686-AC4686</f>
        <v>54.650666666666666</v>
      </c>
    </row>
    <row r="4687" spans="1:30" ht="21" customHeight="1" x14ac:dyDescent="0.2">
      <c r="A4687" s="10">
        <v>4683</v>
      </c>
      <c r="B4687" s="117">
        <v>194239</v>
      </c>
      <c r="C4687" s="119" t="s">
        <v>78</v>
      </c>
      <c r="D4687" s="119">
        <v>2</v>
      </c>
      <c r="E4687" s="36">
        <v>0.54645833333333338</v>
      </c>
      <c r="F4687" s="51"/>
      <c r="G4687" s="51"/>
      <c r="H4687" s="12">
        <f>SUM(E4687*100,F4687:G4687)</f>
        <v>54.645833333333336</v>
      </c>
      <c r="I4687" s="51"/>
      <c r="J4687" s="121"/>
      <c r="K4687" s="14">
        <f>SUM(I4687:J4687)</f>
        <v>0</v>
      </c>
      <c r="L4687" s="51"/>
      <c r="M4687" s="121"/>
      <c r="N4687" s="121"/>
      <c r="O4687" s="14">
        <f>SUM(L4687:N4687)</f>
        <v>0</v>
      </c>
      <c r="P4687" s="121"/>
      <c r="Q4687" s="121"/>
      <c r="R4687" s="121"/>
      <c r="S4687" s="121"/>
      <c r="T4687" s="14">
        <f>SUM(P4687:S4687)</f>
        <v>0</v>
      </c>
      <c r="U4687" s="51"/>
      <c r="V4687" s="51"/>
      <c r="W4687" s="51"/>
      <c r="X4687" s="51"/>
      <c r="Y4687" s="51"/>
      <c r="Z4687" s="51"/>
      <c r="AA4687" s="14">
        <f>SUM(U4687:Z4687)</f>
        <v>0</v>
      </c>
      <c r="AB4687" s="51"/>
      <c r="AC4687" s="51"/>
      <c r="AD4687" s="87">
        <f>H4687+K4687+O4687+T4687+AA4687+AB4687-AC4687</f>
        <v>54.645833333333336</v>
      </c>
    </row>
    <row r="4688" spans="1:30" ht="21" customHeight="1" x14ac:dyDescent="0.2">
      <c r="A4688" s="8">
        <v>4684</v>
      </c>
      <c r="B4688" s="117">
        <v>204037</v>
      </c>
      <c r="C4688" s="119" t="s">
        <v>78</v>
      </c>
      <c r="D4688" s="119">
        <v>1</v>
      </c>
      <c r="E4688" s="36">
        <v>0.54593749999999996</v>
      </c>
      <c r="F4688" s="51"/>
      <c r="G4688" s="51"/>
      <c r="H4688" s="12">
        <f>SUM(E4688*100,F4688:G4688)</f>
        <v>54.59375</v>
      </c>
      <c r="I4688" s="51"/>
      <c r="J4688" s="121"/>
      <c r="K4688" s="14">
        <f>SUM(I4688:J4688)</f>
        <v>0</v>
      </c>
      <c r="L4688" s="51"/>
      <c r="M4688" s="121"/>
      <c r="N4688" s="121"/>
      <c r="O4688" s="14">
        <f>SUM(L4688:N4688)</f>
        <v>0</v>
      </c>
      <c r="P4688" s="121"/>
      <c r="Q4688" s="121"/>
      <c r="R4688" s="121"/>
      <c r="S4688" s="121"/>
      <c r="T4688" s="14">
        <f>SUM(P4688:S4688)</f>
        <v>0</v>
      </c>
      <c r="U4688" s="51"/>
      <c r="V4688" s="51"/>
      <c r="W4688" s="51"/>
      <c r="X4688" s="51"/>
      <c r="Y4688" s="51"/>
      <c r="Z4688" s="51"/>
      <c r="AA4688" s="14">
        <f>SUM(U4688:Z4688)</f>
        <v>0</v>
      </c>
      <c r="AB4688" s="51"/>
      <c r="AC4688" s="51"/>
      <c r="AD4688" s="86">
        <f>H4688+K4688+O4688+T4688+AA4688+AB4688-AC4688</f>
        <v>54.59375</v>
      </c>
    </row>
    <row r="4689" spans="1:30" ht="21" customHeight="1" x14ac:dyDescent="0.2">
      <c r="A4689" s="9">
        <v>4685</v>
      </c>
      <c r="B4689" s="96" t="s">
        <v>3748</v>
      </c>
      <c r="C4689" s="96" t="s">
        <v>66</v>
      </c>
      <c r="D4689" s="96">
        <v>4</v>
      </c>
      <c r="E4689" s="35">
        <v>0.54586206896551726</v>
      </c>
      <c r="F4689" s="47"/>
      <c r="G4689" s="47"/>
      <c r="H4689" s="12">
        <f>SUM(E4689*100,F4689:G4689)</f>
        <v>54.586206896551722</v>
      </c>
      <c r="I4689" s="47"/>
      <c r="J4689" s="77"/>
      <c r="K4689" s="13">
        <f>SUM(I4689:J4689)</f>
        <v>0</v>
      </c>
      <c r="L4689" s="47"/>
      <c r="M4689" s="77"/>
      <c r="N4689" s="77"/>
      <c r="O4689" s="13">
        <f>SUM(L4689:N4689)</f>
        <v>0</v>
      </c>
      <c r="P4689" s="77"/>
      <c r="Q4689" s="77"/>
      <c r="R4689" s="77"/>
      <c r="S4689" s="77"/>
      <c r="T4689" s="13">
        <f>SUM(P4689:S4689)</f>
        <v>0</v>
      </c>
      <c r="U4689" s="47"/>
      <c r="V4689" s="47"/>
      <c r="W4689" s="47"/>
      <c r="X4689" s="47"/>
      <c r="Y4689" s="47"/>
      <c r="Z4689" s="47"/>
      <c r="AA4689" s="13">
        <f>SUM(U4689:Z4689)</f>
        <v>0</v>
      </c>
      <c r="AB4689" s="47"/>
      <c r="AC4689" s="47"/>
      <c r="AD4689" s="86">
        <f>H4689+K4689+O4689+T4689+AA4689+AB4689-AC4689</f>
        <v>54.586206896551722</v>
      </c>
    </row>
    <row r="4690" spans="1:30" ht="21" customHeight="1" x14ac:dyDescent="0.2">
      <c r="A4690" s="10">
        <v>4686</v>
      </c>
      <c r="B4690" s="117">
        <v>204451</v>
      </c>
      <c r="C4690" s="119" t="s">
        <v>78</v>
      </c>
      <c r="D4690" s="119">
        <v>2</v>
      </c>
      <c r="E4690" s="36">
        <v>0.54541666666666666</v>
      </c>
      <c r="F4690" s="51"/>
      <c r="G4690" s="51"/>
      <c r="H4690" s="12">
        <f>SUM(E4690*100,F4690:G4690)</f>
        <v>54.541666666666664</v>
      </c>
      <c r="I4690" s="51"/>
      <c r="J4690" s="121"/>
      <c r="K4690" s="14">
        <f>SUM(I4690:J4690)</f>
        <v>0</v>
      </c>
      <c r="L4690" s="51"/>
      <c r="M4690" s="121"/>
      <c r="N4690" s="121"/>
      <c r="O4690" s="14">
        <f>SUM(L4690:N4690)</f>
        <v>0</v>
      </c>
      <c r="P4690" s="121"/>
      <c r="Q4690" s="121"/>
      <c r="R4690" s="121"/>
      <c r="S4690" s="121"/>
      <c r="T4690" s="14">
        <f>SUM(P4690:S4690)</f>
        <v>0</v>
      </c>
      <c r="U4690" s="51"/>
      <c r="V4690" s="51"/>
      <c r="W4690" s="51"/>
      <c r="X4690" s="51"/>
      <c r="Y4690" s="51"/>
      <c r="Z4690" s="51"/>
      <c r="AA4690" s="14">
        <f>SUM(U4690:Z4690)</f>
        <v>0</v>
      </c>
      <c r="AB4690" s="51"/>
      <c r="AC4690" s="51"/>
      <c r="AD4690" s="86">
        <f>H4690+K4690+O4690+T4690+AA4690+AB4690-AC4690</f>
        <v>54.541666666666664</v>
      </c>
    </row>
    <row r="4691" spans="1:30" ht="21" customHeight="1" x14ac:dyDescent="0.2">
      <c r="A4691" s="8">
        <v>4687</v>
      </c>
      <c r="B4691" s="96" t="s">
        <v>3749</v>
      </c>
      <c r="C4691" s="96" t="s">
        <v>66</v>
      </c>
      <c r="D4691" s="96">
        <v>1</v>
      </c>
      <c r="E4691" s="35">
        <v>0.53033333333333332</v>
      </c>
      <c r="F4691" s="47"/>
      <c r="G4691" s="47"/>
      <c r="H4691" s="12">
        <f>SUM(E4691*100,F4691:G4691)</f>
        <v>53.033333333333331</v>
      </c>
      <c r="I4691" s="47"/>
      <c r="J4691" s="77"/>
      <c r="K4691" s="13">
        <f>SUM(I4691:J4691)</f>
        <v>0</v>
      </c>
      <c r="L4691" s="47"/>
      <c r="M4691" s="77"/>
      <c r="N4691" s="77"/>
      <c r="O4691" s="13">
        <f>SUM(L4691:N4691)</f>
        <v>0</v>
      </c>
      <c r="P4691" s="77"/>
      <c r="Q4691" s="77"/>
      <c r="R4691" s="77"/>
      <c r="S4691" s="77"/>
      <c r="T4691" s="13">
        <f>SUM(P4691:S4691)</f>
        <v>0</v>
      </c>
      <c r="U4691" s="47">
        <v>1.5</v>
      </c>
      <c r="V4691" s="47"/>
      <c r="W4691" s="47"/>
      <c r="X4691" s="47"/>
      <c r="Y4691" s="47"/>
      <c r="Z4691" s="47"/>
      <c r="AA4691" s="13">
        <f>SUM(U4691:Z4691)</f>
        <v>1.5</v>
      </c>
      <c r="AB4691" s="47"/>
      <c r="AC4691" s="47"/>
      <c r="AD4691" s="86">
        <f>H4691+K4691+O4691+T4691+AA4691+AB4691-AC4691</f>
        <v>54.533333333333331</v>
      </c>
    </row>
    <row r="4692" spans="1:30" ht="21" customHeight="1" x14ac:dyDescent="0.2">
      <c r="A4692" s="9">
        <v>4688</v>
      </c>
      <c r="B4692" s="107" t="s">
        <v>3750</v>
      </c>
      <c r="C4692" s="104" t="s">
        <v>70</v>
      </c>
      <c r="D4692" s="104">
        <v>2</v>
      </c>
      <c r="E4692" s="36">
        <f>H4692/100</f>
        <v>0.54500833333333332</v>
      </c>
      <c r="F4692" s="49"/>
      <c r="G4692" s="49"/>
      <c r="H4692" s="12">
        <v>54.500833333333333</v>
      </c>
      <c r="I4692" s="49"/>
      <c r="J4692" s="106"/>
      <c r="K4692" s="14">
        <f>SUM(I4692:J4692)</f>
        <v>0</v>
      </c>
      <c r="L4692" s="49"/>
      <c r="M4692" s="106"/>
      <c r="N4692" s="106"/>
      <c r="O4692" s="14">
        <f>SUM(L4692:N4692)</f>
        <v>0</v>
      </c>
      <c r="P4692" s="106"/>
      <c r="Q4692" s="106"/>
      <c r="R4692" s="106"/>
      <c r="S4692" s="106"/>
      <c r="T4692" s="14">
        <f>SUM(P4692:S4692)</f>
        <v>0</v>
      </c>
      <c r="U4692" s="49"/>
      <c r="V4692" s="49"/>
      <c r="W4692" s="49"/>
      <c r="X4692" s="49"/>
      <c r="Y4692" s="49"/>
      <c r="Z4692" s="49"/>
      <c r="AA4692" s="14">
        <f>SUM(U4692:Z4692)</f>
        <v>0</v>
      </c>
      <c r="AB4692" s="49"/>
      <c r="AC4692" s="49"/>
      <c r="AD4692" s="87">
        <f>H4692+K4692+O4692+T4692+AA4692+AB4692-AC4692</f>
        <v>54.500833333333333</v>
      </c>
    </row>
    <row r="4693" spans="1:30" ht="21" customHeight="1" x14ac:dyDescent="0.2">
      <c r="A4693" s="10">
        <v>4689</v>
      </c>
      <c r="B4693" s="103" t="s">
        <v>3751</v>
      </c>
      <c r="C4693" s="104" t="s">
        <v>70</v>
      </c>
      <c r="D4693" s="103">
        <v>4</v>
      </c>
      <c r="E4693" s="36">
        <f>H4693/100</f>
        <v>0.54500000000000004</v>
      </c>
      <c r="F4693" s="49"/>
      <c r="G4693" s="49"/>
      <c r="H4693" s="12">
        <v>54.5</v>
      </c>
      <c r="I4693" s="49"/>
      <c r="J4693" s="106"/>
      <c r="K4693" s="14">
        <f>SUM(I4693:J4693)</f>
        <v>0</v>
      </c>
      <c r="L4693" s="49"/>
      <c r="M4693" s="106"/>
      <c r="N4693" s="106"/>
      <c r="O4693" s="14">
        <f>SUM(L4693:N4693)</f>
        <v>0</v>
      </c>
      <c r="P4693" s="106"/>
      <c r="Q4693" s="106"/>
      <c r="R4693" s="106"/>
      <c r="S4693" s="106"/>
      <c r="T4693" s="14">
        <f>SUM(P4693:S4693)</f>
        <v>0</v>
      </c>
      <c r="U4693" s="49"/>
      <c r="V4693" s="49"/>
      <c r="W4693" s="49"/>
      <c r="X4693" s="49"/>
      <c r="Y4693" s="49"/>
      <c r="Z4693" s="49"/>
      <c r="AA4693" s="14">
        <f>SUM(U4693:Z4693)</f>
        <v>0</v>
      </c>
      <c r="AB4693" s="49"/>
      <c r="AC4693" s="49"/>
      <c r="AD4693" s="86">
        <f>H4693+K4693+O4693+T4693+AA4693+AB4693-AC4693</f>
        <v>54.5</v>
      </c>
    </row>
    <row r="4694" spans="1:30" ht="21" customHeight="1" x14ac:dyDescent="0.2">
      <c r="A4694" s="8">
        <v>4690</v>
      </c>
      <c r="B4694" s="117">
        <v>194048</v>
      </c>
      <c r="C4694" s="119" t="s">
        <v>78</v>
      </c>
      <c r="D4694" s="119">
        <v>2</v>
      </c>
      <c r="E4694" s="36">
        <v>0.54458333333333331</v>
      </c>
      <c r="F4694" s="51"/>
      <c r="G4694" s="51"/>
      <c r="H4694" s="12">
        <f>SUM(E4694*100,F4694:G4694)</f>
        <v>54.458333333333329</v>
      </c>
      <c r="I4694" s="51"/>
      <c r="J4694" s="121"/>
      <c r="K4694" s="14">
        <f>SUM(I4694:J4694)</f>
        <v>0</v>
      </c>
      <c r="L4694" s="51"/>
      <c r="M4694" s="121"/>
      <c r="N4694" s="121"/>
      <c r="O4694" s="14">
        <f>SUM(L4694:N4694)</f>
        <v>0</v>
      </c>
      <c r="P4694" s="121"/>
      <c r="Q4694" s="121"/>
      <c r="R4694" s="121"/>
      <c r="S4694" s="121"/>
      <c r="T4694" s="14">
        <f>SUM(P4694:S4694)</f>
        <v>0</v>
      </c>
      <c r="U4694" s="51"/>
      <c r="V4694" s="51"/>
      <c r="W4694" s="51"/>
      <c r="X4694" s="51"/>
      <c r="Y4694" s="51"/>
      <c r="Z4694" s="51"/>
      <c r="AA4694" s="14">
        <f>SUM(U4694:Z4694)</f>
        <v>0</v>
      </c>
      <c r="AB4694" s="51"/>
      <c r="AC4694" s="51"/>
      <c r="AD4694" s="86">
        <f>H4694+K4694+O4694+T4694+AA4694+AB4694-AC4694</f>
        <v>54.458333333333329</v>
      </c>
    </row>
    <row r="4695" spans="1:30" ht="21" customHeight="1" x14ac:dyDescent="0.2">
      <c r="A4695" s="9">
        <v>4691</v>
      </c>
      <c r="B4695" s="122" t="s">
        <v>3752</v>
      </c>
      <c r="C4695" s="110" t="s">
        <v>73</v>
      </c>
      <c r="D4695" s="110">
        <v>2</v>
      </c>
      <c r="E4695" s="36">
        <v>0.54454545454545455</v>
      </c>
      <c r="F4695" s="50"/>
      <c r="G4695" s="50"/>
      <c r="H4695" s="12">
        <f>SUM(E4695*100,F4695:G4695)</f>
        <v>54.454545454545453</v>
      </c>
      <c r="I4695" s="50"/>
      <c r="J4695" s="112"/>
      <c r="K4695" s="14">
        <f>SUM(I4695:J4695)</f>
        <v>0</v>
      </c>
      <c r="L4695" s="50"/>
      <c r="M4695" s="112"/>
      <c r="N4695" s="112"/>
      <c r="O4695" s="14">
        <f>SUM(L4695:N4695)</f>
        <v>0</v>
      </c>
      <c r="P4695" s="112"/>
      <c r="Q4695" s="112"/>
      <c r="R4695" s="112"/>
      <c r="S4695" s="112"/>
      <c r="T4695" s="14">
        <f>SUM(P4695:S4695)</f>
        <v>0</v>
      </c>
      <c r="U4695" s="50"/>
      <c r="V4695" s="50"/>
      <c r="W4695" s="50"/>
      <c r="X4695" s="50"/>
      <c r="Y4695" s="50"/>
      <c r="Z4695" s="50"/>
      <c r="AA4695" s="14">
        <f>SUM(U4695:Z4695)</f>
        <v>0</v>
      </c>
      <c r="AB4695" s="50"/>
      <c r="AC4695" s="50"/>
      <c r="AD4695" s="86">
        <f>H4695+K4695+O4695+T4695+AA4695+AB4695-AC4695</f>
        <v>54.454545454545453</v>
      </c>
    </row>
    <row r="4696" spans="1:30" ht="21" customHeight="1" x14ac:dyDescent="0.2">
      <c r="A4696" s="10">
        <v>4692</v>
      </c>
      <c r="B4696" s="123" t="s">
        <v>3753</v>
      </c>
      <c r="C4696" s="101" t="s">
        <v>68</v>
      </c>
      <c r="D4696" s="125">
        <v>3</v>
      </c>
      <c r="E4696" s="35">
        <v>0.54448275862068962</v>
      </c>
      <c r="F4696" s="48"/>
      <c r="G4696" s="48"/>
      <c r="H4696" s="12">
        <f>SUM(E4696*100,F4696:G4696)</f>
        <v>54.448275862068961</v>
      </c>
      <c r="I4696" s="48"/>
      <c r="J4696" s="78"/>
      <c r="K4696" s="13">
        <f>SUM(I4696:J4696)</f>
        <v>0</v>
      </c>
      <c r="L4696" s="48"/>
      <c r="M4696" s="78"/>
      <c r="N4696" s="78"/>
      <c r="O4696" s="13">
        <f>SUM(L4696:N4696)</f>
        <v>0</v>
      </c>
      <c r="P4696" s="78"/>
      <c r="Q4696" s="78"/>
      <c r="R4696" s="78"/>
      <c r="S4696" s="78"/>
      <c r="T4696" s="13">
        <f>SUM(P4696:S4696)</f>
        <v>0</v>
      </c>
      <c r="U4696" s="48"/>
      <c r="V4696" s="48"/>
      <c r="W4696" s="48"/>
      <c r="X4696" s="48"/>
      <c r="Y4696" s="48"/>
      <c r="Z4696" s="48"/>
      <c r="AA4696" s="13">
        <f>SUM(U4696:Z4696)</f>
        <v>0</v>
      </c>
      <c r="AB4696" s="48"/>
      <c r="AC4696" s="48"/>
      <c r="AD4696" s="86">
        <f>H4696+K4696+O4696+T4696+AA4696+AB4696-AC4696</f>
        <v>54.448275862068961</v>
      </c>
    </row>
    <row r="4697" spans="1:30" ht="21" customHeight="1" x14ac:dyDescent="0.2">
      <c r="A4697" s="8">
        <v>4693</v>
      </c>
      <c r="B4697" s="153" t="s">
        <v>3754</v>
      </c>
      <c r="C4697" s="92" t="s">
        <v>64</v>
      </c>
      <c r="D4697" s="91">
        <v>4</v>
      </c>
      <c r="E4697" s="37">
        <v>0.54446261682242991</v>
      </c>
      <c r="F4697" s="46"/>
      <c r="G4697" s="46"/>
      <c r="H4697" s="12">
        <f>SUM(E4697*100,F4697:G4697)</f>
        <v>54.446261682242991</v>
      </c>
      <c r="I4697" s="94"/>
      <c r="J4697" s="95"/>
      <c r="K4697" s="12">
        <f>SUM(I4697:J4697)</f>
        <v>0</v>
      </c>
      <c r="L4697" s="95"/>
      <c r="M4697" s="95"/>
      <c r="N4697" s="95"/>
      <c r="O4697" s="12">
        <f>SUM(L4697:N4697)</f>
        <v>0</v>
      </c>
      <c r="P4697" s="95"/>
      <c r="Q4697" s="95"/>
      <c r="R4697" s="95"/>
      <c r="S4697" s="95"/>
      <c r="T4697" s="12">
        <f>SUM(P4697:S4697)</f>
        <v>0</v>
      </c>
      <c r="U4697" s="95"/>
      <c r="V4697" s="94"/>
      <c r="W4697" s="94"/>
      <c r="X4697" s="94"/>
      <c r="Y4697" s="85"/>
      <c r="Z4697" s="85"/>
      <c r="AA4697" s="14">
        <f>SUM(U4697:Z4697)</f>
        <v>0</v>
      </c>
      <c r="AB4697" s="85"/>
      <c r="AC4697" s="85"/>
      <c r="AD4697" s="86">
        <f>H4697+K4697+O4697+T4697+AA4697+AB4697-AC4697</f>
        <v>54.446261682242991</v>
      </c>
    </row>
    <row r="4698" spans="1:30" ht="21" customHeight="1" x14ac:dyDescent="0.2">
      <c r="A4698" s="9">
        <v>4694</v>
      </c>
      <c r="B4698" s="122" t="s">
        <v>3755</v>
      </c>
      <c r="C4698" s="110" t="s">
        <v>73</v>
      </c>
      <c r="D4698" s="110">
        <v>1</v>
      </c>
      <c r="E4698" s="36">
        <v>0.54424444444444442</v>
      </c>
      <c r="F4698" s="50"/>
      <c r="G4698" s="50"/>
      <c r="H4698" s="12">
        <f>SUM(E4698*100,F4698:G4698)</f>
        <v>54.42444444444444</v>
      </c>
      <c r="I4698" s="50"/>
      <c r="J4698" s="112"/>
      <c r="K4698" s="14">
        <f>SUM(I4698:J4698)</f>
        <v>0</v>
      </c>
      <c r="L4698" s="50"/>
      <c r="M4698" s="112"/>
      <c r="N4698" s="112"/>
      <c r="O4698" s="14">
        <f>SUM(L4698:N4698)</f>
        <v>0</v>
      </c>
      <c r="P4698" s="112"/>
      <c r="Q4698" s="112"/>
      <c r="R4698" s="112"/>
      <c r="S4698" s="112"/>
      <c r="T4698" s="14">
        <f>SUM(P4698:S4698)</f>
        <v>0</v>
      </c>
      <c r="U4698" s="50"/>
      <c r="V4698" s="50"/>
      <c r="W4698" s="50"/>
      <c r="X4698" s="50"/>
      <c r="Y4698" s="50"/>
      <c r="Z4698" s="50"/>
      <c r="AA4698" s="14">
        <f>SUM(U4698:Z4698)</f>
        <v>0</v>
      </c>
      <c r="AB4698" s="50"/>
      <c r="AC4698" s="50"/>
      <c r="AD4698" s="86">
        <f>H4698+K4698+O4698+T4698+AA4698+AB4698-AC4698</f>
        <v>54.42444444444444</v>
      </c>
    </row>
    <row r="4699" spans="1:30" ht="21" customHeight="1" x14ac:dyDescent="0.2">
      <c r="A4699" s="10">
        <v>4695</v>
      </c>
      <c r="B4699" s="122" t="s">
        <v>3756</v>
      </c>
      <c r="C4699" s="110" t="s">
        <v>73</v>
      </c>
      <c r="D4699" s="110">
        <v>1</v>
      </c>
      <c r="E4699" s="36">
        <v>0.54375555555555555</v>
      </c>
      <c r="F4699" s="50"/>
      <c r="G4699" s="50"/>
      <c r="H4699" s="12">
        <f>SUM(E4699*100,F4699:G4699)</f>
        <v>54.375555555555557</v>
      </c>
      <c r="I4699" s="50"/>
      <c r="J4699" s="112"/>
      <c r="K4699" s="14">
        <f>SUM(I4699:J4699)</f>
        <v>0</v>
      </c>
      <c r="L4699" s="50"/>
      <c r="M4699" s="112"/>
      <c r="N4699" s="112"/>
      <c r="O4699" s="14">
        <f>SUM(L4699:N4699)</f>
        <v>0</v>
      </c>
      <c r="P4699" s="112"/>
      <c r="Q4699" s="112"/>
      <c r="R4699" s="112"/>
      <c r="S4699" s="112"/>
      <c r="T4699" s="14">
        <f>SUM(P4699:S4699)</f>
        <v>0</v>
      </c>
      <c r="U4699" s="50"/>
      <c r="V4699" s="50"/>
      <c r="W4699" s="50"/>
      <c r="X4699" s="50"/>
      <c r="Y4699" s="50"/>
      <c r="Z4699" s="50"/>
      <c r="AA4699" s="14">
        <f>SUM(U4699:Z4699)</f>
        <v>0</v>
      </c>
      <c r="AB4699" s="50"/>
      <c r="AC4699" s="50"/>
      <c r="AD4699" s="86">
        <f>H4699+K4699+O4699+T4699+AA4699+AB4699-AC4699</f>
        <v>54.375555555555557</v>
      </c>
    </row>
    <row r="4700" spans="1:30" ht="21" customHeight="1" x14ac:dyDescent="0.2">
      <c r="A4700" s="8">
        <v>4696</v>
      </c>
      <c r="B4700" s="117">
        <v>204111</v>
      </c>
      <c r="C4700" s="119" t="s">
        <v>78</v>
      </c>
      <c r="D4700" s="119">
        <v>1</v>
      </c>
      <c r="E4700" s="36">
        <v>0.54343750000000002</v>
      </c>
      <c r="F4700" s="51"/>
      <c r="G4700" s="51"/>
      <c r="H4700" s="12">
        <f>SUM(E4700*100,F4700:G4700)</f>
        <v>54.34375</v>
      </c>
      <c r="I4700" s="51"/>
      <c r="J4700" s="121"/>
      <c r="K4700" s="14">
        <f>SUM(I4700:J4700)</f>
        <v>0</v>
      </c>
      <c r="L4700" s="51"/>
      <c r="M4700" s="121"/>
      <c r="N4700" s="121"/>
      <c r="O4700" s="14">
        <f>SUM(L4700:N4700)</f>
        <v>0</v>
      </c>
      <c r="P4700" s="121"/>
      <c r="Q4700" s="121"/>
      <c r="R4700" s="121"/>
      <c r="S4700" s="121"/>
      <c r="T4700" s="14">
        <f>SUM(P4700:S4700)</f>
        <v>0</v>
      </c>
      <c r="U4700" s="51"/>
      <c r="V4700" s="51"/>
      <c r="W4700" s="51"/>
      <c r="X4700" s="51"/>
      <c r="Y4700" s="51"/>
      <c r="Z4700" s="51"/>
      <c r="AA4700" s="14">
        <f>SUM(U4700:Z4700)</f>
        <v>0</v>
      </c>
      <c r="AB4700" s="51"/>
      <c r="AC4700" s="51"/>
      <c r="AD4700" s="86">
        <f>H4700+K4700+O4700+T4700+AA4700+AB4700-AC4700</f>
        <v>54.34375</v>
      </c>
    </row>
    <row r="4701" spans="1:30" ht="21" customHeight="1" x14ac:dyDescent="0.2">
      <c r="A4701" s="9">
        <v>4697</v>
      </c>
      <c r="B4701" s="117">
        <v>204450</v>
      </c>
      <c r="C4701" s="119" t="s">
        <v>78</v>
      </c>
      <c r="D4701" s="119">
        <v>2</v>
      </c>
      <c r="E4701" s="36">
        <v>0.54333333333333333</v>
      </c>
      <c r="F4701" s="51"/>
      <c r="G4701" s="51"/>
      <c r="H4701" s="12">
        <f>SUM(E4701*100,F4701:G4701)</f>
        <v>54.333333333333336</v>
      </c>
      <c r="I4701" s="51"/>
      <c r="J4701" s="121"/>
      <c r="K4701" s="14">
        <f>SUM(I4701:J4701)</f>
        <v>0</v>
      </c>
      <c r="L4701" s="51"/>
      <c r="M4701" s="121"/>
      <c r="N4701" s="121"/>
      <c r="O4701" s="14">
        <f>SUM(L4701:N4701)</f>
        <v>0</v>
      </c>
      <c r="P4701" s="121"/>
      <c r="Q4701" s="121"/>
      <c r="R4701" s="121"/>
      <c r="S4701" s="121"/>
      <c r="T4701" s="14">
        <f>SUM(P4701:S4701)</f>
        <v>0</v>
      </c>
      <c r="U4701" s="51"/>
      <c r="V4701" s="51"/>
      <c r="W4701" s="51"/>
      <c r="X4701" s="51"/>
      <c r="Y4701" s="51"/>
      <c r="Z4701" s="51"/>
      <c r="AA4701" s="14">
        <f>SUM(U4701:Z4701)</f>
        <v>0</v>
      </c>
      <c r="AB4701" s="51"/>
      <c r="AC4701" s="51"/>
      <c r="AD4701" s="86">
        <f>H4701+K4701+O4701+T4701+AA4701+AB4701-AC4701</f>
        <v>54.333333333333336</v>
      </c>
    </row>
    <row r="4702" spans="1:30" ht="21" customHeight="1" x14ac:dyDescent="0.2">
      <c r="A4702" s="10">
        <v>4698</v>
      </c>
      <c r="B4702" s="122" t="s">
        <v>3757</v>
      </c>
      <c r="C4702" s="110" t="s">
        <v>73</v>
      </c>
      <c r="D4702" s="110">
        <v>4</v>
      </c>
      <c r="E4702" s="36">
        <v>0.54300000000000004</v>
      </c>
      <c r="F4702" s="50"/>
      <c r="G4702" s="50"/>
      <c r="H4702" s="12">
        <f>SUM(E4702*100,F4702:G4702)</f>
        <v>54.300000000000004</v>
      </c>
      <c r="I4702" s="50"/>
      <c r="J4702" s="112"/>
      <c r="K4702" s="14">
        <f>SUM(I4702:J4702)</f>
        <v>0</v>
      </c>
      <c r="L4702" s="50"/>
      <c r="M4702" s="112"/>
      <c r="N4702" s="112"/>
      <c r="O4702" s="14">
        <f>SUM(L4702:N4702)</f>
        <v>0</v>
      </c>
      <c r="P4702" s="112"/>
      <c r="Q4702" s="112"/>
      <c r="R4702" s="112"/>
      <c r="S4702" s="112"/>
      <c r="T4702" s="14">
        <f>SUM(P4702:S4702)</f>
        <v>0</v>
      </c>
      <c r="U4702" s="50"/>
      <c r="V4702" s="50"/>
      <c r="W4702" s="50"/>
      <c r="X4702" s="50"/>
      <c r="Y4702" s="50"/>
      <c r="Z4702" s="50"/>
      <c r="AA4702" s="14">
        <f>SUM(U4702:Z4702)</f>
        <v>0</v>
      </c>
      <c r="AB4702" s="50"/>
      <c r="AC4702" s="50"/>
      <c r="AD4702" s="87">
        <f>H4702+K4702+O4702+T4702+AA4702+AB4702-AC4702</f>
        <v>54.300000000000004</v>
      </c>
    </row>
    <row r="4703" spans="1:30" ht="21" customHeight="1" x14ac:dyDescent="0.2">
      <c r="A4703" s="8">
        <v>4699</v>
      </c>
      <c r="B4703" s="114" t="s">
        <v>3758</v>
      </c>
      <c r="C4703" s="92" t="s">
        <v>64</v>
      </c>
      <c r="D4703" s="91">
        <v>3</v>
      </c>
      <c r="E4703" s="37">
        <v>0.54282958199356912</v>
      </c>
      <c r="F4703" s="46"/>
      <c r="G4703" s="46"/>
      <c r="H4703" s="12">
        <f>SUM(E4703*100,F4703:G4703)</f>
        <v>54.282958199356912</v>
      </c>
      <c r="I4703" s="94"/>
      <c r="J4703" s="95"/>
      <c r="K4703" s="12">
        <f>SUM(I4703:J4703)</f>
        <v>0</v>
      </c>
      <c r="L4703" s="95"/>
      <c r="M4703" s="95"/>
      <c r="N4703" s="95"/>
      <c r="O4703" s="12">
        <f>SUM(L4703:N4703)</f>
        <v>0</v>
      </c>
      <c r="P4703" s="95"/>
      <c r="Q4703" s="95"/>
      <c r="R4703" s="95"/>
      <c r="S4703" s="95"/>
      <c r="T4703" s="12">
        <f>SUM(P4703:S4703)</f>
        <v>0</v>
      </c>
      <c r="U4703" s="95"/>
      <c r="V4703" s="94"/>
      <c r="W4703" s="94"/>
      <c r="X4703" s="94"/>
      <c r="Y4703" s="85"/>
      <c r="Z4703" s="85"/>
      <c r="AA4703" s="14">
        <f>SUM(U4703:Z4703)</f>
        <v>0</v>
      </c>
      <c r="AB4703" s="85"/>
      <c r="AC4703" s="85"/>
      <c r="AD4703" s="87">
        <f>H4703+K4703+O4703+T4703+AA4703+AB4703-AC4703</f>
        <v>54.282958199356912</v>
      </c>
    </row>
    <row r="4704" spans="1:30" ht="21" customHeight="1" x14ac:dyDescent="0.2">
      <c r="A4704" s="9">
        <v>4700</v>
      </c>
      <c r="B4704" s="117">
        <v>204175</v>
      </c>
      <c r="C4704" s="119" t="s">
        <v>78</v>
      </c>
      <c r="D4704" s="119">
        <v>1</v>
      </c>
      <c r="E4704" s="36">
        <v>0.54281250000000003</v>
      </c>
      <c r="F4704" s="51"/>
      <c r="G4704" s="51"/>
      <c r="H4704" s="12">
        <f>SUM(E4704*100,F4704:G4704)</f>
        <v>54.28125</v>
      </c>
      <c r="I4704" s="51"/>
      <c r="J4704" s="121"/>
      <c r="K4704" s="14">
        <f>SUM(I4704:J4704)</f>
        <v>0</v>
      </c>
      <c r="L4704" s="51"/>
      <c r="M4704" s="121"/>
      <c r="N4704" s="121"/>
      <c r="O4704" s="14">
        <f>SUM(L4704:N4704)</f>
        <v>0</v>
      </c>
      <c r="P4704" s="121"/>
      <c r="Q4704" s="121"/>
      <c r="R4704" s="121"/>
      <c r="S4704" s="121"/>
      <c r="T4704" s="14">
        <f>SUM(P4704:S4704)</f>
        <v>0</v>
      </c>
      <c r="U4704" s="51"/>
      <c r="V4704" s="51"/>
      <c r="W4704" s="51"/>
      <c r="X4704" s="51"/>
      <c r="Y4704" s="51"/>
      <c r="Z4704" s="51"/>
      <c r="AA4704" s="14">
        <f>SUM(U4704:Z4704)</f>
        <v>0</v>
      </c>
      <c r="AB4704" s="51"/>
      <c r="AC4704" s="51"/>
      <c r="AD4704" s="86">
        <f>H4704+K4704+O4704+T4704+AA4704+AB4704-AC4704</f>
        <v>54.28125</v>
      </c>
    </row>
    <row r="4705" spans="1:30" ht="21" customHeight="1" x14ac:dyDescent="0.2">
      <c r="A4705" s="10">
        <v>4701</v>
      </c>
      <c r="B4705" s="143">
        <v>164410</v>
      </c>
      <c r="C4705" s="92" t="s">
        <v>64</v>
      </c>
      <c r="D4705" s="91">
        <v>4</v>
      </c>
      <c r="E4705" s="37">
        <v>0.54224299065420556</v>
      </c>
      <c r="F4705" s="46"/>
      <c r="G4705" s="46"/>
      <c r="H4705" s="12">
        <f>SUM(E4705*100,F4705:G4705)</f>
        <v>54.224299065420553</v>
      </c>
      <c r="I4705" s="94"/>
      <c r="J4705" s="95"/>
      <c r="K4705" s="12">
        <f>SUM(I4705:J4705)</f>
        <v>0</v>
      </c>
      <c r="L4705" s="95"/>
      <c r="M4705" s="95"/>
      <c r="N4705" s="95"/>
      <c r="O4705" s="12">
        <f>SUM(L4705:N4705)</f>
        <v>0</v>
      </c>
      <c r="P4705" s="95"/>
      <c r="Q4705" s="95"/>
      <c r="R4705" s="95"/>
      <c r="S4705" s="95"/>
      <c r="T4705" s="12">
        <f>SUM(P4705:S4705)</f>
        <v>0</v>
      </c>
      <c r="U4705" s="95"/>
      <c r="V4705" s="94"/>
      <c r="W4705" s="94"/>
      <c r="X4705" s="94"/>
      <c r="Y4705" s="85"/>
      <c r="Z4705" s="85"/>
      <c r="AA4705" s="14">
        <f>SUM(U4705:Z4705)</f>
        <v>0</v>
      </c>
      <c r="AB4705" s="85"/>
      <c r="AC4705" s="85"/>
      <c r="AD4705" s="86">
        <f>H4705+K4705+O4705+T4705+AA4705+AB4705-AC4705</f>
        <v>54.224299065420553</v>
      </c>
    </row>
    <row r="4706" spans="1:30" ht="21" customHeight="1" x14ac:dyDescent="0.2">
      <c r="A4706" s="8">
        <v>4702</v>
      </c>
      <c r="B4706" s="123" t="s">
        <v>3759</v>
      </c>
      <c r="C4706" s="101" t="s">
        <v>68</v>
      </c>
      <c r="D4706" s="137">
        <v>4</v>
      </c>
      <c r="E4706" s="35">
        <v>0.54222222222222227</v>
      </c>
      <c r="F4706" s="48"/>
      <c r="G4706" s="48"/>
      <c r="H4706" s="12">
        <f>SUM(E4706*100,F4706:G4706)</f>
        <v>54.222222222222229</v>
      </c>
      <c r="I4706" s="48"/>
      <c r="J4706" s="78"/>
      <c r="K4706" s="13">
        <f>SUM(I4706:J4706)</f>
        <v>0</v>
      </c>
      <c r="L4706" s="48"/>
      <c r="M4706" s="78"/>
      <c r="N4706" s="78"/>
      <c r="O4706" s="13">
        <f>SUM(L4706:N4706)</f>
        <v>0</v>
      </c>
      <c r="P4706" s="78"/>
      <c r="Q4706" s="78"/>
      <c r="R4706" s="78"/>
      <c r="S4706" s="78"/>
      <c r="T4706" s="13">
        <f>SUM(P4706:S4706)</f>
        <v>0</v>
      </c>
      <c r="U4706" s="48"/>
      <c r="V4706" s="48"/>
      <c r="W4706" s="48"/>
      <c r="X4706" s="48"/>
      <c r="Y4706" s="48"/>
      <c r="Z4706" s="48"/>
      <c r="AA4706" s="13">
        <f>SUM(U4706:Z4706)</f>
        <v>0</v>
      </c>
      <c r="AB4706" s="48"/>
      <c r="AC4706" s="48"/>
      <c r="AD4706" s="87">
        <f>H4706+K4706+O4706+T4706+AA4706+AB4706-AC4706</f>
        <v>54.222222222222229</v>
      </c>
    </row>
    <row r="4707" spans="1:30" ht="21" customHeight="1" x14ac:dyDescent="0.2">
      <c r="A4707" s="9">
        <v>4703</v>
      </c>
      <c r="B4707" s="96" t="s">
        <v>3760</v>
      </c>
      <c r="C4707" s="96" t="s">
        <v>66</v>
      </c>
      <c r="D4707" s="96">
        <v>3</v>
      </c>
      <c r="E4707" s="35">
        <v>0.54186440677966097</v>
      </c>
      <c r="F4707" s="47"/>
      <c r="G4707" s="47"/>
      <c r="H4707" s="12">
        <f>SUM(E4707*100,F4707:G4707)</f>
        <v>54.186440677966097</v>
      </c>
      <c r="I4707" s="47"/>
      <c r="J4707" s="77"/>
      <c r="K4707" s="13">
        <f>SUM(I4707:J4707)</f>
        <v>0</v>
      </c>
      <c r="L4707" s="47"/>
      <c r="M4707" s="77"/>
      <c r="N4707" s="77"/>
      <c r="O4707" s="13">
        <f>SUM(L4707:N4707)</f>
        <v>0</v>
      </c>
      <c r="P4707" s="77"/>
      <c r="Q4707" s="77"/>
      <c r="R4707" s="77"/>
      <c r="S4707" s="77"/>
      <c r="T4707" s="13">
        <f>SUM(P4707:S4707)</f>
        <v>0</v>
      </c>
      <c r="U4707" s="47"/>
      <c r="V4707" s="47"/>
      <c r="W4707" s="47"/>
      <c r="X4707" s="47"/>
      <c r="Y4707" s="47"/>
      <c r="Z4707" s="47"/>
      <c r="AA4707" s="13">
        <f>SUM(U4707:Z4707)</f>
        <v>0</v>
      </c>
      <c r="AB4707" s="47"/>
      <c r="AC4707" s="47"/>
      <c r="AD4707" s="87">
        <f>H4707+K4707+O4707+T4707+AA4707+AB4707-AC4707</f>
        <v>54.186440677966097</v>
      </c>
    </row>
    <row r="4708" spans="1:30" ht="21" customHeight="1" x14ac:dyDescent="0.2">
      <c r="A4708" s="10">
        <v>4704</v>
      </c>
      <c r="B4708" s="122" t="s">
        <v>3761</v>
      </c>
      <c r="C4708" s="110" t="s">
        <v>73</v>
      </c>
      <c r="D4708" s="110">
        <v>1</v>
      </c>
      <c r="E4708" s="36">
        <v>0.54174074074074074</v>
      </c>
      <c r="F4708" s="50"/>
      <c r="G4708" s="50"/>
      <c r="H4708" s="12">
        <f>SUM(E4708*100,F4708:G4708)</f>
        <v>54.174074074074078</v>
      </c>
      <c r="I4708" s="50"/>
      <c r="J4708" s="112"/>
      <c r="K4708" s="14">
        <f>SUM(I4708:J4708)</f>
        <v>0</v>
      </c>
      <c r="L4708" s="50"/>
      <c r="M4708" s="112"/>
      <c r="N4708" s="112"/>
      <c r="O4708" s="14">
        <f>SUM(L4708:N4708)</f>
        <v>0</v>
      </c>
      <c r="P4708" s="112"/>
      <c r="Q4708" s="112"/>
      <c r="R4708" s="112"/>
      <c r="S4708" s="112"/>
      <c r="T4708" s="14">
        <f>SUM(P4708:S4708)</f>
        <v>0</v>
      </c>
      <c r="U4708" s="50"/>
      <c r="V4708" s="50"/>
      <c r="W4708" s="50"/>
      <c r="X4708" s="50"/>
      <c r="Y4708" s="50"/>
      <c r="Z4708" s="50"/>
      <c r="AA4708" s="14">
        <f>SUM(U4708:Z4708)</f>
        <v>0</v>
      </c>
      <c r="AB4708" s="50"/>
      <c r="AC4708" s="50"/>
      <c r="AD4708" s="86">
        <f>H4708+K4708+O4708+T4708+AA4708+AB4708-AC4708</f>
        <v>54.174074074074078</v>
      </c>
    </row>
    <row r="4709" spans="1:30" ht="21" customHeight="1" x14ac:dyDescent="0.2">
      <c r="A4709" s="8">
        <v>4705</v>
      </c>
      <c r="B4709" s="140" t="s">
        <v>3762</v>
      </c>
      <c r="C4709" s="92" t="s">
        <v>64</v>
      </c>
      <c r="D4709" s="91">
        <v>4</v>
      </c>
      <c r="E4709" s="37">
        <v>0.54108108108108111</v>
      </c>
      <c r="F4709" s="46"/>
      <c r="G4709" s="46"/>
      <c r="H4709" s="12">
        <f>SUM(E4709*100,F4709:G4709)</f>
        <v>54.108108108108112</v>
      </c>
      <c r="I4709" s="94"/>
      <c r="J4709" s="95"/>
      <c r="K4709" s="12">
        <f>SUM(I4709:J4709)</f>
        <v>0</v>
      </c>
      <c r="L4709" s="95"/>
      <c r="M4709" s="95"/>
      <c r="N4709" s="95"/>
      <c r="O4709" s="12">
        <f>SUM(L4709:N4709)</f>
        <v>0</v>
      </c>
      <c r="P4709" s="95"/>
      <c r="Q4709" s="95"/>
      <c r="R4709" s="95"/>
      <c r="S4709" s="95"/>
      <c r="T4709" s="12">
        <f>SUM(P4709:S4709)</f>
        <v>0</v>
      </c>
      <c r="U4709" s="95"/>
      <c r="V4709" s="94"/>
      <c r="W4709" s="94"/>
      <c r="X4709" s="94"/>
      <c r="Y4709" s="85"/>
      <c r="Z4709" s="85"/>
      <c r="AA4709" s="14">
        <f>SUM(U4709:Z4709)</f>
        <v>0</v>
      </c>
      <c r="AB4709" s="85"/>
      <c r="AC4709" s="85"/>
      <c r="AD4709" s="86">
        <f>H4709+K4709+O4709+T4709+AA4709+AB4709-AC4709</f>
        <v>54.108108108108112</v>
      </c>
    </row>
    <row r="4710" spans="1:30" ht="21" customHeight="1" x14ac:dyDescent="0.2">
      <c r="A4710" s="9">
        <v>4706</v>
      </c>
      <c r="B4710" s="96" t="s">
        <v>3763</v>
      </c>
      <c r="C4710" s="96" t="s">
        <v>66</v>
      </c>
      <c r="D4710" s="96">
        <v>1</v>
      </c>
      <c r="E4710" s="35">
        <v>0.53900000000000003</v>
      </c>
      <c r="F4710" s="47"/>
      <c r="G4710" s="47"/>
      <c r="H4710" s="12">
        <f>SUM(E4710*100,F4710:G4710)</f>
        <v>53.900000000000006</v>
      </c>
      <c r="I4710" s="47"/>
      <c r="J4710" s="77"/>
      <c r="K4710" s="13">
        <f>SUM(I4710:J4710)</f>
        <v>0</v>
      </c>
      <c r="L4710" s="47"/>
      <c r="M4710" s="77"/>
      <c r="N4710" s="77"/>
      <c r="O4710" s="13">
        <f>SUM(L4710:N4710)</f>
        <v>0</v>
      </c>
      <c r="P4710" s="77"/>
      <c r="Q4710" s="77"/>
      <c r="R4710" s="77"/>
      <c r="S4710" s="77"/>
      <c r="T4710" s="13">
        <f>SUM(P4710:S4710)</f>
        <v>0</v>
      </c>
      <c r="U4710" s="47"/>
      <c r="V4710" s="47">
        <v>0.2</v>
      </c>
      <c r="W4710" s="47"/>
      <c r="X4710" s="47"/>
      <c r="Y4710" s="47"/>
      <c r="Z4710" s="47"/>
      <c r="AA4710" s="13">
        <f>SUM(U4710:Z4710)</f>
        <v>0.2</v>
      </c>
      <c r="AB4710" s="47"/>
      <c r="AC4710" s="47"/>
      <c r="AD4710" s="86">
        <f>H4710+K4710+O4710+T4710+AA4710+AB4710-AC4710</f>
        <v>54.100000000000009</v>
      </c>
    </row>
    <row r="4711" spans="1:30" ht="21" customHeight="1" x14ac:dyDescent="0.2">
      <c r="A4711" s="10">
        <v>4707</v>
      </c>
      <c r="B4711" s="96" t="s">
        <v>3764</v>
      </c>
      <c r="C4711" s="96" t="s">
        <v>66</v>
      </c>
      <c r="D4711" s="96">
        <v>1</v>
      </c>
      <c r="E4711" s="35">
        <v>0.54100000000000004</v>
      </c>
      <c r="F4711" s="47"/>
      <c r="G4711" s="47"/>
      <c r="H4711" s="12">
        <f>SUM(E4711*100,F4711:G4711)</f>
        <v>54.1</v>
      </c>
      <c r="I4711" s="47"/>
      <c r="J4711" s="77"/>
      <c r="K4711" s="13">
        <f>SUM(I4711:J4711)</f>
        <v>0</v>
      </c>
      <c r="L4711" s="47"/>
      <c r="M4711" s="77"/>
      <c r="N4711" s="77"/>
      <c r="O4711" s="13">
        <f>SUM(L4711:N4711)</f>
        <v>0</v>
      </c>
      <c r="P4711" s="77"/>
      <c r="Q4711" s="77"/>
      <c r="R4711" s="77"/>
      <c r="S4711" s="77"/>
      <c r="T4711" s="13">
        <f>SUM(P4711:S4711)</f>
        <v>0</v>
      </c>
      <c r="U4711" s="47"/>
      <c r="V4711" s="47"/>
      <c r="W4711" s="47"/>
      <c r="X4711" s="47"/>
      <c r="Y4711" s="47"/>
      <c r="Z4711" s="47"/>
      <c r="AA4711" s="13">
        <f>SUM(U4711:Z4711)</f>
        <v>0</v>
      </c>
      <c r="AB4711" s="47"/>
      <c r="AC4711" s="47"/>
      <c r="AD4711" s="86">
        <f>H4711+K4711+O4711+T4711+AA4711+AB4711-AC4711</f>
        <v>54.1</v>
      </c>
    </row>
    <row r="4712" spans="1:30" ht="21" customHeight="1" x14ac:dyDescent="0.2">
      <c r="A4712" s="8">
        <v>4708</v>
      </c>
      <c r="B4712" s="117">
        <v>204106</v>
      </c>
      <c r="C4712" s="119" t="s">
        <v>78</v>
      </c>
      <c r="D4712" s="119">
        <v>1</v>
      </c>
      <c r="E4712" s="36">
        <v>0.54093749999999996</v>
      </c>
      <c r="F4712" s="51"/>
      <c r="G4712" s="51"/>
      <c r="H4712" s="12">
        <f>SUM(E4712*100,F4712:G4712)</f>
        <v>54.093749999999993</v>
      </c>
      <c r="I4712" s="51"/>
      <c r="J4712" s="121"/>
      <c r="K4712" s="14">
        <f>SUM(I4712:J4712)</f>
        <v>0</v>
      </c>
      <c r="L4712" s="51"/>
      <c r="M4712" s="121"/>
      <c r="N4712" s="121"/>
      <c r="O4712" s="14">
        <f>SUM(L4712:N4712)</f>
        <v>0</v>
      </c>
      <c r="P4712" s="121"/>
      <c r="Q4712" s="121"/>
      <c r="R4712" s="121"/>
      <c r="S4712" s="121"/>
      <c r="T4712" s="14">
        <f>SUM(P4712:S4712)</f>
        <v>0</v>
      </c>
      <c r="U4712" s="51"/>
      <c r="V4712" s="51"/>
      <c r="W4712" s="51"/>
      <c r="X4712" s="51"/>
      <c r="Y4712" s="51"/>
      <c r="Z4712" s="51"/>
      <c r="AA4712" s="14">
        <f>SUM(U4712:Z4712)</f>
        <v>0</v>
      </c>
      <c r="AB4712" s="51"/>
      <c r="AC4712" s="51"/>
      <c r="AD4712" s="87">
        <f>H4712+K4712+O4712+T4712+AA4712+AB4712-AC4712</f>
        <v>54.093749999999993</v>
      </c>
    </row>
    <row r="4713" spans="1:30" ht="21" customHeight="1" x14ac:dyDescent="0.2">
      <c r="A4713" s="9">
        <v>4709</v>
      </c>
      <c r="B4713" s="131" t="s">
        <v>3765</v>
      </c>
      <c r="C4713" s="92" t="s">
        <v>64</v>
      </c>
      <c r="D4713" s="91">
        <v>2</v>
      </c>
      <c r="E4713" s="37">
        <v>0.54074468085106386</v>
      </c>
      <c r="F4713" s="46"/>
      <c r="G4713" s="46"/>
      <c r="H4713" s="12">
        <f>SUM(E4713*100,F4713:G4713)</f>
        <v>54.074468085106389</v>
      </c>
      <c r="I4713" s="94"/>
      <c r="J4713" s="95"/>
      <c r="K4713" s="12">
        <f>SUM(I4713:J4713)</f>
        <v>0</v>
      </c>
      <c r="L4713" s="95"/>
      <c r="M4713" s="95"/>
      <c r="N4713" s="95"/>
      <c r="O4713" s="12">
        <f>SUM(L4713:N4713)</f>
        <v>0</v>
      </c>
      <c r="P4713" s="95"/>
      <c r="Q4713" s="95"/>
      <c r="R4713" s="95"/>
      <c r="S4713" s="95"/>
      <c r="T4713" s="12">
        <f>SUM(P4713:S4713)</f>
        <v>0</v>
      </c>
      <c r="U4713" s="95"/>
      <c r="V4713" s="94"/>
      <c r="W4713" s="94"/>
      <c r="X4713" s="94"/>
      <c r="Y4713" s="85"/>
      <c r="Z4713" s="85"/>
      <c r="AA4713" s="14">
        <f>SUM(U4713:Z4713)</f>
        <v>0</v>
      </c>
      <c r="AB4713" s="85"/>
      <c r="AC4713" s="85"/>
      <c r="AD4713" s="86">
        <f>H4713+K4713+O4713+T4713+AA4713+AB4713-AC4713</f>
        <v>54.074468085106389</v>
      </c>
    </row>
    <row r="4714" spans="1:30" ht="21" customHeight="1" x14ac:dyDescent="0.2">
      <c r="A4714" s="10">
        <v>4710</v>
      </c>
      <c r="B4714" s="143" t="s">
        <v>3766</v>
      </c>
      <c r="C4714" s="92" t="s">
        <v>64</v>
      </c>
      <c r="D4714" s="91">
        <v>4</v>
      </c>
      <c r="E4714" s="37">
        <v>0.54030373831775702</v>
      </c>
      <c r="F4714" s="46"/>
      <c r="G4714" s="46"/>
      <c r="H4714" s="12">
        <f>SUM(E4714*100,F4714:G4714)</f>
        <v>54.030373831775705</v>
      </c>
      <c r="I4714" s="94"/>
      <c r="J4714" s="95"/>
      <c r="K4714" s="12">
        <f>SUM(I4714:J4714)</f>
        <v>0</v>
      </c>
      <c r="L4714" s="95"/>
      <c r="M4714" s="95"/>
      <c r="N4714" s="95"/>
      <c r="O4714" s="12">
        <f>SUM(L4714:N4714)</f>
        <v>0</v>
      </c>
      <c r="P4714" s="95"/>
      <c r="Q4714" s="95"/>
      <c r="R4714" s="95"/>
      <c r="S4714" s="95"/>
      <c r="T4714" s="12">
        <f>SUM(P4714:S4714)</f>
        <v>0</v>
      </c>
      <c r="U4714" s="95"/>
      <c r="V4714" s="94"/>
      <c r="W4714" s="94"/>
      <c r="X4714" s="94"/>
      <c r="Y4714" s="85"/>
      <c r="Z4714" s="85"/>
      <c r="AA4714" s="14">
        <f>SUM(U4714:Z4714)</f>
        <v>0</v>
      </c>
      <c r="AB4714" s="85"/>
      <c r="AC4714" s="85"/>
      <c r="AD4714" s="86">
        <f>H4714+K4714+O4714+T4714+AA4714+AB4714-AC4714</f>
        <v>54.030373831775705</v>
      </c>
    </row>
    <row r="4715" spans="1:30" ht="21" customHeight="1" x14ac:dyDescent="0.2">
      <c r="A4715" s="8">
        <v>4711</v>
      </c>
      <c r="B4715" s="117">
        <v>204121</v>
      </c>
      <c r="C4715" s="119" t="s">
        <v>78</v>
      </c>
      <c r="D4715" s="119">
        <v>1</v>
      </c>
      <c r="E4715" s="36">
        <v>0.53937500000000005</v>
      </c>
      <c r="F4715" s="51"/>
      <c r="G4715" s="51"/>
      <c r="H4715" s="12">
        <f>SUM(E4715*100,F4715:G4715)</f>
        <v>53.937500000000007</v>
      </c>
      <c r="I4715" s="51"/>
      <c r="J4715" s="121"/>
      <c r="K4715" s="14">
        <f>SUM(I4715:J4715)</f>
        <v>0</v>
      </c>
      <c r="L4715" s="51"/>
      <c r="M4715" s="121"/>
      <c r="N4715" s="121"/>
      <c r="O4715" s="14">
        <f>SUM(L4715:N4715)</f>
        <v>0</v>
      </c>
      <c r="P4715" s="121"/>
      <c r="Q4715" s="121"/>
      <c r="R4715" s="121"/>
      <c r="S4715" s="121"/>
      <c r="T4715" s="14">
        <f>SUM(P4715:S4715)</f>
        <v>0</v>
      </c>
      <c r="U4715" s="51"/>
      <c r="V4715" s="51"/>
      <c r="W4715" s="51"/>
      <c r="X4715" s="51"/>
      <c r="Y4715" s="51"/>
      <c r="Z4715" s="51"/>
      <c r="AA4715" s="14">
        <f>SUM(U4715:Z4715)</f>
        <v>0</v>
      </c>
      <c r="AB4715" s="51"/>
      <c r="AC4715" s="51"/>
      <c r="AD4715" s="86">
        <f>H4715+K4715+O4715+T4715+AA4715+AB4715-AC4715</f>
        <v>53.937500000000007</v>
      </c>
    </row>
    <row r="4716" spans="1:30" ht="21" customHeight="1" x14ac:dyDescent="0.2">
      <c r="A4716" s="9">
        <v>4712</v>
      </c>
      <c r="B4716" s="100" t="s">
        <v>3767</v>
      </c>
      <c r="C4716" s="101" t="s">
        <v>68</v>
      </c>
      <c r="D4716" s="156">
        <v>1</v>
      </c>
      <c r="E4716" s="38">
        <v>0.53933333333333333</v>
      </c>
      <c r="F4716" s="48"/>
      <c r="G4716" s="48"/>
      <c r="H4716" s="12">
        <f>SUM(E4716*100,F4716:G4716)</f>
        <v>53.93333333333333</v>
      </c>
      <c r="I4716" s="48"/>
      <c r="J4716" s="78"/>
      <c r="K4716" s="13">
        <f>SUM(I4716:J4716)</f>
        <v>0</v>
      </c>
      <c r="L4716" s="48"/>
      <c r="M4716" s="78"/>
      <c r="N4716" s="78"/>
      <c r="O4716" s="13">
        <f>SUM(L4716:N4716)</f>
        <v>0</v>
      </c>
      <c r="P4716" s="78"/>
      <c r="Q4716" s="78"/>
      <c r="R4716" s="78"/>
      <c r="S4716" s="78"/>
      <c r="T4716" s="13">
        <f>SUM(P4716:S4716)</f>
        <v>0</v>
      </c>
      <c r="U4716" s="48"/>
      <c r="V4716" s="48"/>
      <c r="W4716" s="48"/>
      <c r="X4716" s="48"/>
      <c r="Y4716" s="48"/>
      <c r="Z4716" s="48"/>
      <c r="AA4716" s="13">
        <f>SUM(U4716:Z4716)</f>
        <v>0</v>
      </c>
      <c r="AB4716" s="48"/>
      <c r="AC4716" s="48"/>
      <c r="AD4716" s="86">
        <f>H4716+K4716+O4716+T4716+AA4716+AB4716-AC4716</f>
        <v>53.93333333333333</v>
      </c>
    </row>
    <row r="4717" spans="1:30" ht="21" customHeight="1" x14ac:dyDescent="0.2">
      <c r="A4717" s="10">
        <v>4713</v>
      </c>
      <c r="B4717" s="122" t="s">
        <v>3768</v>
      </c>
      <c r="C4717" s="110" t="s">
        <v>73</v>
      </c>
      <c r="D4717" s="110">
        <v>1</v>
      </c>
      <c r="E4717" s="36">
        <v>0.53887407407407406</v>
      </c>
      <c r="F4717" s="50"/>
      <c r="G4717" s="50"/>
      <c r="H4717" s="12">
        <f>SUM(E4717*100,F4717:G4717)</f>
        <v>53.887407407407409</v>
      </c>
      <c r="I4717" s="50"/>
      <c r="J4717" s="112"/>
      <c r="K4717" s="14">
        <f>SUM(I4717:J4717)</f>
        <v>0</v>
      </c>
      <c r="L4717" s="50"/>
      <c r="M4717" s="112"/>
      <c r="N4717" s="112"/>
      <c r="O4717" s="14">
        <f>SUM(L4717:N4717)</f>
        <v>0</v>
      </c>
      <c r="P4717" s="112"/>
      <c r="Q4717" s="112"/>
      <c r="R4717" s="112"/>
      <c r="S4717" s="112"/>
      <c r="T4717" s="14">
        <f>SUM(P4717:S4717)</f>
        <v>0</v>
      </c>
      <c r="U4717" s="50"/>
      <c r="V4717" s="50"/>
      <c r="W4717" s="50"/>
      <c r="X4717" s="50"/>
      <c r="Y4717" s="50"/>
      <c r="Z4717" s="50"/>
      <c r="AA4717" s="14">
        <f>SUM(U4717:Z4717)</f>
        <v>0</v>
      </c>
      <c r="AB4717" s="50"/>
      <c r="AC4717" s="50"/>
      <c r="AD4717" s="87">
        <f>H4717+K4717+O4717+T4717+AA4717+AB4717-AC4717</f>
        <v>53.887407407407409</v>
      </c>
    </row>
    <row r="4718" spans="1:30" ht="21" customHeight="1" x14ac:dyDescent="0.2">
      <c r="A4718" s="8">
        <v>4714</v>
      </c>
      <c r="B4718" s="117">
        <v>174128</v>
      </c>
      <c r="C4718" s="119" t="s">
        <v>78</v>
      </c>
      <c r="D4718" s="119">
        <v>4</v>
      </c>
      <c r="E4718" s="36">
        <v>0.53820512820512822</v>
      </c>
      <c r="F4718" s="51"/>
      <c r="G4718" s="51"/>
      <c r="H4718" s="12">
        <f>SUM(E4718*100,F4718:G4718)</f>
        <v>53.820512820512825</v>
      </c>
      <c r="I4718" s="51"/>
      <c r="J4718" s="121"/>
      <c r="K4718" s="14">
        <f>SUM(I4718:J4718)</f>
        <v>0</v>
      </c>
      <c r="L4718" s="51"/>
      <c r="M4718" s="121"/>
      <c r="N4718" s="121"/>
      <c r="O4718" s="14">
        <f>SUM(L4718:N4718)</f>
        <v>0</v>
      </c>
      <c r="P4718" s="121"/>
      <c r="Q4718" s="121"/>
      <c r="R4718" s="121"/>
      <c r="S4718" s="121"/>
      <c r="T4718" s="14">
        <f>SUM(P4718:S4718)</f>
        <v>0</v>
      </c>
      <c r="U4718" s="51"/>
      <c r="V4718" s="51"/>
      <c r="W4718" s="51"/>
      <c r="X4718" s="51"/>
      <c r="Y4718" s="51"/>
      <c r="Z4718" s="51"/>
      <c r="AA4718" s="14">
        <f>SUM(U4718:Z4718)</f>
        <v>0</v>
      </c>
      <c r="AB4718" s="51"/>
      <c r="AC4718" s="51"/>
      <c r="AD4718" s="86">
        <f>H4718+K4718+O4718+T4718+AA4718+AB4718-AC4718</f>
        <v>53.820512820512825</v>
      </c>
    </row>
    <row r="4719" spans="1:30" ht="21" customHeight="1" x14ac:dyDescent="0.2">
      <c r="A4719" s="9">
        <v>4715</v>
      </c>
      <c r="B4719" s="122" t="s">
        <v>3769</v>
      </c>
      <c r="C4719" s="110" t="s">
        <v>73</v>
      </c>
      <c r="D4719" s="110">
        <v>3</v>
      </c>
      <c r="E4719" s="36">
        <v>0.53812499999999996</v>
      </c>
      <c r="F4719" s="50"/>
      <c r="G4719" s="50"/>
      <c r="H4719" s="12">
        <f>SUM(E4719*100,F4719:G4719)</f>
        <v>53.8125</v>
      </c>
      <c r="I4719" s="50"/>
      <c r="J4719" s="112"/>
      <c r="K4719" s="14">
        <f>SUM(I4719:J4719)</f>
        <v>0</v>
      </c>
      <c r="L4719" s="50"/>
      <c r="M4719" s="112"/>
      <c r="N4719" s="112"/>
      <c r="O4719" s="14">
        <f>SUM(L4719:N4719)</f>
        <v>0</v>
      </c>
      <c r="P4719" s="112"/>
      <c r="Q4719" s="112"/>
      <c r="R4719" s="112"/>
      <c r="S4719" s="112"/>
      <c r="T4719" s="14">
        <f>SUM(P4719:S4719)</f>
        <v>0</v>
      </c>
      <c r="U4719" s="50"/>
      <c r="V4719" s="50"/>
      <c r="W4719" s="50"/>
      <c r="X4719" s="50"/>
      <c r="Y4719" s="50"/>
      <c r="Z4719" s="50"/>
      <c r="AA4719" s="14">
        <f>SUM(U4719:Z4719)</f>
        <v>0</v>
      </c>
      <c r="AB4719" s="50"/>
      <c r="AC4719" s="50"/>
      <c r="AD4719" s="87">
        <f>H4719+K4719+O4719+T4719+AA4719+AB4719-AC4719</f>
        <v>53.8125</v>
      </c>
    </row>
    <row r="4720" spans="1:30" ht="21" customHeight="1" x14ac:dyDescent="0.2">
      <c r="A4720" s="10">
        <v>4716</v>
      </c>
      <c r="B4720" s="110" t="s">
        <v>3770</v>
      </c>
      <c r="C4720" s="110" t="s">
        <v>73</v>
      </c>
      <c r="D4720" s="110">
        <v>2</v>
      </c>
      <c r="E4720" s="36">
        <v>0.53811188811188815</v>
      </c>
      <c r="F4720" s="50"/>
      <c r="G4720" s="50"/>
      <c r="H4720" s="12">
        <f>SUM(E4720*100,F4720:G4720)</f>
        <v>53.811188811188813</v>
      </c>
      <c r="I4720" s="50"/>
      <c r="J4720" s="112"/>
      <c r="K4720" s="14">
        <f>SUM(I4720:J4720)</f>
        <v>0</v>
      </c>
      <c r="L4720" s="50"/>
      <c r="M4720" s="112"/>
      <c r="N4720" s="112"/>
      <c r="O4720" s="14">
        <f>SUM(L4720:N4720)</f>
        <v>0</v>
      </c>
      <c r="P4720" s="112"/>
      <c r="Q4720" s="112"/>
      <c r="R4720" s="112"/>
      <c r="S4720" s="112"/>
      <c r="T4720" s="14">
        <f>SUM(P4720:S4720)</f>
        <v>0</v>
      </c>
      <c r="U4720" s="50"/>
      <c r="V4720" s="50"/>
      <c r="W4720" s="50"/>
      <c r="X4720" s="50"/>
      <c r="Y4720" s="50"/>
      <c r="Z4720" s="50"/>
      <c r="AA4720" s="14">
        <f>SUM(U4720:Z4720)</f>
        <v>0</v>
      </c>
      <c r="AB4720" s="50"/>
      <c r="AC4720" s="50"/>
      <c r="AD4720" s="86">
        <f>H4720+K4720+O4720+T4720+AA4720+AB4720-AC4720</f>
        <v>53.811188811188813</v>
      </c>
    </row>
    <row r="4721" spans="1:30" ht="21" customHeight="1" x14ac:dyDescent="0.2">
      <c r="A4721" s="8">
        <v>4717</v>
      </c>
      <c r="B4721" s="96" t="s">
        <v>3771</v>
      </c>
      <c r="C4721" s="96" t="s">
        <v>66</v>
      </c>
      <c r="D4721" s="96">
        <v>1</v>
      </c>
      <c r="E4721" s="35">
        <v>0.53781250000000003</v>
      </c>
      <c r="F4721" s="47"/>
      <c r="G4721" s="47"/>
      <c r="H4721" s="12">
        <f>SUM(E4721*100,F4721:G4721)</f>
        <v>53.78125</v>
      </c>
      <c r="I4721" s="47"/>
      <c r="J4721" s="77"/>
      <c r="K4721" s="13">
        <f>SUM(I4721:J4721)</f>
        <v>0</v>
      </c>
      <c r="L4721" s="47"/>
      <c r="M4721" s="77"/>
      <c r="N4721" s="77"/>
      <c r="O4721" s="13">
        <f>SUM(L4721:N4721)</f>
        <v>0</v>
      </c>
      <c r="P4721" s="77"/>
      <c r="Q4721" s="77"/>
      <c r="R4721" s="77"/>
      <c r="S4721" s="77"/>
      <c r="T4721" s="13">
        <f>SUM(P4721:S4721)</f>
        <v>0</v>
      </c>
      <c r="U4721" s="47"/>
      <c r="V4721" s="47"/>
      <c r="W4721" s="47"/>
      <c r="X4721" s="47"/>
      <c r="Y4721" s="47"/>
      <c r="Z4721" s="47"/>
      <c r="AA4721" s="13">
        <f>SUM(U4721:Z4721)</f>
        <v>0</v>
      </c>
      <c r="AB4721" s="47"/>
      <c r="AC4721" s="47"/>
      <c r="AD4721" s="86">
        <f>H4721+K4721+O4721+T4721+AA4721+AB4721-AC4721</f>
        <v>53.78125</v>
      </c>
    </row>
    <row r="4722" spans="1:30" ht="21" customHeight="1" x14ac:dyDescent="0.2">
      <c r="A4722" s="9">
        <v>4718</v>
      </c>
      <c r="B4722" s="117">
        <v>174127</v>
      </c>
      <c r="C4722" s="119" t="s">
        <v>78</v>
      </c>
      <c r="D4722" s="119">
        <v>4</v>
      </c>
      <c r="E4722" s="36">
        <v>0.53743589743589748</v>
      </c>
      <c r="F4722" s="51"/>
      <c r="G4722" s="51"/>
      <c r="H4722" s="12">
        <f>SUM(E4722*100,F4722:G4722)</f>
        <v>53.743589743589752</v>
      </c>
      <c r="I4722" s="51"/>
      <c r="J4722" s="121"/>
      <c r="K4722" s="14">
        <f>SUM(I4722:J4722)</f>
        <v>0</v>
      </c>
      <c r="L4722" s="51"/>
      <c r="M4722" s="121"/>
      <c r="N4722" s="121"/>
      <c r="O4722" s="14">
        <f>SUM(L4722:N4722)</f>
        <v>0</v>
      </c>
      <c r="P4722" s="121"/>
      <c r="Q4722" s="121"/>
      <c r="R4722" s="121"/>
      <c r="S4722" s="121"/>
      <c r="T4722" s="14">
        <f>SUM(P4722:S4722)</f>
        <v>0</v>
      </c>
      <c r="U4722" s="51"/>
      <c r="V4722" s="51"/>
      <c r="W4722" s="51"/>
      <c r="X4722" s="51"/>
      <c r="Y4722" s="51"/>
      <c r="Z4722" s="51"/>
      <c r="AA4722" s="14">
        <f>SUM(U4722:Z4722)</f>
        <v>0</v>
      </c>
      <c r="AB4722" s="51"/>
      <c r="AC4722" s="51"/>
      <c r="AD4722" s="86">
        <f>H4722+K4722+O4722+T4722+AA4722+AB4722-AC4722</f>
        <v>53.743589743589752</v>
      </c>
    </row>
    <row r="4723" spans="1:30" ht="21" customHeight="1" x14ac:dyDescent="0.2">
      <c r="A4723" s="10">
        <v>4719</v>
      </c>
      <c r="B4723" s="123" t="s">
        <v>3772</v>
      </c>
      <c r="C4723" s="101" t="s">
        <v>68</v>
      </c>
      <c r="D4723" s="125">
        <v>3</v>
      </c>
      <c r="E4723" s="35">
        <v>0.53724137931034488</v>
      </c>
      <c r="F4723" s="48"/>
      <c r="G4723" s="48"/>
      <c r="H4723" s="12">
        <f>SUM(E4723*100,F4723:G4723)</f>
        <v>53.724137931034491</v>
      </c>
      <c r="I4723" s="48"/>
      <c r="J4723" s="78"/>
      <c r="K4723" s="13">
        <f>SUM(I4723:J4723)</f>
        <v>0</v>
      </c>
      <c r="L4723" s="48"/>
      <c r="M4723" s="78"/>
      <c r="N4723" s="78"/>
      <c r="O4723" s="13">
        <f>SUM(L4723:N4723)</f>
        <v>0</v>
      </c>
      <c r="P4723" s="78"/>
      <c r="Q4723" s="78"/>
      <c r="R4723" s="78"/>
      <c r="S4723" s="78"/>
      <c r="T4723" s="13">
        <f>SUM(P4723:S4723)</f>
        <v>0</v>
      </c>
      <c r="U4723" s="48"/>
      <c r="V4723" s="48"/>
      <c r="W4723" s="48"/>
      <c r="X4723" s="48"/>
      <c r="Y4723" s="48"/>
      <c r="Z4723" s="48"/>
      <c r="AA4723" s="13">
        <f>SUM(U4723:Z4723)</f>
        <v>0</v>
      </c>
      <c r="AB4723" s="48"/>
      <c r="AC4723" s="48"/>
      <c r="AD4723" s="86">
        <f>H4723+K4723+O4723+T4723+AA4723+AB4723-AC4723</f>
        <v>53.724137931034491</v>
      </c>
    </row>
    <row r="4724" spans="1:30" ht="21" customHeight="1" x14ac:dyDescent="0.2">
      <c r="A4724" s="8">
        <v>4720</v>
      </c>
      <c r="B4724" s="107" t="s">
        <v>3773</v>
      </c>
      <c r="C4724" s="104" t="s">
        <v>70</v>
      </c>
      <c r="D4724" s="104">
        <v>2</v>
      </c>
      <c r="E4724" s="36">
        <f>H4724/100</f>
        <v>0.5364916666666667</v>
      </c>
      <c r="F4724" s="49"/>
      <c r="G4724" s="49"/>
      <c r="H4724" s="12">
        <v>53.649166666666666</v>
      </c>
      <c r="I4724" s="49"/>
      <c r="J4724" s="106"/>
      <c r="K4724" s="14">
        <f>SUM(I4724:J4724)</f>
        <v>0</v>
      </c>
      <c r="L4724" s="49"/>
      <c r="M4724" s="106"/>
      <c r="N4724" s="106"/>
      <c r="O4724" s="14">
        <f>SUM(L4724:N4724)</f>
        <v>0</v>
      </c>
      <c r="P4724" s="106"/>
      <c r="Q4724" s="106"/>
      <c r="R4724" s="106"/>
      <c r="S4724" s="106"/>
      <c r="T4724" s="14">
        <f>SUM(P4724:S4724)</f>
        <v>0</v>
      </c>
      <c r="U4724" s="49"/>
      <c r="V4724" s="49"/>
      <c r="W4724" s="49"/>
      <c r="X4724" s="49"/>
      <c r="Y4724" s="49"/>
      <c r="Z4724" s="49"/>
      <c r="AA4724" s="14">
        <f>SUM(U4724:Z4724)</f>
        <v>0</v>
      </c>
      <c r="AB4724" s="49"/>
      <c r="AC4724" s="49"/>
      <c r="AD4724" s="86">
        <f>H4724+K4724+O4724+T4724+AA4724+AB4724-AC4724</f>
        <v>53.649166666666666</v>
      </c>
    </row>
    <row r="4725" spans="1:30" ht="21" customHeight="1" x14ac:dyDescent="0.2">
      <c r="A4725" s="9">
        <v>4721</v>
      </c>
      <c r="B4725" s="117">
        <v>194516</v>
      </c>
      <c r="C4725" s="119" t="s">
        <v>78</v>
      </c>
      <c r="D4725" s="119">
        <v>3</v>
      </c>
      <c r="E4725" s="36">
        <v>0.53613636363636363</v>
      </c>
      <c r="F4725" s="51"/>
      <c r="G4725" s="51"/>
      <c r="H4725" s="12">
        <f>SUM(E4725*100,F4725:G4725)</f>
        <v>53.61363636363636</v>
      </c>
      <c r="I4725" s="51"/>
      <c r="J4725" s="121"/>
      <c r="K4725" s="14">
        <f>SUM(I4725:J4725)</f>
        <v>0</v>
      </c>
      <c r="L4725" s="51"/>
      <c r="M4725" s="121"/>
      <c r="N4725" s="121"/>
      <c r="O4725" s="14">
        <f>SUM(L4725:N4725)</f>
        <v>0</v>
      </c>
      <c r="P4725" s="121"/>
      <c r="Q4725" s="121"/>
      <c r="R4725" s="121"/>
      <c r="S4725" s="121"/>
      <c r="T4725" s="14">
        <f>SUM(P4725:S4725)</f>
        <v>0</v>
      </c>
      <c r="U4725" s="51"/>
      <c r="V4725" s="51"/>
      <c r="W4725" s="51"/>
      <c r="X4725" s="51"/>
      <c r="Y4725" s="51"/>
      <c r="Z4725" s="51"/>
      <c r="AA4725" s="14">
        <f>SUM(U4725:Z4725)</f>
        <v>0</v>
      </c>
      <c r="AB4725" s="51"/>
      <c r="AC4725" s="51"/>
      <c r="AD4725" s="87">
        <f>H4725+K4725+O4725+T4725+AA4725+AB4725-AC4725</f>
        <v>53.61363636363636</v>
      </c>
    </row>
    <row r="4726" spans="1:30" ht="21" customHeight="1" x14ac:dyDescent="0.2">
      <c r="A4726" s="10">
        <v>4722</v>
      </c>
      <c r="B4726" s="134" t="s">
        <v>3774</v>
      </c>
      <c r="C4726" s="92" t="s">
        <v>64</v>
      </c>
      <c r="D4726" s="92">
        <v>1</v>
      </c>
      <c r="E4726" s="37">
        <v>0.52849999999999997</v>
      </c>
      <c r="F4726" s="52"/>
      <c r="G4726" s="46"/>
      <c r="H4726" s="12">
        <f>SUM(E4726*100,F4726:G4726)</f>
        <v>52.849999999999994</v>
      </c>
      <c r="I4726" s="94"/>
      <c r="J4726" s="95"/>
      <c r="K4726" s="12">
        <f>SUM(I4726:J4726)</f>
        <v>0</v>
      </c>
      <c r="L4726" s="95"/>
      <c r="M4726" s="95"/>
      <c r="N4726" s="95"/>
      <c r="O4726" s="12">
        <f>SUM(L4726:N4726)</f>
        <v>0</v>
      </c>
      <c r="P4726" s="95"/>
      <c r="Q4726" s="95"/>
      <c r="R4726" s="95"/>
      <c r="S4726" s="95"/>
      <c r="T4726" s="12">
        <f>SUM(P4726:S4726)</f>
        <v>0</v>
      </c>
      <c r="U4726" s="95"/>
      <c r="V4726" s="94">
        <v>0.2</v>
      </c>
      <c r="W4726" s="94"/>
      <c r="X4726" s="94"/>
      <c r="Y4726" s="85"/>
      <c r="Z4726" s="85">
        <v>0.5</v>
      </c>
      <c r="AA4726" s="14">
        <f>SUM(U4726:Z4726)</f>
        <v>0.7</v>
      </c>
      <c r="AB4726" s="85"/>
      <c r="AC4726" s="85"/>
      <c r="AD4726" s="87">
        <f>H4726+K4726+O4726+T4726+AA4726+AB4726-AC4726</f>
        <v>53.55</v>
      </c>
    </row>
    <row r="4727" spans="1:30" ht="21" customHeight="1" x14ac:dyDescent="0.2">
      <c r="A4727" s="8">
        <v>4723</v>
      </c>
      <c r="B4727" s="117">
        <v>184101</v>
      </c>
      <c r="C4727" s="119" t="s">
        <v>78</v>
      </c>
      <c r="D4727" s="119">
        <v>3</v>
      </c>
      <c r="E4727" s="36">
        <v>0.53500000000000003</v>
      </c>
      <c r="F4727" s="51"/>
      <c r="G4727" s="51"/>
      <c r="H4727" s="12">
        <f>SUM(E4727*100,F4727:G4727)</f>
        <v>53.5</v>
      </c>
      <c r="I4727" s="51"/>
      <c r="J4727" s="121"/>
      <c r="K4727" s="14">
        <f>SUM(I4727:J4727)</f>
        <v>0</v>
      </c>
      <c r="L4727" s="51"/>
      <c r="M4727" s="121"/>
      <c r="N4727" s="121"/>
      <c r="O4727" s="14">
        <f>SUM(L4727:N4727)</f>
        <v>0</v>
      </c>
      <c r="P4727" s="121"/>
      <c r="Q4727" s="121"/>
      <c r="R4727" s="121"/>
      <c r="S4727" s="121"/>
      <c r="T4727" s="14">
        <f>SUM(P4727:S4727)</f>
        <v>0</v>
      </c>
      <c r="U4727" s="51"/>
      <c r="V4727" s="51"/>
      <c r="W4727" s="51"/>
      <c r="X4727" s="51"/>
      <c r="Y4727" s="51"/>
      <c r="Z4727" s="51"/>
      <c r="AA4727" s="14">
        <f>SUM(U4727:Z4727)</f>
        <v>0</v>
      </c>
      <c r="AB4727" s="51"/>
      <c r="AC4727" s="51"/>
      <c r="AD4727" s="87">
        <f>H4727+K4727+O4727+T4727+AA4727+AB4727-AC4727</f>
        <v>53.5</v>
      </c>
    </row>
    <row r="4728" spans="1:30" ht="21" customHeight="1" x14ac:dyDescent="0.2">
      <c r="A4728" s="9">
        <v>4724</v>
      </c>
      <c r="B4728" s="110" t="s">
        <v>3775</v>
      </c>
      <c r="C4728" s="110" t="s">
        <v>73</v>
      </c>
      <c r="D4728" s="110">
        <v>3</v>
      </c>
      <c r="E4728" s="36">
        <v>0.53492753623188405</v>
      </c>
      <c r="F4728" s="50"/>
      <c r="G4728" s="50"/>
      <c r="H4728" s="12">
        <f>SUM(E4728*100,F4728:G4728)</f>
        <v>53.492753623188406</v>
      </c>
      <c r="I4728" s="50"/>
      <c r="J4728" s="112"/>
      <c r="K4728" s="14">
        <f>SUM(I4728:J4728)</f>
        <v>0</v>
      </c>
      <c r="L4728" s="50"/>
      <c r="M4728" s="112"/>
      <c r="N4728" s="112"/>
      <c r="O4728" s="14">
        <f>SUM(L4728:N4728)</f>
        <v>0</v>
      </c>
      <c r="P4728" s="112"/>
      <c r="Q4728" s="112"/>
      <c r="R4728" s="112"/>
      <c r="S4728" s="112"/>
      <c r="T4728" s="14">
        <f>SUM(P4728:S4728)</f>
        <v>0</v>
      </c>
      <c r="U4728" s="50"/>
      <c r="V4728" s="50"/>
      <c r="W4728" s="50"/>
      <c r="X4728" s="50"/>
      <c r="Y4728" s="50"/>
      <c r="Z4728" s="50"/>
      <c r="AA4728" s="14">
        <f>SUM(U4728:Z4728)</f>
        <v>0</v>
      </c>
      <c r="AB4728" s="50"/>
      <c r="AC4728" s="50"/>
      <c r="AD4728" s="87">
        <f>H4728+K4728+O4728+T4728+AA4728+AB4728-AC4728</f>
        <v>53.492753623188406</v>
      </c>
    </row>
    <row r="4729" spans="1:30" ht="21" customHeight="1" x14ac:dyDescent="0.2">
      <c r="A4729" s="10">
        <v>4725</v>
      </c>
      <c r="B4729" s="99" t="s">
        <v>3776</v>
      </c>
      <c r="C4729" s="101" t="s">
        <v>68</v>
      </c>
      <c r="D4729" s="101">
        <v>4</v>
      </c>
      <c r="E4729" s="35">
        <v>0.53333333333333333</v>
      </c>
      <c r="F4729" s="48"/>
      <c r="G4729" s="48"/>
      <c r="H4729" s="12">
        <f>SUM(E4729*100,F4729:G4729)</f>
        <v>53.333333333333336</v>
      </c>
      <c r="I4729" s="48"/>
      <c r="J4729" s="78"/>
      <c r="K4729" s="13">
        <f>SUM(I4729:J4729)</f>
        <v>0</v>
      </c>
      <c r="L4729" s="48"/>
      <c r="M4729" s="78"/>
      <c r="N4729" s="78"/>
      <c r="O4729" s="13">
        <f>SUM(L4729:N4729)</f>
        <v>0</v>
      </c>
      <c r="P4729" s="78"/>
      <c r="Q4729" s="78"/>
      <c r="R4729" s="78"/>
      <c r="S4729" s="78"/>
      <c r="T4729" s="13">
        <f>SUM(P4729:S4729)</f>
        <v>0</v>
      </c>
      <c r="U4729" s="48"/>
      <c r="V4729" s="48"/>
      <c r="W4729" s="48"/>
      <c r="X4729" s="48"/>
      <c r="Y4729" s="48"/>
      <c r="Z4729" s="48"/>
      <c r="AA4729" s="13">
        <f>SUM(U4729:Z4729)</f>
        <v>0</v>
      </c>
      <c r="AB4729" s="48"/>
      <c r="AC4729" s="48"/>
      <c r="AD4729" s="86">
        <f>H4729+K4729+O4729+T4729+AA4729+AB4729-AC4729</f>
        <v>53.333333333333336</v>
      </c>
    </row>
    <row r="4730" spans="1:30" ht="21" customHeight="1" x14ac:dyDescent="0.2">
      <c r="A4730" s="8">
        <v>4726</v>
      </c>
      <c r="B4730" s="96" t="s">
        <v>3777</v>
      </c>
      <c r="C4730" s="96" t="s">
        <v>66</v>
      </c>
      <c r="D4730" s="96">
        <v>3</v>
      </c>
      <c r="E4730" s="35">
        <v>0.53322033898305088</v>
      </c>
      <c r="F4730" s="47"/>
      <c r="G4730" s="47"/>
      <c r="H4730" s="12">
        <f>SUM(E4730*100,F4730:G4730)</f>
        <v>53.322033898305087</v>
      </c>
      <c r="I4730" s="47"/>
      <c r="J4730" s="77"/>
      <c r="K4730" s="13">
        <f>SUM(I4730:J4730)</f>
        <v>0</v>
      </c>
      <c r="L4730" s="47"/>
      <c r="M4730" s="77"/>
      <c r="N4730" s="77"/>
      <c r="O4730" s="13">
        <f>SUM(L4730:N4730)</f>
        <v>0</v>
      </c>
      <c r="P4730" s="77"/>
      <c r="Q4730" s="77"/>
      <c r="R4730" s="77"/>
      <c r="S4730" s="77"/>
      <c r="T4730" s="13">
        <f>SUM(P4730:S4730)</f>
        <v>0</v>
      </c>
      <c r="U4730" s="47"/>
      <c r="V4730" s="47"/>
      <c r="W4730" s="47"/>
      <c r="X4730" s="47"/>
      <c r="Y4730" s="47"/>
      <c r="Z4730" s="47"/>
      <c r="AA4730" s="13">
        <f>SUM(U4730:Z4730)</f>
        <v>0</v>
      </c>
      <c r="AB4730" s="47"/>
      <c r="AC4730" s="47"/>
      <c r="AD4730" s="86">
        <f>H4730+K4730+O4730+T4730+AA4730+AB4730-AC4730</f>
        <v>53.322033898305087</v>
      </c>
    </row>
    <row r="4731" spans="1:30" ht="21" customHeight="1" x14ac:dyDescent="0.2">
      <c r="A4731" s="9">
        <v>4727</v>
      </c>
      <c r="B4731" s="96" t="s">
        <v>3778</v>
      </c>
      <c r="C4731" s="96" t="s">
        <v>66</v>
      </c>
      <c r="D4731" s="96">
        <v>2</v>
      </c>
      <c r="E4731" s="35">
        <v>0.53200000000000003</v>
      </c>
      <c r="F4731" s="47"/>
      <c r="G4731" s="47"/>
      <c r="H4731" s="12">
        <f>SUM(E4731*100,F4731:G4731)</f>
        <v>53.2</v>
      </c>
      <c r="I4731" s="47"/>
      <c r="J4731" s="77"/>
      <c r="K4731" s="13">
        <f>SUM(I4731:J4731)</f>
        <v>0</v>
      </c>
      <c r="L4731" s="47"/>
      <c r="M4731" s="77"/>
      <c r="N4731" s="77"/>
      <c r="O4731" s="13">
        <f>SUM(L4731:N4731)</f>
        <v>0</v>
      </c>
      <c r="P4731" s="77"/>
      <c r="Q4731" s="77"/>
      <c r="R4731" s="77"/>
      <c r="S4731" s="77"/>
      <c r="T4731" s="13">
        <f>SUM(P4731:S4731)</f>
        <v>0</v>
      </c>
      <c r="U4731" s="47"/>
      <c r="V4731" s="47"/>
      <c r="W4731" s="47"/>
      <c r="X4731" s="47"/>
      <c r="Y4731" s="47"/>
      <c r="Z4731" s="47"/>
      <c r="AA4731" s="13">
        <f>SUM(U4731:Z4731)</f>
        <v>0</v>
      </c>
      <c r="AB4731" s="47"/>
      <c r="AC4731" s="47"/>
      <c r="AD4731" s="86">
        <f>H4731+K4731+O4731+T4731+AA4731+AB4731-AC4731</f>
        <v>53.2</v>
      </c>
    </row>
    <row r="4732" spans="1:30" ht="21" customHeight="1" x14ac:dyDescent="0.2">
      <c r="A4732" s="10">
        <v>4728</v>
      </c>
      <c r="B4732" s="96" t="s">
        <v>3779</v>
      </c>
      <c r="C4732" s="96" t="s">
        <v>66</v>
      </c>
      <c r="D4732" s="96">
        <v>1</v>
      </c>
      <c r="E4732" s="35">
        <v>0.53200000000000003</v>
      </c>
      <c r="F4732" s="47"/>
      <c r="G4732" s="47"/>
      <c r="H4732" s="12">
        <f>SUM(E4732*100,F4732:G4732)</f>
        <v>53.2</v>
      </c>
      <c r="I4732" s="47"/>
      <c r="J4732" s="77"/>
      <c r="K4732" s="13">
        <f>SUM(I4732:J4732)</f>
        <v>0</v>
      </c>
      <c r="L4732" s="47"/>
      <c r="M4732" s="77"/>
      <c r="N4732" s="77"/>
      <c r="O4732" s="13">
        <f>SUM(L4732:N4732)</f>
        <v>0</v>
      </c>
      <c r="P4732" s="77"/>
      <c r="Q4732" s="77"/>
      <c r="R4732" s="77"/>
      <c r="S4732" s="77"/>
      <c r="T4732" s="13">
        <f>SUM(P4732:S4732)</f>
        <v>0</v>
      </c>
      <c r="U4732" s="47"/>
      <c r="V4732" s="47"/>
      <c r="W4732" s="47"/>
      <c r="X4732" s="47"/>
      <c r="Y4732" s="47"/>
      <c r="Z4732" s="47"/>
      <c r="AA4732" s="13">
        <f>SUM(U4732:Z4732)</f>
        <v>0</v>
      </c>
      <c r="AB4732" s="47"/>
      <c r="AC4732" s="47"/>
      <c r="AD4732" s="87">
        <f>H4732+K4732+O4732+T4732+AA4732+AB4732-AC4732</f>
        <v>53.2</v>
      </c>
    </row>
    <row r="4733" spans="1:30" ht="21" customHeight="1" x14ac:dyDescent="0.2">
      <c r="A4733" s="8">
        <v>4729</v>
      </c>
      <c r="B4733" s="122" t="s">
        <v>3780</v>
      </c>
      <c r="C4733" s="110" t="s">
        <v>73</v>
      </c>
      <c r="D4733" s="110">
        <v>2</v>
      </c>
      <c r="E4733" s="36">
        <v>0.5315151515151515</v>
      </c>
      <c r="F4733" s="50"/>
      <c r="G4733" s="50"/>
      <c r="H4733" s="12">
        <f>SUM(E4733*100,F4733:G4733)</f>
        <v>53.151515151515149</v>
      </c>
      <c r="I4733" s="50"/>
      <c r="J4733" s="112"/>
      <c r="K4733" s="14">
        <f>SUM(I4733:J4733)</f>
        <v>0</v>
      </c>
      <c r="L4733" s="50"/>
      <c r="M4733" s="112"/>
      <c r="N4733" s="112"/>
      <c r="O4733" s="14">
        <f>SUM(L4733:N4733)</f>
        <v>0</v>
      </c>
      <c r="P4733" s="112"/>
      <c r="Q4733" s="112"/>
      <c r="R4733" s="112"/>
      <c r="S4733" s="112"/>
      <c r="T4733" s="14">
        <f>SUM(P4733:S4733)</f>
        <v>0</v>
      </c>
      <c r="U4733" s="50"/>
      <c r="V4733" s="50"/>
      <c r="W4733" s="50"/>
      <c r="X4733" s="50"/>
      <c r="Y4733" s="50"/>
      <c r="Z4733" s="50"/>
      <c r="AA4733" s="14">
        <f>SUM(U4733:Z4733)</f>
        <v>0</v>
      </c>
      <c r="AB4733" s="50"/>
      <c r="AC4733" s="50"/>
      <c r="AD4733" s="86">
        <f>H4733+K4733+O4733+T4733+AA4733+AB4733-AC4733</f>
        <v>53.151515151515149</v>
      </c>
    </row>
    <row r="4734" spans="1:30" ht="21" customHeight="1" x14ac:dyDescent="0.2">
      <c r="A4734" s="9">
        <v>4730</v>
      </c>
      <c r="B4734" s="117">
        <v>194039</v>
      </c>
      <c r="C4734" s="119" t="s">
        <v>78</v>
      </c>
      <c r="D4734" s="119">
        <v>2</v>
      </c>
      <c r="E4734" s="36">
        <v>0.53104166666666663</v>
      </c>
      <c r="F4734" s="51"/>
      <c r="G4734" s="51"/>
      <c r="H4734" s="12">
        <f>SUM(E4734*100,F4734:G4734)</f>
        <v>53.104166666666664</v>
      </c>
      <c r="I4734" s="51"/>
      <c r="J4734" s="121"/>
      <c r="K4734" s="14">
        <f>SUM(I4734:J4734)</f>
        <v>0</v>
      </c>
      <c r="L4734" s="51"/>
      <c r="M4734" s="121"/>
      <c r="N4734" s="121"/>
      <c r="O4734" s="14">
        <f>SUM(L4734:N4734)</f>
        <v>0</v>
      </c>
      <c r="P4734" s="121"/>
      <c r="Q4734" s="121"/>
      <c r="R4734" s="121"/>
      <c r="S4734" s="121"/>
      <c r="T4734" s="14">
        <f>SUM(P4734:S4734)</f>
        <v>0</v>
      </c>
      <c r="U4734" s="51"/>
      <c r="V4734" s="51"/>
      <c r="W4734" s="51"/>
      <c r="X4734" s="51"/>
      <c r="Y4734" s="51"/>
      <c r="Z4734" s="51"/>
      <c r="AA4734" s="14">
        <f>SUM(U4734:Z4734)</f>
        <v>0</v>
      </c>
      <c r="AB4734" s="51"/>
      <c r="AC4734" s="51"/>
      <c r="AD4734" s="86">
        <f>H4734+K4734+O4734+T4734+AA4734+AB4734-AC4734</f>
        <v>53.104166666666664</v>
      </c>
    </row>
    <row r="4735" spans="1:30" ht="21" customHeight="1" x14ac:dyDescent="0.2">
      <c r="A4735" s="10">
        <v>4731</v>
      </c>
      <c r="B4735" s="131" t="s">
        <v>3781</v>
      </c>
      <c r="C4735" s="92" t="s">
        <v>64</v>
      </c>
      <c r="D4735" s="92">
        <v>2</v>
      </c>
      <c r="E4735" s="37">
        <v>0.53074468085106385</v>
      </c>
      <c r="F4735" s="46"/>
      <c r="G4735" s="46"/>
      <c r="H4735" s="12">
        <f>SUM(E4735*100,F4735:G4735)</f>
        <v>53.074468085106389</v>
      </c>
      <c r="I4735" s="94"/>
      <c r="J4735" s="95"/>
      <c r="K4735" s="12">
        <f>SUM(I4735:J4735)</f>
        <v>0</v>
      </c>
      <c r="L4735" s="95"/>
      <c r="M4735" s="95"/>
      <c r="N4735" s="95"/>
      <c r="O4735" s="12">
        <f>SUM(L4735:N4735)</f>
        <v>0</v>
      </c>
      <c r="P4735" s="95"/>
      <c r="Q4735" s="95"/>
      <c r="R4735" s="95"/>
      <c r="S4735" s="95"/>
      <c r="T4735" s="12">
        <f>SUM(P4735:S4735)</f>
        <v>0</v>
      </c>
      <c r="U4735" s="95"/>
      <c r="V4735" s="94"/>
      <c r="W4735" s="94"/>
      <c r="X4735" s="94"/>
      <c r="Y4735" s="85"/>
      <c r="Z4735" s="85"/>
      <c r="AA4735" s="14">
        <f>SUM(U4735:Z4735)</f>
        <v>0</v>
      </c>
      <c r="AB4735" s="85"/>
      <c r="AC4735" s="85"/>
      <c r="AD4735" s="86">
        <f>H4735+K4735+O4735+T4735+AA4735+AB4735-AC4735</f>
        <v>53.074468085106389</v>
      </c>
    </row>
    <row r="4736" spans="1:30" ht="21" customHeight="1" x14ac:dyDescent="0.2">
      <c r="A4736" s="8">
        <v>4732</v>
      </c>
      <c r="B4736" s="123" t="s">
        <v>3782</v>
      </c>
      <c r="C4736" s="101" t="s">
        <v>68</v>
      </c>
      <c r="D4736" s="137">
        <v>4</v>
      </c>
      <c r="E4736" s="35">
        <v>0.53074074074074074</v>
      </c>
      <c r="F4736" s="48"/>
      <c r="G4736" s="48"/>
      <c r="H4736" s="12">
        <f>SUM(E4736*100,F4736:G4736)</f>
        <v>53.074074074074076</v>
      </c>
      <c r="I4736" s="48"/>
      <c r="J4736" s="78"/>
      <c r="K4736" s="13">
        <f>SUM(I4736:J4736)</f>
        <v>0</v>
      </c>
      <c r="L4736" s="48"/>
      <c r="M4736" s="78"/>
      <c r="N4736" s="78"/>
      <c r="O4736" s="13">
        <f>SUM(L4736:N4736)</f>
        <v>0</v>
      </c>
      <c r="P4736" s="78"/>
      <c r="Q4736" s="78"/>
      <c r="R4736" s="78"/>
      <c r="S4736" s="78"/>
      <c r="T4736" s="13">
        <f>SUM(P4736:S4736)</f>
        <v>0</v>
      </c>
      <c r="U4736" s="48"/>
      <c r="V4736" s="48"/>
      <c r="W4736" s="48"/>
      <c r="X4736" s="48"/>
      <c r="Y4736" s="48"/>
      <c r="Z4736" s="48"/>
      <c r="AA4736" s="13">
        <f>SUM(U4736:Z4736)</f>
        <v>0</v>
      </c>
      <c r="AB4736" s="48"/>
      <c r="AC4736" s="48"/>
      <c r="AD4736" s="87">
        <f>H4736+K4736+O4736+T4736+AA4736+AB4736-AC4736</f>
        <v>53.074074074074076</v>
      </c>
    </row>
    <row r="4737" spans="1:30" ht="21" customHeight="1" x14ac:dyDescent="0.2">
      <c r="A4737" s="9">
        <v>4733</v>
      </c>
      <c r="B4737" s="110" t="s">
        <v>3783</v>
      </c>
      <c r="C4737" s="110" t="s">
        <v>73</v>
      </c>
      <c r="D4737" s="110">
        <v>2</v>
      </c>
      <c r="E4737" s="36">
        <v>0.5305594405594406</v>
      </c>
      <c r="F4737" s="50"/>
      <c r="G4737" s="50"/>
      <c r="H4737" s="12">
        <f>SUM(E4737*100,F4737:G4737)</f>
        <v>53.05594405594406</v>
      </c>
      <c r="I4737" s="50"/>
      <c r="J4737" s="112"/>
      <c r="K4737" s="14">
        <f>SUM(I4737:J4737)</f>
        <v>0</v>
      </c>
      <c r="L4737" s="50"/>
      <c r="M4737" s="112"/>
      <c r="N4737" s="112"/>
      <c r="O4737" s="14">
        <f>SUM(L4737:N4737)</f>
        <v>0</v>
      </c>
      <c r="P4737" s="112"/>
      <c r="Q4737" s="112"/>
      <c r="R4737" s="112"/>
      <c r="S4737" s="112"/>
      <c r="T4737" s="14">
        <f>SUM(P4737:S4737)</f>
        <v>0</v>
      </c>
      <c r="U4737" s="50"/>
      <c r="V4737" s="50"/>
      <c r="W4737" s="50"/>
      <c r="X4737" s="50"/>
      <c r="Y4737" s="50"/>
      <c r="Z4737" s="50"/>
      <c r="AA4737" s="14">
        <f>SUM(U4737:Z4737)</f>
        <v>0</v>
      </c>
      <c r="AB4737" s="50"/>
      <c r="AC4737" s="50"/>
      <c r="AD4737" s="86">
        <f>H4737+K4737+O4737+T4737+AA4737+AB4737-AC4737</f>
        <v>53.05594405594406</v>
      </c>
    </row>
    <row r="4738" spans="1:30" ht="21" customHeight="1" x14ac:dyDescent="0.2">
      <c r="A4738" s="10">
        <v>4734</v>
      </c>
      <c r="B4738" s="134">
        <v>164252</v>
      </c>
      <c r="C4738" s="92" t="s">
        <v>64</v>
      </c>
      <c r="D4738" s="91">
        <v>5</v>
      </c>
      <c r="E4738" s="37">
        <v>0.53002315903745256</v>
      </c>
      <c r="F4738" s="54"/>
      <c r="G4738" s="54"/>
      <c r="H4738" s="12">
        <f>SUM(E4738*100,F4738:G4738)</f>
        <v>53.002315903745256</v>
      </c>
      <c r="I4738" s="85"/>
      <c r="J4738" s="126"/>
      <c r="K4738" s="12">
        <f>SUM(I4738:J4738)</f>
        <v>0</v>
      </c>
      <c r="L4738" s="95"/>
      <c r="M4738" s="95"/>
      <c r="N4738" s="95"/>
      <c r="O4738" s="12">
        <f>SUM(L4738:N4738)</f>
        <v>0</v>
      </c>
      <c r="P4738" s="95"/>
      <c r="Q4738" s="95"/>
      <c r="R4738" s="95"/>
      <c r="S4738" s="95"/>
      <c r="T4738" s="12">
        <f>SUM(P4738:S4738)</f>
        <v>0</v>
      </c>
      <c r="U4738" s="95"/>
      <c r="V4738" s="94"/>
      <c r="W4738" s="94"/>
      <c r="X4738" s="94"/>
      <c r="Y4738" s="85"/>
      <c r="Z4738" s="85"/>
      <c r="AA4738" s="14">
        <f>SUM(U4738:Z4738)</f>
        <v>0</v>
      </c>
      <c r="AB4738" s="85"/>
      <c r="AC4738" s="85"/>
      <c r="AD4738" s="86">
        <f>H4738+K4738+O4738+T4738+AA4738+AB4738-AC4738</f>
        <v>53.002315903745256</v>
      </c>
    </row>
    <row r="4739" spans="1:30" ht="21" customHeight="1" x14ac:dyDescent="0.2">
      <c r="A4739" s="8">
        <v>4735</v>
      </c>
      <c r="B4739" s="117">
        <v>174057</v>
      </c>
      <c r="C4739" s="119" t="s">
        <v>78</v>
      </c>
      <c r="D4739" s="119">
        <v>4</v>
      </c>
      <c r="E4739" s="36">
        <v>0.52871794871794875</v>
      </c>
      <c r="F4739" s="51"/>
      <c r="G4739" s="51"/>
      <c r="H4739" s="12">
        <f>SUM(E4739*100,F4739:G4739)</f>
        <v>52.871794871794876</v>
      </c>
      <c r="I4739" s="51"/>
      <c r="J4739" s="121"/>
      <c r="K4739" s="14">
        <f>SUM(I4739:J4739)</f>
        <v>0</v>
      </c>
      <c r="L4739" s="51"/>
      <c r="M4739" s="121"/>
      <c r="N4739" s="121"/>
      <c r="O4739" s="14">
        <f>SUM(L4739:N4739)</f>
        <v>0</v>
      </c>
      <c r="P4739" s="121"/>
      <c r="Q4739" s="121"/>
      <c r="R4739" s="121"/>
      <c r="S4739" s="121"/>
      <c r="T4739" s="14">
        <f>SUM(P4739:S4739)</f>
        <v>0</v>
      </c>
      <c r="U4739" s="51"/>
      <c r="V4739" s="51"/>
      <c r="W4739" s="51"/>
      <c r="X4739" s="51"/>
      <c r="Y4739" s="51"/>
      <c r="Z4739" s="51"/>
      <c r="AA4739" s="14">
        <f>SUM(U4739:Z4739)</f>
        <v>0</v>
      </c>
      <c r="AB4739" s="51"/>
      <c r="AC4739" s="51"/>
      <c r="AD4739" s="86">
        <f>H4739+K4739+O4739+T4739+AA4739+AB4739-AC4739</f>
        <v>52.871794871794876</v>
      </c>
    </row>
    <row r="4740" spans="1:30" ht="21" customHeight="1" x14ac:dyDescent="0.2">
      <c r="A4740" s="9">
        <v>4736</v>
      </c>
      <c r="B4740" s="132" t="s">
        <v>3784</v>
      </c>
      <c r="C4740" s="101" t="s">
        <v>68</v>
      </c>
      <c r="D4740" s="101">
        <v>1</v>
      </c>
      <c r="E4740" s="35">
        <v>0.5278571428571428</v>
      </c>
      <c r="F4740" s="48"/>
      <c r="G4740" s="48"/>
      <c r="H4740" s="12">
        <f>SUM(E4740*100,F4740:G4740)</f>
        <v>52.785714285714278</v>
      </c>
      <c r="I4740" s="48"/>
      <c r="J4740" s="78"/>
      <c r="K4740" s="13">
        <f>SUM(I4740:J4740)</f>
        <v>0</v>
      </c>
      <c r="L4740" s="48"/>
      <c r="M4740" s="78"/>
      <c r="N4740" s="78"/>
      <c r="O4740" s="13">
        <f>SUM(L4740:N4740)</f>
        <v>0</v>
      </c>
      <c r="P4740" s="78"/>
      <c r="Q4740" s="78"/>
      <c r="R4740" s="78"/>
      <c r="S4740" s="78"/>
      <c r="T4740" s="13">
        <f>SUM(P4740:S4740)</f>
        <v>0</v>
      </c>
      <c r="U4740" s="48"/>
      <c r="V4740" s="48"/>
      <c r="W4740" s="48"/>
      <c r="X4740" s="48"/>
      <c r="Y4740" s="48"/>
      <c r="Z4740" s="48"/>
      <c r="AA4740" s="13">
        <f>SUM(U4740:Z4740)</f>
        <v>0</v>
      </c>
      <c r="AB4740" s="48"/>
      <c r="AC4740" s="48"/>
      <c r="AD4740" s="87">
        <f>H4740+K4740+O4740+T4740+AA4740+AB4740-AC4740</f>
        <v>52.785714285714278</v>
      </c>
    </row>
    <row r="4741" spans="1:30" ht="21" customHeight="1" x14ac:dyDescent="0.2">
      <c r="A4741" s="10">
        <v>4737</v>
      </c>
      <c r="B4741" s="122" t="s">
        <v>3785</v>
      </c>
      <c r="C4741" s="110" t="s">
        <v>73</v>
      </c>
      <c r="D4741" s="110">
        <v>4</v>
      </c>
      <c r="E4741" s="36">
        <v>0.52766666666666662</v>
      </c>
      <c r="F4741" s="50"/>
      <c r="G4741" s="50"/>
      <c r="H4741" s="12">
        <f>SUM(E4741*100,F4741:G4741)</f>
        <v>52.766666666666659</v>
      </c>
      <c r="I4741" s="50"/>
      <c r="J4741" s="112"/>
      <c r="K4741" s="14">
        <f>SUM(I4741:J4741)</f>
        <v>0</v>
      </c>
      <c r="L4741" s="50"/>
      <c r="M4741" s="112"/>
      <c r="N4741" s="112"/>
      <c r="O4741" s="14">
        <f>SUM(L4741:N4741)</f>
        <v>0</v>
      </c>
      <c r="P4741" s="112"/>
      <c r="Q4741" s="112"/>
      <c r="R4741" s="112"/>
      <c r="S4741" s="112"/>
      <c r="T4741" s="14">
        <f>SUM(P4741:S4741)</f>
        <v>0</v>
      </c>
      <c r="U4741" s="50"/>
      <c r="V4741" s="50"/>
      <c r="W4741" s="50"/>
      <c r="X4741" s="50"/>
      <c r="Y4741" s="50"/>
      <c r="Z4741" s="50"/>
      <c r="AA4741" s="14">
        <f>SUM(U4741:Z4741)</f>
        <v>0</v>
      </c>
      <c r="AB4741" s="50"/>
      <c r="AC4741" s="50"/>
      <c r="AD4741" s="86">
        <f>H4741+K4741+O4741+T4741+AA4741+AB4741-AC4741</f>
        <v>52.766666666666659</v>
      </c>
    </row>
    <row r="4742" spans="1:30" ht="21" customHeight="1" x14ac:dyDescent="0.2">
      <c r="A4742" s="8">
        <v>4738</v>
      </c>
      <c r="B4742" s="117">
        <v>194037</v>
      </c>
      <c r="C4742" s="119" t="s">
        <v>78</v>
      </c>
      <c r="D4742" s="119">
        <v>2</v>
      </c>
      <c r="E4742" s="36">
        <v>0.52708333333333335</v>
      </c>
      <c r="F4742" s="51"/>
      <c r="G4742" s="51"/>
      <c r="H4742" s="12">
        <f>SUM(E4742*100,F4742:G4742)</f>
        <v>52.708333333333336</v>
      </c>
      <c r="I4742" s="51"/>
      <c r="J4742" s="121"/>
      <c r="K4742" s="14">
        <f>SUM(I4742:J4742)</f>
        <v>0</v>
      </c>
      <c r="L4742" s="51"/>
      <c r="M4742" s="121"/>
      <c r="N4742" s="121"/>
      <c r="O4742" s="14">
        <f>SUM(L4742:N4742)</f>
        <v>0</v>
      </c>
      <c r="P4742" s="121"/>
      <c r="Q4742" s="121"/>
      <c r="R4742" s="121"/>
      <c r="S4742" s="121"/>
      <c r="T4742" s="14">
        <f>SUM(P4742:S4742)</f>
        <v>0</v>
      </c>
      <c r="U4742" s="51"/>
      <c r="V4742" s="51"/>
      <c r="W4742" s="51"/>
      <c r="X4742" s="51"/>
      <c r="Y4742" s="51"/>
      <c r="Z4742" s="51"/>
      <c r="AA4742" s="14">
        <f>SUM(U4742:Z4742)</f>
        <v>0</v>
      </c>
      <c r="AB4742" s="51"/>
      <c r="AC4742" s="51"/>
      <c r="AD4742" s="86">
        <f>H4742+K4742+O4742+T4742+AA4742+AB4742-AC4742</f>
        <v>52.708333333333336</v>
      </c>
    </row>
    <row r="4743" spans="1:30" ht="21" customHeight="1" x14ac:dyDescent="0.2">
      <c r="A4743" s="9">
        <v>4739</v>
      </c>
      <c r="B4743" s="134" t="s">
        <v>3786</v>
      </c>
      <c r="C4743" s="92" t="s">
        <v>64</v>
      </c>
      <c r="D4743" s="92">
        <v>1</v>
      </c>
      <c r="E4743" s="37">
        <v>0.52700000000000002</v>
      </c>
      <c r="F4743" s="52"/>
      <c r="G4743" s="46"/>
      <c r="H4743" s="12">
        <f>SUM(E4743*100,F4743:G4743)</f>
        <v>52.7</v>
      </c>
      <c r="I4743" s="53"/>
      <c r="J4743" s="113"/>
      <c r="K4743" s="12">
        <f>SUM(I4743:J4743)</f>
        <v>0</v>
      </c>
      <c r="L4743" s="53"/>
      <c r="M4743" s="113"/>
      <c r="N4743" s="113"/>
      <c r="O4743" s="12">
        <f>SUM(L4743:N4743)</f>
        <v>0</v>
      </c>
      <c r="P4743" s="113"/>
      <c r="Q4743" s="113"/>
      <c r="R4743" s="113"/>
      <c r="S4743" s="113"/>
      <c r="T4743" s="12">
        <f>SUM(P4743:S4743)</f>
        <v>0</v>
      </c>
      <c r="U4743" s="53"/>
      <c r="V4743" s="53"/>
      <c r="W4743" s="53"/>
      <c r="X4743" s="53"/>
      <c r="Y4743" s="58"/>
      <c r="Z4743" s="58"/>
      <c r="AA4743" s="14">
        <f>SUM(U4743:Z4743)</f>
        <v>0</v>
      </c>
      <c r="AB4743" s="58"/>
      <c r="AC4743" s="58"/>
      <c r="AD4743" s="86">
        <f>H4743+K4743+O4743+T4743+AA4743+AB4743-AC4743</f>
        <v>52.7</v>
      </c>
    </row>
    <row r="4744" spans="1:30" ht="21" customHeight="1" x14ac:dyDescent="0.2">
      <c r="A4744" s="10">
        <v>4740</v>
      </c>
      <c r="B4744" s="96" t="s">
        <v>3787</v>
      </c>
      <c r="C4744" s="96" t="s">
        <v>66</v>
      </c>
      <c r="D4744" s="96">
        <v>4</v>
      </c>
      <c r="E4744" s="35">
        <v>0.52694444444444444</v>
      </c>
      <c r="F4744" s="47"/>
      <c r="G4744" s="47"/>
      <c r="H4744" s="12">
        <f>SUM(E4744*100,F4744:G4744)</f>
        <v>52.694444444444443</v>
      </c>
      <c r="I4744" s="47"/>
      <c r="J4744" s="77"/>
      <c r="K4744" s="13">
        <f>SUM(I4744:J4744)</f>
        <v>0</v>
      </c>
      <c r="L4744" s="47"/>
      <c r="M4744" s="77"/>
      <c r="N4744" s="77"/>
      <c r="O4744" s="13">
        <f>SUM(L4744:N4744)</f>
        <v>0</v>
      </c>
      <c r="P4744" s="77"/>
      <c r="Q4744" s="77"/>
      <c r="R4744" s="77"/>
      <c r="S4744" s="77"/>
      <c r="T4744" s="13">
        <f>SUM(P4744:S4744)</f>
        <v>0</v>
      </c>
      <c r="U4744" s="47"/>
      <c r="V4744" s="47"/>
      <c r="W4744" s="47"/>
      <c r="X4744" s="47"/>
      <c r="Y4744" s="47"/>
      <c r="Z4744" s="47"/>
      <c r="AA4744" s="13">
        <f>SUM(U4744:Z4744)</f>
        <v>0</v>
      </c>
      <c r="AB4744" s="47"/>
      <c r="AC4744" s="47"/>
      <c r="AD4744" s="86">
        <f>H4744+K4744+O4744+T4744+AA4744+AB4744-AC4744</f>
        <v>52.694444444444443</v>
      </c>
    </row>
    <row r="4745" spans="1:30" ht="21" customHeight="1" x14ac:dyDescent="0.2">
      <c r="A4745" s="8">
        <v>4741</v>
      </c>
      <c r="B4745" s="122" t="s">
        <v>3788</v>
      </c>
      <c r="C4745" s="110" t="s">
        <v>73</v>
      </c>
      <c r="D4745" s="110">
        <v>3</v>
      </c>
      <c r="E4745" s="36">
        <v>0.52694444444444444</v>
      </c>
      <c r="F4745" s="50"/>
      <c r="G4745" s="50"/>
      <c r="H4745" s="12">
        <f>SUM(E4745*100,F4745:G4745)</f>
        <v>52.694444444444443</v>
      </c>
      <c r="I4745" s="50"/>
      <c r="J4745" s="112"/>
      <c r="K4745" s="14">
        <f>SUM(I4745:J4745)</f>
        <v>0</v>
      </c>
      <c r="L4745" s="50"/>
      <c r="M4745" s="112"/>
      <c r="N4745" s="112"/>
      <c r="O4745" s="14">
        <f>SUM(L4745:N4745)</f>
        <v>0</v>
      </c>
      <c r="P4745" s="112"/>
      <c r="Q4745" s="112"/>
      <c r="R4745" s="112"/>
      <c r="S4745" s="112"/>
      <c r="T4745" s="14">
        <f>SUM(P4745:S4745)</f>
        <v>0</v>
      </c>
      <c r="U4745" s="50"/>
      <c r="V4745" s="50"/>
      <c r="W4745" s="50"/>
      <c r="X4745" s="50"/>
      <c r="Y4745" s="50"/>
      <c r="Z4745" s="50"/>
      <c r="AA4745" s="14">
        <f>SUM(U4745:Z4745)</f>
        <v>0</v>
      </c>
      <c r="AB4745" s="50"/>
      <c r="AC4745" s="50"/>
      <c r="AD4745" s="87">
        <f>H4745+K4745+O4745+T4745+AA4745+AB4745-AC4745</f>
        <v>52.694444444444443</v>
      </c>
    </row>
    <row r="4746" spans="1:30" ht="21" customHeight="1" x14ac:dyDescent="0.2">
      <c r="A4746" s="9">
        <v>4742</v>
      </c>
      <c r="B4746" s="117">
        <v>174055</v>
      </c>
      <c r="C4746" s="119" t="s">
        <v>78</v>
      </c>
      <c r="D4746" s="119">
        <v>4</v>
      </c>
      <c r="E4746" s="36">
        <v>0.52692307692307694</v>
      </c>
      <c r="F4746" s="51"/>
      <c r="G4746" s="51"/>
      <c r="H4746" s="12">
        <f>SUM(E4746*100,F4746:G4746)</f>
        <v>52.692307692307693</v>
      </c>
      <c r="I4746" s="51"/>
      <c r="J4746" s="121"/>
      <c r="K4746" s="14">
        <f>SUM(I4746:J4746)</f>
        <v>0</v>
      </c>
      <c r="L4746" s="51"/>
      <c r="M4746" s="121"/>
      <c r="N4746" s="121"/>
      <c r="O4746" s="14">
        <f>SUM(L4746:N4746)</f>
        <v>0</v>
      </c>
      <c r="P4746" s="121"/>
      <c r="Q4746" s="121"/>
      <c r="R4746" s="121"/>
      <c r="S4746" s="121"/>
      <c r="T4746" s="14">
        <f>SUM(P4746:S4746)</f>
        <v>0</v>
      </c>
      <c r="U4746" s="51"/>
      <c r="V4746" s="51"/>
      <c r="W4746" s="51"/>
      <c r="X4746" s="51"/>
      <c r="Y4746" s="51"/>
      <c r="Z4746" s="51"/>
      <c r="AA4746" s="14">
        <f>SUM(U4746:Z4746)</f>
        <v>0</v>
      </c>
      <c r="AB4746" s="51"/>
      <c r="AC4746" s="51"/>
      <c r="AD4746" s="86">
        <f>H4746+K4746+O4746+T4746+AA4746+AB4746-AC4746</f>
        <v>52.692307692307693</v>
      </c>
    </row>
    <row r="4747" spans="1:30" ht="21" customHeight="1" x14ac:dyDescent="0.2">
      <c r="A4747" s="10">
        <v>4743</v>
      </c>
      <c r="B4747" s="140" t="s">
        <v>3789</v>
      </c>
      <c r="C4747" s="92" t="s">
        <v>64</v>
      </c>
      <c r="D4747" s="91">
        <v>4</v>
      </c>
      <c r="E4747" s="37">
        <v>0.52586448598130842</v>
      </c>
      <c r="F4747" s="46"/>
      <c r="G4747" s="46"/>
      <c r="H4747" s="12">
        <f>SUM(E4747*100,F4747:G4747)</f>
        <v>52.586448598130843</v>
      </c>
      <c r="I4747" s="94"/>
      <c r="J4747" s="95"/>
      <c r="K4747" s="12">
        <f>SUM(I4747:J4747)</f>
        <v>0</v>
      </c>
      <c r="L4747" s="95"/>
      <c r="M4747" s="95"/>
      <c r="N4747" s="95"/>
      <c r="O4747" s="12">
        <f>SUM(L4747:N4747)</f>
        <v>0</v>
      </c>
      <c r="P4747" s="95"/>
      <c r="Q4747" s="95"/>
      <c r="R4747" s="95"/>
      <c r="S4747" s="95"/>
      <c r="T4747" s="12">
        <f>SUM(P4747:S4747)</f>
        <v>0</v>
      </c>
      <c r="U4747" s="95"/>
      <c r="V4747" s="94"/>
      <c r="W4747" s="94"/>
      <c r="X4747" s="94"/>
      <c r="Y4747" s="85"/>
      <c r="Z4747" s="85"/>
      <c r="AA4747" s="14">
        <f>SUM(U4747:Z4747)</f>
        <v>0</v>
      </c>
      <c r="AB4747" s="85"/>
      <c r="AC4747" s="85"/>
      <c r="AD4747" s="87">
        <f>H4747+K4747+O4747+T4747+AA4747+AB4747-AC4747</f>
        <v>52.586448598130843</v>
      </c>
    </row>
    <row r="4748" spans="1:30" ht="21" customHeight="1" x14ac:dyDescent="0.2">
      <c r="A4748" s="8">
        <v>4744</v>
      </c>
      <c r="B4748" s="229" t="s">
        <v>3790</v>
      </c>
      <c r="C4748" s="92" t="s">
        <v>64</v>
      </c>
      <c r="D4748" s="91">
        <v>4</v>
      </c>
      <c r="E4748" s="37">
        <v>0.52556074766355143</v>
      </c>
      <c r="F4748" s="46"/>
      <c r="G4748" s="46"/>
      <c r="H4748" s="12">
        <f>SUM(E4748*100,F4748:G4748)</f>
        <v>52.556074766355145</v>
      </c>
      <c r="I4748" s="94"/>
      <c r="J4748" s="95"/>
      <c r="K4748" s="12">
        <f>SUM(I4748:J4748)</f>
        <v>0</v>
      </c>
      <c r="L4748" s="95"/>
      <c r="M4748" s="95"/>
      <c r="N4748" s="95"/>
      <c r="O4748" s="12">
        <f>SUM(L4748:N4748)</f>
        <v>0</v>
      </c>
      <c r="P4748" s="95"/>
      <c r="Q4748" s="95"/>
      <c r="R4748" s="95"/>
      <c r="S4748" s="95"/>
      <c r="T4748" s="12">
        <f>SUM(P4748:S4748)</f>
        <v>0</v>
      </c>
      <c r="U4748" s="95"/>
      <c r="V4748" s="94"/>
      <c r="W4748" s="94"/>
      <c r="X4748" s="94"/>
      <c r="Y4748" s="85"/>
      <c r="Z4748" s="85"/>
      <c r="AA4748" s="14">
        <f>SUM(U4748:Z4748)</f>
        <v>0</v>
      </c>
      <c r="AB4748" s="85"/>
      <c r="AC4748" s="85"/>
      <c r="AD4748" s="86">
        <f>H4748+K4748+O4748+T4748+AA4748+AB4748-AC4748</f>
        <v>52.556074766355145</v>
      </c>
    </row>
    <row r="4749" spans="1:30" ht="21" customHeight="1" x14ac:dyDescent="0.2">
      <c r="A4749" s="9">
        <v>4745</v>
      </c>
      <c r="B4749" s="96" t="s">
        <v>3791</v>
      </c>
      <c r="C4749" s="96" t="s">
        <v>66</v>
      </c>
      <c r="D4749" s="96">
        <v>4</v>
      </c>
      <c r="E4749" s="35">
        <v>0.52555555555555555</v>
      </c>
      <c r="F4749" s="47"/>
      <c r="G4749" s="47"/>
      <c r="H4749" s="12">
        <f>SUM(E4749*100,F4749:G4749)</f>
        <v>52.555555555555557</v>
      </c>
      <c r="I4749" s="47"/>
      <c r="J4749" s="77"/>
      <c r="K4749" s="13">
        <f>SUM(I4749:J4749)</f>
        <v>0</v>
      </c>
      <c r="L4749" s="47"/>
      <c r="M4749" s="77"/>
      <c r="N4749" s="77"/>
      <c r="O4749" s="13">
        <f>SUM(L4749:N4749)</f>
        <v>0</v>
      </c>
      <c r="P4749" s="77"/>
      <c r="Q4749" s="77"/>
      <c r="R4749" s="77"/>
      <c r="S4749" s="77"/>
      <c r="T4749" s="13">
        <f>SUM(P4749:S4749)</f>
        <v>0</v>
      </c>
      <c r="U4749" s="47"/>
      <c r="V4749" s="47"/>
      <c r="W4749" s="47"/>
      <c r="X4749" s="47"/>
      <c r="Y4749" s="47"/>
      <c r="Z4749" s="47"/>
      <c r="AA4749" s="13">
        <f>SUM(U4749:Z4749)</f>
        <v>0</v>
      </c>
      <c r="AB4749" s="47"/>
      <c r="AC4749" s="47"/>
      <c r="AD4749" s="87">
        <f>H4749+K4749+O4749+T4749+AA4749+AB4749-AC4749</f>
        <v>52.555555555555557</v>
      </c>
    </row>
    <row r="4750" spans="1:30" ht="21" customHeight="1" x14ac:dyDescent="0.2">
      <c r="A4750" s="10">
        <v>4746</v>
      </c>
      <c r="B4750" s="122" t="s">
        <v>3792</v>
      </c>
      <c r="C4750" s="110" t="s">
        <v>73</v>
      </c>
      <c r="D4750" s="110">
        <v>1</v>
      </c>
      <c r="E4750" s="36">
        <v>0.52539999999999998</v>
      </c>
      <c r="F4750" s="50"/>
      <c r="G4750" s="50"/>
      <c r="H4750" s="12">
        <f>SUM(E4750*100,F4750:G4750)</f>
        <v>52.54</v>
      </c>
      <c r="I4750" s="50"/>
      <c r="J4750" s="112"/>
      <c r="K4750" s="14">
        <f>SUM(I4750:J4750)</f>
        <v>0</v>
      </c>
      <c r="L4750" s="50"/>
      <c r="M4750" s="112"/>
      <c r="N4750" s="112"/>
      <c r="O4750" s="14">
        <f>SUM(L4750:N4750)</f>
        <v>0</v>
      </c>
      <c r="P4750" s="112"/>
      <c r="Q4750" s="112"/>
      <c r="R4750" s="112"/>
      <c r="S4750" s="112"/>
      <c r="T4750" s="14">
        <f>SUM(P4750:S4750)</f>
        <v>0</v>
      </c>
      <c r="U4750" s="50"/>
      <c r="V4750" s="50"/>
      <c r="W4750" s="50"/>
      <c r="X4750" s="50"/>
      <c r="Y4750" s="50"/>
      <c r="Z4750" s="50"/>
      <c r="AA4750" s="14">
        <f>SUM(U4750:Z4750)</f>
        <v>0</v>
      </c>
      <c r="AB4750" s="50"/>
      <c r="AC4750" s="50"/>
      <c r="AD4750" s="86">
        <f>H4750+K4750+O4750+T4750+AA4750+AB4750-AC4750</f>
        <v>52.54</v>
      </c>
    </row>
    <row r="4751" spans="1:30" ht="21" customHeight="1" x14ac:dyDescent="0.2">
      <c r="A4751" s="8">
        <v>4747</v>
      </c>
      <c r="B4751" s="96" t="s">
        <v>3793</v>
      </c>
      <c r="C4751" s="96" t="s">
        <v>66</v>
      </c>
      <c r="D4751" s="96">
        <v>4</v>
      </c>
      <c r="E4751" s="35">
        <v>0.52517241379310342</v>
      </c>
      <c r="F4751" s="47"/>
      <c r="G4751" s="47"/>
      <c r="H4751" s="12">
        <f>SUM(E4751*100,F4751:G4751)</f>
        <v>52.517241379310342</v>
      </c>
      <c r="I4751" s="47"/>
      <c r="J4751" s="77"/>
      <c r="K4751" s="13">
        <f>SUM(I4751:J4751)</f>
        <v>0</v>
      </c>
      <c r="L4751" s="47"/>
      <c r="M4751" s="77"/>
      <c r="N4751" s="77"/>
      <c r="O4751" s="13">
        <f>SUM(L4751:N4751)</f>
        <v>0</v>
      </c>
      <c r="P4751" s="77"/>
      <c r="Q4751" s="77"/>
      <c r="R4751" s="77"/>
      <c r="S4751" s="77"/>
      <c r="T4751" s="13">
        <f>SUM(P4751:S4751)</f>
        <v>0</v>
      </c>
      <c r="U4751" s="47"/>
      <c r="V4751" s="47"/>
      <c r="W4751" s="47"/>
      <c r="X4751" s="47"/>
      <c r="Y4751" s="47"/>
      <c r="Z4751" s="47"/>
      <c r="AA4751" s="13">
        <f>SUM(U4751:Z4751)</f>
        <v>0</v>
      </c>
      <c r="AB4751" s="47"/>
      <c r="AC4751" s="47"/>
      <c r="AD4751" s="86">
        <f>H4751+K4751+O4751+T4751+AA4751+AB4751-AC4751</f>
        <v>52.517241379310342</v>
      </c>
    </row>
    <row r="4752" spans="1:30" ht="21" customHeight="1" x14ac:dyDescent="0.2">
      <c r="A4752" s="9">
        <v>4748</v>
      </c>
      <c r="B4752" s="90" t="s">
        <v>3794</v>
      </c>
      <c r="C4752" s="92" t="s">
        <v>64</v>
      </c>
      <c r="D4752" s="91">
        <v>2</v>
      </c>
      <c r="E4752" s="37">
        <v>0.52478723404255323</v>
      </c>
      <c r="F4752" s="46"/>
      <c r="G4752" s="46"/>
      <c r="H4752" s="12">
        <f>SUM(E4752*100,F4752:G4752)</f>
        <v>52.478723404255319</v>
      </c>
      <c r="I4752" s="53"/>
      <c r="J4752" s="113"/>
      <c r="K4752" s="12">
        <f>SUM(I4752:J4752)</f>
        <v>0</v>
      </c>
      <c r="L4752" s="53"/>
      <c r="M4752" s="113"/>
      <c r="N4752" s="113"/>
      <c r="O4752" s="12">
        <f>SUM(L4752:N4752)</f>
        <v>0</v>
      </c>
      <c r="P4752" s="113"/>
      <c r="Q4752" s="113"/>
      <c r="R4752" s="113"/>
      <c r="S4752" s="113"/>
      <c r="T4752" s="12">
        <f>SUM(P4752:S4752)</f>
        <v>0</v>
      </c>
      <c r="U4752" s="53"/>
      <c r="V4752" s="53"/>
      <c r="W4752" s="53"/>
      <c r="X4752" s="53"/>
      <c r="Y4752" s="58"/>
      <c r="Z4752" s="58"/>
      <c r="AA4752" s="14">
        <f>SUM(U4752:Z4752)</f>
        <v>0</v>
      </c>
      <c r="AB4752" s="58"/>
      <c r="AC4752" s="58"/>
      <c r="AD4752" s="86">
        <f>H4752+K4752+O4752+T4752+AA4752+AB4752-AC4752</f>
        <v>52.478723404255319</v>
      </c>
    </row>
    <row r="4753" spans="1:30" ht="21" customHeight="1" x14ac:dyDescent="0.2">
      <c r="A4753" s="10">
        <v>4749</v>
      </c>
      <c r="B4753" s="123" t="s">
        <v>3795</v>
      </c>
      <c r="C4753" s="101" t="s">
        <v>68</v>
      </c>
      <c r="D4753" s="125">
        <v>3</v>
      </c>
      <c r="E4753" s="35">
        <v>0.5244827586206896</v>
      </c>
      <c r="F4753" s="48"/>
      <c r="G4753" s="48"/>
      <c r="H4753" s="12">
        <f>SUM(E4753*100,F4753:G4753)</f>
        <v>52.448275862068961</v>
      </c>
      <c r="I4753" s="48"/>
      <c r="J4753" s="78"/>
      <c r="K4753" s="13">
        <f>SUM(I4753:J4753)</f>
        <v>0</v>
      </c>
      <c r="L4753" s="48"/>
      <c r="M4753" s="78"/>
      <c r="N4753" s="78"/>
      <c r="O4753" s="13">
        <f>SUM(L4753:N4753)</f>
        <v>0</v>
      </c>
      <c r="P4753" s="78"/>
      <c r="Q4753" s="78"/>
      <c r="R4753" s="78"/>
      <c r="S4753" s="78"/>
      <c r="T4753" s="13">
        <f>SUM(P4753:S4753)</f>
        <v>0</v>
      </c>
      <c r="U4753" s="48"/>
      <c r="V4753" s="48"/>
      <c r="W4753" s="48"/>
      <c r="X4753" s="48"/>
      <c r="Y4753" s="48"/>
      <c r="Z4753" s="48"/>
      <c r="AA4753" s="13">
        <f>SUM(U4753:Z4753)</f>
        <v>0</v>
      </c>
      <c r="AB4753" s="48"/>
      <c r="AC4753" s="48"/>
      <c r="AD4753" s="87">
        <f>H4753+K4753+O4753+T4753+AA4753+AB4753-AC4753</f>
        <v>52.448275862068961</v>
      </c>
    </row>
    <row r="4754" spans="1:30" ht="21" customHeight="1" x14ac:dyDescent="0.2">
      <c r="A4754" s="8">
        <v>4750</v>
      </c>
      <c r="B4754" s="117">
        <v>174086</v>
      </c>
      <c r="C4754" s="119" t="s">
        <v>78</v>
      </c>
      <c r="D4754" s="119">
        <v>4</v>
      </c>
      <c r="E4754" s="36">
        <v>0.52435897435897438</v>
      </c>
      <c r="F4754" s="51"/>
      <c r="G4754" s="51"/>
      <c r="H4754" s="12">
        <f>SUM(E4754*100,F4754:G4754)</f>
        <v>52.435897435897438</v>
      </c>
      <c r="I4754" s="51"/>
      <c r="J4754" s="121"/>
      <c r="K4754" s="14">
        <f>SUM(I4754:J4754)</f>
        <v>0</v>
      </c>
      <c r="L4754" s="51"/>
      <c r="M4754" s="121"/>
      <c r="N4754" s="121"/>
      <c r="O4754" s="14">
        <f>SUM(L4754:N4754)</f>
        <v>0</v>
      </c>
      <c r="P4754" s="121"/>
      <c r="Q4754" s="121"/>
      <c r="R4754" s="121"/>
      <c r="S4754" s="121"/>
      <c r="T4754" s="14">
        <f>SUM(P4754:S4754)</f>
        <v>0</v>
      </c>
      <c r="U4754" s="51"/>
      <c r="V4754" s="51"/>
      <c r="W4754" s="51"/>
      <c r="X4754" s="51"/>
      <c r="Y4754" s="51"/>
      <c r="Z4754" s="51"/>
      <c r="AA4754" s="14">
        <f>SUM(U4754:Z4754)</f>
        <v>0</v>
      </c>
      <c r="AB4754" s="51"/>
      <c r="AC4754" s="51"/>
      <c r="AD4754" s="86">
        <f>H4754+K4754+O4754+T4754+AA4754+AB4754-AC4754</f>
        <v>52.435897435897438</v>
      </c>
    </row>
    <row r="4755" spans="1:30" ht="21" customHeight="1" x14ac:dyDescent="0.2">
      <c r="A4755" s="9">
        <v>4751</v>
      </c>
      <c r="B4755" s="122" t="s">
        <v>3796</v>
      </c>
      <c r="C4755" s="110" t="s">
        <v>73</v>
      </c>
      <c r="D4755" s="110">
        <v>1</v>
      </c>
      <c r="E4755" s="36">
        <v>0.52381481481481484</v>
      </c>
      <c r="F4755" s="50"/>
      <c r="G4755" s="50"/>
      <c r="H4755" s="12">
        <f>SUM(E4755*100,F4755:G4755)</f>
        <v>52.381481481481487</v>
      </c>
      <c r="I4755" s="50"/>
      <c r="J4755" s="112"/>
      <c r="K4755" s="14">
        <f>SUM(I4755:J4755)</f>
        <v>0</v>
      </c>
      <c r="L4755" s="50"/>
      <c r="M4755" s="112"/>
      <c r="N4755" s="112"/>
      <c r="O4755" s="14">
        <f>SUM(L4755:N4755)</f>
        <v>0</v>
      </c>
      <c r="P4755" s="112"/>
      <c r="Q4755" s="112"/>
      <c r="R4755" s="112"/>
      <c r="S4755" s="112"/>
      <c r="T4755" s="14">
        <f>SUM(P4755:S4755)</f>
        <v>0</v>
      </c>
      <c r="U4755" s="50"/>
      <c r="V4755" s="50"/>
      <c r="W4755" s="50"/>
      <c r="X4755" s="50"/>
      <c r="Y4755" s="50"/>
      <c r="Z4755" s="50"/>
      <c r="AA4755" s="14">
        <f>SUM(U4755:Z4755)</f>
        <v>0</v>
      </c>
      <c r="AB4755" s="50"/>
      <c r="AC4755" s="50"/>
      <c r="AD4755" s="86">
        <f>H4755+K4755+O4755+T4755+AA4755+AB4755-AC4755</f>
        <v>52.381481481481487</v>
      </c>
    </row>
    <row r="4756" spans="1:30" ht="21" customHeight="1" x14ac:dyDescent="0.2">
      <c r="A4756" s="10">
        <v>4752</v>
      </c>
      <c r="B4756" s="122" t="s">
        <v>3797</v>
      </c>
      <c r="C4756" s="110" t="s">
        <v>73</v>
      </c>
      <c r="D4756" s="110">
        <v>2</v>
      </c>
      <c r="E4756" s="36">
        <v>0.52333333333333332</v>
      </c>
      <c r="F4756" s="50"/>
      <c r="G4756" s="50"/>
      <c r="H4756" s="12">
        <f>SUM(E4756*100,F4756:G4756)</f>
        <v>52.333333333333329</v>
      </c>
      <c r="I4756" s="50"/>
      <c r="J4756" s="112"/>
      <c r="K4756" s="14">
        <f>SUM(I4756:J4756)</f>
        <v>0</v>
      </c>
      <c r="L4756" s="50"/>
      <c r="M4756" s="112"/>
      <c r="N4756" s="112"/>
      <c r="O4756" s="14">
        <f>SUM(L4756:N4756)</f>
        <v>0</v>
      </c>
      <c r="P4756" s="112"/>
      <c r="Q4756" s="112"/>
      <c r="R4756" s="112"/>
      <c r="S4756" s="112"/>
      <c r="T4756" s="14">
        <f>SUM(P4756:S4756)</f>
        <v>0</v>
      </c>
      <c r="U4756" s="50"/>
      <c r="V4756" s="50"/>
      <c r="W4756" s="50"/>
      <c r="X4756" s="50"/>
      <c r="Y4756" s="50"/>
      <c r="Z4756" s="50"/>
      <c r="AA4756" s="14">
        <f>SUM(U4756:Z4756)</f>
        <v>0</v>
      </c>
      <c r="AB4756" s="50"/>
      <c r="AC4756" s="50"/>
      <c r="AD4756" s="87">
        <f>H4756+K4756+O4756+T4756+AA4756+AB4756-AC4756</f>
        <v>52.333333333333329</v>
      </c>
    </row>
    <row r="4757" spans="1:30" ht="21" customHeight="1" x14ac:dyDescent="0.2">
      <c r="A4757" s="8">
        <v>4753</v>
      </c>
      <c r="B4757" s="129" t="s">
        <v>3798</v>
      </c>
      <c r="C4757" s="101" t="s">
        <v>68</v>
      </c>
      <c r="D4757" s="101">
        <v>2</v>
      </c>
      <c r="E4757" s="35">
        <v>0.52333333333333332</v>
      </c>
      <c r="F4757" s="48"/>
      <c r="G4757" s="48"/>
      <c r="H4757" s="12">
        <f>SUM(E4757*100,F4757:G4757)</f>
        <v>52.333333333333329</v>
      </c>
      <c r="I4757" s="48"/>
      <c r="J4757" s="78"/>
      <c r="K4757" s="13">
        <f>SUM(I4757:J4757)</f>
        <v>0</v>
      </c>
      <c r="L4757" s="48"/>
      <c r="M4757" s="78"/>
      <c r="N4757" s="78"/>
      <c r="O4757" s="13">
        <f>SUM(L4757:N4757)</f>
        <v>0</v>
      </c>
      <c r="P4757" s="78"/>
      <c r="Q4757" s="78"/>
      <c r="R4757" s="78"/>
      <c r="S4757" s="78"/>
      <c r="T4757" s="13">
        <f>SUM(P4757:S4757)</f>
        <v>0</v>
      </c>
      <c r="U4757" s="48"/>
      <c r="V4757" s="48"/>
      <c r="W4757" s="48"/>
      <c r="X4757" s="48"/>
      <c r="Y4757" s="48"/>
      <c r="Z4757" s="48"/>
      <c r="AA4757" s="13">
        <f>SUM(U4757:Z4757)</f>
        <v>0</v>
      </c>
      <c r="AB4757" s="48"/>
      <c r="AC4757" s="48"/>
      <c r="AD4757" s="86">
        <f>H4757+K4757+O4757+T4757+AA4757+AB4757-AC4757</f>
        <v>52.333333333333329</v>
      </c>
    </row>
    <row r="4758" spans="1:30" ht="21" customHeight="1" x14ac:dyDescent="0.2">
      <c r="A4758" s="9">
        <v>4754</v>
      </c>
      <c r="B4758" s="221" t="s">
        <v>3799</v>
      </c>
      <c r="C4758" s="92" t="s">
        <v>64</v>
      </c>
      <c r="D4758" s="91">
        <v>4</v>
      </c>
      <c r="E4758" s="37">
        <v>0.52257009345794392</v>
      </c>
      <c r="F4758" s="46"/>
      <c r="G4758" s="46"/>
      <c r="H4758" s="12">
        <f>SUM(E4758*100,F4758:G4758)</f>
        <v>52.257009345794394</v>
      </c>
      <c r="I4758" s="94"/>
      <c r="J4758" s="95"/>
      <c r="K4758" s="12">
        <f>SUM(I4758:J4758)</f>
        <v>0</v>
      </c>
      <c r="L4758" s="95"/>
      <c r="M4758" s="95"/>
      <c r="N4758" s="95"/>
      <c r="O4758" s="12">
        <f>SUM(L4758:N4758)</f>
        <v>0</v>
      </c>
      <c r="P4758" s="95"/>
      <c r="Q4758" s="95"/>
      <c r="R4758" s="95"/>
      <c r="S4758" s="95"/>
      <c r="T4758" s="12">
        <f>SUM(P4758:S4758)</f>
        <v>0</v>
      </c>
      <c r="U4758" s="95"/>
      <c r="V4758" s="94"/>
      <c r="W4758" s="94"/>
      <c r="X4758" s="94"/>
      <c r="Y4758" s="85"/>
      <c r="Z4758" s="85"/>
      <c r="AA4758" s="14">
        <f>SUM(U4758:Z4758)</f>
        <v>0</v>
      </c>
      <c r="AB4758" s="85"/>
      <c r="AC4758" s="85"/>
      <c r="AD4758" s="86">
        <f>H4758+K4758+O4758+T4758+AA4758+AB4758-AC4758</f>
        <v>52.257009345794394</v>
      </c>
    </row>
    <row r="4759" spans="1:30" ht="21" customHeight="1" x14ac:dyDescent="0.2">
      <c r="A4759" s="10">
        <v>4755</v>
      </c>
      <c r="B4759" s="136" t="s">
        <v>3800</v>
      </c>
      <c r="C4759" s="104" t="s">
        <v>70</v>
      </c>
      <c r="D4759" s="103">
        <v>1</v>
      </c>
      <c r="E4759" s="36">
        <f>H4759/100</f>
        <v>0.52200000000000002</v>
      </c>
      <c r="F4759" s="49"/>
      <c r="G4759" s="49"/>
      <c r="H4759" s="12">
        <v>52.2</v>
      </c>
      <c r="I4759" s="49"/>
      <c r="J4759" s="106"/>
      <c r="K4759" s="14">
        <f>SUM(I4759:J4759)</f>
        <v>0</v>
      </c>
      <c r="L4759" s="49"/>
      <c r="M4759" s="106"/>
      <c r="N4759" s="106"/>
      <c r="O4759" s="14">
        <f>SUM(L4759:N4759)</f>
        <v>0</v>
      </c>
      <c r="P4759" s="106"/>
      <c r="Q4759" s="106"/>
      <c r="R4759" s="106"/>
      <c r="S4759" s="106"/>
      <c r="T4759" s="14">
        <f>SUM(P4759:S4759)</f>
        <v>0</v>
      </c>
      <c r="U4759" s="49"/>
      <c r="V4759" s="49"/>
      <c r="W4759" s="49"/>
      <c r="X4759" s="49"/>
      <c r="Y4759" s="49"/>
      <c r="Z4759" s="49"/>
      <c r="AA4759" s="14">
        <f>SUM(U4759:Z4759)</f>
        <v>0</v>
      </c>
      <c r="AB4759" s="49"/>
      <c r="AC4759" s="49"/>
      <c r="AD4759" s="87">
        <f>H4759+K4759+O4759+T4759+AA4759+AB4759-AC4759</f>
        <v>52.2</v>
      </c>
    </row>
    <row r="4760" spans="1:30" ht="21" customHeight="1" x14ac:dyDescent="0.2">
      <c r="A4760" s="8">
        <v>4756</v>
      </c>
      <c r="B4760" s="96" t="s">
        <v>3801</v>
      </c>
      <c r="C4760" s="96" t="s">
        <v>66</v>
      </c>
      <c r="D4760" s="96">
        <v>1</v>
      </c>
      <c r="E4760" s="35">
        <v>0.52200000000000002</v>
      </c>
      <c r="F4760" s="47"/>
      <c r="G4760" s="47"/>
      <c r="H4760" s="12">
        <f>SUM(E4760*100,F4760:G4760)</f>
        <v>52.2</v>
      </c>
      <c r="I4760" s="47"/>
      <c r="J4760" s="77"/>
      <c r="K4760" s="13">
        <f>SUM(I4760:J4760)</f>
        <v>0</v>
      </c>
      <c r="L4760" s="47"/>
      <c r="M4760" s="77"/>
      <c r="N4760" s="77"/>
      <c r="O4760" s="13">
        <f>SUM(L4760:N4760)</f>
        <v>0</v>
      </c>
      <c r="P4760" s="77"/>
      <c r="Q4760" s="77"/>
      <c r="R4760" s="77"/>
      <c r="S4760" s="77"/>
      <c r="T4760" s="13">
        <f>SUM(P4760:S4760)</f>
        <v>0</v>
      </c>
      <c r="U4760" s="47"/>
      <c r="V4760" s="47"/>
      <c r="W4760" s="47"/>
      <c r="X4760" s="47"/>
      <c r="Y4760" s="47"/>
      <c r="Z4760" s="47"/>
      <c r="AA4760" s="13">
        <f>SUM(U4760:Z4760)</f>
        <v>0</v>
      </c>
      <c r="AB4760" s="47"/>
      <c r="AC4760" s="47"/>
      <c r="AD4760" s="87">
        <f>H4760+K4760+O4760+T4760+AA4760+AB4760-AC4760</f>
        <v>52.2</v>
      </c>
    </row>
    <row r="4761" spans="1:30" ht="21" customHeight="1" x14ac:dyDescent="0.2">
      <c r="A4761" s="9">
        <v>4757</v>
      </c>
      <c r="B4761" s="122" t="s">
        <v>3802</v>
      </c>
      <c r="C4761" s="110" t="s">
        <v>73</v>
      </c>
      <c r="D4761" s="110">
        <v>4</v>
      </c>
      <c r="E4761" s="36">
        <v>0.52166666666666661</v>
      </c>
      <c r="F4761" s="50"/>
      <c r="G4761" s="50"/>
      <c r="H4761" s="12">
        <f>SUM(E4761*100,F4761:G4761)</f>
        <v>52.166666666666664</v>
      </c>
      <c r="I4761" s="50"/>
      <c r="J4761" s="112"/>
      <c r="K4761" s="14">
        <f>SUM(I4761:J4761)</f>
        <v>0</v>
      </c>
      <c r="L4761" s="50"/>
      <c r="M4761" s="112"/>
      <c r="N4761" s="112"/>
      <c r="O4761" s="14">
        <f>SUM(L4761:N4761)</f>
        <v>0</v>
      </c>
      <c r="P4761" s="112"/>
      <c r="Q4761" s="112"/>
      <c r="R4761" s="112"/>
      <c r="S4761" s="112"/>
      <c r="T4761" s="14">
        <f>SUM(P4761:S4761)</f>
        <v>0</v>
      </c>
      <c r="U4761" s="50"/>
      <c r="V4761" s="50"/>
      <c r="W4761" s="50"/>
      <c r="X4761" s="50"/>
      <c r="Y4761" s="50"/>
      <c r="Z4761" s="50"/>
      <c r="AA4761" s="14">
        <f>SUM(U4761:Z4761)</f>
        <v>0</v>
      </c>
      <c r="AB4761" s="50"/>
      <c r="AC4761" s="50"/>
      <c r="AD4761" s="86">
        <f>H4761+K4761+O4761+T4761+AA4761+AB4761-AC4761</f>
        <v>52.166666666666664</v>
      </c>
    </row>
    <row r="4762" spans="1:30" ht="21" customHeight="1" x14ac:dyDescent="0.2">
      <c r="A4762" s="10">
        <v>4758</v>
      </c>
      <c r="B4762" s="122" t="s">
        <v>3803</v>
      </c>
      <c r="C4762" s="110" t="s">
        <v>73</v>
      </c>
      <c r="D4762" s="110">
        <v>3</v>
      </c>
      <c r="E4762" s="36">
        <v>0.52111111111111108</v>
      </c>
      <c r="F4762" s="50"/>
      <c r="G4762" s="50"/>
      <c r="H4762" s="12">
        <f>SUM(E4762*100,F4762:G4762)</f>
        <v>52.111111111111107</v>
      </c>
      <c r="I4762" s="50"/>
      <c r="J4762" s="112"/>
      <c r="K4762" s="14">
        <f>SUM(I4762:J4762)</f>
        <v>0</v>
      </c>
      <c r="L4762" s="50"/>
      <c r="M4762" s="112"/>
      <c r="N4762" s="112"/>
      <c r="O4762" s="14">
        <f>SUM(L4762:N4762)</f>
        <v>0</v>
      </c>
      <c r="P4762" s="112"/>
      <c r="Q4762" s="112"/>
      <c r="R4762" s="112"/>
      <c r="S4762" s="112"/>
      <c r="T4762" s="14">
        <f>SUM(P4762:S4762)</f>
        <v>0</v>
      </c>
      <c r="U4762" s="50"/>
      <c r="V4762" s="50"/>
      <c r="W4762" s="50"/>
      <c r="X4762" s="50"/>
      <c r="Y4762" s="50"/>
      <c r="Z4762" s="50"/>
      <c r="AA4762" s="14">
        <f>SUM(U4762:Z4762)</f>
        <v>0</v>
      </c>
      <c r="AB4762" s="50"/>
      <c r="AC4762" s="50"/>
      <c r="AD4762" s="86">
        <f>H4762+K4762+O4762+T4762+AA4762+AB4762-AC4762</f>
        <v>52.111111111111107</v>
      </c>
    </row>
    <row r="4763" spans="1:30" ht="21" customHeight="1" x14ac:dyDescent="0.2">
      <c r="A4763" s="8">
        <v>4759</v>
      </c>
      <c r="B4763" s="100" t="s">
        <v>3804</v>
      </c>
      <c r="C4763" s="101" t="s">
        <v>68</v>
      </c>
      <c r="D4763" s="156">
        <v>1</v>
      </c>
      <c r="E4763" s="38">
        <v>0.52066666666666672</v>
      </c>
      <c r="F4763" s="48"/>
      <c r="G4763" s="48"/>
      <c r="H4763" s="12">
        <f>SUM(E4763*100,F4763:G4763)</f>
        <v>52.06666666666667</v>
      </c>
      <c r="I4763" s="48"/>
      <c r="J4763" s="78"/>
      <c r="K4763" s="13">
        <f>SUM(I4763:J4763)</f>
        <v>0</v>
      </c>
      <c r="L4763" s="48"/>
      <c r="M4763" s="78"/>
      <c r="N4763" s="78"/>
      <c r="O4763" s="13">
        <f>SUM(L4763:N4763)</f>
        <v>0</v>
      </c>
      <c r="P4763" s="78"/>
      <c r="Q4763" s="78"/>
      <c r="R4763" s="78"/>
      <c r="S4763" s="78"/>
      <c r="T4763" s="13">
        <f>SUM(P4763:S4763)</f>
        <v>0</v>
      </c>
      <c r="U4763" s="48"/>
      <c r="V4763" s="48"/>
      <c r="W4763" s="48"/>
      <c r="X4763" s="48"/>
      <c r="Y4763" s="48"/>
      <c r="Z4763" s="48"/>
      <c r="AA4763" s="13">
        <f>SUM(U4763:Z4763)</f>
        <v>0</v>
      </c>
      <c r="AB4763" s="48"/>
      <c r="AC4763" s="48"/>
      <c r="AD4763" s="86">
        <f>H4763+K4763+O4763+T4763+AA4763+AB4763-AC4763</f>
        <v>52.06666666666667</v>
      </c>
    </row>
    <row r="4764" spans="1:30" ht="21" customHeight="1" x14ac:dyDescent="0.2">
      <c r="A4764" s="9">
        <v>4760</v>
      </c>
      <c r="B4764" s="96" t="s">
        <v>3805</v>
      </c>
      <c r="C4764" s="96" t="s">
        <v>66</v>
      </c>
      <c r="D4764" s="96">
        <v>3</v>
      </c>
      <c r="E4764" s="35">
        <v>0.52033898305084747</v>
      </c>
      <c r="F4764" s="47"/>
      <c r="G4764" s="47"/>
      <c r="H4764" s="12">
        <f>SUM(E4764*100,F4764:G4764)</f>
        <v>52.033898305084747</v>
      </c>
      <c r="I4764" s="47"/>
      <c r="J4764" s="77"/>
      <c r="K4764" s="13">
        <f>SUM(I4764:J4764)</f>
        <v>0</v>
      </c>
      <c r="L4764" s="47"/>
      <c r="M4764" s="77"/>
      <c r="N4764" s="77"/>
      <c r="O4764" s="13">
        <f>SUM(L4764:N4764)</f>
        <v>0</v>
      </c>
      <c r="P4764" s="77"/>
      <c r="Q4764" s="77"/>
      <c r="R4764" s="77"/>
      <c r="S4764" s="77"/>
      <c r="T4764" s="13">
        <f>SUM(P4764:S4764)</f>
        <v>0</v>
      </c>
      <c r="U4764" s="47"/>
      <c r="V4764" s="47"/>
      <c r="W4764" s="47"/>
      <c r="X4764" s="47"/>
      <c r="Y4764" s="47"/>
      <c r="Z4764" s="47"/>
      <c r="AA4764" s="13">
        <f>SUM(U4764:Z4764)</f>
        <v>0</v>
      </c>
      <c r="AB4764" s="47"/>
      <c r="AC4764" s="47"/>
      <c r="AD4764" s="86">
        <f>H4764+K4764+O4764+T4764+AA4764+AB4764-AC4764</f>
        <v>52.033898305084747</v>
      </c>
    </row>
    <row r="4765" spans="1:30" ht="21" customHeight="1" x14ac:dyDescent="0.2">
      <c r="A4765" s="10">
        <v>4761</v>
      </c>
      <c r="B4765" s="122" t="s">
        <v>3806</v>
      </c>
      <c r="C4765" s="110" t="s">
        <v>73</v>
      </c>
      <c r="D4765" s="110">
        <v>2</v>
      </c>
      <c r="E4765" s="36">
        <v>0.52</v>
      </c>
      <c r="F4765" s="50"/>
      <c r="G4765" s="50"/>
      <c r="H4765" s="12">
        <f>SUM(E4765*100,F4765:G4765)</f>
        <v>52</v>
      </c>
      <c r="I4765" s="50"/>
      <c r="J4765" s="112"/>
      <c r="K4765" s="14">
        <f>SUM(I4765:J4765)</f>
        <v>0</v>
      </c>
      <c r="L4765" s="50"/>
      <c r="M4765" s="112"/>
      <c r="N4765" s="112"/>
      <c r="O4765" s="14">
        <f>SUM(L4765:N4765)</f>
        <v>0</v>
      </c>
      <c r="P4765" s="112"/>
      <c r="Q4765" s="112"/>
      <c r="R4765" s="112"/>
      <c r="S4765" s="112"/>
      <c r="T4765" s="14">
        <f>SUM(P4765:S4765)</f>
        <v>0</v>
      </c>
      <c r="U4765" s="50"/>
      <c r="V4765" s="50"/>
      <c r="W4765" s="50"/>
      <c r="X4765" s="50"/>
      <c r="Y4765" s="50"/>
      <c r="Z4765" s="50"/>
      <c r="AA4765" s="14">
        <f>SUM(U4765:Z4765)</f>
        <v>0</v>
      </c>
      <c r="AB4765" s="50"/>
      <c r="AC4765" s="50"/>
      <c r="AD4765" s="87">
        <f>H4765+K4765+O4765+T4765+AA4765+AB4765-AC4765</f>
        <v>52</v>
      </c>
    </row>
    <row r="4766" spans="1:30" ht="21" customHeight="1" x14ac:dyDescent="0.2">
      <c r="A4766" s="8">
        <v>4762</v>
      </c>
      <c r="B4766" s="117">
        <v>174045</v>
      </c>
      <c r="C4766" s="119" t="s">
        <v>78</v>
      </c>
      <c r="D4766" s="119">
        <v>4</v>
      </c>
      <c r="E4766" s="36">
        <v>0.52</v>
      </c>
      <c r="F4766" s="51"/>
      <c r="G4766" s="51"/>
      <c r="H4766" s="12">
        <f>SUM(E4766*100,F4766:G4766)</f>
        <v>52</v>
      </c>
      <c r="I4766" s="51"/>
      <c r="J4766" s="121"/>
      <c r="K4766" s="14">
        <f>SUM(I4766:J4766)</f>
        <v>0</v>
      </c>
      <c r="L4766" s="51"/>
      <c r="M4766" s="121"/>
      <c r="N4766" s="121"/>
      <c r="O4766" s="14">
        <f>SUM(L4766:N4766)</f>
        <v>0</v>
      </c>
      <c r="P4766" s="121"/>
      <c r="Q4766" s="121"/>
      <c r="R4766" s="121"/>
      <c r="S4766" s="121"/>
      <c r="T4766" s="14">
        <f>SUM(P4766:S4766)</f>
        <v>0</v>
      </c>
      <c r="U4766" s="51"/>
      <c r="V4766" s="51"/>
      <c r="W4766" s="51"/>
      <c r="X4766" s="51"/>
      <c r="Y4766" s="51"/>
      <c r="Z4766" s="51"/>
      <c r="AA4766" s="14">
        <f>SUM(U4766:Z4766)</f>
        <v>0</v>
      </c>
      <c r="AB4766" s="51"/>
      <c r="AC4766" s="51"/>
      <c r="AD4766" s="86">
        <f>H4766+K4766+O4766+T4766+AA4766+AB4766-AC4766</f>
        <v>52</v>
      </c>
    </row>
    <row r="4767" spans="1:30" ht="21" customHeight="1" x14ac:dyDescent="0.2">
      <c r="A4767" s="9">
        <v>4763</v>
      </c>
      <c r="B4767" s="143" t="s">
        <v>3807</v>
      </c>
      <c r="C4767" s="92" t="s">
        <v>64</v>
      </c>
      <c r="D4767" s="91">
        <v>4</v>
      </c>
      <c r="E4767" s="37">
        <v>0.51976635514018688</v>
      </c>
      <c r="F4767" s="46"/>
      <c r="G4767" s="46"/>
      <c r="H4767" s="12">
        <f>SUM(E4767*100,F4767:G4767)</f>
        <v>51.976635514018689</v>
      </c>
      <c r="I4767" s="94"/>
      <c r="J4767" s="95"/>
      <c r="K4767" s="12">
        <f>SUM(I4767:J4767)</f>
        <v>0</v>
      </c>
      <c r="L4767" s="95"/>
      <c r="M4767" s="95"/>
      <c r="N4767" s="95"/>
      <c r="O4767" s="12">
        <f>SUM(L4767:N4767)</f>
        <v>0</v>
      </c>
      <c r="P4767" s="95"/>
      <c r="Q4767" s="95"/>
      <c r="R4767" s="95"/>
      <c r="S4767" s="95"/>
      <c r="T4767" s="12">
        <f>SUM(P4767:S4767)</f>
        <v>0</v>
      </c>
      <c r="U4767" s="95"/>
      <c r="V4767" s="94"/>
      <c r="W4767" s="94"/>
      <c r="X4767" s="94"/>
      <c r="Y4767" s="85"/>
      <c r="Z4767" s="85"/>
      <c r="AA4767" s="14">
        <f>SUM(U4767:Z4767)</f>
        <v>0</v>
      </c>
      <c r="AB4767" s="85"/>
      <c r="AC4767" s="85"/>
      <c r="AD4767" s="86">
        <f>H4767+K4767+O4767+T4767+AA4767+AB4767-AC4767</f>
        <v>51.976635514018689</v>
      </c>
    </row>
    <row r="4768" spans="1:30" ht="21" customHeight="1" x14ac:dyDescent="0.2">
      <c r="A4768" s="10">
        <v>4764</v>
      </c>
      <c r="B4768" s="117">
        <v>194200</v>
      </c>
      <c r="C4768" s="119" t="s">
        <v>78</v>
      </c>
      <c r="D4768" s="119">
        <v>2</v>
      </c>
      <c r="E4768" s="36">
        <v>0.5184375</v>
      </c>
      <c r="F4768" s="51"/>
      <c r="G4768" s="51"/>
      <c r="H4768" s="12">
        <f>SUM(E4768*100,F4768:G4768)</f>
        <v>51.84375</v>
      </c>
      <c r="I4768" s="51"/>
      <c r="J4768" s="121"/>
      <c r="K4768" s="14">
        <f>SUM(I4768:J4768)</f>
        <v>0</v>
      </c>
      <c r="L4768" s="51"/>
      <c r="M4768" s="121"/>
      <c r="N4768" s="121"/>
      <c r="O4768" s="14">
        <f>SUM(L4768:N4768)</f>
        <v>0</v>
      </c>
      <c r="P4768" s="121"/>
      <c r="Q4768" s="121"/>
      <c r="R4768" s="121"/>
      <c r="S4768" s="121"/>
      <c r="T4768" s="14">
        <f>SUM(P4768:S4768)</f>
        <v>0</v>
      </c>
      <c r="U4768" s="51"/>
      <c r="V4768" s="51"/>
      <c r="W4768" s="51"/>
      <c r="X4768" s="51"/>
      <c r="Y4768" s="51"/>
      <c r="Z4768" s="51"/>
      <c r="AA4768" s="14">
        <f>SUM(U4768:Z4768)</f>
        <v>0</v>
      </c>
      <c r="AB4768" s="51"/>
      <c r="AC4768" s="51"/>
      <c r="AD4768" s="86">
        <f>H4768+K4768+O4768+T4768+AA4768+AB4768-AC4768</f>
        <v>51.84375</v>
      </c>
    </row>
    <row r="4769" spans="1:30" ht="21" customHeight="1" x14ac:dyDescent="0.2">
      <c r="A4769" s="8">
        <v>4765</v>
      </c>
      <c r="B4769" s="123" t="s">
        <v>3808</v>
      </c>
      <c r="C4769" s="101" t="s">
        <v>68</v>
      </c>
      <c r="D4769" s="125">
        <v>3</v>
      </c>
      <c r="E4769" s="35">
        <v>0.51793103448275857</v>
      </c>
      <c r="F4769" s="48"/>
      <c r="G4769" s="48"/>
      <c r="H4769" s="12">
        <f>SUM(E4769*100,F4769:G4769)</f>
        <v>51.793103448275858</v>
      </c>
      <c r="I4769" s="48"/>
      <c r="J4769" s="78"/>
      <c r="K4769" s="13">
        <f>SUM(I4769:J4769)</f>
        <v>0</v>
      </c>
      <c r="L4769" s="48"/>
      <c r="M4769" s="78"/>
      <c r="N4769" s="78"/>
      <c r="O4769" s="13">
        <f>SUM(L4769:N4769)</f>
        <v>0</v>
      </c>
      <c r="P4769" s="78"/>
      <c r="Q4769" s="78"/>
      <c r="R4769" s="78"/>
      <c r="S4769" s="78"/>
      <c r="T4769" s="13">
        <f>SUM(P4769:S4769)</f>
        <v>0</v>
      </c>
      <c r="U4769" s="48"/>
      <c r="V4769" s="48"/>
      <c r="W4769" s="48"/>
      <c r="X4769" s="48"/>
      <c r="Y4769" s="48"/>
      <c r="Z4769" s="48"/>
      <c r="AA4769" s="13">
        <f>SUM(U4769:Z4769)</f>
        <v>0</v>
      </c>
      <c r="AB4769" s="48"/>
      <c r="AC4769" s="48"/>
      <c r="AD4769" s="86">
        <f>H4769+K4769+O4769+T4769+AA4769+AB4769-AC4769</f>
        <v>51.793103448275858</v>
      </c>
    </row>
    <row r="4770" spans="1:30" ht="21" customHeight="1" x14ac:dyDescent="0.2">
      <c r="A4770" s="9">
        <v>4766</v>
      </c>
      <c r="B4770" s="114" t="s">
        <v>3809</v>
      </c>
      <c r="C4770" s="92" t="s">
        <v>64</v>
      </c>
      <c r="D4770" s="91">
        <v>3</v>
      </c>
      <c r="E4770" s="37">
        <v>0.51715613382899628</v>
      </c>
      <c r="F4770" s="46"/>
      <c r="G4770" s="46"/>
      <c r="H4770" s="12">
        <f>SUM(E4770*100,F4770:G4770)</f>
        <v>51.715613382899626</v>
      </c>
      <c r="I4770" s="53"/>
      <c r="J4770" s="113"/>
      <c r="K4770" s="12">
        <f>SUM(I4770:J4770)</f>
        <v>0</v>
      </c>
      <c r="L4770" s="95"/>
      <c r="M4770" s="95"/>
      <c r="N4770" s="95"/>
      <c r="O4770" s="12">
        <f>SUM(L4770:N4770)</f>
        <v>0</v>
      </c>
      <c r="P4770" s="95"/>
      <c r="Q4770" s="95"/>
      <c r="R4770" s="95"/>
      <c r="S4770" s="95"/>
      <c r="T4770" s="12">
        <f>SUM(P4770:S4770)</f>
        <v>0</v>
      </c>
      <c r="U4770" s="95"/>
      <c r="V4770" s="94"/>
      <c r="W4770" s="94"/>
      <c r="X4770" s="94"/>
      <c r="Y4770" s="85"/>
      <c r="Z4770" s="85"/>
      <c r="AA4770" s="14">
        <f>SUM(U4770:Z4770)</f>
        <v>0</v>
      </c>
      <c r="AB4770" s="58"/>
      <c r="AC4770" s="58"/>
      <c r="AD4770" s="87">
        <f>H4770+K4770+O4770+T4770+AA4770+AB4770-AC4770</f>
        <v>51.715613382899626</v>
      </c>
    </row>
    <row r="4771" spans="1:30" ht="21" customHeight="1" x14ac:dyDescent="0.2">
      <c r="A4771" s="10">
        <v>4767</v>
      </c>
      <c r="B4771" s="117">
        <v>194154</v>
      </c>
      <c r="C4771" s="119" t="s">
        <v>78</v>
      </c>
      <c r="D4771" s="119">
        <v>2</v>
      </c>
      <c r="E4771" s="36">
        <v>0.51645833333333335</v>
      </c>
      <c r="F4771" s="51"/>
      <c r="G4771" s="51"/>
      <c r="H4771" s="12">
        <f>SUM(E4771*100,F4771:G4771)</f>
        <v>51.645833333333336</v>
      </c>
      <c r="I4771" s="51"/>
      <c r="J4771" s="121"/>
      <c r="K4771" s="14">
        <f>SUM(I4771:J4771)</f>
        <v>0</v>
      </c>
      <c r="L4771" s="51"/>
      <c r="M4771" s="121"/>
      <c r="N4771" s="121"/>
      <c r="O4771" s="14">
        <f>SUM(L4771:N4771)</f>
        <v>0</v>
      </c>
      <c r="P4771" s="121"/>
      <c r="Q4771" s="121"/>
      <c r="R4771" s="121"/>
      <c r="S4771" s="121"/>
      <c r="T4771" s="14">
        <f>SUM(P4771:S4771)</f>
        <v>0</v>
      </c>
      <c r="U4771" s="51"/>
      <c r="V4771" s="51"/>
      <c r="W4771" s="51"/>
      <c r="X4771" s="51"/>
      <c r="Y4771" s="51"/>
      <c r="Z4771" s="51"/>
      <c r="AA4771" s="14">
        <f>SUM(U4771:Z4771)</f>
        <v>0</v>
      </c>
      <c r="AB4771" s="51"/>
      <c r="AC4771" s="51"/>
      <c r="AD4771" s="87">
        <f>H4771+K4771+O4771+T4771+AA4771+AB4771-AC4771</f>
        <v>51.645833333333336</v>
      </c>
    </row>
    <row r="4772" spans="1:30" ht="21" customHeight="1" x14ac:dyDescent="0.2">
      <c r="A4772" s="8">
        <v>4768</v>
      </c>
      <c r="B4772" s="140" t="s">
        <v>3810</v>
      </c>
      <c r="C4772" s="92" t="s">
        <v>64</v>
      </c>
      <c r="D4772" s="91">
        <v>4</v>
      </c>
      <c r="E4772" s="37">
        <v>0.51639639639639645</v>
      </c>
      <c r="F4772" s="46"/>
      <c r="G4772" s="46"/>
      <c r="H4772" s="12">
        <f>SUM(E4772*100,F4772:G4772)</f>
        <v>51.639639639639647</v>
      </c>
      <c r="I4772" s="94"/>
      <c r="J4772" s="95"/>
      <c r="K4772" s="12">
        <f>SUM(I4772:J4772)</f>
        <v>0</v>
      </c>
      <c r="L4772" s="95"/>
      <c r="M4772" s="95"/>
      <c r="N4772" s="95"/>
      <c r="O4772" s="12">
        <f>SUM(L4772:N4772)</f>
        <v>0</v>
      </c>
      <c r="P4772" s="95"/>
      <c r="Q4772" s="95"/>
      <c r="R4772" s="95"/>
      <c r="S4772" s="95"/>
      <c r="T4772" s="12">
        <f>SUM(P4772:S4772)</f>
        <v>0</v>
      </c>
      <c r="U4772" s="95"/>
      <c r="V4772" s="94"/>
      <c r="W4772" s="94"/>
      <c r="X4772" s="94"/>
      <c r="Y4772" s="85"/>
      <c r="Z4772" s="85"/>
      <c r="AA4772" s="14">
        <f>SUM(U4772:Z4772)</f>
        <v>0</v>
      </c>
      <c r="AB4772" s="85"/>
      <c r="AC4772" s="85"/>
      <c r="AD4772" s="87">
        <f>H4772+K4772+O4772+T4772+AA4772+AB4772-AC4772</f>
        <v>51.639639639639647</v>
      </c>
    </row>
    <row r="4773" spans="1:30" ht="21" customHeight="1" x14ac:dyDescent="0.2">
      <c r="A4773" s="9">
        <v>4769</v>
      </c>
      <c r="B4773" s="114" t="s">
        <v>3811</v>
      </c>
      <c r="C4773" s="92" t="s">
        <v>64</v>
      </c>
      <c r="D4773" s="92">
        <v>3</v>
      </c>
      <c r="E4773" s="37">
        <v>0.5160769230769231</v>
      </c>
      <c r="F4773" s="46"/>
      <c r="G4773" s="46"/>
      <c r="H4773" s="12">
        <f>SUM(E4773*100,F4773:G4773)</f>
        <v>51.607692307692311</v>
      </c>
      <c r="I4773" s="94"/>
      <c r="J4773" s="95"/>
      <c r="K4773" s="12">
        <f>SUM(I4773:J4773)</f>
        <v>0</v>
      </c>
      <c r="L4773" s="95"/>
      <c r="M4773" s="95"/>
      <c r="N4773" s="95"/>
      <c r="O4773" s="12">
        <f>SUM(L4773:N4773)</f>
        <v>0</v>
      </c>
      <c r="P4773" s="95"/>
      <c r="Q4773" s="95"/>
      <c r="R4773" s="95"/>
      <c r="S4773" s="95"/>
      <c r="T4773" s="12">
        <f>SUM(P4773:S4773)</f>
        <v>0</v>
      </c>
      <c r="U4773" s="95"/>
      <c r="V4773" s="94"/>
      <c r="W4773" s="94"/>
      <c r="X4773" s="94"/>
      <c r="Y4773" s="85"/>
      <c r="Z4773" s="85"/>
      <c r="AA4773" s="14">
        <f>SUM(U4773:Z4773)</f>
        <v>0</v>
      </c>
      <c r="AB4773" s="85"/>
      <c r="AC4773" s="85"/>
      <c r="AD4773" s="86">
        <f>H4773+K4773+O4773+T4773+AA4773+AB4773-AC4773</f>
        <v>51.607692307692311</v>
      </c>
    </row>
    <row r="4774" spans="1:30" ht="21" customHeight="1" x14ac:dyDescent="0.2">
      <c r="A4774" s="10">
        <v>4770</v>
      </c>
      <c r="B4774" s="100" t="s">
        <v>3812</v>
      </c>
      <c r="C4774" s="101" t="s">
        <v>68</v>
      </c>
      <c r="D4774" s="101">
        <v>2</v>
      </c>
      <c r="E4774" s="35">
        <v>0.51566666666666672</v>
      </c>
      <c r="F4774" s="48"/>
      <c r="G4774" s="48"/>
      <c r="H4774" s="12">
        <f>SUM(E4774*100,F4774:G4774)</f>
        <v>51.56666666666667</v>
      </c>
      <c r="I4774" s="48"/>
      <c r="J4774" s="78"/>
      <c r="K4774" s="13">
        <f>SUM(I4774:J4774)</f>
        <v>0</v>
      </c>
      <c r="L4774" s="48"/>
      <c r="M4774" s="78"/>
      <c r="N4774" s="78"/>
      <c r="O4774" s="13">
        <f>SUM(L4774:N4774)</f>
        <v>0</v>
      </c>
      <c r="P4774" s="78"/>
      <c r="Q4774" s="78"/>
      <c r="R4774" s="78"/>
      <c r="S4774" s="78"/>
      <c r="T4774" s="13">
        <f>SUM(P4774:S4774)</f>
        <v>0</v>
      </c>
      <c r="U4774" s="48"/>
      <c r="V4774" s="48"/>
      <c r="W4774" s="48"/>
      <c r="X4774" s="48"/>
      <c r="Y4774" s="48"/>
      <c r="Z4774" s="48"/>
      <c r="AA4774" s="13">
        <f>SUM(U4774:Z4774)</f>
        <v>0</v>
      </c>
      <c r="AB4774" s="48"/>
      <c r="AC4774" s="48"/>
      <c r="AD4774" s="86">
        <f>H4774+K4774+O4774+T4774+AA4774+AB4774-AC4774</f>
        <v>51.56666666666667</v>
      </c>
    </row>
    <row r="4775" spans="1:30" ht="21" customHeight="1" x14ac:dyDescent="0.2">
      <c r="A4775" s="8">
        <v>4771</v>
      </c>
      <c r="B4775" s="96" t="s">
        <v>3813</v>
      </c>
      <c r="C4775" s="96" t="s">
        <v>66</v>
      </c>
      <c r="D4775" s="96">
        <v>2</v>
      </c>
      <c r="E4775" s="35">
        <v>0.51466666666666672</v>
      </c>
      <c r="F4775" s="47"/>
      <c r="G4775" s="47"/>
      <c r="H4775" s="12">
        <f>SUM(E4775*100,F4775:G4775)</f>
        <v>51.466666666666669</v>
      </c>
      <c r="I4775" s="47"/>
      <c r="J4775" s="77"/>
      <c r="K4775" s="13">
        <f>SUM(I4775:J4775)</f>
        <v>0</v>
      </c>
      <c r="L4775" s="47"/>
      <c r="M4775" s="77"/>
      <c r="N4775" s="77"/>
      <c r="O4775" s="13">
        <f>SUM(L4775:N4775)</f>
        <v>0</v>
      </c>
      <c r="P4775" s="77"/>
      <c r="Q4775" s="77"/>
      <c r="R4775" s="77"/>
      <c r="S4775" s="77"/>
      <c r="T4775" s="13">
        <f>SUM(P4775:S4775)</f>
        <v>0</v>
      </c>
      <c r="U4775" s="47"/>
      <c r="V4775" s="47"/>
      <c r="W4775" s="47"/>
      <c r="X4775" s="47"/>
      <c r="Y4775" s="47"/>
      <c r="Z4775" s="47"/>
      <c r="AA4775" s="13">
        <f>SUM(U4775:Z4775)</f>
        <v>0</v>
      </c>
      <c r="AB4775" s="47"/>
      <c r="AC4775" s="47"/>
      <c r="AD4775" s="86">
        <f>H4775+K4775+O4775+T4775+AA4775+AB4775-AC4775</f>
        <v>51.466666666666669</v>
      </c>
    </row>
    <row r="4776" spans="1:30" ht="21" customHeight="1" x14ac:dyDescent="0.2">
      <c r="A4776" s="9">
        <v>4772</v>
      </c>
      <c r="B4776" s="96" t="s">
        <v>3814</v>
      </c>
      <c r="C4776" s="96" t="s">
        <v>66</v>
      </c>
      <c r="D4776" s="96">
        <v>3</v>
      </c>
      <c r="E4776" s="35">
        <v>0.51457627118644067</v>
      </c>
      <c r="F4776" s="47"/>
      <c r="G4776" s="47"/>
      <c r="H4776" s="12">
        <f>SUM(E4776*100,F4776:G4776)</f>
        <v>51.457627118644069</v>
      </c>
      <c r="I4776" s="47"/>
      <c r="J4776" s="77"/>
      <c r="K4776" s="13">
        <f>SUM(I4776:J4776)</f>
        <v>0</v>
      </c>
      <c r="L4776" s="47"/>
      <c r="M4776" s="77"/>
      <c r="N4776" s="77"/>
      <c r="O4776" s="13">
        <f>SUM(L4776:N4776)</f>
        <v>0</v>
      </c>
      <c r="P4776" s="77"/>
      <c r="Q4776" s="77"/>
      <c r="R4776" s="77"/>
      <c r="S4776" s="77"/>
      <c r="T4776" s="13">
        <f>SUM(P4776:S4776)</f>
        <v>0</v>
      </c>
      <c r="U4776" s="47"/>
      <c r="V4776" s="47"/>
      <c r="W4776" s="47"/>
      <c r="X4776" s="47"/>
      <c r="Y4776" s="47"/>
      <c r="Z4776" s="47"/>
      <c r="AA4776" s="13">
        <f>SUM(U4776:Z4776)</f>
        <v>0</v>
      </c>
      <c r="AB4776" s="47"/>
      <c r="AC4776" s="47"/>
      <c r="AD4776" s="86">
        <f>H4776+K4776+O4776+T4776+AA4776+AB4776-AC4776</f>
        <v>51.457627118644069</v>
      </c>
    </row>
    <row r="4777" spans="1:30" ht="21" customHeight="1" x14ac:dyDescent="0.2">
      <c r="A4777" s="10">
        <v>4773</v>
      </c>
      <c r="B4777" s="110" t="s">
        <v>3815</v>
      </c>
      <c r="C4777" s="110" t="s">
        <v>73</v>
      </c>
      <c r="D4777" s="110">
        <v>4</v>
      </c>
      <c r="E4777" s="36">
        <v>0.51375000000000004</v>
      </c>
      <c r="F4777" s="50"/>
      <c r="G4777" s="50"/>
      <c r="H4777" s="12">
        <f>SUM(E4777*100,F4777:G4777)</f>
        <v>51.375000000000007</v>
      </c>
      <c r="I4777" s="50"/>
      <c r="J4777" s="112"/>
      <c r="K4777" s="14">
        <f>SUM(I4777:J4777)</f>
        <v>0</v>
      </c>
      <c r="L4777" s="50"/>
      <c r="M4777" s="112"/>
      <c r="N4777" s="112"/>
      <c r="O4777" s="14">
        <f>SUM(L4777:N4777)</f>
        <v>0</v>
      </c>
      <c r="P4777" s="112"/>
      <c r="Q4777" s="112"/>
      <c r="R4777" s="112"/>
      <c r="S4777" s="112"/>
      <c r="T4777" s="14">
        <f>SUM(P4777:S4777)</f>
        <v>0</v>
      </c>
      <c r="U4777" s="50"/>
      <c r="V4777" s="50"/>
      <c r="W4777" s="50"/>
      <c r="X4777" s="50"/>
      <c r="Y4777" s="50"/>
      <c r="Z4777" s="50"/>
      <c r="AA4777" s="14">
        <f>SUM(U4777:Z4777)</f>
        <v>0</v>
      </c>
      <c r="AB4777" s="50"/>
      <c r="AC4777" s="50"/>
      <c r="AD4777" s="86">
        <f>H4777+K4777+O4777+T4777+AA4777+AB4777-AC4777</f>
        <v>51.375000000000007</v>
      </c>
    </row>
    <row r="4778" spans="1:30" ht="21" customHeight="1" x14ac:dyDescent="0.2">
      <c r="A4778" s="8">
        <v>4774</v>
      </c>
      <c r="B4778" s="117">
        <v>194784</v>
      </c>
      <c r="C4778" s="119" t="s">
        <v>78</v>
      </c>
      <c r="D4778" s="119">
        <v>3</v>
      </c>
      <c r="E4778" s="36">
        <v>0.51363636363636367</v>
      </c>
      <c r="F4778" s="51"/>
      <c r="G4778" s="51"/>
      <c r="H4778" s="12">
        <f>SUM(E4778*100,F4778:G4778)</f>
        <v>51.363636363636367</v>
      </c>
      <c r="I4778" s="51"/>
      <c r="J4778" s="121"/>
      <c r="K4778" s="14">
        <f>SUM(I4778:J4778)</f>
        <v>0</v>
      </c>
      <c r="L4778" s="51"/>
      <c r="M4778" s="121"/>
      <c r="N4778" s="121"/>
      <c r="O4778" s="14">
        <f>SUM(L4778:N4778)</f>
        <v>0</v>
      </c>
      <c r="P4778" s="121"/>
      <c r="Q4778" s="121"/>
      <c r="R4778" s="121"/>
      <c r="S4778" s="121"/>
      <c r="T4778" s="14">
        <f>SUM(P4778:S4778)</f>
        <v>0</v>
      </c>
      <c r="U4778" s="51"/>
      <c r="V4778" s="51"/>
      <c r="W4778" s="51"/>
      <c r="X4778" s="51"/>
      <c r="Y4778" s="51"/>
      <c r="Z4778" s="51"/>
      <c r="AA4778" s="14">
        <f>SUM(U4778:Z4778)</f>
        <v>0</v>
      </c>
      <c r="AB4778" s="51"/>
      <c r="AC4778" s="51"/>
      <c r="AD4778" s="86">
        <f>H4778+K4778+O4778+T4778+AA4778+AB4778-AC4778</f>
        <v>51.363636363636367</v>
      </c>
    </row>
    <row r="4779" spans="1:30" ht="21" customHeight="1" x14ac:dyDescent="0.2">
      <c r="A4779" s="9">
        <v>4775</v>
      </c>
      <c r="B4779" s="107">
        <v>182067</v>
      </c>
      <c r="C4779" s="104" t="s">
        <v>70</v>
      </c>
      <c r="D4779" s="104">
        <v>3</v>
      </c>
      <c r="E4779" s="36">
        <f>'[1]3-18-07.'!AD22</f>
        <v>0.5128571428571429</v>
      </c>
      <c r="F4779" s="49"/>
      <c r="G4779" s="49"/>
      <c r="H4779" s="12">
        <f>SUM(E4779*100,F4779:G4779)</f>
        <v>51.285714285714292</v>
      </c>
      <c r="I4779" s="49"/>
      <c r="J4779" s="106"/>
      <c r="K4779" s="14">
        <f>SUM(I4779:J4779)</f>
        <v>0</v>
      </c>
      <c r="L4779" s="49"/>
      <c r="M4779" s="106"/>
      <c r="N4779" s="106"/>
      <c r="O4779" s="14">
        <f>SUM(L4779:N4779)</f>
        <v>0</v>
      </c>
      <c r="P4779" s="106"/>
      <c r="Q4779" s="106"/>
      <c r="R4779" s="106"/>
      <c r="S4779" s="106"/>
      <c r="T4779" s="14">
        <f>SUM(P4779:S4779)</f>
        <v>0</v>
      </c>
      <c r="U4779" s="49"/>
      <c r="V4779" s="49"/>
      <c r="W4779" s="49"/>
      <c r="X4779" s="49"/>
      <c r="Y4779" s="49"/>
      <c r="Z4779" s="49"/>
      <c r="AA4779" s="14">
        <f>SUM(U4779:Z4779)</f>
        <v>0</v>
      </c>
      <c r="AB4779" s="49"/>
      <c r="AC4779" s="49"/>
      <c r="AD4779" s="87">
        <f>H4779+K4779+O4779+T4779+AA4779+AB4779-AC4779</f>
        <v>51.285714285714292</v>
      </c>
    </row>
    <row r="4780" spans="1:30" ht="21" customHeight="1" x14ac:dyDescent="0.2">
      <c r="A4780" s="10">
        <v>4776</v>
      </c>
      <c r="B4780" s="110" t="s">
        <v>3816</v>
      </c>
      <c r="C4780" s="110" t="s">
        <v>73</v>
      </c>
      <c r="D4780" s="110">
        <v>2</v>
      </c>
      <c r="E4780" s="36">
        <v>0.51199300699300698</v>
      </c>
      <c r="F4780" s="50"/>
      <c r="G4780" s="50"/>
      <c r="H4780" s="12">
        <f>SUM(E4780*100,F4780:G4780)</f>
        <v>51.1993006993007</v>
      </c>
      <c r="I4780" s="50"/>
      <c r="J4780" s="112"/>
      <c r="K4780" s="14">
        <f>SUM(I4780:J4780)</f>
        <v>0</v>
      </c>
      <c r="L4780" s="50"/>
      <c r="M4780" s="112"/>
      <c r="N4780" s="112"/>
      <c r="O4780" s="14">
        <f>SUM(L4780:N4780)</f>
        <v>0</v>
      </c>
      <c r="P4780" s="112"/>
      <c r="Q4780" s="112"/>
      <c r="R4780" s="112"/>
      <c r="S4780" s="112"/>
      <c r="T4780" s="14">
        <f>SUM(P4780:S4780)</f>
        <v>0</v>
      </c>
      <c r="U4780" s="50"/>
      <c r="V4780" s="50"/>
      <c r="W4780" s="50"/>
      <c r="X4780" s="50"/>
      <c r="Y4780" s="50"/>
      <c r="Z4780" s="50"/>
      <c r="AA4780" s="14">
        <f>SUM(U4780:Z4780)</f>
        <v>0</v>
      </c>
      <c r="AB4780" s="50"/>
      <c r="AC4780" s="50"/>
      <c r="AD4780" s="86">
        <f>H4780+K4780+O4780+T4780+AA4780+AB4780-AC4780</f>
        <v>51.1993006993007</v>
      </c>
    </row>
    <row r="4781" spans="1:30" ht="21" customHeight="1" x14ac:dyDescent="0.2">
      <c r="A4781" s="8">
        <v>4777</v>
      </c>
      <c r="B4781" s="122" t="s">
        <v>3817</v>
      </c>
      <c r="C4781" s="110" t="s">
        <v>73</v>
      </c>
      <c r="D4781" s="110">
        <v>1</v>
      </c>
      <c r="E4781" s="36">
        <v>0.51131111111111105</v>
      </c>
      <c r="F4781" s="50"/>
      <c r="G4781" s="50"/>
      <c r="H4781" s="12">
        <f>SUM(E4781*100,F4781:G4781)</f>
        <v>51.131111111111103</v>
      </c>
      <c r="I4781" s="50"/>
      <c r="J4781" s="112"/>
      <c r="K4781" s="14">
        <f>SUM(I4781:J4781)</f>
        <v>0</v>
      </c>
      <c r="L4781" s="50"/>
      <c r="M4781" s="112"/>
      <c r="N4781" s="112"/>
      <c r="O4781" s="14">
        <f>SUM(L4781:N4781)</f>
        <v>0</v>
      </c>
      <c r="P4781" s="112"/>
      <c r="Q4781" s="112"/>
      <c r="R4781" s="112"/>
      <c r="S4781" s="112"/>
      <c r="T4781" s="14">
        <f>SUM(P4781:S4781)</f>
        <v>0</v>
      </c>
      <c r="U4781" s="50"/>
      <c r="V4781" s="50"/>
      <c r="W4781" s="50"/>
      <c r="X4781" s="50"/>
      <c r="Y4781" s="50"/>
      <c r="Z4781" s="50"/>
      <c r="AA4781" s="14">
        <f>SUM(U4781:Z4781)</f>
        <v>0</v>
      </c>
      <c r="AB4781" s="50"/>
      <c r="AC4781" s="50"/>
      <c r="AD4781" s="86">
        <f>H4781+K4781+O4781+T4781+AA4781+AB4781-AC4781</f>
        <v>51.131111111111103</v>
      </c>
    </row>
    <row r="4782" spans="1:30" ht="21" customHeight="1" x14ac:dyDescent="0.2">
      <c r="A4782" s="9">
        <v>4778</v>
      </c>
      <c r="B4782" s="107" t="s">
        <v>3818</v>
      </c>
      <c r="C4782" s="104" t="s">
        <v>70</v>
      </c>
      <c r="D4782" s="104">
        <v>2</v>
      </c>
      <c r="E4782" s="36">
        <f>H4782/100</f>
        <v>0.51113749999999991</v>
      </c>
      <c r="F4782" s="49"/>
      <c r="G4782" s="49"/>
      <c r="H4782" s="12">
        <v>51.113749999999996</v>
      </c>
      <c r="I4782" s="49"/>
      <c r="J4782" s="106"/>
      <c r="K4782" s="14">
        <f>SUM(I4782:J4782)</f>
        <v>0</v>
      </c>
      <c r="L4782" s="49"/>
      <c r="M4782" s="106"/>
      <c r="N4782" s="106"/>
      <c r="O4782" s="14">
        <f>SUM(L4782:N4782)</f>
        <v>0</v>
      </c>
      <c r="P4782" s="106"/>
      <c r="Q4782" s="106"/>
      <c r="R4782" s="106"/>
      <c r="S4782" s="106"/>
      <c r="T4782" s="14">
        <f>SUM(P4782:S4782)</f>
        <v>0</v>
      </c>
      <c r="U4782" s="49"/>
      <c r="V4782" s="49"/>
      <c r="W4782" s="49"/>
      <c r="X4782" s="49"/>
      <c r="Y4782" s="49"/>
      <c r="Z4782" s="49"/>
      <c r="AA4782" s="14">
        <f>SUM(U4782:Z4782)</f>
        <v>0</v>
      </c>
      <c r="AB4782" s="49"/>
      <c r="AC4782" s="49"/>
      <c r="AD4782" s="86">
        <f>H4782+K4782+O4782+T4782+AA4782+AB4782-AC4782</f>
        <v>51.113749999999996</v>
      </c>
    </row>
    <row r="4783" spans="1:30" ht="21" customHeight="1" x14ac:dyDescent="0.2">
      <c r="A4783" s="10">
        <v>4779</v>
      </c>
      <c r="B4783" s="132" t="s">
        <v>3819</v>
      </c>
      <c r="C4783" s="101" t="s">
        <v>68</v>
      </c>
      <c r="D4783" s="101">
        <v>1</v>
      </c>
      <c r="E4783" s="35">
        <v>0.51071428571428568</v>
      </c>
      <c r="F4783" s="48"/>
      <c r="G4783" s="48"/>
      <c r="H4783" s="12">
        <f>SUM(E4783*100,F4783:G4783)</f>
        <v>51.071428571428569</v>
      </c>
      <c r="I4783" s="48"/>
      <c r="J4783" s="78"/>
      <c r="K4783" s="13">
        <f>SUM(I4783:J4783)</f>
        <v>0</v>
      </c>
      <c r="L4783" s="48"/>
      <c r="M4783" s="78"/>
      <c r="N4783" s="78"/>
      <c r="O4783" s="13">
        <f>SUM(L4783:N4783)</f>
        <v>0</v>
      </c>
      <c r="P4783" s="78"/>
      <c r="Q4783" s="78"/>
      <c r="R4783" s="78"/>
      <c r="S4783" s="78"/>
      <c r="T4783" s="13">
        <f>SUM(P4783:S4783)</f>
        <v>0</v>
      </c>
      <c r="U4783" s="48"/>
      <c r="V4783" s="48"/>
      <c r="W4783" s="48"/>
      <c r="X4783" s="48"/>
      <c r="Y4783" s="48"/>
      <c r="Z4783" s="48"/>
      <c r="AA4783" s="13">
        <f>SUM(U4783:Z4783)</f>
        <v>0</v>
      </c>
      <c r="AB4783" s="48"/>
      <c r="AC4783" s="48"/>
      <c r="AD4783" s="87">
        <f>H4783+K4783+O4783+T4783+AA4783+AB4783-AC4783</f>
        <v>51.071428571428569</v>
      </c>
    </row>
    <row r="4784" spans="1:30" ht="21" customHeight="1" x14ac:dyDescent="0.2">
      <c r="A4784" s="8">
        <v>4780</v>
      </c>
      <c r="B4784" s="140" t="s">
        <v>3820</v>
      </c>
      <c r="C4784" s="92" t="s">
        <v>64</v>
      </c>
      <c r="D4784" s="91">
        <v>4</v>
      </c>
      <c r="E4784" s="37">
        <v>0.51046728971962618</v>
      </c>
      <c r="F4784" s="46"/>
      <c r="G4784" s="46"/>
      <c r="H4784" s="12">
        <f>SUM(E4784*100,F4784:G4784)</f>
        <v>51.046728971962615</v>
      </c>
      <c r="I4784" s="94"/>
      <c r="J4784" s="95"/>
      <c r="K4784" s="12">
        <f>SUM(I4784:J4784)</f>
        <v>0</v>
      </c>
      <c r="L4784" s="95"/>
      <c r="M4784" s="95"/>
      <c r="N4784" s="95"/>
      <c r="O4784" s="12">
        <f>SUM(L4784:N4784)</f>
        <v>0</v>
      </c>
      <c r="P4784" s="95"/>
      <c r="Q4784" s="95"/>
      <c r="R4784" s="95"/>
      <c r="S4784" s="95"/>
      <c r="T4784" s="12">
        <f>SUM(P4784:S4784)</f>
        <v>0</v>
      </c>
      <c r="U4784" s="95"/>
      <c r="V4784" s="94"/>
      <c r="W4784" s="94"/>
      <c r="X4784" s="94"/>
      <c r="Y4784" s="85"/>
      <c r="Z4784" s="85"/>
      <c r="AA4784" s="14">
        <f>SUM(U4784:Z4784)</f>
        <v>0</v>
      </c>
      <c r="AB4784" s="85"/>
      <c r="AC4784" s="85"/>
      <c r="AD4784" s="87">
        <f>H4784+K4784+O4784+T4784+AA4784+AB4784-AC4784</f>
        <v>51.046728971962615</v>
      </c>
    </row>
    <row r="4785" spans="1:30" ht="21" customHeight="1" x14ac:dyDescent="0.2">
      <c r="A4785" s="9">
        <v>4781</v>
      </c>
      <c r="B4785" s="117">
        <v>204042</v>
      </c>
      <c r="C4785" s="119" t="s">
        <v>78</v>
      </c>
      <c r="D4785" s="119">
        <v>1</v>
      </c>
      <c r="E4785" s="36">
        <v>0.51031249999999995</v>
      </c>
      <c r="F4785" s="51"/>
      <c r="G4785" s="51"/>
      <c r="H4785" s="12">
        <f>SUM(E4785*100,F4785:G4785)</f>
        <v>51.031249999999993</v>
      </c>
      <c r="I4785" s="51"/>
      <c r="J4785" s="121"/>
      <c r="K4785" s="14">
        <f>SUM(I4785:J4785)</f>
        <v>0</v>
      </c>
      <c r="L4785" s="51"/>
      <c r="M4785" s="121"/>
      <c r="N4785" s="121"/>
      <c r="O4785" s="14">
        <f>SUM(L4785:N4785)</f>
        <v>0</v>
      </c>
      <c r="P4785" s="121"/>
      <c r="Q4785" s="121"/>
      <c r="R4785" s="121"/>
      <c r="S4785" s="121"/>
      <c r="T4785" s="14">
        <f>SUM(P4785:S4785)</f>
        <v>0</v>
      </c>
      <c r="U4785" s="51"/>
      <c r="V4785" s="51"/>
      <c r="W4785" s="51"/>
      <c r="X4785" s="51"/>
      <c r="Y4785" s="51"/>
      <c r="Z4785" s="51"/>
      <c r="AA4785" s="14">
        <f>SUM(U4785:Z4785)</f>
        <v>0</v>
      </c>
      <c r="AB4785" s="51"/>
      <c r="AC4785" s="51"/>
      <c r="AD4785" s="86">
        <f>H4785+K4785+O4785+T4785+AA4785+AB4785-AC4785</f>
        <v>51.031249999999993</v>
      </c>
    </row>
    <row r="4786" spans="1:30" ht="21" customHeight="1" x14ac:dyDescent="0.2">
      <c r="A4786" s="10">
        <v>4782</v>
      </c>
      <c r="B4786" s="117">
        <v>184158</v>
      </c>
      <c r="C4786" s="119" t="s">
        <v>78</v>
      </c>
      <c r="D4786" s="119">
        <v>3</v>
      </c>
      <c r="E4786" s="36">
        <v>0.50786363636363629</v>
      </c>
      <c r="F4786" s="51"/>
      <c r="G4786" s="51"/>
      <c r="H4786" s="12">
        <f>SUM(E4786*100,F4786:G4786)</f>
        <v>50.786363636363632</v>
      </c>
      <c r="I4786" s="51"/>
      <c r="J4786" s="121"/>
      <c r="K4786" s="14">
        <f>SUM(I4786:J4786)</f>
        <v>0</v>
      </c>
      <c r="L4786" s="51"/>
      <c r="M4786" s="121"/>
      <c r="N4786" s="121"/>
      <c r="O4786" s="14">
        <f>SUM(L4786:N4786)</f>
        <v>0</v>
      </c>
      <c r="P4786" s="121"/>
      <c r="Q4786" s="121"/>
      <c r="R4786" s="121"/>
      <c r="S4786" s="121"/>
      <c r="T4786" s="14">
        <f>SUM(P4786:S4786)</f>
        <v>0</v>
      </c>
      <c r="U4786" s="51"/>
      <c r="V4786" s="51"/>
      <c r="W4786" s="51"/>
      <c r="X4786" s="51"/>
      <c r="Y4786" s="51"/>
      <c r="Z4786" s="51"/>
      <c r="AA4786" s="14">
        <f>SUM(U4786:Z4786)</f>
        <v>0</v>
      </c>
      <c r="AB4786" s="51"/>
      <c r="AC4786" s="51"/>
      <c r="AD4786" s="86">
        <f>H4786+K4786+O4786+T4786+AA4786+AB4786-AC4786</f>
        <v>50.786363636363632</v>
      </c>
    </row>
    <row r="4787" spans="1:30" ht="21" customHeight="1" x14ac:dyDescent="0.2">
      <c r="A4787" s="8">
        <v>4783</v>
      </c>
      <c r="B4787" s="96" t="s">
        <v>3821</v>
      </c>
      <c r="C4787" s="96" t="s">
        <v>66</v>
      </c>
      <c r="D4787" s="96">
        <v>4</v>
      </c>
      <c r="E4787" s="35">
        <v>0.50777777777777777</v>
      </c>
      <c r="F4787" s="47"/>
      <c r="G4787" s="47"/>
      <c r="H4787" s="12">
        <f>SUM(E4787*100,F4787:G4787)</f>
        <v>50.777777777777779</v>
      </c>
      <c r="I4787" s="47"/>
      <c r="J4787" s="77"/>
      <c r="K4787" s="13">
        <f>SUM(I4787:J4787)</f>
        <v>0</v>
      </c>
      <c r="L4787" s="47"/>
      <c r="M4787" s="77"/>
      <c r="N4787" s="77"/>
      <c r="O4787" s="13">
        <f>SUM(L4787:N4787)</f>
        <v>0</v>
      </c>
      <c r="P4787" s="77"/>
      <c r="Q4787" s="77"/>
      <c r="R4787" s="77"/>
      <c r="S4787" s="77"/>
      <c r="T4787" s="13">
        <f>SUM(P4787:S4787)</f>
        <v>0</v>
      </c>
      <c r="U4787" s="47"/>
      <c r="V4787" s="47"/>
      <c r="W4787" s="47"/>
      <c r="X4787" s="47"/>
      <c r="Y4787" s="47"/>
      <c r="Z4787" s="47"/>
      <c r="AA4787" s="13">
        <f>SUM(U4787:Z4787)</f>
        <v>0</v>
      </c>
      <c r="AB4787" s="47"/>
      <c r="AC4787" s="47"/>
      <c r="AD4787" s="86">
        <f>H4787+K4787+O4787+T4787+AA4787+AB4787-AC4787</f>
        <v>50.777777777777779</v>
      </c>
    </row>
    <row r="4788" spans="1:30" ht="21" customHeight="1" x14ac:dyDescent="0.2">
      <c r="A4788" s="9">
        <v>4784</v>
      </c>
      <c r="B4788" s="96" t="s">
        <v>3822</v>
      </c>
      <c r="C4788" s="96" t="s">
        <v>66</v>
      </c>
      <c r="D4788" s="96">
        <v>4</v>
      </c>
      <c r="E4788" s="35">
        <v>0.32777777777777778</v>
      </c>
      <c r="F4788" s="47">
        <v>3</v>
      </c>
      <c r="G4788" s="47"/>
      <c r="H4788" s="12">
        <f>SUM(E4788*100,F4788:G4788)</f>
        <v>35.777777777777779</v>
      </c>
      <c r="I4788" s="47"/>
      <c r="J4788" s="77"/>
      <c r="K4788" s="13">
        <f>SUM(I4788:J4788)</f>
        <v>0</v>
      </c>
      <c r="L4788" s="47"/>
      <c r="M4788" s="77"/>
      <c r="N4788" s="77"/>
      <c r="O4788" s="13">
        <f>SUM(L4788:N4788)</f>
        <v>0</v>
      </c>
      <c r="P4788" s="77"/>
      <c r="Q4788" s="77"/>
      <c r="R4788" s="77"/>
      <c r="S4788" s="77"/>
      <c r="T4788" s="13">
        <f>SUM(P4788:S4788)</f>
        <v>0</v>
      </c>
      <c r="U4788" s="47">
        <v>15</v>
      </c>
      <c r="V4788" s="47"/>
      <c r="W4788" s="47"/>
      <c r="X4788" s="47"/>
      <c r="Y4788" s="47"/>
      <c r="Z4788" s="47"/>
      <c r="AA4788" s="13">
        <f>SUM(U4788:Z4788)</f>
        <v>15</v>
      </c>
      <c r="AB4788" s="47"/>
      <c r="AC4788" s="47"/>
      <c r="AD4788" s="86">
        <f>H4788+K4788+O4788+T4788+AA4788+AB4788-AC4788</f>
        <v>50.777777777777779</v>
      </c>
    </row>
    <row r="4789" spans="1:30" ht="21" customHeight="1" x14ac:dyDescent="0.2">
      <c r="A4789" s="10">
        <v>4785</v>
      </c>
      <c r="B4789" s="117">
        <v>194127</v>
      </c>
      <c r="C4789" s="119" t="s">
        <v>78</v>
      </c>
      <c r="D4789" s="119">
        <v>2</v>
      </c>
      <c r="E4789" s="36">
        <v>0.5072916666666667</v>
      </c>
      <c r="F4789" s="51"/>
      <c r="G4789" s="51"/>
      <c r="H4789" s="12">
        <f>SUM(E4789*100,F4789:G4789)</f>
        <v>50.729166666666671</v>
      </c>
      <c r="I4789" s="51"/>
      <c r="J4789" s="121"/>
      <c r="K4789" s="14">
        <f>SUM(I4789:J4789)</f>
        <v>0</v>
      </c>
      <c r="L4789" s="51"/>
      <c r="M4789" s="121"/>
      <c r="N4789" s="121"/>
      <c r="O4789" s="14">
        <f>SUM(L4789:N4789)</f>
        <v>0</v>
      </c>
      <c r="P4789" s="121"/>
      <c r="Q4789" s="121"/>
      <c r="R4789" s="121"/>
      <c r="S4789" s="121"/>
      <c r="T4789" s="14">
        <f>SUM(P4789:S4789)</f>
        <v>0</v>
      </c>
      <c r="U4789" s="51"/>
      <c r="V4789" s="51"/>
      <c r="W4789" s="51"/>
      <c r="X4789" s="51"/>
      <c r="Y4789" s="51"/>
      <c r="Z4789" s="51"/>
      <c r="AA4789" s="14">
        <f>SUM(U4789:Z4789)</f>
        <v>0</v>
      </c>
      <c r="AB4789" s="51"/>
      <c r="AC4789" s="51"/>
      <c r="AD4789" s="87">
        <f>H4789+K4789+O4789+T4789+AA4789+AB4789-AC4789</f>
        <v>50.729166666666671</v>
      </c>
    </row>
    <row r="4790" spans="1:30" ht="21" customHeight="1" x14ac:dyDescent="0.2">
      <c r="A4790" s="8">
        <v>4786</v>
      </c>
      <c r="B4790" s="114" t="s">
        <v>3823</v>
      </c>
      <c r="C4790" s="92" t="s">
        <v>64</v>
      </c>
      <c r="D4790" s="91">
        <v>3</v>
      </c>
      <c r="E4790" s="37">
        <v>0.50636655948553055</v>
      </c>
      <c r="F4790" s="46"/>
      <c r="G4790" s="46"/>
      <c r="H4790" s="12">
        <f>SUM(E4790*100,F4790:G4790)</f>
        <v>50.636655948553056</v>
      </c>
      <c r="I4790" s="94"/>
      <c r="J4790" s="95"/>
      <c r="K4790" s="12">
        <f>SUM(I4790:J4790)</f>
        <v>0</v>
      </c>
      <c r="L4790" s="95"/>
      <c r="M4790" s="95"/>
      <c r="N4790" s="95"/>
      <c r="O4790" s="12">
        <f>SUM(L4790:N4790)</f>
        <v>0</v>
      </c>
      <c r="P4790" s="95"/>
      <c r="Q4790" s="95"/>
      <c r="R4790" s="95"/>
      <c r="S4790" s="95"/>
      <c r="T4790" s="12">
        <f>SUM(P4790:S4790)</f>
        <v>0</v>
      </c>
      <c r="U4790" s="95"/>
      <c r="V4790" s="94"/>
      <c r="W4790" s="94"/>
      <c r="X4790" s="94"/>
      <c r="Y4790" s="85"/>
      <c r="Z4790" s="85"/>
      <c r="AA4790" s="14">
        <f>SUM(U4790:Z4790)</f>
        <v>0</v>
      </c>
      <c r="AB4790" s="85"/>
      <c r="AC4790" s="85"/>
      <c r="AD4790" s="86">
        <f>H4790+K4790+O4790+T4790+AA4790+AB4790-AC4790</f>
        <v>50.636655948553056</v>
      </c>
    </row>
    <row r="4791" spans="1:30" ht="21" customHeight="1" x14ac:dyDescent="0.2">
      <c r="A4791" s="9">
        <v>4787</v>
      </c>
      <c r="B4791" s="134" t="s">
        <v>3824</v>
      </c>
      <c r="C4791" s="92" t="s">
        <v>64</v>
      </c>
      <c r="D4791" s="92">
        <v>1</v>
      </c>
      <c r="E4791" s="37">
        <v>0.5063333333333333</v>
      </c>
      <c r="F4791" s="46"/>
      <c r="G4791" s="46"/>
      <c r="H4791" s="12">
        <f>SUM(E4791*100,F4791:G4791)</f>
        <v>50.633333333333333</v>
      </c>
      <c r="I4791" s="94"/>
      <c r="J4791" s="95"/>
      <c r="K4791" s="12">
        <f>SUM(I4791:J4791)</f>
        <v>0</v>
      </c>
      <c r="L4791" s="95"/>
      <c r="M4791" s="95"/>
      <c r="N4791" s="95"/>
      <c r="O4791" s="12">
        <f>SUM(L4791:N4791)</f>
        <v>0</v>
      </c>
      <c r="P4791" s="95"/>
      <c r="Q4791" s="95"/>
      <c r="R4791" s="95"/>
      <c r="S4791" s="95"/>
      <c r="T4791" s="12">
        <f>SUM(P4791:S4791)</f>
        <v>0</v>
      </c>
      <c r="U4791" s="95"/>
      <c r="V4791" s="94"/>
      <c r="W4791" s="94"/>
      <c r="X4791" s="94"/>
      <c r="Y4791" s="85"/>
      <c r="Z4791" s="85"/>
      <c r="AA4791" s="14">
        <f>SUM(U4791:Z4791)</f>
        <v>0</v>
      </c>
      <c r="AB4791" s="85"/>
      <c r="AC4791" s="85"/>
      <c r="AD4791" s="86">
        <f>H4791+K4791+O4791+T4791+AA4791+AB4791-AC4791</f>
        <v>50.633333333333333</v>
      </c>
    </row>
    <row r="4792" spans="1:30" ht="21" customHeight="1" x14ac:dyDescent="0.2">
      <c r="A4792" s="10">
        <v>4788</v>
      </c>
      <c r="B4792" s="110" t="s">
        <v>3825</v>
      </c>
      <c r="C4792" s="110" t="s">
        <v>73</v>
      </c>
      <c r="D4792" s="110">
        <v>3</v>
      </c>
      <c r="E4792" s="36">
        <v>0.50594202898550722</v>
      </c>
      <c r="F4792" s="50"/>
      <c r="G4792" s="50"/>
      <c r="H4792" s="12">
        <f>SUM(E4792*100,F4792:G4792)</f>
        <v>50.594202898550719</v>
      </c>
      <c r="I4792" s="50"/>
      <c r="J4792" s="112"/>
      <c r="K4792" s="14">
        <f>SUM(I4792:J4792)</f>
        <v>0</v>
      </c>
      <c r="L4792" s="50"/>
      <c r="M4792" s="112"/>
      <c r="N4792" s="112"/>
      <c r="O4792" s="14">
        <f>SUM(L4792:N4792)</f>
        <v>0</v>
      </c>
      <c r="P4792" s="112"/>
      <c r="Q4792" s="112"/>
      <c r="R4792" s="112"/>
      <c r="S4792" s="112"/>
      <c r="T4792" s="14">
        <f>SUM(P4792:S4792)</f>
        <v>0</v>
      </c>
      <c r="U4792" s="50"/>
      <c r="V4792" s="50"/>
      <c r="W4792" s="50"/>
      <c r="X4792" s="50"/>
      <c r="Y4792" s="50"/>
      <c r="Z4792" s="50"/>
      <c r="AA4792" s="14">
        <f>SUM(U4792:Z4792)</f>
        <v>0</v>
      </c>
      <c r="AB4792" s="50"/>
      <c r="AC4792" s="50"/>
      <c r="AD4792" s="86">
        <f>H4792+K4792+O4792+T4792+AA4792+AB4792-AC4792</f>
        <v>50.594202898550719</v>
      </c>
    </row>
    <row r="4793" spans="1:30" ht="21" customHeight="1" x14ac:dyDescent="0.2">
      <c r="A4793" s="8">
        <v>4789</v>
      </c>
      <c r="B4793" s="96" t="s">
        <v>3826</v>
      </c>
      <c r="C4793" s="96" t="s">
        <v>66</v>
      </c>
      <c r="D4793" s="96">
        <v>2</v>
      </c>
      <c r="E4793" s="35">
        <v>0.5006666666666667</v>
      </c>
      <c r="F4793" s="47"/>
      <c r="G4793" s="47"/>
      <c r="H4793" s="12">
        <f>SUM(E4793*100,F4793:G4793)</f>
        <v>50.06666666666667</v>
      </c>
      <c r="I4793" s="47"/>
      <c r="J4793" s="77"/>
      <c r="K4793" s="13">
        <f>SUM(I4793:J4793)</f>
        <v>0</v>
      </c>
      <c r="L4793" s="47"/>
      <c r="M4793" s="77"/>
      <c r="N4793" s="77"/>
      <c r="O4793" s="13">
        <f>SUM(L4793:N4793)</f>
        <v>0</v>
      </c>
      <c r="P4793" s="77"/>
      <c r="Q4793" s="98"/>
      <c r="R4793" s="77">
        <v>0.5</v>
      </c>
      <c r="S4793" s="77"/>
      <c r="T4793" s="13">
        <f>SUM(P4793:S4793)</f>
        <v>0.5</v>
      </c>
      <c r="U4793" s="47"/>
      <c r="V4793" s="47"/>
      <c r="W4793" s="47"/>
      <c r="X4793" s="47"/>
      <c r="Y4793" s="47"/>
      <c r="Z4793" s="47"/>
      <c r="AA4793" s="13">
        <f>SUM(U4793:Z4793)</f>
        <v>0</v>
      </c>
      <c r="AB4793" s="47"/>
      <c r="AC4793" s="47"/>
      <c r="AD4793" s="86">
        <f>H4793+K4793+O4793+T4793+AA4793+AB4793-AC4793</f>
        <v>50.56666666666667</v>
      </c>
    </row>
    <row r="4794" spans="1:30" ht="21" customHeight="1" x14ac:dyDescent="0.2">
      <c r="A4794" s="9">
        <v>4790</v>
      </c>
      <c r="B4794" s="134" t="s">
        <v>3827</v>
      </c>
      <c r="C4794" s="92" t="s">
        <v>64</v>
      </c>
      <c r="D4794" s="92">
        <v>1</v>
      </c>
      <c r="E4794" s="37">
        <v>0.50566666666666671</v>
      </c>
      <c r="F4794" s="55"/>
      <c r="G4794" s="46"/>
      <c r="H4794" s="12">
        <f>SUM(E4794*100,F4794:G4794)</f>
        <v>50.56666666666667</v>
      </c>
      <c r="I4794" s="94"/>
      <c r="J4794" s="95"/>
      <c r="K4794" s="12">
        <f>SUM(I4794:J4794)</f>
        <v>0</v>
      </c>
      <c r="L4794" s="95"/>
      <c r="M4794" s="95"/>
      <c r="N4794" s="95"/>
      <c r="O4794" s="12">
        <f>SUM(L4794:N4794)</f>
        <v>0</v>
      </c>
      <c r="P4794" s="95"/>
      <c r="Q4794" s="95"/>
      <c r="R4794" s="95"/>
      <c r="S4794" s="95"/>
      <c r="T4794" s="12">
        <f>SUM(P4794:S4794)</f>
        <v>0</v>
      </c>
      <c r="U4794" s="95"/>
      <c r="V4794" s="94"/>
      <c r="W4794" s="94"/>
      <c r="X4794" s="94"/>
      <c r="Y4794" s="85"/>
      <c r="Z4794" s="85"/>
      <c r="AA4794" s="14">
        <f>SUM(U4794:Z4794)</f>
        <v>0</v>
      </c>
      <c r="AB4794" s="85"/>
      <c r="AC4794" s="85"/>
      <c r="AD4794" s="86">
        <f>H4794+K4794+O4794+T4794+AA4794+AB4794-AC4794</f>
        <v>50.56666666666667</v>
      </c>
    </row>
    <row r="4795" spans="1:30" ht="21" customHeight="1" x14ac:dyDescent="0.2">
      <c r="A4795" s="10">
        <v>4791</v>
      </c>
      <c r="B4795" s="117">
        <v>204146</v>
      </c>
      <c r="C4795" s="119" t="s">
        <v>78</v>
      </c>
      <c r="D4795" s="119">
        <v>1</v>
      </c>
      <c r="E4795" s="36">
        <v>0.50531250000000005</v>
      </c>
      <c r="F4795" s="51"/>
      <c r="G4795" s="51"/>
      <c r="H4795" s="12">
        <f>SUM(E4795*100,F4795:G4795)</f>
        <v>50.531250000000007</v>
      </c>
      <c r="I4795" s="51"/>
      <c r="J4795" s="121"/>
      <c r="K4795" s="14">
        <f>SUM(I4795:J4795)</f>
        <v>0</v>
      </c>
      <c r="L4795" s="51"/>
      <c r="M4795" s="121"/>
      <c r="N4795" s="121"/>
      <c r="O4795" s="14">
        <f>SUM(L4795:N4795)</f>
        <v>0</v>
      </c>
      <c r="P4795" s="121"/>
      <c r="Q4795" s="121"/>
      <c r="R4795" s="121"/>
      <c r="S4795" s="121"/>
      <c r="T4795" s="14">
        <f>SUM(P4795:S4795)</f>
        <v>0</v>
      </c>
      <c r="U4795" s="51"/>
      <c r="V4795" s="51"/>
      <c r="W4795" s="51"/>
      <c r="X4795" s="51"/>
      <c r="Y4795" s="51"/>
      <c r="Z4795" s="51"/>
      <c r="AA4795" s="14">
        <f>SUM(U4795:Z4795)</f>
        <v>0</v>
      </c>
      <c r="AB4795" s="51"/>
      <c r="AC4795" s="51"/>
      <c r="AD4795" s="87">
        <f>H4795+K4795+O4795+T4795+AA4795+AB4795-AC4795</f>
        <v>50.531250000000007</v>
      </c>
    </row>
    <row r="4796" spans="1:30" ht="21" customHeight="1" x14ac:dyDescent="0.2">
      <c r="A4796" s="8">
        <v>4792</v>
      </c>
      <c r="B4796" s="143" t="s">
        <v>3828</v>
      </c>
      <c r="C4796" s="92" t="s">
        <v>64</v>
      </c>
      <c r="D4796" s="91">
        <v>4</v>
      </c>
      <c r="E4796" s="37">
        <v>0.50373831775700939</v>
      </c>
      <c r="F4796" s="46"/>
      <c r="G4796" s="46"/>
      <c r="H4796" s="12">
        <f>SUM(E4796*100,F4796:G4796)</f>
        <v>50.373831775700936</v>
      </c>
      <c r="I4796" s="94"/>
      <c r="J4796" s="95"/>
      <c r="K4796" s="12">
        <f>SUM(I4796:J4796)</f>
        <v>0</v>
      </c>
      <c r="L4796" s="95"/>
      <c r="M4796" s="95"/>
      <c r="N4796" s="95"/>
      <c r="O4796" s="12">
        <f>SUM(L4796:N4796)</f>
        <v>0</v>
      </c>
      <c r="P4796" s="95"/>
      <c r="Q4796" s="95"/>
      <c r="R4796" s="95"/>
      <c r="S4796" s="95"/>
      <c r="T4796" s="12">
        <f>SUM(P4796:S4796)</f>
        <v>0</v>
      </c>
      <c r="U4796" s="95"/>
      <c r="V4796" s="94"/>
      <c r="W4796" s="94"/>
      <c r="X4796" s="94"/>
      <c r="Y4796" s="85"/>
      <c r="Z4796" s="85"/>
      <c r="AA4796" s="14">
        <f>SUM(U4796:Z4796)</f>
        <v>0</v>
      </c>
      <c r="AB4796" s="85"/>
      <c r="AC4796" s="85"/>
      <c r="AD4796" s="86">
        <f>H4796+K4796+O4796+T4796+AA4796+AB4796-AC4796</f>
        <v>50.373831775700936</v>
      </c>
    </row>
    <row r="4797" spans="1:30" ht="21" customHeight="1" x14ac:dyDescent="0.2">
      <c r="A4797" s="9">
        <v>4793</v>
      </c>
      <c r="B4797" s="122" t="s">
        <v>3829</v>
      </c>
      <c r="C4797" s="110" t="s">
        <v>73</v>
      </c>
      <c r="D4797" s="110">
        <v>2</v>
      </c>
      <c r="E4797" s="36">
        <v>0.50363636363636366</v>
      </c>
      <c r="F4797" s="50"/>
      <c r="G4797" s="50"/>
      <c r="H4797" s="12">
        <f>SUM(E4797*100,F4797:G4797)</f>
        <v>50.363636363636367</v>
      </c>
      <c r="I4797" s="50"/>
      <c r="J4797" s="112"/>
      <c r="K4797" s="14">
        <f>SUM(I4797:J4797)</f>
        <v>0</v>
      </c>
      <c r="L4797" s="50"/>
      <c r="M4797" s="112"/>
      <c r="N4797" s="112"/>
      <c r="O4797" s="14">
        <f>SUM(L4797:N4797)</f>
        <v>0</v>
      </c>
      <c r="P4797" s="112"/>
      <c r="Q4797" s="112"/>
      <c r="R4797" s="112"/>
      <c r="S4797" s="112"/>
      <c r="T4797" s="14">
        <f>SUM(P4797:S4797)</f>
        <v>0</v>
      </c>
      <c r="U4797" s="50"/>
      <c r="V4797" s="50"/>
      <c r="W4797" s="50"/>
      <c r="X4797" s="50"/>
      <c r="Y4797" s="50"/>
      <c r="Z4797" s="50"/>
      <c r="AA4797" s="14">
        <f>SUM(U4797:Z4797)</f>
        <v>0</v>
      </c>
      <c r="AB4797" s="50"/>
      <c r="AC4797" s="50"/>
      <c r="AD4797" s="86">
        <f>H4797+K4797+O4797+T4797+AA4797+AB4797-AC4797</f>
        <v>50.363636363636367</v>
      </c>
    </row>
    <row r="4798" spans="1:30" ht="21" customHeight="1" x14ac:dyDescent="0.2">
      <c r="A4798" s="10">
        <v>4794</v>
      </c>
      <c r="B4798" s="110" t="s">
        <v>3830</v>
      </c>
      <c r="C4798" s="110" t="s">
        <v>73</v>
      </c>
      <c r="D4798" s="110">
        <v>3</v>
      </c>
      <c r="E4798" s="36">
        <v>0.50318840579710145</v>
      </c>
      <c r="F4798" s="50"/>
      <c r="G4798" s="50"/>
      <c r="H4798" s="12">
        <f>SUM(E4798*100,F4798:G4798)</f>
        <v>50.318840579710141</v>
      </c>
      <c r="I4798" s="50"/>
      <c r="J4798" s="112"/>
      <c r="K4798" s="14">
        <f>SUM(I4798:J4798)</f>
        <v>0</v>
      </c>
      <c r="L4798" s="50"/>
      <c r="M4798" s="112"/>
      <c r="N4798" s="112"/>
      <c r="O4798" s="14">
        <f>SUM(L4798:N4798)</f>
        <v>0</v>
      </c>
      <c r="P4798" s="112"/>
      <c r="Q4798" s="112"/>
      <c r="R4798" s="112"/>
      <c r="S4798" s="112"/>
      <c r="T4798" s="14">
        <f>SUM(P4798:S4798)</f>
        <v>0</v>
      </c>
      <c r="U4798" s="50"/>
      <c r="V4798" s="50"/>
      <c r="W4798" s="50"/>
      <c r="X4798" s="50"/>
      <c r="Y4798" s="50"/>
      <c r="Z4798" s="50"/>
      <c r="AA4798" s="14">
        <f>SUM(U4798:Z4798)</f>
        <v>0</v>
      </c>
      <c r="AB4798" s="50"/>
      <c r="AC4798" s="50"/>
      <c r="AD4798" s="86">
        <f>H4798+K4798+O4798+T4798+AA4798+AB4798-AC4798</f>
        <v>50.318840579710141</v>
      </c>
    </row>
    <row r="4799" spans="1:30" ht="21" customHeight="1" x14ac:dyDescent="0.2">
      <c r="A4799" s="8">
        <v>4795</v>
      </c>
      <c r="B4799" s="123" t="s">
        <v>3831</v>
      </c>
      <c r="C4799" s="101" t="s">
        <v>68</v>
      </c>
      <c r="D4799" s="125">
        <v>3</v>
      </c>
      <c r="E4799" s="35">
        <v>0.50310344827586206</v>
      </c>
      <c r="F4799" s="48"/>
      <c r="G4799" s="48"/>
      <c r="H4799" s="12">
        <f>SUM(E4799*100,F4799:G4799)</f>
        <v>50.310344827586206</v>
      </c>
      <c r="I4799" s="48"/>
      <c r="J4799" s="78"/>
      <c r="K4799" s="13">
        <f>SUM(I4799:J4799)</f>
        <v>0</v>
      </c>
      <c r="L4799" s="48"/>
      <c r="M4799" s="78"/>
      <c r="N4799" s="78"/>
      <c r="O4799" s="13">
        <f>SUM(L4799:N4799)</f>
        <v>0</v>
      </c>
      <c r="P4799" s="78"/>
      <c r="Q4799" s="78"/>
      <c r="R4799" s="78"/>
      <c r="S4799" s="78"/>
      <c r="T4799" s="13">
        <f>SUM(P4799:S4799)</f>
        <v>0</v>
      </c>
      <c r="U4799" s="48"/>
      <c r="V4799" s="48"/>
      <c r="W4799" s="48"/>
      <c r="X4799" s="48"/>
      <c r="Y4799" s="48"/>
      <c r="Z4799" s="48"/>
      <c r="AA4799" s="13">
        <f>SUM(U4799:Z4799)</f>
        <v>0</v>
      </c>
      <c r="AB4799" s="48"/>
      <c r="AC4799" s="48"/>
      <c r="AD4799" s="86">
        <f>H4799+K4799+O4799+T4799+AA4799+AB4799-AC4799</f>
        <v>50.310344827586206</v>
      </c>
    </row>
    <row r="4800" spans="1:30" ht="21" customHeight="1" x14ac:dyDescent="0.2">
      <c r="A4800" s="9">
        <v>4796</v>
      </c>
      <c r="B4800" s="122" t="s">
        <v>3832</v>
      </c>
      <c r="C4800" s="110" t="s">
        <v>73</v>
      </c>
      <c r="D4800" s="110">
        <v>2</v>
      </c>
      <c r="E4800" s="36">
        <v>0.50272727272727269</v>
      </c>
      <c r="F4800" s="50"/>
      <c r="G4800" s="50"/>
      <c r="H4800" s="12">
        <f>SUM(E4800*100,F4800:G4800)</f>
        <v>50.272727272727266</v>
      </c>
      <c r="I4800" s="50"/>
      <c r="J4800" s="112"/>
      <c r="K4800" s="14">
        <f>SUM(I4800:J4800)</f>
        <v>0</v>
      </c>
      <c r="L4800" s="50"/>
      <c r="M4800" s="112"/>
      <c r="N4800" s="112"/>
      <c r="O4800" s="14">
        <f>SUM(L4800:N4800)</f>
        <v>0</v>
      </c>
      <c r="P4800" s="112"/>
      <c r="Q4800" s="112"/>
      <c r="R4800" s="112"/>
      <c r="S4800" s="112"/>
      <c r="T4800" s="14">
        <f>SUM(P4800:S4800)</f>
        <v>0</v>
      </c>
      <c r="U4800" s="50"/>
      <c r="V4800" s="50"/>
      <c r="W4800" s="50"/>
      <c r="X4800" s="50"/>
      <c r="Y4800" s="50"/>
      <c r="Z4800" s="50"/>
      <c r="AA4800" s="14">
        <f>SUM(U4800:Z4800)</f>
        <v>0</v>
      </c>
      <c r="AB4800" s="50"/>
      <c r="AC4800" s="50"/>
      <c r="AD4800" s="86">
        <f>H4800+K4800+O4800+T4800+AA4800+AB4800-AC4800</f>
        <v>50.272727272727266</v>
      </c>
    </row>
    <row r="4801" spans="1:30" ht="21" customHeight="1" x14ac:dyDescent="0.2">
      <c r="A4801" s="10">
        <v>4797</v>
      </c>
      <c r="B4801" s="154">
        <v>164267</v>
      </c>
      <c r="C4801" s="92" t="s">
        <v>64</v>
      </c>
      <c r="D4801" s="91">
        <v>5</v>
      </c>
      <c r="E4801" s="37">
        <v>0.50215306676316263</v>
      </c>
      <c r="F4801" s="54"/>
      <c r="G4801" s="54"/>
      <c r="H4801" s="12">
        <f>SUM(E4801*100,F4801:G4801)</f>
        <v>50.21530667631626</v>
      </c>
      <c r="I4801" s="85"/>
      <c r="J4801" s="126"/>
      <c r="K4801" s="12">
        <f>SUM(I4801:J4801)</f>
        <v>0</v>
      </c>
      <c r="L4801" s="95"/>
      <c r="M4801" s="95"/>
      <c r="N4801" s="95"/>
      <c r="O4801" s="12">
        <f>SUM(L4801:N4801)</f>
        <v>0</v>
      </c>
      <c r="P4801" s="95"/>
      <c r="Q4801" s="95"/>
      <c r="R4801" s="95"/>
      <c r="S4801" s="95"/>
      <c r="T4801" s="12">
        <f>SUM(P4801:S4801)</f>
        <v>0</v>
      </c>
      <c r="U4801" s="95"/>
      <c r="V4801" s="94"/>
      <c r="W4801" s="94"/>
      <c r="X4801" s="94"/>
      <c r="Y4801" s="85"/>
      <c r="Z4801" s="85"/>
      <c r="AA4801" s="14">
        <f>SUM(U4801:Z4801)</f>
        <v>0</v>
      </c>
      <c r="AB4801" s="85"/>
      <c r="AC4801" s="85"/>
      <c r="AD4801" s="86">
        <f>H4801+K4801+O4801+T4801+AA4801+AB4801-AC4801</f>
        <v>50.21530667631626</v>
      </c>
    </row>
    <row r="4802" spans="1:30" ht="21" customHeight="1" x14ac:dyDescent="0.2">
      <c r="A4802" s="8">
        <v>4798</v>
      </c>
      <c r="B4802" s="122" t="s">
        <v>3833</v>
      </c>
      <c r="C4802" s="110" t="s">
        <v>73</v>
      </c>
      <c r="D4802" s="110">
        <v>1</v>
      </c>
      <c r="E4802" s="36">
        <v>0.4860714285714286</v>
      </c>
      <c r="F4802" s="50"/>
      <c r="G4802" s="50">
        <v>1</v>
      </c>
      <c r="H4802" s="12">
        <f>SUM(E4802*100,F4802:G4802)</f>
        <v>49.607142857142861</v>
      </c>
      <c r="I4802" s="50"/>
      <c r="J4802" s="112"/>
      <c r="K4802" s="14">
        <f>SUM(I4802:J4802)</f>
        <v>0</v>
      </c>
      <c r="L4802" s="50"/>
      <c r="M4802" s="112"/>
      <c r="N4802" s="112"/>
      <c r="O4802" s="14">
        <f>SUM(L4802:N4802)</f>
        <v>0</v>
      </c>
      <c r="P4802" s="112"/>
      <c r="Q4802" s="112"/>
      <c r="R4802" s="112">
        <v>0.6</v>
      </c>
      <c r="S4802" s="112"/>
      <c r="T4802" s="14">
        <f>SUM(P4802:S4802)</f>
        <v>0.6</v>
      </c>
      <c r="U4802" s="50"/>
      <c r="V4802" s="50"/>
      <c r="W4802" s="50"/>
      <c r="X4802" s="50"/>
      <c r="Y4802" s="50"/>
      <c r="Z4802" s="50"/>
      <c r="AA4802" s="14">
        <f>SUM(U4802:Z4802)</f>
        <v>0</v>
      </c>
      <c r="AB4802" s="50"/>
      <c r="AC4802" s="50"/>
      <c r="AD4802" s="86">
        <f>H4802+K4802+O4802+T4802+AA4802+AB4802-AC4802</f>
        <v>50.207142857142863</v>
      </c>
    </row>
    <row r="4803" spans="1:30" ht="21" customHeight="1" x14ac:dyDescent="0.2">
      <c r="A4803" s="9">
        <v>4799</v>
      </c>
      <c r="B4803" s="218">
        <v>164338</v>
      </c>
      <c r="C4803" s="92" t="s">
        <v>64</v>
      </c>
      <c r="D4803" s="91">
        <v>5</v>
      </c>
      <c r="E4803" s="37">
        <v>0.50171756272401435</v>
      </c>
      <c r="F4803" s="46"/>
      <c r="G4803" s="46"/>
      <c r="H4803" s="12">
        <f>SUM(E4803*100,F4803:G4803)</f>
        <v>50.171756272401439</v>
      </c>
      <c r="I4803" s="94"/>
      <c r="J4803" s="95"/>
      <c r="K4803" s="12">
        <f>SUM(I4803:J4803)</f>
        <v>0</v>
      </c>
      <c r="L4803" s="95"/>
      <c r="M4803" s="95"/>
      <c r="N4803" s="95"/>
      <c r="O4803" s="12">
        <f>SUM(L4803:N4803)</f>
        <v>0</v>
      </c>
      <c r="P4803" s="95"/>
      <c r="Q4803" s="95"/>
      <c r="R4803" s="95"/>
      <c r="S4803" s="95"/>
      <c r="T4803" s="12">
        <f>SUM(P4803:S4803)</f>
        <v>0</v>
      </c>
      <c r="U4803" s="95"/>
      <c r="V4803" s="94"/>
      <c r="W4803" s="94"/>
      <c r="X4803" s="94"/>
      <c r="Y4803" s="85"/>
      <c r="Z4803" s="85"/>
      <c r="AA4803" s="14">
        <f>SUM(U4803:Z4803)</f>
        <v>0</v>
      </c>
      <c r="AB4803" s="85"/>
      <c r="AC4803" s="85"/>
      <c r="AD4803" s="86">
        <f>H4803+K4803+O4803+T4803+AA4803+AB4803-AC4803</f>
        <v>50.171756272401439</v>
      </c>
    </row>
    <row r="4804" spans="1:30" ht="21" customHeight="1" x14ac:dyDescent="0.2">
      <c r="A4804" s="10">
        <v>4800</v>
      </c>
      <c r="B4804" s="114" t="s">
        <v>3834</v>
      </c>
      <c r="C4804" s="92" t="s">
        <v>64</v>
      </c>
      <c r="D4804" s="91">
        <v>3</v>
      </c>
      <c r="E4804" s="37">
        <v>0.50160771704180063</v>
      </c>
      <c r="F4804" s="53"/>
      <c r="G4804" s="46"/>
      <c r="H4804" s="12">
        <f>SUM(E4804*100,F4804:G4804)</f>
        <v>50.160771704180064</v>
      </c>
      <c r="I4804" s="53"/>
      <c r="J4804" s="113"/>
      <c r="K4804" s="12">
        <f>SUM(I4804:J4804)</f>
        <v>0</v>
      </c>
      <c r="L4804" s="53"/>
      <c r="M4804" s="113"/>
      <c r="N4804" s="113"/>
      <c r="O4804" s="12">
        <f>SUM(L4804:N4804)</f>
        <v>0</v>
      </c>
      <c r="P4804" s="113"/>
      <c r="Q4804" s="113"/>
      <c r="R4804" s="113"/>
      <c r="S4804" s="113"/>
      <c r="T4804" s="12">
        <f>SUM(P4804:S4804)</f>
        <v>0</v>
      </c>
      <c r="U4804" s="53"/>
      <c r="V4804" s="53"/>
      <c r="W4804" s="53"/>
      <c r="X4804" s="53"/>
      <c r="Y4804" s="58"/>
      <c r="Z4804" s="58"/>
      <c r="AA4804" s="14">
        <f>SUM(U4804:Z4804)</f>
        <v>0</v>
      </c>
      <c r="AB4804" s="58"/>
      <c r="AC4804" s="58"/>
      <c r="AD4804" s="86">
        <f>H4804+K4804+O4804+T4804+AA4804+AB4804-AC4804</f>
        <v>50.160771704180064</v>
      </c>
    </row>
    <row r="4805" spans="1:30" ht="21" customHeight="1" x14ac:dyDescent="0.2">
      <c r="A4805" s="8">
        <v>4801</v>
      </c>
      <c r="B4805" s="110" t="s">
        <v>3835</v>
      </c>
      <c r="C4805" s="110" t="s">
        <v>73</v>
      </c>
      <c r="D4805" s="110">
        <v>2</v>
      </c>
      <c r="E4805" s="36">
        <v>0.5014335664335664</v>
      </c>
      <c r="F4805" s="50"/>
      <c r="G4805" s="50"/>
      <c r="H4805" s="12">
        <f>SUM(E4805*100,F4805:G4805)</f>
        <v>50.14335664335664</v>
      </c>
      <c r="I4805" s="50"/>
      <c r="J4805" s="112"/>
      <c r="K4805" s="14">
        <f>SUM(I4805:J4805)</f>
        <v>0</v>
      </c>
      <c r="L4805" s="50"/>
      <c r="M4805" s="112"/>
      <c r="N4805" s="112"/>
      <c r="O4805" s="14">
        <f>SUM(L4805:N4805)</f>
        <v>0</v>
      </c>
      <c r="P4805" s="112"/>
      <c r="Q4805" s="112"/>
      <c r="R4805" s="112"/>
      <c r="S4805" s="112"/>
      <c r="T4805" s="14">
        <f>SUM(P4805:S4805)</f>
        <v>0</v>
      </c>
      <c r="U4805" s="50"/>
      <c r="V4805" s="50"/>
      <c r="W4805" s="50"/>
      <c r="X4805" s="50"/>
      <c r="Y4805" s="50"/>
      <c r="Z4805" s="50"/>
      <c r="AA4805" s="14">
        <f>SUM(U4805:Z4805)</f>
        <v>0</v>
      </c>
      <c r="AB4805" s="50"/>
      <c r="AC4805" s="50"/>
      <c r="AD4805" s="86">
        <f>H4805+K4805+O4805+T4805+AA4805+AB4805-AC4805</f>
        <v>50.14335664335664</v>
      </c>
    </row>
    <row r="4806" spans="1:30" ht="21" customHeight="1" x14ac:dyDescent="0.2">
      <c r="A4806" s="9">
        <v>4802</v>
      </c>
      <c r="B4806" s="122" t="s">
        <v>3836</v>
      </c>
      <c r="C4806" s="110" t="s">
        <v>73</v>
      </c>
      <c r="D4806" s="110">
        <v>1</v>
      </c>
      <c r="E4806" s="36">
        <v>0.49142857142857144</v>
      </c>
      <c r="F4806" s="50"/>
      <c r="G4806" s="50">
        <v>1</v>
      </c>
      <c r="H4806" s="12">
        <f>SUM(E4806*100,F4806:G4806)</f>
        <v>50.142857142857146</v>
      </c>
      <c r="I4806" s="50"/>
      <c r="J4806" s="112"/>
      <c r="K4806" s="14">
        <f>SUM(I4806:J4806)</f>
        <v>0</v>
      </c>
      <c r="L4806" s="50"/>
      <c r="M4806" s="112"/>
      <c r="N4806" s="112"/>
      <c r="O4806" s="14">
        <f>SUM(L4806:N4806)</f>
        <v>0</v>
      </c>
      <c r="P4806" s="112"/>
      <c r="Q4806" s="112"/>
      <c r="R4806" s="112"/>
      <c r="S4806" s="112"/>
      <c r="T4806" s="14">
        <f>SUM(P4806:S4806)</f>
        <v>0</v>
      </c>
      <c r="U4806" s="50"/>
      <c r="V4806" s="50"/>
      <c r="W4806" s="50"/>
      <c r="X4806" s="50"/>
      <c r="Y4806" s="50"/>
      <c r="Z4806" s="50"/>
      <c r="AA4806" s="14">
        <f>SUM(U4806:Z4806)</f>
        <v>0</v>
      </c>
      <c r="AB4806" s="50"/>
      <c r="AC4806" s="50"/>
      <c r="AD4806" s="86">
        <f>H4806+K4806+O4806+T4806+AA4806+AB4806-AC4806</f>
        <v>50.142857142857146</v>
      </c>
    </row>
    <row r="4807" spans="1:30" ht="21" customHeight="1" x14ac:dyDescent="0.2">
      <c r="A4807" s="10">
        <v>4803</v>
      </c>
      <c r="B4807" s="117">
        <v>184046</v>
      </c>
      <c r="C4807" s="119" t="s">
        <v>78</v>
      </c>
      <c r="D4807" s="119">
        <v>3</v>
      </c>
      <c r="E4807" s="36">
        <v>0.5011363636363636</v>
      </c>
      <c r="F4807" s="51"/>
      <c r="G4807" s="51"/>
      <c r="H4807" s="12">
        <f>SUM(E4807*100,F4807:G4807)</f>
        <v>50.11363636363636</v>
      </c>
      <c r="I4807" s="51"/>
      <c r="J4807" s="121"/>
      <c r="K4807" s="14">
        <f>SUM(I4807:J4807)</f>
        <v>0</v>
      </c>
      <c r="L4807" s="51"/>
      <c r="M4807" s="121"/>
      <c r="N4807" s="121"/>
      <c r="O4807" s="14">
        <f>SUM(L4807:N4807)</f>
        <v>0</v>
      </c>
      <c r="P4807" s="121"/>
      <c r="Q4807" s="121"/>
      <c r="R4807" s="121"/>
      <c r="S4807" s="121"/>
      <c r="T4807" s="14">
        <f>SUM(P4807:S4807)</f>
        <v>0</v>
      </c>
      <c r="U4807" s="51"/>
      <c r="V4807" s="51"/>
      <c r="W4807" s="51"/>
      <c r="X4807" s="51"/>
      <c r="Y4807" s="51"/>
      <c r="Z4807" s="51"/>
      <c r="AA4807" s="14">
        <f>SUM(U4807:Z4807)</f>
        <v>0</v>
      </c>
      <c r="AB4807" s="51"/>
      <c r="AC4807" s="51"/>
      <c r="AD4807" s="86">
        <f>H4807+K4807+O4807+T4807+AA4807+AB4807-AC4807</f>
        <v>50.11363636363636</v>
      </c>
    </row>
    <row r="4808" spans="1:30" ht="21" customHeight="1" x14ac:dyDescent="0.2">
      <c r="A4808" s="8">
        <v>4804</v>
      </c>
      <c r="B4808" s="108" t="s">
        <v>3837</v>
      </c>
      <c r="C4808" s="110" t="s">
        <v>73</v>
      </c>
      <c r="D4808" s="110">
        <v>4</v>
      </c>
      <c r="E4808" s="36">
        <v>0.50113207547169802</v>
      </c>
      <c r="F4808" s="50"/>
      <c r="G4808" s="50"/>
      <c r="H4808" s="12">
        <f>SUM(E4808*100,F4808:G4808)</f>
        <v>50.1132075471698</v>
      </c>
      <c r="I4808" s="50"/>
      <c r="J4808" s="112"/>
      <c r="K4808" s="14">
        <f>SUM(I4808:J4808)</f>
        <v>0</v>
      </c>
      <c r="L4808" s="50"/>
      <c r="M4808" s="112"/>
      <c r="N4808" s="112"/>
      <c r="O4808" s="14">
        <f>SUM(L4808:N4808)</f>
        <v>0</v>
      </c>
      <c r="P4808" s="112"/>
      <c r="Q4808" s="112"/>
      <c r="R4808" s="112"/>
      <c r="S4808" s="112"/>
      <c r="T4808" s="14">
        <f>SUM(P4808:S4808)</f>
        <v>0</v>
      </c>
      <c r="U4808" s="50"/>
      <c r="V4808" s="50"/>
      <c r="W4808" s="50"/>
      <c r="X4808" s="50"/>
      <c r="Y4808" s="50"/>
      <c r="Z4808" s="50"/>
      <c r="AA4808" s="14">
        <f>SUM(U4808:Z4808)</f>
        <v>0</v>
      </c>
      <c r="AB4808" s="50"/>
      <c r="AC4808" s="50"/>
      <c r="AD4808" s="86">
        <f>H4808+K4808+O4808+T4808+AA4808+AB4808-AC4808</f>
        <v>50.1132075471698</v>
      </c>
    </row>
    <row r="4809" spans="1:30" ht="21" customHeight="1" x14ac:dyDescent="0.2">
      <c r="A4809" s="9">
        <v>4805</v>
      </c>
      <c r="B4809" s="107">
        <v>182117</v>
      </c>
      <c r="C4809" s="104" t="s">
        <v>70</v>
      </c>
      <c r="D4809" s="104">
        <v>3</v>
      </c>
      <c r="E4809" s="36">
        <f>'[1]3-18-08.'!AD3</f>
        <v>0.50111111111111117</v>
      </c>
      <c r="F4809" s="49"/>
      <c r="G4809" s="49"/>
      <c r="H4809" s="12">
        <f>SUM(E4809*100,F4809:G4809)</f>
        <v>50.111111111111114</v>
      </c>
      <c r="I4809" s="49"/>
      <c r="J4809" s="106"/>
      <c r="K4809" s="14">
        <f>SUM(I4809:J4809)</f>
        <v>0</v>
      </c>
      <c r="L4809" s="49"/>
      <c r="M4809" s="106"/>
      <c r="N4809" s="106"/>
      <c r="O4809" s="14">
        <f>SUM(L4809:N4809)</f>
        <v>0</v>
      </c>
      <c r="P4809" s="106"/>
      <c r="Q4809" s="106"/>
      <c r="R4809" s="106"/>
      <c r="S4809" s="106"/>
      <c r="T4809" s="14">
        <f>SUM(P4809:S4809)</f>
        <v>0</v>
      </c>
      <c r="U4809" s="49"/>
      <c r="V4809" s="49"/>
      <c r="W4809" s="49"/>
      <c r="X4809" s="49"/>
      <c r="Y4809" s="49"/>
      <c r="Z4809" s="49"/>
      <c r="AA4809" s="14">
        <f>SUM(U4809:Z4809)</f>
        <v>0</v>
      </c>
      <c r="AB4809" s="49"/>
      <c r="AC4809" s="49"/>
      <c r="AD4809" s="87">
        <f>H4809+K4809+O4809+T4809+AA4809+AB4809-AC4809</f>
        <v>50.111111111111114</v>
      </c>
    </row>
    <row r="4810" spans="1:30" ht="21" customHeight="1" x14ac:dyDescent="0.2">
      <c r="A4810" s="10">
        <v>4806</v>
      </c>
      <c r="B4810" s="131" t="s">
        <v>3838</v>
      </c>
      <c r="C4810" s="92" t="s">
        <v>64</v>
      </c>
      <c r="D4810" s="92">
        <v>2</v>
      </c>
      <c r="E4810" s="37">
        <v>0.50074468085106383</v>
      </c>
      <c r="F4810" s="46"/>
      <c r="G4810" s="46"/>
      <c r="H4810" s="12">
        <f>SUM(E4810*100,F4810:G4810)</f>
        <v>50.074468085106382</v>
      </c>
      <c r="I4810" s="94"/>
      <c r="J4810" s="95"/>
      <c r="K4810" s="12">
        <f>SUM(I4810:J4810)</f>
        <v>0</v>
      </c>
      <c r="L4810" s="95"/>
      <c r="M4810" s="95"/>
      <c r="N4810" s="95"/>
      <c r="O4810" s="12">
        <f>SUM(L4810:N4810)</f>
        <v>0</v>
      </c>
      <c r="P4810" s="95"/>
      <c r="Q4810" s="95"/>
      <c r="R4810" s="95"/>
      <c r="S4810" s="95"/>
      <c r="T4810" s="12">
        <f>SUM(P4810:S4810)</f>
        <v>0</v>
      </c>
      <c r="U4810" s="95"/>
      <c r="V4810" s="94"/>
      <c r="W4810" s="94"/>
      <c r="X4810" s="94"/>
      <c r="Y4810" s="85"/>
      <c r="Z4810" s="85"/>
      <c r="AA4810" s="14">
        <f>SUM(U4810:Z4810)</f>
        <v>0</v>
      </c>
      <c r="AB4810" s="85"/>
      <c r="AC4810" s="85"/>
      <c r="AD4810" s="86">
        <f>H4810+K4810+O4810+T4810+AA4810+AB4810-AC4810</f>
        <v>50.074468085106382</v>
      </c>
    </row>
    <row r="4811" spans="1:30" ht="21" customHeight="1" x14ac:dyDescent="0.2">
      <c r="A4811" s="8">
        <v>4807</v>
      </c>
      <c r="B4811" s="90" t="s">
        <v>3839</v>
      </c>
      <c r="C4811" s="92" t="s">
        <v>64</v>
      </c>
      <c r="D4811" s="91">
        <v>2</v>
      </c>
      <c r="E4811" s="37">
        <v>0.5</v>
      </c>
      <c r="F4811" s="46"/>
      <c r="G4811" s="46"/>
      <c r="H4811" s="12">
        <f>SUM(E4811*100,F4811:G4811)</f>
        <v>50</v>
      </c>
      <c r="I4811" s="94"/>
      <c r="J4811" s="95"/>
      <c r="K4811" s="12">
        <f>SUM(I4811:J4811)</f>
        <v>0</v>
      </c>
      <c r="L4811" s="95"/>
      <c r="M4811" s="95"/>
      <c r="N4811" s="95"/>
      <c r="O4811" s="12">
        <f>SUM(L4811:N4811)</f>
        <v>0</v>
      </c>
      <c r="P4811" s="95"/>
      <c r="Q4811" s="95"/>
      <c r="R4811" s="95"/>
      <c r="S4811" s="95"/>
      <c r="T4811" s="12">
        <f>SUM(P4811:S4811)</f>
        <v>0</v>
      </c>
      <c r="U4811" s="95"/>
      <c r="V4811" s="94"/>
      <c r="W4811" s="94"/>
      <c r="X4811" s="94"/>
      <c r="Y4811" s="85"/>
      <c r="Z4811" s="85"/>
      <c r="AA4811" s="14">
        <f>SUM(U4811:Z4811)</f>
        <v>0</v>
      </c>
      <c r="AB4811" s="85"/>
      <c r="AC4811" s="85"/>
      <c r="AD4811" s="86">
        <f>H4811+K4811+O4811+T4811+AA4811+AB4811-AC4811</f>
        <v>50</v>
      </c>
    </row>
    <row r="4812" spans="1:30" ht="21" customHeight="1" x14ac:dyDescent="0.2">
      <c r="A4812" s="9">
        <v>4808</v>
      </c>
      <c r="B4812" s="131" t="s">
        <v>3840</v>
      </c>
      <c r="C4812" s="92" t="s">
        <v>64</v>
      </c>
      <c r="D4812" s="92">
        <v>2</v>
      </c>
      <c r="E4812" s="37">
        <v>0.5</v>
      </c>
      <c r="F4812" s="46"/>
      <c r="G4812" s="46"/>
      <c r="H4812" s="12">
        <f>SUM(E4812*100,F4812:G4812)</f>
        <v>50</v>
      </c>
      <c r="I4812" s="94"/>
      <c r="J4812" s="95"/>
      <c r="K4812" s="12">
        <f>SUM(I4812:J4812)</f>
        <v>0</v>
      </c>
      <c r="L4812" s="95"/>
      <c r="M4812" s="95"/>
      <c r="N4812" s="95"/>
      <c r="O4812" s="12">
        <f>SUM(L4812:N4812)</f>
        <v>0</v>
      </c>
      <c r="P4812" s="95"/>
      <c r="Q4812" s="95"/>
      <c r="R4812" s="95"/>
      <c r="S4812" s="95"/>
      <c r="T4812" s="12">
        <f>SUM(P4812:S4812)</f>
        <v>0</v>
      </c>
      <c r="U4812" s="95"/>
      <c r="V4812" s="94"/>
      <c r="W4812" s="94"/>
      <c r="X4812" s="94"/>
      <c r="Y4812" s="85"/>
      <c r="Z4812" s="85"/>
      <c r="AA4812" s="14">
        <f>SUM(U4812:Z4812)</f>
        <v>0</v>
      </c>
      <c r="AB4812" s="85"/>
      <c r="AC4812" s="85"/>
      <c r="AD4812" s="87">
        <f>H4812+K4812+O4812+T4812+AA4812+AB4812-AC4812</f>
        <v>50</v>
      </c>
    </row>
    <row r="4813" spans="1:30" ht="21" customHeight="1" x14ac:dyDescent="0.2">
      <c r="A4813" s="10">
        <v>4809</v>
      </c>
      <c r="B4813" s="123" t="s">
        <v>3841</v>
      </c>
      <c r="C4813" s="101" t="s">
        <v>68</v>
      </c>
      <c r="D4813" s="137">
        <v>4</v>
      </c>
      <c r="E4813" s="35">
        <v>0.49962962962962965</v>
      </c>
      <c r="F4813" s="48"/>
      <c r="G4813" s="48"/>
      <c r="H4813" s="12">
        <f>SUM(E4813*100,F4813:G4813)</f>
        <v>49.962962962962962</v>
      </c>
      <c r="I4813" s="48"/>
      <c r="J4813" s="78"/>
      <c r="K4813" s="13">
        <f>SUM(I4813:J4813)</f>
        <v>0</v>
      </c>
      <c r="L4813" s="48"/>
      <c r="M4813" s="78"/>
      <c r="N4813" s="78"/>
      <c r="O4813" s="13">
        <f>SUM(L4813:N4813)</f>
        <v>0</v>
      </c>
      <c r="P4813" s="78"/>
      <c r="Q4813" s="78"/>
      <c r="R4813" s="78"/>
      <c r="S4813" s="78"/>
      <c r="T4813" s="13">
        <f>SUM(P4813:S4813)</f>
        <v>0</v>
      </c>
      <c r="U4813" s="48"/>
      <c r="V4813" s="48"/>
      <c r="W4813" s="48"/>
      <c r="X4813" s="48"/>
      <c r="Y4813" s="48"/>
      <c r="Z4813" s="48"/>
      <c r="AA4813" s="13">
        <f>SUM(U4813:Z4813)</f>
        <v>0</v>
      </c>
      <c r="AB4813" s="48"/>
      <c r="AC4813" s="48"/>
      <c r="AD4813" s="87">
        <f>H4813+K4813+O4813+T4813+AA4813+AB4813-AC4813</f>
        <v>49.962962962962962</v>
      </c>
    </row>
    <row r="4814" spans="1:30" ht="21" customHeight="1" x14ac:dyDescent="0.2">
      <c r="A4814" s="8">
        <v>4810</v>
      </c>
      <c r="B4814" s="145">
        <v>164268</v>
      </c>
      <c r="C4814" s="92" t="s">
        <v>64</v>
      </c>
      <c r="D4814" s="91">
        <v>5</v>
      </c>
      <c r="E4814" s="37">
        <v>0.49939068100358425</v>
      </c>
      <c r="F4814" s="53"/>
      <c r="G4814" s="46"/>
      <c r="H4814" s="12">
        <f>SUM(E4814*100,F4814:G4814)</f>
        <v>49.939068100358426</v>
      </c>
      <c r="I4814" s="94"/>
      <c r="J4814" s="95"/>
      <c r="K4814" s="12">
        <f>SUM(I4814:J4814)</f>
        <v>0</v>
      </c>
      <c r="L4814" s="95"/>
      <c r="M4814" s="95"/>
      <c r="N4814" s="95"/>
      <c r="O4814" s="12">
        <f>SUM(L4814:N4814)</f>
        <v>0</v>
      </c>
      <c r="P4814" s="95"/>
      <c r="Q4814" s="95"/>
      <c r="R4814" s="95"/>
      <c r="S4814" s="95"/>
      <c r="T4814" s="12">
        <f>SUM(P4814:S4814)</f>
        <v>0</v>
      </c>
      <c r="U4814" s="95"/>
      <c r="V4814" s="94"/>
      <c r="W4814" s="94"/>
      <c r="X4814" s="94"/>
      <c r="Y4814" s="85"/>
      <c r="Z4814" s="85"/>
      <c r="AA4814" s="14">
        <f>SUM(U4814:Z4814)</f>
        <v>0</v>
      </c>
      <c r="AB4814" s="85"/>
      <c r="AC4814" s="85"/>
      <c r="AD4814" s="86">
        <f>H4814+K4814+O4814+T4814+AA4814+AB4814-AC4814</f>
        <v>49.939068100358426</v>
      </c>
    </row>
    <row r="4815" spans="1:30" ht="21" customHeight="1" x14ac:dyDescent="0.2">
      <c r="A4815" s="9">
        <v>4811</v>
      </c>
      <c r="B4815" s="136" t="s">
        <v>3842</v>
      </c>
      <c r="C4815" s="104" t="s">
        <v>70</v>
      </c>
      <c r="D4815" s="103">
        <v>1</v>
      </c>
      <c r="E4815" s="36">
        <f>H4815/100</f>
        <v>0.49888888888888888</v>
      </c>
      <c r="F4815" s="49"/>
      <c r="G4815" s="49"/>
      <c r="H4815" s="12">
        <v>49.888888888888886</v>
      </c>
      <c r="I4815" s="49"/>
      <c r="J4815" s="106"/>
      <c r="K4815" s="14">
        <f>SUM(I4815:J4815)</f>
        <v>0</v>
      </c>
      <c r="L4815" s="49"/>
      <c r="M4815" s="106"/>
      <c r="N4815" s="106"/>
      <c r="O4815" s="14">
        <f>SUM(L4815:N4815)</f>
        <v>0</v>
      </c>
      <c r="P4815" s="106"/>
      <c r="Q4815" s="106"/>
      <c r="R4815" s="106"/>
      <c r="S4815" s="106"/>
      <c r="T4815" s="14">
        <f>SUM(P4815:S4815)</f>
        <v>0</v>
      </c>
      <c r="U4815" s="49"/>
      <c r="V4815" s="49"/>
      <c r="W4815" s="49"/>
      <c r="X4815" s="49"/>
      <c r="Y4815" s="49"/>
      <c r="Z4815" s="49"/>
      <c r="AA4815" s="14">
        <f>SUM(U4815:Z4815)</f>
        <v>0</v>
      </c>
      <c r="AB4815" s="49"/>
      <c r="AC4815" s="49"/>
      <c r="AD4815" s="86">
        <f>H4815+K4815+O4815+T4815+AA4815+AB4815-AC4815</f>
        <v>49.888888888888886</v>
      </c>
    </row>
    <row r="4816" spans="1:30" ht="21" customHeight="1" x14ac:dyDescent="0.2">
      <c r="A4816" s="10">
        <v>4812</v>
      </c>
      <c r="B4816" s="96" t="s">
        <v>3843</v>
      </c>
      <c r="C4816" s="96" t="s">
        <v>66</v>
      </c>
      <c r="D4816" s="96">
        <v>4</v>
      </c>
      <c r="E4816" s="35">
        <v>0.49861111111111112</v>
      </c>
      <c r="F4816" s="47"/>
      <c r="G4816" s="47"/>
      <c r="H4816" s="12">
        <f>SUM(E4816*100,F4816:G4816)</f>
        <v>49.861111111111114</v>
      </c>
      <c r="I4816" s="47"/>
      <c r="J4816" s="77"/>
      <c r="K4816" s="13">
        <f>SUM(I4816:J4816)</f>
        <v>0</v>
      </c>
      <c r="L4816" s="47"/>
      <c r="M4816" s="77"/>
      <c r="N4816" s="77"/>
      <c r="O4816" s="13">
        <f>SUM(L4816:N4816)</f>
        <v>0</v>
      </c>
      <c r="P4816" s="77"/>
      <c r="Q4816" s="77"/>
      <c r="R4816" s="77"/>
      <c r="S4816" s="77"/>
      <c r="T4816" s="13">
        <f>SUM(P4816:S4816)</f>
        <v>0</v>
      </c>
      <c r="U4816" s="47"/>
      <c r="V4816" s="47"/>
      <c r="W4816" s="47"/>
      <c r="X4816" s="47"/>
      <c r="Y4816" s="47"/>
      <c r="Z4816" s="47"/>
      <c r="AA4816" s="13">
        <f>SUM(U4816:Z4816)</f>
        <v>0</v>
      </c>
      <c r="AB4816" s="47"/>
      <c r="AC4816" s="47"/>
      <c r="AD4816" s="86">
        <f>H4816+K4816+O4816+T4816+AA4816+AB4816-AC4816</f>
        <v>49.861111111111114</v>
      </c>
    </row>
    <row r="4817" spans="1:30" ht="21" customHeight="1" x14ac:dyDescent="0.2">
      <c r="A4817" s="8">
        <v>4813</v>
      </c>
      <c r="B4817" s="96" t="s">
        <v>3844</v>
      </c>
      <c r="C4817" s="96" t="s">
        <v>66</v>
      </c>
      <c r="D4817" s="96">
        <v>3</v>
      </c>
      <c r="E4817" s="35">
        <v>0.49813559322033896</v>
      </c>
      <c r="F4817" s="47"/>
      <c r="G4817" s="47"/>
      <c r="H4817" s="12">
        <f>SUM(E4817*100,F4817:G4817)</f>
        <v>49.813559322033896</v>
      </c>
      <c r="I4817" s="47"/>
      <c r="J4817" s="77"/>
      <c r="K4817" s="13">
        <f>SUM(I4817:J4817)</f>
        <v>0</v>
      </c>
      <c r="L4817" s="47"/>
      <c r="M4817" s="77"/>
      <c r="N4817" s="77"/>
      <c r="O4817" s="13">
        <f>SUM(L4817:N4817)</f>
        <v>0</v>
      </c>
      <c r="P4817" s="77"/>
      <c r="Q4817" s="77"/>
      <c r="R4817" s="77"/>
      <c r="S4817" s="77"/>
      <c r="T4817" s="13">
        <f>SUM(P4817:S4817)</f>
        <v>0</v>
      </c>
      <c r="U4817" s="47"/>
      <c r="V4817" s="47"/>
      <c r="W4817" s="47"/>
      <c r="X4817" s="47"/>
      <c r="Y4817" s="47"/>
      <c r="Z4817" s="47"/>
      <c r="AA4817" s="13">
        <f>SUM(U4817:Z4817)</f>
        <v>0</v>
      </c>
      <c r="AB4817" s="47"/>
      <c r="AC4817" s="47"/>
      <c r="AD4817" s="86">
        <f>H4817+K4817+O4817+T4817+AA4817+AB4817-AC4817</f>
        <v>49.813559322033896</v>
      </c>
    </row>
    <row r="4818" spans="1:30" ht="21" customHeight="1" x14ac:dyDescent="0.2">
      <c r="A4818" s="9">
        <v>4814</v>
      </c>
      <c r="B4818" s="143" t="s">
        <v>3845</v>
      </c>
      <c r="C4818" s="92" t="s">
        <v>64</v>
      </c>
      <c r="D4818" s="91">
        <v>4</v>
      </c>
      <c r="E4818" s="37">
        <v>0.49792056074766355</v>
      </c>
      <c r="F4818" s="46"/>
      <c r="G4818" s="46"/>
      <c r="H4818" s="12">
        <f>SUM(E4818*100,F4818:G4818)</f>
        <v>49.792056074766357</v>
      </c>
      <c r="I4818" s="94"/>
      <c r="J4818" s="95"/>
      <c r="K4818" s="12">
        <f>SUM(I4818:J4818)</f>
        <v>0</v>
      </c>
      <c r="L4818" s="95"/>
      <c r="M4818" s="95"/>
      <c r="N4818" s="95"/>
      <c r="O4818" s="12">
        <f>SUM(L4818:N4818)</f>
        <v>0</v>
      </c>
      <c r="P4818" s="95"/>
      <c r="Q4818" s="95"/>
      <c r="R4818" s="95"/>
      <c r="S4818" s="95"/>
      <c r="T4818" s="12">
        <f>SUM(P4818:S4818)</f>
        <v>0</v>
      </c>
      <c r="U4818" s="95"/>
      <c r="V4818" s="94"/>
      <c r="W4818" s="94"/>
      <c r="X4818" s="94"/>
      <c r="Y4818" s="85"/>
      <c r="Z4818" s="85"/>
      <c r="AA4818" s="14">
        <f>SUM(U4818:Z4818)</f>
        <v>0</v>
      </c>
      <c r="AB4818" s="85"/>
      <c r="AC4818" s="85"/>
      <c r="AD4818" s="87">
        <f>H4818+K4818+O4818+T4818+AA4818+AB4818-AC4818</f>
        <v>49.792056074766357</v>
      </c>
    </row>
    <row r="4819" spans="1:30" ht="21" customHeight="1" x14ac:dyDescent="0.2">
      <c r="A4819" s="10">
        <v>4815</v>
      </c>
      <c r="B4819" s="114" t="s">
        <v>3846</v>
      </c>
      <c r="C4819" s="92" t="s">
        <v>64</v>
      </c>
      <c r="D4819" s="91">
        <v>3</v>
      </c>
      <c r="E4819" s="37">
        <v>0.49774919614147911</v>
      </c>
      <c r="F4819" s="46"/>
      <c r="G4819" s="46"/>
      <c r="H4819" s="12">
        <f>SUM(E4819*100,F4819:G4819)</f>
        <v>49.774919614147912</v>
      </c>
      <c r="I4819" s="94"/>
      <c r="J4819" s="95"/>
      <c r="K4819" s="12">
        <f>SUM(I4819:J4819)</f>
        <v>0</v>
      </c>
      <c r="L4819" s="95"/>
      <c r="M4819" s="95"/>
      <c r="N4819" s="95"/>
      <c r="O4819" s="12">
        <f>SUM(L4819:N4819)</f>
        <v>0</v>
      </c>
      <c r="P4819" s="95"/>
      <c r="Q4819" s="95"/>
      <c r="R4819" s="95"/>
      <c r="S4819" s="95"/>
      <c r="T4819" s="12">
        <f>SUM(P4819:S4819)</f>
        <v>0</v>
      </c>
      <c r="U4819" s="95"/>
      <c r="V4819" s="94"/>
      <c r="W4819" s="94"/>
      <c r="X4819" s="94"/>
      <c r="Y4819" s="85"/>
      <c r="Z4819" s="85"/>
      <c r="AA4819" s="14">
        <f>SUM(U4819:Z4819)</f>
        <v>0</v>
      </c>
      <c r="AB4819" s="85"/>
      <c r="AC4819" s="85"/>
      <c r="AD4819" s="86">
        <f>H4819+K4819+O4819+T4819+AA4819+AB4819-AC4819</f>
        <v>49.774919614147912</v>
      </c>
    </row>
    <row r="4820" spans="1:30" ht="21" customHeight="1" x14ac:dyDescent="0.2">
      <c r="A4820" s="8">
        <v>4816</v>
      </c>
      <c r="B4820" s="134" t="s">
        <v>3847</v>
      </c>
      <c r="C4820" s="92" t="s">
        <v>64</v>
      </c>
      <c r="D4820" s="92">
        <v>1</v>
      </c>
      <c r="E4820" s="37">
        <v>0.49733333333333335</v>
      </c>
      <c r="F4820" s="55"/>
      <c r="G4820" s="46"/>
      <c r="H4820" s="12">
        <f>SUM(E4820*100,F4820:G4820)</f>
        <v>49.733333333333334</v>
      </c>
      <c r="I4820" s="94"/>
      <c r="J4820" s="95"/>
      <c r="K4820" s="12">
        <f>SUM(I4820:J4820)</f>
        <v>0</v>
      </c>
      <c r="L4820" s="95"/>
      <c r="M4820" s="95"/>
      <c r="N4820" s="95"/>
      <c r="O4820" s="12">
        <f>SUM(L4820:N4820)</f>
        <v>0</v>
      </c>
      <c r="P4820" s="95"/>
      <c r="Q4820" s="95"/>
      <c r="R4820" s="95"/>
      <c r="S4820" s="95"/>
      <c r="T4820" s="12">
        <f>SUM(P4820:S4820)</f>
        <v>0</v>
      </c>
      <c r="U4820" s="95"/>
      <c r="V4820" s="94"/>
      <c r="W4820" s="94"/>
      <c r="X4820" s="94"/>
      <c r="Y4820" s="85"/>
      <c r="Z4820" s="85"/>
      <c r="AA4820" s="14">
        <f>SUM(U4820:Z4820)</f>
        <v>0</v>
      </c>
      <c r="AB4820" s="85"/>
      <c r="AC4820" s="85"/>
      <c r="AD4820" s="86">
        <f>H4820+K4820+O4820+T4820+AA4820+AB4820-AC4820</f>
        <v>49.733333333333334</v>
      </c>
    </row>
    <row r="4821" spans="1:30" ht="21" customHeight="1" x14ac:dyDescent="0.2">
      <c r="A4821" s="9">
        <v>4817</v>
      </c>
      <c r="B4821" s="134" t="s">
        <v>3848</v>
      </c>
      <c r="C4821" s="92" t="s">
        <v>64</v>
      </c>
      <c r="D4821" s="92">
        <v>1</v>
      </c>
      <c r="E4821" s="37">
        <v>0.49666666666666665</v>
      </c>
      <c r="F4821" s="46"/>
      <c r="G4821" s="46"/>
      <c r="H4821" s="12">
        <f>SUM(E4821*100,F4821:G4821)</f>
        <v>49.666666666666664</v>
      </c>
      <c r="I4821" s="94"/>
      <c r="J4821" s="95"/>
      <c r="K4821" s="12">
        <f>SUM(I4821:J4821)</f>
        <v>0</v>
      </c>
      <c r="L4821" s="95"/>
      <c r="M4821" s="95"/>
      <c r="N4821" s="95"/>
      <c r="O4821" s="12">
        <f>SUM(L4821:N4821)</f>
        <v>0</v>
      </c>
      <c r="P4821" s="95"/>
      <c r="Q4821" s="95"/>
      <c r="R4821" s="95"/>
      <c r="S4821" s="95"/>
      <c r="T4821" s="12">
        <f>SUM(P4821:S4821)</f>
        <v>0</v>
      </c>
      <c r="U4821" s="95"/>
      <c r="V4821" s="94"/>
      <c r="W4821" s="94"/>
      <c r="X4821" s="94"/>
      <c r="Y4821" s="85"/>
      <c r="Z4821" s="85"/>
      <c r="AA4821" s="14">
        <f>SUM(U4821:Z4821)</f>
        <v>0</v>
      </c>
      <c r="AB4821" s="85"/>
      <c r="AC4821" s="85"/>
      <c r="AD4821" s="86">
        <f>H4821+K4821+O4821+T4821+AA4821+AB4821-AC4821</f>
        <v>49.666666666666664</v>
      </c>
    </row>
    <row r="4822" spans="1:30" ht="21" customHeight="1" x14ac:dyDescent="0.2">
      <c r="A4822" s="10">
        <v>4818</v>
      </c>
      <c r="B4822" s="96" t="s">
        <v>3849</v>
      </c>
      <c r="C4822" s="96" t="s">
        <v>66</v>
      </c>
      <c r="D4822" s="96">
        <v>4</v>
      </c>
      <c r="E4822" s="35">
        <v>0.49633333333333335</v>
      </c>
      <c r="F4822" s="47"/>
      <c r="G4822" s="47"/>
      <c r="H4822" s="12">
        <f>SUM(E4822*100,F4822:G4822)</f>
        <v>49.633333333333333</v>
      </c>
      <c r="I4822" s="47"/>
      <c r="J4822" s="77"/>
      <c r="K4822" s="13">
        <f>SUM(I4822:J4822)</f>
        <v>0</v>
      </c>
      <c r="L4822" s="47"/>
      <c r="M4822" s="77"/>
      <c r="N4822" s="77"/>
      <c r="O4822" s="13">
        <f>SUM(L4822:N4822)</f>
        <v>0</v>
      </c>
      <c r="P4822" s="77"/>
      <c r="Q4822" s="77"/>
      <c r="R4822" s="77"/>
      <c r="S4822" s="77"/>
      <c r="T4822" s="13">
        <f>SUM(P4822:S4822)</f>
        <v>0</v>
      </c>
      <c r="U4822" s="47"/>
      <c r="V4822" s="47"/>
      <c r="W4822" s="47"/>
      <c r="X4822" s="47"/>
      <c r="Y4822" s="47"/>
      <c r="Z4822" s="47"/>
      <c r="AA4822" s="13">
        <f>SUM(U4822:Z4822)</f>
        <v>0</v>
      </c>
      <c r="AB4822" s="47"/>
      <c r="AC4822" s="47"/>
      <c r="AD4822" s="86">
        <f>H4822+K4822+O4822+T4822+AA4822+AB4822-AC4822</f>
        <v>49.633333333333333</v>
      </c>
    </row>
    <row r="4823" spans="1:30" ht="21" customHeight="1" x14ac:dyDescent="0.2">
      <c r="A4823" s="8">
        <v>4819</v>
      </c>
      <c r="B4823" s="117">
        <v>174037</v>
      </c>
      <c r="C4823" s="119" t="s">
        <v>78</v>
      </c>
      <c r="D4823" s="119">
        <v>4</v>
      </c>
      <c r="E4823" s="36">
        <v>0.49564102564102563</v>
      </c>
      <c r="F4823" s="51"/>
      <c r="G4823" s="51"/>
      <c r="H4823" s="12">
        <f>SUM(E4823*100,F4823:G4823)</f>
        <v>49.564102564102562</v>
      </c>
      <c r="I4823" s="51"/>
      <c r="J4823" s="121"/>
      <c r="K4823" s="14">
        <f>SUM(I4823:J4823)</f>
        <v>0</v>
      </c>
      <c r="L4823" s="51"/>
      <c r="M4823" s="121"/>
      <c r="N4823" s="121"/>
      <c r="O4823" s="14">
        <f>SUM(L4823:N4823)</f>
        <v>0</v>
      </c>
      <c r="P4823" s="121"/>
      <c r="Q4823" s="121"/>
      <c r="R4823" s="121"/>
      <c r="S4823" s="121"/>
      <c r="T4823" s="14">
        <f>SUM(P4823:S4823)</f>
        <v>0</v>
      </c>
      <c r="U4823" s="51"/>
      <c r="V4823" s="51"/>
      <c r="W4823" s="51"/>
      <c r="X4823" s="51"/>
      <c r="Y4823" s="51"/>
      <c r="Z4823" s="51"/>
      <c r="AA4823" s="14">
        <f>SUM(U4823:Z4823)</f>
        <v>0</v>
      </c>
      <c r="AB4823" s="51"/>
      <c r="AC4823" s="51"/>
      <c r="AD4823" s="86">
        <f>H4823+K4823+O4823+T4823+AA4823+AB4823-AC4823</f>
        <v>49.564102564102562</v>
      </c>
    </row>
    <row r="4824" spans="1:30" ht="21" customHeight="1" x14ac:dyDescent="0.2">
      <c r="A4824" s="9">
        <v>4820</v>
      </c>
      <c r="B4824" s="114" t="s">
        <v>3850</v>
      </c>
      <c r="C4824" s="92" t="s">
        <v>64</v>
      </c>
      <c r="D4824" s="91">
        <v>3</v>
      </c>
      <c r="E4824" s="37">
        <v>0.49511254019292605</v>
      </c>
      <c r="F4824" s="46"/>
      <c r="G4824" s="46"/>
      <c r="H4824" s="12">
        <f>SUM(E4824*100,F4824:G4824)</f>
        <v>49.511254019292608</v>
      </c>
      <c r="I4824" s="94"/>
      <c r="J4824" s="95"/>
      <c r="K4824" s="12">
        <f>SUM(I4824:J4824)</f>
        <v>0</v>
      </c>
      <c r="L4824" s="95"/>
      <c r="M4824" s="95"/>
      <c r="N4824" s="95"/>
      <c r="O4824" s="12">
        <f>SUM(L4824:N4824)</f>
        <v>0</v>
      </c>
      <c r="P4824" s="95"/>
      <c r="Q4824" s="95"/>
      <c r="R4824" s="95"/>
      <c r="S4824" s="95"/>
      <c r="T4824" s="12">
        <f>SUM(P4824:S4824)</f>
        <v>0</v>
      </c>
      <c r="U4824" s="95"/>
      <c r="V4824" s="94"/>
      <c r="W4824" s="94"/>
      <c r="X4824" s="94"/>
      <c r="Y4824" s="85"/>
      <c r="Z4824" s="85"/>
      <c r="AA4824" s="14">
        <f>SUM(U4824:Z4824)</f>
        <v>0</v>
      </c>
      <c r="AB4824" s="85"/>
      <c r="AC4824" s="85"/>
      <c r="AD4824" s="86">
        <f>H4824+K4824+O4824+T4824+AA4824+AB4824-AC4824</f>
        <v>49.511254019292608</v>
      </c>
    </row>
    <row r="4825" spans="1:30" ht="21" customHeight="1" x14ac:dyDescent="0.2">
      <c r="A4825" s="10">
        <v>4821</v>
      </c>
      <c r="B4825" s="122" t="s">
        <v>3851</v>
      </c>
      <c r="C4825" s="110" t="s">
        <v>73</v>
      </c>
      <c r="D4825" s="110">
        <v>3</v>
      </c>
      <c r="E4825" s="36">
        <v>0.4946875</v>
      </c>
      <c r="F4825" s="50"/>
      <c r="G4825" s="50"/>
      <c r="H4825" s="12">
        <f>SUM(E4825*100,F4825:G4825)</f>
        <v>49.46875</v>
      </c>
      <c r="I4825" s="50"/>
      <c r="J4825" s="112"/>
      <c r="K4825" s="14">
        <f>SUM(I4825:J4825)</f>
        <v>0</v>
      </c>
      <c r="L4825" s="50"/>
      <c r="M4825" s="112"/>
      <c r="N4825" s="112"/>
      <c r="O4825" s="14">
        <f>SUM(L4825:N4825)</f>
        <v>0</v>
      </c>
      <c r="P4825" s="112"/>
      <c r="Q4825" s="112"/>
      <c r="R4825" s="112"/>
      <c r="S4825" s="112"/>
      <c r="T4825" s="14">
        <f>SUM(P4825:S4825)</f>
        <v>0</v>
      </c>
      <c r="U4825" s="50"/>
      <c r="V4825" s="50"/>
      <c r="W4825" s="50"/>
      <c r="X4825" s="50"/>
      <c r="Y4825" s="50"/>
      <c r="Z4825" s="50"/>
      <c r="AA4825" s="14">
        <f>SUM(U4825:Z4825)</f>
        <v>0</v>
      </c>
      <c r="AB4825" s="50"/>
      <c r="AC4825" s="50"/>
      <c r="AD4825" s="86">
        <f>H4825+K4825+O4825+T4825+AA4825+AB4825-AC4825</f>
        <v>49.46875</v>
      </c>
    </row>
    <row r="4826" spans="1:30" ht="21" customHeight="1" x14ac:dyDescent="0.2">
      <c r="A4826" s="8">
        <v>4822</v>
      </c>
      <c r="B4826" s="134" t="s">
        <v>3852</v>
      </c>
      <c r="C4826" s="92" t="s">
        <v>64</v>
      </c>
      <c r="D4826" s="92">
        <v>1</v>
      </c>
      <c r="E4826" s="37">
        <v>0.49383333333333335</v>
      </c>
      <c r="F4826" s="46"/>
      <c r="G4826" s="46"/>
      <c r="H4826" s="12">
        <f>SUM(E4826*100,F4826:G4826)</f>
        <v>49.383333333333333</v>
      </c>
      <c r="I4826" s="94"/>
      <c r="J4826" s="95"/>
      <c r="K4826" s="12">
        <f>SUM(I4826:J4826)</f>
        <v>0</v>
      </c>
      <c r="L4826" s="95"/>
      <c r="M4826" s="95"/>
      <c r="N4826" s="95"/>
      <c r="O4826" s="12">
        <f>SUM(L4826:N4826)</f>
        <v>0</v>
      </c>
      <c r="P4826" s="95"/>
      <c r="Q4826" s="95"/>
      <c r="R4826" s="95"/>
      <c r="S4826" s="95"/>
      <c r="T4826" s="12">
        <f>SUM(P4826:S4826)</f>
        <v>0</v>
      </c>
      <c r="U4826" s="95"/>
      <c r="V4826" s="94"/>
      <c r="W4826" s="94"/>
      <c r="X4826" s="94"/>
      <c r="Y4826" s="85"/>
      <c r="Z4826" s="85"/>
      <c r="AA4826" s="14">
        <f>SUM(U4826:Z4826)</f>
        <v>0</v>
      </c>
      <c r="AB4826" s="85"/>
      <c r="AC4826" s="85"/>
      <c r="AD4826" s="86">
        <f>H4826+K4826+O4826+T4826+AA4826+AB4826-AC4826</f>
        <v>49.383333333333333</v>
      </c>
    </row>
    <row r="4827" spans="1:30" ht="21" customHeight="1" x14ac:dyDescent="0.2">
      <c r="A4827" s="9">
        <v>4823</v>
      </c>
      <c r="B4827" s="122" t="s">
        <v>3853</v>
      </c>
      <c r="C4827" s="110" t="s">
        <v>73</v>
      </c>
      <c r="D4827" s="110">
        <v>1</v>
      </c>
      <c r="E4827" s="36">
        <v>0.4937555555555555</v>
      </c>
      <c r="F4827" s="50"/>
      <c r="G4827" s="50"/>
      <c r="H4827" s="12">
        <f>SUM(E4827*100,F4827:G4827)</f>
        <v>49.37555555555555</v>
      </c>
      <c r="I4827" s="50"/>
      <c r="J4827" s="112"/>
      <c r="K4827" s="14">
        <f>SUM(I4827:J4827)</f>
        <v>0</v>
      </c>
      <c r="L4827" s="50"/>
      <c r="M4827" s="112"/>
      <c r="N4827" s="112"/>
      <c r="O4827" s="14">
        <f>SUM(L4827:N4827)</f>
        <v>0</v>
      </c>
      <c r="P4827" s="112"/>
      <c r="Q4827" s="112"/>
      <c r="R4827" s="112"/>
      <c r="S4827" s="112"/>
      <c r="T4827" s="14">
        <f>SUM(P4827:S4827)</f>
        <v>0</v>
      </c>
      <c r="U4827" s="50"/>
      <c r="V4827" s="50"/>
      <c r="W4827" s="50"/>
      <c r="X4827" s="50"/>
      <c r="Y4827" s="50"/>
      <c r="Z4827" s="50"/>
      <c r="AA4827" s="14">
        <f>SUM(U4827:Z4827)</f>
        <v>0</v>
      </c>
      <c r="AB4827" s="50"/>
      <c r="AC4827" s="50"/>
      <c r="AD4827" s="87">
        <f>H4827+K4827+O4827+T4827+AA4827+AB4827-AC4827</f>
        <v>49.37555555555555</v>
      </c>
    </row>
    <row r="4828" spans="1:30" ht="21" customHeight="1" x14ac:dyDescent="0.2">
      <c r="A4828" s="10">
        <v>4824</v>
      </c>
      <c r="B4828" s="110" t="s">
        <v>3854</v>
      </c>
      <c r="C4828" s="110" t="s">
        <v>73</v>
      </c>
      <c r="D4828" s="110">
        <v>4</v>
      </c>
      <c r="E4828" s="36">
        <v>0.49343749999999997</v>
      </c>
      <c r="F4828" s="50"/>
      <c r="G4828" s="50"/>
      <c r="H4828" s="12">
        <f>SUM(E4828*100,F4828:G4828)</f>
        <v>49.34375</v>
      </c>
      <c r="I4828" s="50"/>
      <c r="J4828" s="112"/>
      <c r="K4828" s="14">
        <f>SUM(I4828:J4828)</f>
        <v>0</v>
      </c>
      <c r="L4828" s="50"/>
      <c r="M4828" s="112"/>
      <c r="N4828" s="112"/>
      <c r="O4828" s="14">
        <f>SUM(L4828:N4828)</f>
        <v>0</v>
      </c>
      <c r="P4828" s="112"/>
      <c r="Q4828" s="112"/>
      <c r="R4828" s="112"/>
      <c r="S4828" s="112"/>
      <c r="T4828" s="14">
        <f>SUM(P4828:S4828)</f>
        <v>0</v>
      </c>
      <c r="U4828" s="50"/>
      <c r="V4828" s="50"/>
      <c r="W4828" s="50"/>
      <c r="X4828" s="50"/>
      <c r="Y4828" s="50"/>
      <c r="Z4828" s="50"/>
      <c r="AA4828" s="14">
        <f>SUM(U4828:Z4828)</f>
        <v>0</v>
      </c>
      <c r="AB4828" s="50"/>
      <c r="AC4828" s="50"/>
      <c r="AD4828" s="86">
        <f>H4828+K4828+O4828+T4828+AA4828+AB4828-AC4828</f>
        <v>49.34375</v>
      </c>
    </row>
    <row r="4829" spans="1:30" ht="21" customHeight="1" x14ac:dyDescent="0.2">
      <c r="A4829" s="8">
        <v>4825</v>
      </c>
      <c r="B4829" s="107" t="s">
        <v>3855</v>
      </c>
      <c r="C4829" s="104" t="s">
        <v>70</v>
      </c>
      <c r="D4829" s="104">
        <v>2</v>
      </c>
      <c r="E4829" s="36">
        <f>H4829/100</f>
        <v>0.49285714285714283</v>
      </c>
      <c r="F4829" s="49"/>
      <c r="G4829" s="49"/>
      <c r="H4829" s="12">
        <v>49.285714285714285</v>
      </c>
      <c r="I4829" s="49"/>
      <c r="J4829" s="106"/>
      <c r="K4829" s="14">
        <f>SUM(I4829:J4829)</f>
        <v>0</v>
      </c>
      <c r="L4829" s="49"/>
      <c r="M4829" s="106"/>
      <c r="N4829" s="106"/>
      <c r="O4829" s="14">
        <f>SUM(L4829:N4829)</f>
        <v>0</v>
      </c>
      <c r="P4829" s="106"/>
      <c r="Q4829" s="106"/>
      <c r="R4829" s="106"/>
      <c r="S4829" s="106"/>
      <c r="T4829" s="14">
        <f>SUM(P4829:S4829)</f>
        <v>0</v>
      </c>
      <c r="U4829" s="49"/>
      <c r="V4829" s="49"/>
      <c r="W4829" s="49"/>
      <c r="X4829" s="49"/>
      <c r="Y4829" s="49"/>
      <c r="Z4829" s="49"/>
      <c r="AA4829" s="14">
        <f>SUM(U4829:Z4829)</f>
        <v>0</v>
      </c>
      <c r="AB4829" s="49"/>
      <c r="AC4829" s="49"/>
      <c r="AD4829" s="86">
        <f>H4829+K4829+O4829+T4829+AA4829+AB4829-AC4829</f>
        <v>49.285714285714285</v>
      </c>
    </row>
    <row r="4830" spans="1:30" ht="21" customHeight="1" x14ac:dyDescent="0.2">
      <c r="A4830" s="9">
        <v>4826</v>
      </c>
      <c r="B4830" s="143" t="s">
        <v>3856</v>
      </c>
      <c r="C4830" s="92" t="s">
        <v>64</v>
      </c>
      <c r="D4830" s="91">
        <v>4</v>
      </c>
      <c r="E4830" s="37">
        <v>0.4927102803738318</v>
      </c>
      <c r="F4830" s="46"/>
      <c r="G4830" s="46"/>
      <c r="H4830" s="12">
        <f>SUM(E4830*100,F4830:G4830)</f>
        <v>49.271028037383182</v>
      </c>
      <c r="I4830" s="94"/>
      <c r="J4830" s="95"/>
      <c r="K4830" s="12">
        <f>SUM(I4830:J4830)</f>
        <v>0</v>
      </c>
      <c r="L4830" s="95"/>
      <c r="M4830" s="95"/>
      <c r="N4830" s="95"/>
      <c r="O4830" s="12">
        <f>SUM(L4830:N4830)</f>
        <v>0</v>
      </c>
      <c r="P4830" s="95"/>
      <c r="Q4830" s="95"/>
      <c r="R4830" s="95"/>
      <c r="S4830" s="95"/>
      <c r="T4830" s="12">
        <f>SUM(P4830:S4830)</f>
        <v>0</v>
      </c>
      <c r="U4830" s="95"/>
      <c r="V4830" s="94"/>
      <c r="W4830" s="94"/>
      <c r="X4830" s="94"/>
      <c r="Y4830" s="85"/>
      <c r="Z4830" s="85"/>
      <c r="AA4830" s="14">
        <f>SUM(U4830:Z4830)</f>
        <v>0</v>
      </c>
      <c r="AB4830" s="85"/>
      <c r="AC4830" s="85"/>
      <c r="AD4830" s="86">
        <f>H4830+K4830+O4830+T4830+AA4830+AB4830-AC4830</f>
        <v>49.271028037383182</v>
      </c>
    </row>
    <row r="4831" spans="1:30" ht="21" customHeight="1" x14ac:dyDescent="0.2">
      <c r="A4831" s="10">
        <v>4827</v>
      </c>
      <c r="B4831" s="96" t="s">
        <v>3857</v>
      </c>
      <c r="C4831" s="96" t="s">
        <v>66</v>
      </c>
      <c r="D4831" s="96">
        <v>2</v>
      </c>
      <c r="E4831" s="35">
        <v>0.49233333333333335</v>
      </c>
      <c r="F4831" s="47"/>
      <c r="G4831" s="47"/>
      <c r="H4831" s="12">
        <f>SUM(E4831*100,F4831:G4831)</f>
        <v>49.233333333333334</v>
      </c>
      <c r="I4831" s="47"/>
      <c r="J4831" s="77"/>
      <c r="K4831" s="13">
        <f>SUM(I4831:J4831)</f>
        <v>0</v>
      </c>
      <c r="L4831" s="47"/>
      <c r="M4831" s="77"/>
      <c r="N4831" s="77"/>
      <c r="O4831" s="13">
        <f>SUM(L4831:N4831)</f>
        <v>0</v>
      </c>
      <c r="P4831" s="77"/>
      <c r="Q4831" s="77"/>
      <c r="R4831" s="77"/>
      <c r="S4831" s="77"/>
      <c r="T4831" s="13">
        <f>SUM(P4831:S4831)</f>
        <v>0</v>
      </c>
      <c r="U4831" s="47"/>
      <c r="V4831" s="47"/>
      <c r="W4831" s="47"/>
      <c r="X4831" s="47"/>
      <c r="Y4831" s="47"/>
      <c r="Z4831" s="47"/>
      <c r="AA4831" s="13">
        <f>SUM(U4831:Z4831)</f>
        <v>0</v>
      </c>
      <c r="AB4831" s="47"/>
      <c r="AC4831" s="47"/>
      <c r="AD4831" s="87">
        <f>H4831+K4831+O4831+T4831+AA4831+AB4831-AC4831</f>
        <v>49.233333333333334</v>
      </c>
    </row>
    <row r="4832" spans="1:30" ht="21" customHeight="1" x14ac:dyDescent="0.2">
      <c r="A4832" s="8">
        <v>4828</v>
      </c>
      <c r="B4832" s="114" t="s">
        <v>3858</v>
      </c>
      <c r="C4832" s="92" t="s">
        <v>64</v>
      </c>
      <c r="D4832" s="91">
        <v>3</v>
      </c>
      <c r="E4832" s="37">
        <v>0.49170418006430866</v>
      </c>
      <c r="F4832" s="53"/>
      <c r="G4832" s="46"/>
      <c r="H4832" s="12">
        <f>SUM(E4832*100,F4832:G4832)</f>
        <v>49.170418006430864</v>
      </c>
      <c r="I4832" s="94"/>
      <c r="J4832" s="95"/>
      <c r="K4832" s="12">
        <f>SUM(I4832:J4832)</f>
        <v>0</v>
      </c>
      <c r="L4832" s="95"/>
      <c r="M4832" s="95"/>
      <c r="N4832" s="95"/>
      <c r="O4832" s="12">
        <f>SUM(L4832:N4832)</f>
        <v>0</v>
      </c>
      <c r="P4832" s="95"/>
      <c r="Q4832" s="95"/>
      <c r="R4832" s="95"/>
      <c r="S4832" s="95"/>
      <c r="T4832" s="12">
        <f>SUM(P4832:S4832)</f>
        <v>0</v>
      </c>
      <c r="U4832" s="95"/>
      <c r="V4832" s="94"/>
      <c r="W4832" s="94"/>
      <c r="X4832" s="94"/>
      <c r="Y4832" s="85"/>
      <c r="Z4832" s="85"/>
      <c r="AA4832" s="14">
        <f>SUM(U4832:Z4832)</f>
        <v>0</v>
      </c>
      <c r="AB4832" s="85"/>
      <c r="AC4832" s="85"/>
      <c r="AD4832" s="86">
        <f>H4832+K4832+O4832+T4832+AA4832+AB4832-AC4832</f>
        <v>49.170418006430864</v>
      </c>
    </row>
    <row r="4833" spans="1:30" ht="21" customHeight="1" x14ac:dyDescent="0.2">
      <c r="A4833" s="9">
        <v>4829</v>
      </c>
      <c r="B4833" s="131" t="s">
        <v>3859</v>
      </c>
      <c r="C4833" s="92" t="s">
        <v>64</v>
      </c>
      <c r="D4833" s="91">
        <v>2</v>
      </c>
      <c r="E4833" s="37">
        <v>0.49170212765957449</v>
      </c>
      <c r="F4833" s="46"/>
      <c r="G4833" s="46"/>
      <c r="H4833" s="12">
        <f>SUM(E4833*100,F4833:G4833)</f>
        <v>49.170212765957451</v>
      </c>
      <c r="I4833" s="94"/>
      <c r="J4833" s="95"/>
      <c r="K4833" s="12">
        <f>SUM(I4833:J4833)</f>
        <v>0</v>
      </c>
      <c r="L4833" s="95"/>
      <c r="M4833" s="95"/>
      <c r="N4833" s="95"/>
      <c r="O4833" s="12">
        <f>SUM(L4833:N4833)</f>
        <v>0</v>
      </c>
      <c r="P4833" s="95"/>
      <c r="Q4833" s="95"/>
      <c r="R4833" s="95"/>
      <c r="S4833" s="95"/>
      <c r="T4833" s="12">
        <f>SUM(P4833:S4833)</f>
        <v>0</v>
      </c>
      <c r="U4833" s="95"/>
      <c r="V4833" s="94"/>
      <c r="W4833" s="94"/>
      <c r="X4833" s="94"/>
      <c r="Y4833" s="85"/>
      <c r="Z4833" s="85"/>
      <c r="AA4833" s="14">
        <f>SUM(U4833:Z4833)</f>
        <v>0</v>
      </c>
      <c r="AB4833" s="85"/>
      <c r="AC4833" s="85"/>
      <c r="AD4833" s="86">
        <f>H4833+K4833+O4833+T4833+AA4833+AB4833-AC4833</f>
        <v>49.170212765957451</v>
      </c>
    </row>
    <row r="4834" spans="1:30" ht="21" customHeight="1" x14ac:dyDescent="0.2">
      <c r="A4834" s="10">
        <v>4830</v>
      </c>
      <c r="B4834" s="143" t="s">
        <v>3860</v>
      </c>
      <c r="C4834" s="92" t="s">
        <v>64</v>
      </c>
      <c r="D4834" s="91">
        <v>4</v>
      </c>
      <c r="E4834" s="37">
        <v>0.49119158878504671</v>
      </c>
      <c r="F4834" s="46"/>
      <c r="G4834" s="46"/>
      <c r="H4834" s="12">
        <f>SUM(E4834*100,F4834:G4834)</f>
        <v>49.11915887850467</v>
      </c>
      <c r="I4834" s="94"/>
      <c r="J4834" s="95"/>
      <c r="K4834" s="12">
        <f>SUM(I4834:J4834)</f>
        <v>0</v>
      </c>
      <c r="L4834" s="95"/>
      <c r="M4834" s="95"/>
      <c r="N4834" s="95"/>
      <c r="O4834" s="12">
        <f>SUM(L4834:N4834)</f>
        <v>0</v>
      </c>
      <c r="P4834" s="95"/>
      <c r="Q4834" s="95"/>
      <c r="R4834" s="95"/>
      <c r="S4834" s="95"/>
      <c r="T4834" s="12">
        <f>SUM(P4834:S4834)</f>
        <v>0</v>
      </c>
      <c r="U4834" s="95"/>
      <c r="V4834" s="94"/>
      <c r="W4834" s="94"/>
      <c r="X4834" s="94"/>
      <c r="Y4834" s="85"/>
      <c r="Z4834" s="85"/>
      <c r="AA4834" s="14">
        <f>SUM(U4834:Z4834)</f>
        <v>0</v>
      </c>
      <c r="AB4834" s="85"/>
      <c r="AC4834" s="85"/>
      <c r="AD4834" s="86">
        <f>H4834+K4834+O4834+T4834+AA4834+AB4834-AC4834</f>
        <v>49.11915887850467</v>
      </c>
    </row>
    <row r="4835" spans="1:30" ht="21" customHeight="1" x14ac:dyDescent="0.2">
      <c r="A4835" s="8">
        <v>4831</v>
      </c>
      <c r="B4835" s="132" t="s">
        <v>3861</v>
      </c>
      <c r="C4835" s="101" t="s">
        <v>68</v>
      </c>
      <c r="D4835" s="101">
        <v>1</v>
      </c>
      <c r="E4835" s="35">
        <v>0.49107142857142855</v>
      </c>
      <c r="F4835" s="48"/>
      <c r="G4835" s="48"/>
      <c r="H4835" s="12">
        <f>SUM(E4835*100,F4835:G4835)</f>
        <v>49.107142857142854</v>
      </c>
      <c r="I4835" s="48"/>
      <c r="J4835" s="78"/>
      <c r="K4835" s="13">
        <f>SUM(I4835:J4835)</f>
        <v>0</v>
      </c>
      <c r="L4835" s="48"/>
      <c r="M4835" s="78"/>
      <c r="N4835" s="78"/>
      <c r="O4835" s="13">
        <f>SUM(L4835:N4835)</f>
        <v>0</v>
      </c>
      <c r="P4835" s="78"/>
      <c r="Q4835" s="78"/>
      <c r="R4835" s="78"/>
      <c r="S4835" s="78"/>
      <c r="T4835" s="13">
        <f>SUM(P4835:S4835)</f>
        <v>0</v>
      </c>
      <c r="U4835" s="48"/>
      <c r="V4835" s="48"/>
      <c r="W4835" s="48"/>
      <c r="X4835" s="48"/>
      <c r="Y4835" s="48"/>
      <c r="Z4835" s="48"/>
      <c r="AA4835" s="13">
        <f>SUM(U4835:Z4835)</f>
        <v>0</v>
      </c>
      <c r="AB4835" s="48"/>
      <c r="AC4835" s="48"/>
      <c r="AD4835" s="87">
        <f>H4835+K4835+O4835+T4835+AA4835+AB4835-AC4835</f>
        <v>49.107142857142854</v>
      </c>
    </row>
    <row r="4836" spans="1:30" ht="21" customHeight="1" x14ac:dyDescent="0.2">
      <c r="A4836" s="9">
        <v>4832</v>
      </c>
      <c r="B4836" s="134" t="s">
        <v>3862</v>
      </c>
      <c r="C4836" s="92" t="s">
        <v>64</v>
      </c>
      <c r="D4836" s="92">
        <v>1</v>
      </c>
      <c r="E4836" s="37">
        <v>0.49066666666666664</v>
      </c>
      <c r="F4836" s="46"/>
      <c r="G4836" s="46"/>
      <c r="H4836" s="12">
        <f>SUM(E4836*100,F4836:G4836)</f>
        <v>49.066666666666663</v>
      </c>
      <c r="I4836" s="53"/>
      <c r="J4836" s="113"/>
      <c r="K4836" s="12">
        <f>SUM(I4836:J4836)</f>
        <v>0</v>
      </c>
      <c r="L4836" s="53"/>
      <c r="M4836" s="113"/>
      <c r="N4836" s="113"/>
      <c r="O4836" s="12">
        <f>SUM(L4836:N4836)</f>
        <v>0</v>
      </c>
      <c r="P4836" s="113"/>
      <c r="Q4836" s="113"/>
      <c r="R4836" s="113"/>
      <c r="S4836" s="113"/>
      <c r="T4836" s="12">
        <f>SUM(P4836:S4836)</f>
        <v>0</v>
      </c>
      <c r="U4836" s="53"/>
      <c r="V4836" s="53"/>
      <c r="W4836" s="53"/>
      <c r="X4836" s="53"/>
      <c r="Y4836" s="58"/>
      <c r="Z4836" s="58"/>
      <c r="AA4836" s="14">
        <f>SUM(U4836:Z4836)</f>
        <v>0</v>
      </c>
      <c r="AB4836" s="58"/>
      <c r="AC4836" s="58"/>
      <c r="AD4836" s="86">
        <f>H4836+K4836+O4836+T4836+AA4836+AB4836-AC4836</f>
        <v>49.066666666666663</v>
      </c>
    </row>
    <row r="4837" spans="1:30" ht="21" customHeight="1" x14ac:dyDescent="0.2">
      <c r="A4837" s="10">
        <v>4833</v>
      </c>
      <c r="B4837" s="122" t="s">
        <v>3863</v>
      </c>
      <c r="C4837" s="110" t="s">
        <v>73</v>
      </c>
      <c r="D4837" s="110">
        <v>2</v>
      </c>
      <c r="E4837" s="36">
        <v>0.48969696969696969</v>
      </c>
      <c r="F4837" s="50"/>
      <c r="G4837" s="50"/>
      <c r="H4837" s="12">
        <f>SUM(E4837*100,F4837:G4837)</f>
        <v>48.969696969696969</v>
      </c>
      <c r="I4837" s="50"/>
      <c r="J4837" s="112"/>
      <c r="K4837" s="14">
        <f>SUM(I4837:J4837)</f>
        <v>0</v>
      </c>
      <c r="L4837" s="50"/>
      <c r="M4837" s="112"/>
      <c r="N4837" s="112"/>
      <c r="O4837" s="14">
        <f>SUM(L4837:N4837)</f>
        <v>0</v>
      </c>
      <c r="P4837" s="112"/>
      <c r="Q4837" s="112"/>
      <c r="R4837" s="112"/>
      <c r="S4837" s="112"/>
      <c r="T4837" s="14">
        <f>SUM(P4837:S4837)</f>
        <v>0</v>
      </c>
      <c r="U4837" s="50"/>
      <c r="V4837" s="50"/>
      <c r="W4837" s="50"/>
      <c r="X4837" s="50"/>
      <c r="Y4837" s="50"/>
      <c r="Z4837" s="50"/>
      <c r="AA4837" s="14">
        <f>SUM(U4837:Z4837)</f>
        <v>0</v>
      </c>
      <c r="AB4837" s="50"/>
      <c r="AC4837" s="50"/>
      <c r="AD4837" s="86">
        <f>H4837+K4837+O4837+T4837+AA4837+AB4837-AC4837</f>
        <v>48.969696969696969</v>
      </c>
    </row>
    <row r="4838" spans="1:30" ht="21" customHeight="1" x14ac:dyDescent="0.2">
      <c r="A4838" s="8">
        <v>4834</v>
      </c>
      <c r="B4838" s="117">
        <v>204127</v>
      </c>
      <c r="C4838" s="119" t="s">
        <v>78</v>
      </c>
      <c r="D4838" s="119">
        <v>1</v>
      </c>
      <c r="E4838" s="36">
        <v>0.4896875</v>
      </c>
      <c r="F4838" s="51"/>
      <c r="G4838" s="51"/>
      <c r="H4838" s="12">
        <f>SUM(E4838*100,F4838:G4838)</f>
        <v>48.96875</v>
      </c>
      <c r="I4838" s="51"/>
      <c r="J4838" s="121"/>
      <c r="K4838" s="14">
        <f>SUM(I4838:J4838)</f>
        <v>0</v>
      </c>
      <c r="L4838" s="51"/>
      <c r="M4838" s="121"/>
      <c r="N4838" s="121"/>
      <c r="O4838" s="14">
        <f>SUM(L4838:N4838)</f>
        <v>0</v>
      </c>
      <c r="P4838" s="121"/>
      <c r="Q4838" s="121"/>
      <c r="R4838" s="121"/>
      <c r="S4838" s="121"/>
      <c r="T4838" s="14">
        <f>SUM(P4838:S4838)</f>
        <v>0</v>
      </c>
      <c r="U4838" s="51"/>
      <c r="V4838" s="51"/>
      <c r="W4838" s="51"/>
      <c r="X4838" s="51"/>
      <c r="Y4838" s="51"/>
      <c r="Z4838" s="51"/>
      <c r="AA4838" s="14">
        <f>SUM(U4838:Z4838)</f>
        <v>0</v>
      </c>
      <c r="AB4838" s="51"/>
      <c r="AC4838" s="51"/>
      <c r="AD4838" s="86">
        <f>H4838+K4838+O4838+T4838+AA4838+AB4838-AC4838</f>
        <v>48.96875</v>
      </c>
    </row>
    <row r="4839" spans="1:30" ht="21" customHeight="1" x14ac:dyDescent="0.2">
      <c r="A4839" s="9">
        <v>4835</v>
      </c>
      <c r="B4839" s="157" t="s">
        <v>3864</v>
      </c>
      <c r="C4839" s="101" t="s">
        <v>68</v>
      </c>
      <c r="D4839" s="125">
        <v>3</v>
      </c>
      <c r="E4839" s="35">
        <v>0.48862068965517241</v>
      </c>
      <c r="F4839" s="48"/>
      <c r="G4839" s="48"/>
      <c r="H4839" s="12">
        <f>SUM(E4839*100,F4839:G4839)</f>
        <v>48.862068965517238</v>
      </c>
      <c r="I4839" s="48"/>
      <c r="J4839" s="78"/>
      <c r="K4839" s="13">
        <f>SUM(I4839:J4839)</f>
        <v>0</v>
      </c>
      <c r="L4839" s="48"/>
      <c r="M4839" s="78"/>
      <c r="N4839" s="78"/>
      <c r="O4839" s="13">
        <f>SUM(L4839:N4839)</f>
        <v>0</v>
      </c>
      <c r="P4839" s="78"/>
      <c r="Q4839" s="78"/>
      <c r="R4839" s="78"/>
      <c r="S4839" s="78"/>
      <c r="T4839" s="13">
        <f>SUM(P4839:S4839)</f>
        <v>0</v>
      </c>
      <c r="U4839" s="48"/>
      <c r="V4839" s="48"/>
      <c r="W4839" s="48"/>
      <c r="X4839" s="48"/>
      <c r="Y4839" s="48"/>
      <c r="Z4839" s="48"/>
      <c r="AA4839" s="13">
        <f>SUM(U4839:Z4839)</f>
        <v>0</v>
      </c>
      <c r="AB4839" s="48"/>
      <c r="AC4839" s="48"/>
      <c r="AD4839" s="87">
        <f>H4839+K4839+O4839+T4839+AA4839+AB4839-AC4839</f>
        <v>48.862068965517238</v>
      </c>
    </row>
    <row r="4840" spans="1:30" ht="21" customHeight="1" x14ac:dyDescent="0.2">
      <c r="A4840" s="10">
        <v>4836</v>
      </c>
      <c r="B4840" s="107">
        <v>182119</v>
      </c>
      <c r="C4840" s="104" t="s">
        <v>70</v>
      </c>
      <c r="D4840" s="104">
        <v>3</v>
      </c>
      <c r="E4840" s="36">
        <f>'[1]3-18-05.'!AD22</f>
        <v>0.48599999999999999</v>
      </c>
      <c r="F4840" s="49"/>
      <c r="G4840" s="49"/>
      <c r="H4840" s="12">
        <f>SUM(E4840*100,F4840:G4840)</f>
        <v>48.6</v>
      </c>
      <c r="I4840" s="49"/>
      <c r="J4840" s="106"/>
      <c r="K4840" s="14">
        <f>SUM(I4840:J4840)</f>
        <v>0</v>
      </c>
      <c r="L4840" s="49"/>
      <c r="M4840" s="106"/>
      <c r="N4840" s="106"/>
      <c r="O4840" s="14">
        <f>SUM(L4840:N4840)</f>
        <v>0</v>
      </c>
      <c r="P4840" s="106"/>
      <c r="Q4840" s="106"/>
      <c r="R4840" s="106"/>
      <c r="S4840" s="106"/>
      <c r="T4840" s="14">
        <f>SUM(P4840:S4840)</f>
        <v>0</v>
      </c>
      <c r="U4840" s="49"/>
      <c r="V4840" s="49"/>
      <c r="W4840" s="49"/>
      <c r="X4840" s="49"/>
      <c r="Y4840" s="49"/>
      <c r="Z4840" s="49"/>
      <c r="AA4840" s="14">
        <f>SUM(U4840:Z4840)</f>
        <v>0</v>
      </c>
      <c r="AB4840" s="49"/>
      <c r="AC4840" s="49"/>
      <c r="AD4840" s="86">
        <f>H4840+K4840+O4840+T4840+AA4840+AB4840-AC4840</f>
        <v>48.6</v>
      </c>
    </row>
    <row r="4841" spans="1:30" ht="21" customHeight="1" x14ac:dyDescent="0.2">
      <c r="A4841" s="8">
        <v>4837</v>
      </c>
      <c r="B4841" s="107" t="s">
        <v>3865</v>
      </c>
      <c r="C4841" s="104" t="s">
        <v>70</v>
      </c>
      <c r="D4841" s="104">
        <v>2</v>
      </c>
      <c r="E4841" s="36">
        <f>H4841/100</f>
        <v>0.48595714285714287</v>
      </c>
      <c r="F4841" s="49"/>
      <c r="G4841" s="49"/>
      <c r="H4841" s="12">
        <v>48.595714285714287</v>
      </c>
      <c r="I4841" s="49"/>
      <c r="J4841" s="106"/>
      <c r="K4841" s="14">
        <f>SUM(I4841:J4841)</f>
        <v>0</v>
      </c>
      <c r="L4841" s="49"/>
      <c r="M4841" s="106"/>
      <c r="N4841" s="106"/>
      <c r="O4841" s="14">
        <f>SUM(L4841:N4841)</f>
        <v>0</v>
      </c>
      <c r="P4841" s="106"/>
      <c r="Q4841" s="106"/>
      <c r="R4841" s="106"/>
      <c r="S4841" s="106"/>
      <c r="T4841" s="14">
        <f>SUM(P4841:S4841)</f>
        <v>0</v>
      </c>
      <c r="U4841" s="49"/>
      <c r="V4841" s="49"/>
      <c r="W4841" s="49"/>
      <c r="X4841" s="49"/>
      <c r="Y4841" s="49"/>
      <c r="Z4841" s="49"/>
      <c r="AA4841" s="14">
        <f>SUM(U4841:Z4841)</f>
        <v>0</v>
      </c>
      <c r="AB4841" s="49"/>
      <c r="AC4841" s="49"/>
      <c r="AD4841" s="86">
        <f>H4841+K4841+O4841+T4841+AA4841+AB4841-AC4841</f>
        <v>48.595714285714287</v>
      </c>
    </row>
    <row r="4842" spans="1:30" ht="21" customHeight="1" x14ac:dyDescent="0.2">
      <c r="A4842" s="9">
        <v>4838</v>
      </c>
      <c r="B4842" s="122" t="s">
        <v>3866</v>
      </c>
      <c r="C4842" s="110" t="s">
        <v>73</v>
      </c>
      <c r="D4842" s="110">
        <v>4</v>
      </c>
      <c r="E4842" s="36">
        <v>0.48562941176470587</v>
      </c>
      <c r="F4842" s="50"/>
      <c r="G4842" s="50"/>
      <c r="H4842" s="12">
        <f>SUM(E4842*100,F4842:G4842)</f>
        <v>48.562941176470588</v>
      </c>
      <c r="I4842" s="50"/>
      <c r="J4842" s="112"/>
      <c r="K4842" s="14">
        <f>SUM(I4842:J4842)</f>
        <v>0</v>
      </c>
      <c r="L4842" s="50"/>
      <c r="M4842" s="112"/>
      <c r="N4842" s="112"/>
      <c r="O4842" s="14">
        <f>SUM(L4842:N4842)</f>
        <v>0</v>
      </c>
      <c r="P4842" s="112"/>
      <c r="Q4842" s="112"/>
      <c r="R4842" s="112"/>
      <c r="S4842" s="112"/>
      <c r="T4842" s="14">
        <f>SUM(P4842:S4842)</f>
        <v>0</v>
      </c>
      <c r="U4842" s="50"/>
      <c r="V4842" s="50"/>
      <c r="W4842" s="50"/>
      <c r="X4842" s="50"/>
      <c r="Y4842" s="50"/>
      <c r="Z4842" s="50"/>
      <c r="AA4842" s="14">
        <f>SUM(U4842:Z4842)</f>
        <v>0</v>
      </c>
      <c r="AB4842" s="50"/>
      <c r="AC4842" s="50"/>
      <c r="AD4842" s="87">
        <f>H4842+K4842+O4842+T4842+AA4842+AB4842-AC4842</f>
        <v>48.562941176470588</v>
      </c>
    </row>
    <row r="4843" spans="1:30" ht="21" customHeight="1" x14ac:dyDescent="0.2">
      <c r="A4843" s="10">
        <v>4839</v>
      </c>
      <c r="B4843" s="123" t="s">
        <v>3867</v>
      </c>
      <c r="C4843" s="101" t="s">
        <v>68</v>
      </c>
      <c r="D4843" s="125">
        <v>3</v>
      </c>
      <c r="E4843" s="35">
        <v>0.48482758620689653</v>
      </c>
      <c r="F4843" s="48"/>
      <c r="G4843" s="48"/>
      <c r="H4843" s="12">
        <f>SUM(E4843*100,F4843:G4843)</f>
        <v>48.482758620689651</v>
      </c>
      <c r="I4843" s="48"/>
      <c r="J4843" s="78"/>
      <c r="K4843" s="13">
        <f>SUM(I4843:J4843)</f>
        <v>0</v>
      </c>
      <c r="L4843" s="48"/>
      <c r="M4843" s="78"/>
      <c r="N4843" s="78"/>
      <c r="O4843" s="13">
        <f>SUM(L4843:N4843)</f>
        <v>0</v>
      </c>
      <c r="P4843" s="78"/>
      <c r="Q4843" s="78"/>
      <c r="R4843" s="78"/>
      <c r="S4843" s="78"/>
      <c r="T4843" s="13">
        <f>SUM(P4843:S4843)</f>
        <v>0</v>
      </c>
      <c r="U4843" s="48"/>
      <c r="V4843" s="48"/>
      <c r="W4843" s="48"/>
      <c r="X4843" s="48"/>
      <c r="Y4843" s="48"/>
      <c r="Z4843" s="48"/>
      <c r="AA4843" s="13">
        <f>SUM(U4843:Z4843)</f>
        <v>0</v>
      </c>
      <c r="AB4843" s="48"/>
      <c r="AC4843" s="48"/>
      <c r="AD4843" s="86">
        <f>H4843+K4843+O4843+T4843+AA4843+AB4843-AC4843</f>
        <v>48.482758620689651</v>
      </c>
    </row>
    <row r="4844" spans="1:30" ht="21" customHeight="1" x14ac:dyDescent="0.2">
      <c r="A4844" s="8">
        <v>4840</v>
      </c>
      <c r="B4844" s="122" t="s">
        <v>3868</v>
      </c>
      <c r="C4844" s="110" t="s">
        <v>73</v>
      </c>
      <c r="D4844" s="110">
        <v>3</v>
      </c>
      <c r="E4844" s="36">
        <v>0.48312500000000003</v>
      </c>
      <c r="F4844" s="50"/>
      <c r="G4844" s="50"/>
      <c r="H4844" s="12">
        <f>SUM(E4844*100,F4844:G4844)</f>
        <v>48.3125</v>
      </c>
      <c r="I4844" s="50"/>
      <c r="J4844" s="112"/>
      <c r="K4844" s="14">
        <f>SUM(I4844:J4844)</f>
        <v>0</v>
      </c>
      <c r="L4844" s="50"/>
      <c r="M4844" s="50"/>
      <c r="N4844" s="112"/>
      <c r="O4844" s="14">
        <f>SUM(L4844:N4844)</f>
        <v>0</v>
      </c>
      <c r="P4844" s="112"/>
      <c r="Q4844" s="112"/>
      <c r="R4844" s="112"/>
      <c r="S4844" s="112"/>
      <c r="T4844" s="14">
        <f>SUM(P4844:S4844)</f>
        <v>0</v>
      </c>
      <c r="U4844" s="50"/>
      <c r="V4844" s="50"/>
      <c r="W4844" s="50"/>
      <c r="X4844" s="50"/>
      <c r="Y4844" s="50"/>
      <c r="Z4844" s="50"/>
      <c r="AA4844" s="14">
        <f>SUM(U4844:Z4844)</f>
        <v>0</v>
      </c>
      <c r="AB4844" s="50"/>
      <c r="AC4844" s="50"/>
      <c r="AD4844" s="86">
        <f>H4844+K4844+O4844+T4844+AA4844+AB4844-AC4844</f>
        <v>48.3125</v>
      </c>
    </row>
    <row r="4845" spans="1:30" ht="21" customHeight="1" x14ac:dyDescent="0.2">
      <c r="A4845" s="9">
        <v>4841</v>
      </c>
      <c r="B4845" s="122" t="s">
        <v>3869</v>
      </c>
      <c r="C4845" s="110" t="s">
        <v>73</v>
      </c>
      <c r="D4845" s="110">
        <v>1</v>
      </c>
      <c r="E4845" s="36">
        <v>0.47214285714285714</v>
      </c>
      <c r="F4845" s="50"/>
      <c r="G4845" s="50">
        <v>1</v>
      </c>
      <c r="H4845" s="12">
        <f>SUM(E4845*100,F4845:G4845)</f>
        <v>48.214285714285715</v>
      </c>
      <c r="I4845" s="50"/>
      <c r="J4845" s="112"/>
      <c r="K4845" s="14">
        <f>SUM(I4845:J4845)</f>
        <v>0</v>
      </c>
      <c r="L4845" s="50"/>
      <c r="M4845" s="112"/>
      <c r="N4845" s="112"/>
      <c r="O4845" s="14">
        <f>SUM(L4845:N4845)</f>
        <v>0</v>
      </c>
      <c r="P4845" s="112"/>
      <c r="Q4845" s="112"/>
      <c r="R4845" s="112"/>
      <c r="S4845" s="112"/>
      <c r="T4845" s="14">
        <f>SUM(P4845:S4845)</f>
        <v>0</v>
      </c>
      <c r="U4845" s="50"/>
      <c r="V4845" s="50"/>
      <c r="W4845" s="50"/>
      <c r="X4845" s="50"/>
      <c r="Y4845" s="50"/>
      <c r="Z4845" s="50"/>
      <c r="AA4845" s="14">
        <f>SUM(U4845:Z4845)</f>
        <v>0</v>
      </c>
      <c r="AB4845" s="50"/>
      <c r="AC4845" s="50"/>
      <c r="AD4845" s="86">
        <f>H4845+K4845+O4845+T4845+AA4845+AB4845-AC4845</f>
        <v>48.214285714285715</v>
      </c>
    </row>
    <row r="4846" spans="1:30" ht="21" customHeight="1" x14ac:dyDescent="0.2">
      <c r="A4846" s="10">
        <v>4842</v>
      </c>
      <c r="B4846" s="146" t="s">
        <v>3870</v>
      </c>
      <c r="C4846" s="101" t="s">
        <v>68</v>
      </c>
      <c r="D4846" s="101">
        <v>3</v>
      </c>
      <c r="E4846" s="35">
        <v>0.48193548387096774</v>
      </c>
      <c r="F4846" s="48"/>
      <c r="G4846" s="48"/>
      <c r="H4846" s="12">
        <f>SUM(E4846*100,F4846:G4846)</f>
        <v>48.193548387096776</v>
      </c>
      <c r="I4846" s="48"/>
      <c r="J4846" s="78"/>
      <c r="K4846" s="13">
        <f>SUM(I4846:J4846)</f>
        <v>0</v>
      </c>
      <c r="L4846" s="48"/>
      <c r="M4846" s="78"/>
      <c r="N4846" s="78"/>
      <c r="O4846" s="13">
        <f>SUM(L4846:N4846)</f>
        <v>0</v>
      </c>
      <c r="P4846" s="78"/>
      <c r="Q4846" s="78"/>
      <c r="R4846" s="78"/>
      <c r="S4846" s="78"/>
      <c r="T4846" s="13">
        <f>SUM(P4846:S4846)</f>
        <v>0</v>
      </c>
      <c r="U4846" s="48"/>
      <c r="V4846" s="48"/>
      <c r="W4846" s="48"/>
      <c r="X4846" s="48"/>
      <c r="Y4846" s="48"/>
      <c r="Z4846" s="48"/>
      <c r="AA4846" s="13">
        <f>SUM(U4846:Z4846)</f>
        <v>0</v>
      </c>
      <c r="AB4846" s="48"/>
      <c r="AC4846" s="48"/>
      <c r="AD4846" s="86">
        <f>H4846+K4846+O4846+T4846+AA4846+AB4846-AC4846</f>
        <v>48.193548387096776</v>
      </c>
    </row>
    <row r="4847" spans="1:30" ht="21" customHeight="1" x14ac:dyDescent="0.2">
      <c r="A4847" s="8">
        <v>4843</v>
      </c>
      <c r="B4847" s="145">
        <v>164309</v>
      </c>
      <c r="C4847" s="92" t="s">
        <v>64</v>
      </c>
      <c r="D4847" s="91">
        <v>5</v>
      </c>
      <c r="E4847" s="37">
        <v>0.48017007418129182</v>
      </c>
      <c r="F4847" s="54"/>
      <c r="G4847" s="54"/>
      <c r="H4847" s="12">
        <f>SUM(E4847*100,F4847:G4847)</f>
        <v>48.017007418129182</v>
      </c>
      <c r="I4847" s="85"/>
      <c r="J4847" s="126"/>
      <c r="K4847" s="12">
        <f>SUM(I4847:J4847)</f>
        <v>0</v>
      </c>
      <c r="L4847" s="95"/>
      <c r="M4847" s="95"/>
      <c r="N4847" s="95"/>
      <c r="O4847" s="12">
        <f>SUM(L4847:N4847)</f>
        <v>0</v>
      </c>
      <c r="P4847" s="95"/>
      <c r="Q4847" s="95"/>
      <c r="R4847" s="95"/>
      <c r="S4847" s="95"/>
      <c r="T4847" s="12">
        <f>SUM(P4847:S4847)</f>
        <v>0</v>
      </c>
      <c r="U4847" s="95"/>
      <c r="V4847" s="94"/>
      <c r="W4847" s="94"/>
      <c r="X4847" s="94"/>
      <c r="Y4847" s="85"/>
      <c r="Z4847" s="85"/>
      <c r="AA4847" s="14">
        <f>SUM(U4847:Z4847)</f>
        <v>0</v>
      </c>
      <c r="AB4847" s="85"/>
      <c r="AC4847" s="85"/>
      <c r="AD4847" s="87">
        <f>H4847+K4847+O4847+T4847+AA4847+AB4847-AC4847</f>
        <v>48.017007418129182</v>
      </c>
    </row>
    <row r="4848" spans="1:30" ht="21" customHeight="1" x14ac:dyDescent="0.2">
      <c r="A4848" s="9">
        <v>4844</v>
      </c>
      <c r="B4848" s="122" t="s">
        <v>3871</v>
      </c>
      <c r="C4848" s="110" t="s">
        <v>73</v>
      </c>
      <c r="D4848" s="110">
        <v>4</v>
      </c>
      <c r="E4848" s="36">
        <v>0.48006176470588235</v>
      </c>
      <c r="F4848" s="50"/>
      <c r="G4848" s="50"/>
      <c r="H4848" s="12">
        <f>SUM(E4848*100,F4848:G4848)</f>
        <v>48.006176470588237</v>
      </c>
      <c r="I4848" s="50"/>
      <c r="J4848" s="112"/>
      <c r="K4848" s="14">
        <f>SUM(I4848:J4848)</f>
        <v>0</v>
      </c>
      <c r="L4848" s="50"/>
      <c r="M4848" s="112"/>
      <c r="N4848" s="112"/>
      <c r="O4848" s="14">
        <f>SUM(L4848:N4848)</f>
        <v>0</v>
      </c>
      <c r="P4848" s="112"/>
      <c r="Q4848" s="112"/>
      <c r="R4848" s="112"/>
      <c r="S4848" s="112"/>
      <c r="T4848" s="14">
        <f>SUM(P4848:S4848)</f>
        <v>0</v>
      </c>
      <c r="U4848" s="50"/>
      <c r="V4848" s="50"/>
      <c r="W4848" s="50"/>
      <c r="X4848" s="50"/>
      <c r="Y4848" s="50"/>
      <c r="Z4848" s="50"/>
      <c r="AA4848" s="14">
        <f>SUM(U4848:Z4848)</f>
        <v>0</v>
      </c>
      <c r="AB4848" s="50"/>
      <c r="AC4848" s="50"/>
      <c r="AD4848" s="86">
        <f>H4848+K4848+O4848+T4848+AA4848+AB4848-AC4848</f>
        <v>48.006176470588237</v>
      </c>
    </row>
    <row r="4849" spans="1:30" ht="21" customHeight="1" x14ac:dyDescent="0.2">
      <c r="A4849" s="10">
        <v>4845</v>
      </c>
      <c r="B4849" s="122" t="s">
        <v>3872</v>
      </c>
      <c r="C4849" s="110" t="s">
        <v>73</v>
      </c>
      <c r="D4849" s="110">
        <v>1</v>
      </c>
      <c r="E4849" s="36">
        <v>0.47972592592592594</v>
      </c>
      <c r="F4849" s="50"/>
      <c r="G4849" s="50"/>
      <c r="H4849" s="12">
        <f>SUM(E4849*100,F4849:G4849)</f>
        <v>47.972592592592598</v>
      </c>
      <c r="I4849" s="50"/>
      <c r="J4849" s="112"/>
      <c r="K4849" s="14">
        <f>SUM(I4849:J4849)</f>
        <v>0</v>
      </c>
      <c r="L4849" s="50"/>
      <c r="M4849" s="112"/>
      <c r="N4849" s="112"/>
      <c r="O4849" s="14">
        <f>SUM(L4849:N4849)</f>
        <v>0</v>
      </c>
      <c r="P4849" s="112"/>
      <c r="Q4849" s="112"/>
      <c r="R4849" s="112"/>
      <c r="S4849" s="112"/>
      <c r="T4849" s="14">
        <f>SUM(P4849:S4849)</f>
        <v>0</v>
      </c>
      <c r="U4849" s="50"/>
      <c r="V4849" s="50"/>
      <c r="W4849" s="50"/>
      <c r="X4849" s="50"/>
      <c r="Y4849" s="50"/>
      <c r="Z4849" s="50"/>
      <c r="AA4849" s="14">
        <f>SUM(U4849:Z4849)</f>
        <v>0</v>
      </c>
      <c r="AB4849" s="50"/>
      <c r="AC4849" s="50"/>
      <c r="AD4849" s="87">
        <f>H4849+K4849+O4849+T4849+AA4849+AB4849-AC4849</f>
        <v>47.972592592592598</v>
      </c>
    </row>
    <row r="4850" spans="1:30" ht="21" customHeight="1" x14ac:dyDescent="0.2">
      <c r="A4850" s="8">
        <v>4846</v>
      </c>
      <c r="B4850" s="142" t="s">
        <v>3873</v>
      </c>
      <c r="C4850" s="92" t="s">
        <v>64</v>
      </c>
      <c r="D4850" s="92">
        <v>3</v>
      </c>
      <c r="E4850" s="37">
        <v>0.47941747572815535</v>
      </c>
      <c r="F4850" s="46"/>
      <c r="G4850" s="46"/>
      <c r="H4850" s="12">
        <f>SUM(E4850*100,F4850:G4850)</f>
        <v>47.941747572815537</v>
      </c>
      <c r="I4850" s="94"/>
      <c r="J4850" s="95"/>
      <c r="K4850" s="12">
        <f>SUM(I4850:J4850)</f>
        <v>0</v>
      </c>
      <c r="L4850" s="95"/>
      <c r="M4850" s="95"/>
      <c r="N4850" s="95"/>
      <c r="O4850" s="12">
        <f>SUM(L4850:N4850)</f>
        <v>0</v>
      </c>
      <c r="P4850" s="95"/>
      <c r="Q4850" s="95"/>
      <c r="R4850" s="95"/>
      <c r="S4850" s="95"/>
      <c r="T4850" s="12">
        <f>SUM(P4850:S4850)</f>
        <v>0</v>
      </c>
      <c r="U4850" s="95"/>
      <c r="V4850" s="94"/>
      <c r="W4850" s="94"/>
      <c r="X4850" s="94"/>
      <c r="Y4850" s="85"/>
      <c r="Z4850" s="85"/>
      <c r="AA4850" s="14">
        <f>SUM(U4850:Z4850)</f>
        <v>0</v>
      </c>
      <c r="AB4850" s="85"/>
      <c r="AC4850" s="85"/>
      <c r="AD4850" s="86">
        <f>H4850+K4850+O4850+T4850+AA4850+AB4850-AC4850</f>
        <v>47.941747572815537</v>
      </c>
    </row>
    <row r="4851" spans="1:30" ht="21" customHeight="1" x14ac:dyDescent="0.2">
      <c r="A4851" s="9">
        <v>4847</v>
      </c>
      <c r="B4851" s="129" t="s">
        <v>3874</v>
      </c>
      <c r="C4851" s="101" t="s">
        <v>68</v>
      </c>
      <c r="D4851" s="101">
        <v>2</v>
      </c>
      <c r="E4851" s="35">
        <v>0.47899999999999998</v>
      </c>
      <c r="F4851" s="48"/>
      <c r="G4851" s="48"/>
      <c r="H4851" s="12">
        <f>SUM(E4851*100,F4851:G4851)</f>
        <v>47.9</v>
      </c>
      <c r="I4851" s="48"/>
      <c r="J4851" s="78"/>
      <c r="K4851" s="13">
        <f>SUM(I4851:J4851)</f>
        <v>0</v>
      </c>
      <c r="L4851" s="48"/>
      <c r="M4851" s="78"/>
      <c r="N4851" s="78"/>
      <c r="O4851" s="13">
        <f>SUM(L4851:N4851)</f>
        <v>0</v>
      </c>
      <c r="P4851" s="78"/>
      <c r="Q4851" s="78"/>
      <c r="R4851" s="78"/>
      <c r="S4851" s="78"/>
      <c r="T4851" s="13">
        <f>SUM(P4851:S4851)</f>
        <v>0</v>
      </c>
      <c r="U4851" s="48"/>
      <c r="V4851" s="48"/>
      <c r="W4851" s="48"/>
      <c r="X4851" s="48"/>
      <c r="Y4851" s="48"/>
      <c r="Z4851" s="48"/>
      <c r="AA4851" s="13">
        <f>SUM(U4851:Z4851)</f>
        <v>0</v>
      </c>
      <c r="AB4851" s="48"/>
      <c r="AC4851" s="48"/>
      <c r="AD4851" s="87">
        <f>H4851+K4851+O4851+T4851+AA4851+AB4851-AC4851</f>
        <v>47.9</v>
      </c>
    </row>
    <row r="4852" spans="1:30" ht="21" customHeight="1" x14ac:dyDescent="0.2">
      <c r="A4852" s="10">
        <v>4848</v>
      </c>
      <c r="B4852" s="131" t="s">
        <v>3875</v>
      </c>
      <c r="C4852" s="92" t="s">
        <v>64</v>
      </c>
      <c r="D4852" s="92">
        <v>2</v>
      </c>
      <c r="E4852" s="37">
        <v>0.47744680851063831</v>
      </c>
      <c r="F4852" s="53"/>
      <c r="G4852" s="46"/>
      <c r="H4852" s="12">
        <f>SUM(E4852*100,F4852:G4852)</f>
        <v>47.744680851063833</v>
      </c>
      <c r="I4852" s="94"/>
      <c r="J4852" s="95"/>
      <c r="K4852" s="12">
        <f>SUM(I4852:J4852)</f>
        <v>0</v>
      </c>
      <c r="L4852" s="95"/>
      <c r="M4852" s="95"/>
      <c r="N4852" s="95"/>
      <c r="O4852" s="12">
        <f>SUM(L4852:N4852)</f>
        <v>0</v>
      </c>
      <c r="P4852" s="95"/>
      <c r="Q4852" s="95"/>
      <c r="R4852" s="95"/>
      <c r="S4852" s="95"/>
      <c r="T4852" s="12">
        <f>SUM(P4852:S4852)</f>
        <v>0</v>
      </c>
      <c r="U4852" s="95"/>
      <c r="V4852" s="94"/>
      <c r="W4852" s="94"/>
      <c r="X4852" s="94"/>
      <c r="Y4852" s="85"/>
      <c r="Z4852" s="85"/>
      <c r="AA4852" s="14">
        <f>SUM(U4852:Z4852)</f>
        <v>0</v>
      </c>
      <c r="AB4852" s="85"/>
      <c r="AC4852" s="85"/>
      <c r="AD4852" s="86">
        <f>H4852+K4852+O4852+T4852+AA4852+AB4852-AC4852</f>
        <v>47.744680851063833</v>
      </c>
    </row>
    <row r="4853" spans="1:30" ht="21" customHeight="1" x14ac:dyDescent="0.2">
      <c r="A4853" s="8">
        <v>4849</v>
      </c>
      <c r="B4853" s="123" t="s">
        <v>3876</v>
      </c>
      <c r="C4853" s="101" t="s">
        <v>68</v>
      </c>
      <c r="D4853" s="137">
        <v>4</v>
      </c>
      <c r="E4853" s="35">
        <v>0.47740740740740739</v>
      </c>
      <c r="F4853" s="48"/>
      <c r="G4853" s="48"/>
      <c r="H4853" s="12">
        <f>SUM(E4853*100,F4853:G4853)</f>
        <v>47.74074074074074</v>
      </c>
      <c r="I4853" s="48"/>
      <c r="J4853" s="78"/>
      <c r="K4853" s="13">
        <f>SUM(I4853:J4853)</f>
        <v>0</v>
      </c>
      <c r="L4853" s="48"/>
      <c r="M4853" s="78"/>
      <c r="N4853" s="78"/>
      <c r="O4853" s="13">
        <f>SUM(L4853:N4853)</f>
        <v>0</v>
      </c>
      <c r="P4853" s="78"/>
      <c r="Q4853" s="78"/>
      <c r="R4853" s="78"/>
      <c r="S4853" s="78"/>
      <c r="T4853" s="13">
        <f>SUM(P4853:S4853)</f>
        <v>0</v>
      </c>
      <c r="U4853" s="48"/>
      <c r="V4853" s="48"/>
      <c r="W4853" s="48"/>
      <c r="X4853" s="48"/>
      <c r="Y4853" s="48"/>
      <c r="Z4853" s="48"/>
      <c r="AA4853" s="13">
        <f>SUM(U4853:Z4853)</f>
        <v>0</v>
      </c>
      <c r="AB4853" s="48"/>
      <c r="AC4853" s="48"/>
      <c r="AD4853" s="86">
        <f>H4853+K4853+O4853+T4853+AA4853+AB4853-AC4853</f>
        <v>47.74074074074074</v>
      </c>
    </row>
    <row r="4854" spans="1:30" ht="21" customHeight="1" x14ac:dyDescent="0.2">
      <c r="A4854" s="9">
        <v>4850</v>
      </c>
      <c r="B4854" s="117">
        <v>174176</v>
      </c>
      <c r="C4854" s="119" t="s">
        <v>78</v>
      </c>
      <c r="D4854" s="119">
        <v>4</v>
      </c>
      <c r="E4854" s="36">
        <v>0.47692307692307695</v>
      </c>
      <c r="F4854" s="68"/>
      <c r="G4854" s="51"/>
      <c r="H4854" s="12">
        <f>SUM(E4854*100,F4854:G4854)</f>
        <v>47.692307692307693</v>
      </c>
      <c r="I4854" s="51"/>
      <c r="J4854" s="121"/>
      <c r="K4854" s="14">
        <f>SUM(I4854:J4854)</f>
        <v>0</v>
      </c>
      <c r="L4854" s="51"/>
      <c r="M4854" s="121"/>
      <c r="N4854" s="121"/>
      <c r="O4854" s="14">
        <f>SUM(L4854:N4854)</f>
        <v>0</v>
      </c>
      <c r="P4854" s="121"/>
      <c r="Q4854" s="121"/>
      <c r="R4854" s="121"/>
      <c r="S4854" s="121"/>
      <c r="T4854" s="14">
        <f>SUM(P4854:S4854)</f>
        <v>0</v>
      </c>
      <c r="U4854" s="51"/>
      <c r="V4854" s="51"/>
      <c r="W4854" s="51"/>
      <c r="X4854" s="51"/>
      <c r="Y4854" s="51"/>
      <c r="Z4854" s="51"/>
      <c r="AA4854" s="14">
        <f>SUM(U4854:Z4854)</f>
        <v>0</v>
      </c>
      <c r="AB4854" s="51"/>
      <c r="AC4854" s="51"/>
      <c r="AD4854" s="87">
        <f>H4854+K4854+O4854+T4854+AA4854+AB4854-AC4854</f>
        <v>47.692307692307693</v>
      </c>
    </row>
    <row r="4855" spans="1:30" ht="21" customHeight="1" x14ac:dyDescent="0.2">
      <c r="A4855" s="10">
        <v>4851</v>
      </c>
      <c r="B4855" s="96" t="s">
        <v>3877</v>
      </c>
      <c r="C4855" s="96" t="s">
        <v>66</v>
      </c>
      <c r="D4855" s="96">
        <v>1</v>
      </c>
      <c r="E4855" s="35">
        <v>0.47666666666666668</v>
      </c>
      <c r="F4855" s="69"/>
      <c r="G4855" s="47"/>
      <c r="H4855" s="12">
        <f>SUM(E4855*100,F4855:G4855)</f>
        <v>47.666666666666671</v>
      </c>
      <c r="I4855" s="47"/>
      <c r="J4855" s="77"/>
      <c r="K4855" s="13">
        <f>SUM(I4855:J4855)</f>
        <v>0</v>
      </c>
      <c r="L4855" s="47"/>
      <c r="M4855" s="77"/>
      <c r="N4855" s="77"/>
      <c r="O4855" s="13">
        <f>SUM(L4855:N4855)</f>
        <v>0</v>
      </c>
      <c r="P4855" s="77"/>
      <c r="Q4855" s="77"/>
      <c r="R4855" s="77"/>
      <c r="S4855" s="77"/>
      <c r="T4855" s="13">
        <f>SUM(P4855:S4855)</f>
        <v>0</v>
      </c>
      <c r="U4855" s="47"/>
      <c r="V4855" s="47"/>
      <c r="W4855" s="47"/>
      <c r="X4855" s="47"/>
      <c r="Y4855" s="47"/>
      <c r="Z4855" s="47"/>
      <c r="AA4855" s="13">
        <f>SUM(U4855:Z4855)</f>
        <v>0</v>
      </c>
      <c r="AB4855" s="47"/>
      <c r="AC4855" s="47"/>
      <c r="AD4855" s="86">
        <f>H4855+K4855+O4855+T4855+AA4855+AB4855-AC4855</f>
        <v>47.666666666666671</v>
      </c>
    </row>
    <row r="4856" spans="1:30" ht="21" customHeight="1" x14ac:dyDescent="0.2">
      <c r="A4856" s="8">
        <v>4852</v>
      </c>
      <c r="B4856" s="122" t="s">
        <v>3878</v>
      </c>
      <c r="C4856" s="110" t="s">
        <v>73</v>
      </c>
      <c r="D4856" s="110">
        <v>2</v>
      </c>
      <c r="E4856" s="36">
        <v>0.47636363636363638</v>
      </c>
      <c r="F4856" s="70"/>
      <c r="G4856" s="50"/>
      <c r="H4856" s="12">
        <f>SUM(E4856*100,F4856:G4856)</f>
        <v>47.63636363636364</v>
      </c>
      <c r="I4856" s="50"/>
      <c r="J4856" s="112"/>
      <c r="K4856" s="14">
        <f>SUM(I4856:J4856)</f>
        <v>0</v>
      </c>
      <c r="L4856" s="50"/>
      <c r="M4856" s="112"/>
      <c r="N4856" s="112"/>
      <c r="O4856" s="14">
        <f>SUM(L4856:N4856)</f>
        <v>0</v>
      </c>
      <c r="P4856" s="112"/>
      <c r="Q4856" s="112"/>
      <c r="R4856" s="112"/>
      <c r="S4856" s="112"/>
      <c r="T4856" s="14">
        <f>SUM(P4856:S4856)</f>
        <v>0</v>
      </c>
      <c r="U4856" s="50"/>
      <c r="V4856" s="50"/>
      <c r="W4856" s="50"/>
      <c r="X4856" s="50"/>
      <c r="Y4856" s="50"/>
      <c r="Z4856" s="50"/>
      <c r="AA4856" s="14">
        <f>SUM(U4856:Z4856)</f>
        <v>0</v>
      </c>
      <c r="AB4856" s="50"/>
      <c r="AC4856" s="50"/>
      <c r="AD4856" s="87">
        <f>H4856+K4856+O4856+T4856+AA4856+AB4856-AC4856</f>
        <v>47.63636363636364</v>
      </c>
    </row>
    <row r="4857" spans="1:30" ht="21" customHeight="1" x14ac:dyDescent="0.2">
      <c r="A4857" s="9">
        <v>4853</v>
      </c>
      <c r="B4857" s="134" t="s">
        <v>3879</v>
      </c>
      <c r="C4857" s="92" t="s">
        <v>64</v>
      </c>
      <c r="D4857" s="92">
        <v>1</v>
      </c>
      <c r="E4857" s="39">
        <v>0.46899999999999997</v>
      </c>
      <c r="F4857" s="71"/>
      <c r="G4857" s="46"/>
      <c r="H4857" s="12">
        <f>SUM(E4857*100,F4857:G4857)</f>
        <v>46.9</v>
      </c>
      <c r="I4857" s="94"/>
      <c r="J4857" s="95"/>
      <c r="K4857" s="12">
        <f>SUM(I4857:J4857)</f>
        <v>0</v>
      </c>
      <c r="L4857" s="95"/>
      <c r="M4857" s="95"/>
      <c r="N4857" s="95"/>
      <c r="O4857" s="12">
        <f>SUM(L4857:N4857)</f>
        <v>0</v>
      </c>
      <c r="P4857" s="95"/>
      <c r="Q4857" s="95"/>
      <c r="R4857" s="95">
        <v>0.6</v>
      </c>
      <c r="S4857" s="95"/>
      <c r="T4857" s="12">
        <f>SUM(P4857:S4857)</f>
        <v>0.6</v>
      </c>
      <c r="U4857" s="95"/>
      <c r="V4857" s="94"/>
      <c r="W4857" s="94"/>
      <c r="X4857" s="94"/>
      <c r="Y4857" s="85"/>
      <c r="Z4857" s="85"/>
      <c r="AA4857" s="14">
        <f>SUM(U4857:Z4857)</f>
        <v>0</v>
      </c>
      <c r="AB4857" s="85"/>
      <c r="AC4857" s="85"/>
      <c r="AD4857" s="87">
        <f>H4857+K4857+O4857+T4857+AA4857+AB4857-AC4857</f>
        <v>47.5</v>
      </c>
    </row>
    <row r="4858" spans="1:30" ht="21" customHeight="1" x14ac:dyDescent="0.2">
      <c r="A4858" s="10">
        <v>4854</v>
      </c>
      <c r="B4858" s="123" t="s">
        <v>3880</v>
      </c>
      <c r="C4858" s="101" t="s">
        <v>68</v>
      </c>
      <c r="D4858" s="125">
        <v>3</v>
      </c>
      <c r="E4858" s="35">
        <v>0.47413793103448276</v>
      </c>
      <c r="F4858" s="67"/>
      <c r="G4858" s="48"/>
      <c r="H4858" s="12">
        <f>SUM(E4858*100,F4858:G4858)</f>
        <v>47.413793103448278</v>
      </c>
      <c r="I4858" s="48"/>
      <c r="J4858" s="78"/>
      <c r="K4858" s="13">
        <f>SUM(I4858:J4858)</f>
        <v>0</v>
      </c>
      <c r="L4858" s="48"/>
      <c r="M4858" s="78"/>
      <c r="N4858" s="78"/>
      <c r="O4858" s="13">
        <f>SUM(L4858:N4858)</f>
        <v>0</v>
      </c>
      <c r="P4858" s="78"/>
      <c r="Q4858" s="78"/>
      <c r="R4858" s="78"/>
      <c r="S4858" s="78"/>
      <c r="T4858" s="13">
        <f>SUM(P4858:S4858)</f>
        <v>0</v>
      </c>
      <c r="U4858" s="48"/>
      <c r="V4858" s="48"/>
      <c r="W4858" s="48"/>
      <c r="X4858" s="48"/>
      <c r="Y4858" s="48"/>
      <c r="Z4858" s="48"/>
      <c r="AA4858" s="13">
        <f>SUM(U4858:Z4858)</f>
        <v>0</v>
      </c>
      <c r="AB4858" s="48"/>
      <c r="AC4858" s="48"/>
      <c r="AD4858" s="87">
        <f>H4858+K4858+O4858+T4858+AA4858+AB4858-AC4858</f>
        <v>47.413793103448278</v>
      </c>
    </row>
    <row r="4859" spans="1:30" ht="21" customHeight="1" x14ac:dyDescent="0.2">
      <c r="A4859" s="8">
        <v>4855</v>
      </c>
      <c r="B4859" s="107">
        <v>182900</v>
      </c>
      <c r="C4859" s="104" t="s">
        <v>70</v>
      </c>
      <c r="D4859" s="104">
        <v>3</v>
      </c>
      <c r="E4859" s="36">
        <f>'[1]3-18-07.'!AD17</f>
        <v>0.47399999999999998</v>
      </c>
      <c r="F4859" s="72"/>
      <c r="G4859" s="49"/>
      <c r="H4859" s="12">
        <f>SUM(E4859*100,F4859:G4859)</f>
        <v>47.4</v>
      </c>
      <c r="I4859" s="49"/>
      <c r="J4859" s="106"/>
      <c r="K4859" s="14">
        <f>SUM(I4859:J4859)</f>
        <v>0</v>
      </c>
      <c r="L4859" s="49"/>
      <c r="M4859" s="106"/>
      <c r="N4859" s="106"/>
      <c r="O4859" s="14">
        <f>SUM(L4859:N4859)</f>
        <v>0</v>
      </c>
      <c r="P4859" s="106"/>
      <c r="Q4859" s="106"/>
      <c r="R4859" s="106"/>
      <c r="S4859" s="106"/>
      <c r="T4859" s="14">
        <f>SUM(P4859:S4859)</f>
        <v>0</v>
      </c>
      <c r="U4859" s="49"/>
      <c r="V4859" s="49"/>
      <c r="W4859" s="49"/>
      <c r="X4859" s="49"/>
      <c r="Y4859" s="49"/>
      <c r="Z4859" s="49"/>
      <c r="AA4859" s="14">
        <f>SUM(U4859:Z4859)</f>
        <v>0</v>
      </c>
      <c r="AB4859" s="49"/>
      <c r="AC4859" s="49"/>
      <c r="AD4859" s="86">
        <f>H4859+K4859+O4859+T4859+AA4859+AB4859-AC4859</f>
        <v>47.4</v>
      </c>
    </row>
    <row r="4860" spans="1:30" ht="21" customHeight="1" x14ac:dyDescent="0.2">
      <c r="A4860" s="9">
        <v>4856</v>
      </c>
      <c r="B4860" s="100" t="s">
        <v>3881</v>
      </c>
      <c r="C4860" s="101" t="s">
        <v>68</v>
      </c>
      <c r="D4860" s="101">
        <v>2</v>
      </c>
      <c r="E4860" s="35">
        <v>0.47299999999999998</v>
      </c>
      <c r="F4860" s="67"/>
      <c r="G4860" s="48"/>
      <c r="H4860" s="12">
        <f>SUM(E4860*100,F4860:G4860)</f>
        <v>47.3</v>
      </c>
      <c r="I4860" s="48"/>
      <c r="J4860" s="78"/>
      <c r="K4860" s="13">
        <f>SUM(I4860:J4860)</f>
        <v>0</v>
      </c>
      <c r="L4860" s="48"/>
      <c r="M4860" s="78"/>
      <c r="N4860" s="78"/>
      <c r="O4860" s="13">
        <f>SUM(L4860:N4860)</f>
        <v>0</v>
      </c>
      <c r="P4860" s="78"/>
      <c r="Q4860" s="78"/>
      <c r="R4860" s="78"/>
      <c r="S4860" s="78"/>
      <c r="T4860" s="13">
        <f>SUM(P4860:S4860)</f>
        <v>0</v>
      </c>
      <c r="U4860" s="48"/>
      <c r="V4860" s="48"/>
      <c r="W4860" s="48"/>
      <c r="X4860" s="48"/>
      <c r="Y4860" s="48"/>
      <c r="Z4860" s="48"/>
      <c r="AA4860" s="13">
        <f>SUM(U4860:Z4860)</f>
        <v>0</v>
      </c>
      <c r="AB4860" s="48"/>
      <c r="AC4860" s="48"/>
      <c r="AD4860" s="86">
        <f>H4860+K4860+O4860+T4860+AA4860+AB4860-AC4860</f>
        <v>47.3</v>
      </c>
    </row>
    <row r="4861" spans="1:30" ht="21" customHeight="1" x14ac:dyDescent="0.2">
      <c r="A4861" s="10">
        <v>4857</v>
      </c>
      <c r="B4861" s="123" t="s">
        <v>3882</v>
      </c>
      <c r="C4861" s="101" t="s">
        <v>68</v>
      </c>
      <c r="D4861" s="137">
        <v>4</v>
      </c>
      <c r="E4861" s="35">
        <v>0.47185185185185186</v>
      </c>
      <c r="F4861" s="67"/>
      <c r="G4861" s="48"/>
      <c r="H4861" s="12">
        <f>SUM(E4861*100,F4861:G4861)</f>
        <v>47.185185185185183</v>
      </c>
      <c r="I4861" s="48"/>
      <c r="J4861" s="78"/>
      <c r="K4861" s="13">
        <f>SUM(I4861:J4861)</f>
        <v>0</v>
      </c>
      <c r="L4861" s="48"/>
      <c r="M4861" s="78"/>
      <c r="N4861" s="78"/>
      <c r="O4861" s="13">
        <f>SUM(L4861:N4861)</f>
        <v>0</v>
      </c>
      <c r="P4861" s="78"/>
      <c r="Q4861" s="78"/>
      <c r="R4861" s="78"/>
      <c r="S4861" s="78"/>
      <c r="T4861" s="13">
        <f>SUM(P4861:S4861)</f>
        <v>0</v>
      </c>
      <c r="U4861" s="48"/>
      <c r="V4861" s="48"/>
      <c r="W4861" s="48"/>
      <c r="X4861" s="48"/>
      <c r="Y4861" s="48"/>
      <c r="Z4861" s="48"/>
      <c r="AA4861" s="13">
        <f>SUM(U4861:Z4861)</f>
        <v>0</v>
      </c>
      <c r="AB4861" s="48"/>
      <c r="AC4861" s="48"/>
      <c r="AD4861" s="86">
        <f>H4861+K4861+O4861+T4861+AA4861+AB4861-AC4861</f>
        <v>47.185185185185183</v>
      </c>
    </row>
    <row r="4862" spans="1:30" ht="21" customHeight="1" x14ac:dyDescent="0.2">
      <c r="A4862" s="8">
        <v>4858</v>
      </c>
      <c r="B4862" s="100" t="s">
        <v>3883</v>
      </c>
      <c r="C4862" s="101" t="s">
        <v>68</v>
      </c>
      <c r="D4862" s="101">
        <v>2</v>
      </c>
      <c r="E4862" s="35">
        <v>0.10266666666666667</v>
      </c>
      <c r="F4862" s="67"/>
      <c r="G4862" s="48"/>
      <c r="H4862" s="12">
        <f>SUM(E4862*100,F4862:G4862)</f>
        <v>10.266666666666667</v>
      </c>
      <c r="I4862" s="48"/>
      <c r="J4862" s="78"/>
      <c r="K4862" s="13">
        <f>SUM(I4862:J4862)</f>
        <v>0</v>
      </c>
      <c r="L4862" s="48"/>
      <c r="M4862" s="78"/>
      <c r="N4862" s="78"/>
      <c r="O4862" s="13">
        <f>SUM(L4862:N4862)</f>
        <v>0</v>
      </c>
      <c r="P4862" s="78"/>
      <c r="Q4862" s="78"/>
      <c r="R4862" s="78"/>
      <c r="S4862" s="78"/>
      <c r="T4862" s="13">
        <f>SUM(P4862:S4862)</f>
        <v>0</v>
      </c>
      <c r="U4862" s="48">
        <v>16.5</v>
      </c>
      <c r="V4862" s="48">
        <v>18.899999999999999</v>
      </c>
      <c r="W4862" s="48"/>
      <c r="X4862" s="48"/>
      <c r="Y4862" s="48"/>
      <c r="Z4862" s="48"/>
      <c r="AA4862" s="13">
        <f>SUM(U4862:Z4862)</f>
        <v>35.4</v>
      </c>
      <c r="AB4862" s="48">
        <v>1.5</v>
      </c>
      <c r="AC4862" s="48"/>
      <c r="AD4862" s="87">
        <f>H4862+K4862+O4862+T4862+AA4862+AB4862-AC4862</f>
        <v>47.166666666666664</v>
      </c>
    </row>
    <row r="4863" spans="1:30" ht="21" customHeight="1" x14ac:dyDescent="0.2">
      <c r="A4863" s="9">
        <v>4859</v>
      </c>
      <c r="B4863" s="140" t="s">
        <v>3884</v>
      </c>
      <c r="C4863" s="92" t="s">
        <v>64</v>
      </c>
      <c r="D4863" s="91">
        <v>4</v>
      </c>
      <c r="E4863" s="37">
        <v>0.4713317757009346</v>
      </c>
      <c r="F4863" s="73"/>
      <c r="G4863" s="46"/>
      <c r="H4863" s="12">
        <f>SUM(E4863*100,F4863:G4863)</f>
        <v>47.133177570093459</v>
      </c>
      <c r="I4863" s="94"/>
      <c r="J4863" s="95"/>
      <c r="K4863" s="12">
        <f>SUM(I4863:J4863)</f>
        <v>0</v>
      </c>
      <c r="L4863" s="95"/>
      <c r="M4863" s="95"/>
      <c r="N4863" s="95"/>
      <c r="O4863" s="12">
        <f>SUM(L4863:N4863)</f>
        <v>0</v>
      </c>
      <c r="P4863" s="95"/>
      <c r="Q4863" s="95"/>
      <c r="R4863" s="95"/>
      <c r="S4863" s="95"/>
      <c r="T4863" s="12">
        <f>SUM(P4863:S4863)</f>
        <v>0</v>
      </c>
      <c r="U4863" s="95"/>
      <c r="V4863" s="94"/>
      <c r="W4863" s="94"/>
      <c r="X4863" s="94"/>
      <c r="Y4863" s="85"/>
      <c r="Z4863" s="85"/>
      <c r="AA4863" s="14">
        <f>SUM(U4863:Z4863)</f>
        <v>0</v>
      </c>
      <c r="AB4863" s="85"/>
      <c r="AC4863" s="85"/>
      <c r="AD4863" s="86">
        <f>H4863+K4863+O4863+T4863+AA4863+AB4863-AC4863</f>
        <v>47.133177570093459</v>
      </c>
    </row>
    <row r="4864" spans="1:30" ht="21" customHeight="1" x14ac:dyDescent="0.2">
      <c r="A4864" s="10">
        <v>4860</v>
      </c>
      <c r="B4864" s="136" t="s">
        <v>3885</v>
      </c>
      <c r="C4864" s="104" t="s">
        <v>70</v>
      </c>
      <c r="D4864" s="103">
        <v>1</v>
      </c>
      <c r="E4864" s="36">
        <f>H4864/100</f>
        <v>0.46299999999999997</v>
      </c>
      <c r="F4864" s="72"/>
      <c r="G4864" s="49"/>
      <c r="H4864" s="12">
        <v>46.3</v>
      </c>
      <c r="I4864" s="49"/>
      <c r="J4864" s="106"/>
      <c r="K4864" s="14">
        <f>SUM(I4864:J4864)</f>
        <v>0</v>
      </c>
      <c r="L4864" s="49"/>
      <c r="M4864" s="106"/>
      <c r="N4864" s="106"/>
      <c r="O4864" s="14">
        <f>SUM(L4864:N4864)</f>
        <v>0</v>
      </c>
      <c r="P4864" s="106"/>
      <c r="Q4864" s="106"/>
      <c r="R4864" s="106"/>
      <c r="S4864" s="106"/>
      <c r="T4864" s="14">
        <f>SUM(P4864:S4864)</f>
        <v>0</v>
      </c>
      <c r="U4864" s="49"/>
      <c r="V4864" s="49">
        <v>0.8</v>
      </c>
      <c r="W4864" s="49"/>
      <c r="X4864" s="49"/>
      <c r="Y4864" s="49"/>
      <c r="Z4864" s="49"/>
      <c r="AA4864" s="14">
        <f>SUM(U4864:Z4864)</f>
        <v>0.8</v>
      </c>
      <c r="AB4864" s="49"/>
      <c r="AC4864" s="49"/>
      <c r="AD4864" s="86">
        <f>H4864+K4864+O4864+T4864+AA4864+AB4864-AC4864</f>
        <v>47.099999999999994</v>
      </c>
    </row>
    <row r="4865" spans="1:30" ht="21" customHeight="1" x14ac:dyDescent="0.2">
      <c r="A4865" s="8">
        <v>4861</v>
      </c>
      <c r="B4865" s="117">
        <v>194509</v>
      </c>
      <c r="C4865" s="119" t="s">
        <v>78</v>
      </c>
      <c r="D4865" s="119">
        <v>3</v>
      </c>
      <c r="E4865" s="36">
        <v>0.47090909090909089</v>
      </c>
      <c r="F4865" s="68"/>
      <c r="G4865" s="51"/>
      <c r="H4865" s="12">
        <f>SUM(E4865*100,F4865:G4865)</f>
        <v>47.090909090909086</v>
      </c>
      <c r="I4865" s="51"/>
      <c r="J4865" s="121"/>
      <c r="K4865" s="14">
        <f>SUM(I4865:J4865)</f>
        <v>0</v>
      </c>
      <c r="L4865" s="51"/>
      <c r="M4865" s="121"/>
      <c r="N4865" s="121"/>
      <c r="O4865" s="14">
        <f>SUM(L4865:N4865)</f>
        <v>0</v>
      </c>
      <c r="P4865" s="121"/>
      <c r="Q4865" s="121"/>
      <c r="R4865" s="121"/>
      <c r="S4865" s="121"/>
      <c r="T4865" s="14">
        <f>SUM(P4865:S4865)</f>
        <v>0</v>
      </c>
      <c r="U4865" s="51"/>
      <c r="V4865" s="51"/>
      <c r="W4865" s="51"/>
      <c r="X4865" s="51"/>
      <c r="Y4865" s="51"/>
      <c r="Z4865" s="51"/>
      <c r="AA4865" s="14">
        <f>SUM(U4865:Z4865)</f>
        <v>0</v>
      </c>
      <c r="AB4865" s="51"/>
      <c r="AC4865" s="51"/>
      <c r="AD4865" s="87">
        <f>H4865+K4865+O4865+T4865+AA4865+AB4865-AC4865</f>
        <v>47.090909090909086</v>
      </c>
    </row>
    <row r="4866" spans="1:30" ht="21" customHeight="1" x14ac:dyDescent="0.2">
      <c r="A4866" s="9">
        <v>4862</v>
      </c>
      <c r="B4866" s="96" t="s">
        <v>562</v>
      </c>
      <c r="C4866" s="96" t="s">
        <v>66</v>
      </c>
      <c r="D4866" s="96">
        <v>3</v>
      </c>
      <c r="E4866" s="35">
        <v>0.47</v>
      </c>
      <c r="F4866" s="69"/>
      <c r="G4866" s="47"/>
      <c r="H4866" s="12">
        <f>SUM(E4866*100,F4866:G4866)</f>
        <v>47</v>
      </c>
      <c r="I4866" s="47"/>
      <c r="J4866" s="77"/>
      <c r="K4866" s="13">
        <f>SUM(I4866:J4866)</f>
        <v>0</v>
      </c>
      <c r="L4866" s="47"/>
      <c r="M4866" s="77"/>
      <c r="N4866" s="77"/>
      <c r="O4866" s="13">
        <f>SUM(L4866:N4866)</f>
        <v>0</v>
      </c>
      <c r="P4866" s="77"/>
      <c r="Q4866" s="77"/>
      <c r="R4866" s="77"/>
      <c r="S4866" s="77"/>
      <c r="T4866" s="13">
        <f>SUM(P4866:S4866)</f>
        <v>0</v>
      </c>
      <c r="U4866" s="47"/>
      <c r="V4866" s="47"/>
      <c r="W4866" s="47"/>
      <c r="X4866" s="47"/>
      <c r="Y4866" s="47"/>
      <c r="Z4866" s="47"/>
      <c r="AA4866" s="13">
        <f>SUM(U4866:Z4866)</f>
        <v>0</v>
      </c>
      <c r="AB4866" s="47"/>
      <c r="AC4866" s="47"/>
      <c r="AD4866" s="86">
        <f>H4866+K4866+O4866+T4866+AA4866+AB4866-AC4866</f>
        <v>47</v>
      </c>
    </row>
    <row r="4867" spans="1:30" ht="21" customHeight="1" x14ac:dyDescent="0.2">
      <c r="A4867" s="10">
        <v>4863</v>
      </c>
      <c r="B4867" s="90" t="s">
        <v>3886</v>
      </c>
      <c r="C4867" s="92" t="s">
        <v>64</v>
      </c>
      <c r="D4867" s="92">
        <v>2</v>
      </c>
      <c r="E4867" s="37">
        <v>0.4675531914893617</v>
      </c>
      <c r="F4867" s="74"/>
      <c r="G4867" s="54"/>
      <c r="H4867" s="12">
        <f>SUM(E4867*100,F4867:G4867)</f>
        <v>46.755319148936167</v>
      </c>
      <c r="I4867" s="85"/>
      <c r="J4867" s="126"/>
      <c r="K4867" s="12">
        <f>SUM(I4867:J4867)</f>
        <v>0</v>
      </c>
      <c r="L4867" s="126"/>
      <c r="M4867" s="126"/>
      <c r="N4867" s="126"/>
      <c r="O4867" s="12">
        <f>SUM(L4867:N4867)</f>
        <v>0</v>
      </c>
      <c r="P4867" s="126"/>
      <c r="Q4867" s="126"/>
      <c r="R4867" s="126"/>
      <c r="S4867" s="126"/>
      <c r="T4867" s="12">
        <f>SUM(P4867:S4867)</f>
        <v>0</v>
      </c>
      <c r="U4867" s="126"/>
      <c r="V4867" s="85"/>
      <c r="W4867" s="85"/>
      <c r="X4867" s="85"/>
      <c r="Y4867" s="85"/>
      <c r="Z4867" s="85"/>
      <c r="AA4867" s="14">
        <f>SUM(U4867:Z4867)</f>
        <v>0</v>
      </c>
      <c r="AB4867" s="85"/>
      <c r="AC4867" s="85"/>
      <c r="AD4867" s="87">
        <f>H4867+K4867+O4867+T4867+AA4867+AB4867-AC4867</f>
        <v>46.755319148936167</v>
      </c>
    </row>
    <row r="4868" spans="1:30" ht="21" customHeight="1" x14ac:dyDescent="0.2">
      <c r="A4868" s="8">
        <v>4864</v>
      </c>
      <c r="B4868" s="110" t="s">
        <v>3887</v>
      </c>
      <c r="C4868" s="110" t="s">
        <v>73</v>
      </c>
      <c r="D4868" s="110">
        <v>3</v>
      </c>
      <c r="E4868" s="36">
        <v>0.4672463768115942</v>
      </c>
      <c r="F4868" s="70"/>
      <c r="G4868" s="50"/>
      <c r="H4868" s="12">
        <f>SUM(E4868*100,F4868:G4868)</f>
        <v>46.724637681159422</v>
      </c>
      <c r="I4868" s="50"/>
      <c r="J4868" s="112"/>
      <c r="K4868" s="14">
        <f>SUM(I4868:J4868)</f>
        <v>0</v>
      </c>
      <c r="L4868" s="50"/>
      <c r="M4868" s="112"/>
      <c r="N4868" s="112"/>
      <c r="O4868" s="14">
        <f>SUM(L4868:N4868)</f>
        <v>0</v>
      </c>
      <c r="P4868" s="112"/>
      <c r="Q4868" s="112"/>
      <c r="R4868" s="112"/>
      <c r="S4868" s="112"/>
      <c r="T4868" s="14">
        <f>SUM(P4868:S4868)</f>
        <v>0</v>
      </c>
      <c r="U4868" s="50"/>
      <c r="V4868" s="50"/>
      <c r="W4868" s="50"/>
      <c r="X4868" s="50"/>
      <c r="Y4868" s="50"/>
      <c r="Z4868" s="50"/>
      <c r="AA4868" s="14">
        <f>SUM(U4868:Z4868)</f>
        <v>0</v>
      </c>
      <c r="AB4868" s="50"/>
      <c r="AC4868" s="50"/>
      <c r="AD4868" s="86">
        <f>H4868+K4868+O4868+T4868+AA4868+AB4868-AC4868</f>
        <v>46.724637681159422</v>
      </c>
    </row>
    <row r="4869" spans="1:30" ht="21" customHeight="1" x14ac:dyDescent="0.2">
      <c r="A4869" s="9">
        <v>4865</v>
      </c>
      <c r="B4869" s="96" t="s">
        <v>3888</v>
      </c>
      <c r="C4869" s="96" t="s">
        <v>66</v>
      </c>
      <c r="D4869" s="96">
        <v>1</v>
      </c>
      <c r="E4869" s="35">
        <v>0.46531250000000002</v>
      </c>
      <c r="F4869" s="69"/>
      <c r="G4869" s="47"/>
      <c r="H4869" s="12">
        <f>SUM(E4869*100,F4869:G4869)</f>
        <v>46.53125</v>
      </c>
      <c r="I4869" s="47"/>
      <c r="J4869" s="77"/>
      <c r="K4869" s="13">
        <f>SUM(I4869:J4869)</f>
        <v>0</v>
      </c>
      <c r="L4869" s="47"/>
      <c r="M4869" s="77"/>
      <c r="N4869" s="77"/>
      <c r="O4869" s="13">
        <f>SUM(L4869:N4869)</f>
        <v>0</v>
      </c>
      <c r="P4869" s="77"/>
      <c r="Q4869" s="77"/>
      <c r="R4869" s="77"/>
      <c r="S4869" s="77"/>
      <c r="T4869" s="13">
        <f>SUM(P4869:S4869)</f>
        <v>0</v>
      </c>
      <c r="U4869" s="47"/>
      <c r="V4869" s="47"/>
      <c r="W4869" s="47"/>
      <c r="X4869" s="47"/>
      <c r="Y4869" s="47"/>
      <c r="Z4869" s="47"/>
      <c r="AA4869" s="13">
        <f>SUM(U4869:Z4869)</f>
        <v>0</v>
      </c>
      <c r="AB4869" s="47"/>
      <c r="AC4869" s="47"/>
      <c r="AD4869" s="86">
        <f>H4869+K4869+O4869+T4869+AA4869+AB4869-AC4869</f>
        <v>46.53125</v>
      </c>
    </row>
    <row r="4870" spans="1:30" ht="21" customHeight="1" x14ac:dyDescent="0.2">
      <c r="A4870" s="10">
        <v>4866</v>
      </c>
      <c r="B4870" s="100" t="s">
        <v>3889</v>
      </c>
      <c r="C4870" s="101" t="s">
        <v>68</v>
      </c>
      <c r="D4870" s="101">
        <v>2</v>
      </c>
      <c r="E4870" s="35">
        <v>0.46433333333333332</v>
      </c>
      <c r="F4870" s="67"/>
      <c r="G4870" s="48"/>
      <c r="H4870" s="12">
        <f>SUM(E4870*100,F4870:G4870)</f>
        <v>46.43333333333333</v>
      </c>
      <c r="I4870" s="48"/>
      <c r="J4870" s="78"/>
      <c r="K4870" s="13">
        <f>SUM(I4870:J4870)</f>
        <v>0</v>
      </c>
      <c r="L4870" s="48"/>
      <c r="M4870" s="78"/>
      <c r="N4870" s="78"/>
      <c r="O4870" s="13">
        <f>SUM(L4870:N4870)</f>
        <v>0</v>
      </c>
      <c r="P4870" s="78"/>
      <c r="Q4870" s="78"/>
      <c r="R4870" s="78"/>
      <c r="S4870" s="78"/>
      <c r="T4870" s="13">
        <f>SUM(P4870:S4870)</f>
        <v>0</v>
      </c>
      <c r="U4870" s="48"/>
      <c r="V4870" s="48"/>
      <c r="W4870" s="48"/>
      <c r="X4870" s="48"/>
      <c r="Y4870" s="48"/>
      <c r="Z4870" s="48"/>
      <c r="AA4870" s="13">
        <f>SUM(U4870:Z4870)</f>
        <v>0</v>
      </c>
      <c r="AB4870" s="48"/>
      <c r="AC4870" s="48"/>
      <c r="AD4870" s="86">
        <f>H4870+K4870+O4870+T4870+AA4870+AB4870-AC4870</f>
        <v>46.43333333333333</v>
      </c>
    </row>
    <row r="4871" spans="1:30" ht="21" customHeight="1" x14ac:dyDescent="0.2">
      <c r="A4871" s="8">
        <v>4867</v>
      </c>
      <c r="B4871" s="109" t="s">
        <v>3890</v>
      </c>
      <c r="C4871" s="110" t="s">
        <v>73</v>
      </c>
      <c r="D4871" s="110">
        <v>4</v>
      </c>
      <c r="E4871" s="36">
        <v>0.46406249999999999</v>
      </c>
      <c r="F4871" s="70"/>
      <c r="G4871" s="50"/>
      <c r="H4871" s="12">
        <f>SUM(E4871*100,F4871:G4871)</f>
        <v>46.40625</v>
      </c>
      <c r="I4871" s="50"/>
      <c r="J4871" s="112"/>
      <c r="K4871" s="14">
        <f>SUM(I4871:J4871)</f>
        <v>0</v>
      </c>
      <c r="L4871" s="50"/>
      <c r="M4871" s="112"/>
      <c r="N4871" s="112"/>
      <c r="O4871" s="14">
        <f>SUM(L4871:N4871)</f>
        <v>0</v>
      </c>
      <c r="P4871" s="112"/>
      <c r="Q4871" s="112"/>
      <c r="R4871" s="112"/>
      <c r="S4871" s="112"/>
      <c r="T4871" s="14">
        <f>SUM(P4871:S4871)</f>
        <v>0</v>
      </c>
      <c r="U4871" s="50"/>
      <c r="V4871" s="50"/>
      <c r="W4871" s="50"/>
      <c r="X4871" s="50"/>
      <c r="Y4871" s="50"/>
      <c r="Z4871" s="50"/>
      <c r="AA4871" s="14">
        <f>SUM(U4871:Z4871)</f>
        <v>0</v>
      </c>
      <c r="AB4871" s="50"/>
      <c r="AC4871" s="50"/>
      <c r="AD4871" s="87">
        <f>H4871+K4871+O4871+T4871+AA4871+AB4871-AC4871</f>
        <v>46.40625</v>
      </c>
    </row>
    <row r="4872" spans="1:30" ht="21" customHeight="1" x14ac:dyDescent="0.2">
      <c r="A4872" s="9">
        <v>4868</v>
      </c>
      <c r="B4872" s="122" t="s">
        <v>3891</v>
      </c>
      <c r="C4872" s="110" t="s">
        <v>73</v>
      </c>
      <c r="D4872" s="110">
        <v>1</v>
      </c>
      <c r="E4872" s="36">
        <v>0.46397777777777777</v>
      </c>
      <c r="F4872" s="70"/>
      <c r="G4872" s="50"/>
      <c r="H4872" s="12">
        <f>SUM(E4872*100,F4872:G4872)</f>
        <v>46.397777777777776</v>
      </c>
      <c r="I4872" s="50"/>
      <c r="J4872" s="112"/>
      <c r="K4872" s="14">
        <f>SUM(I4872:J4872)</f>
        <v>0</v>
      </c>
      <c r="L4872" s="50"/>
      <c r="M4872" s="112"/>
      <c r="N4872" s="112"/>
      <c r="O4872" s="14">
        <f>SUM(L4872:N4872)</f>
        <v>0</v>
      </c>
      <c r="P4872" s="112"/>
      <c r="Q4872" s="112"/>
      <c r="R4872" s="112"/>
      <c r="S4872" s="112"/>
      <c r="T4872" s="14">
        <f>SUM(P4872:S4872)</f>
        <v>0</v>
      </c>
      <c r="U4872" s="50"/>
      <c r="V4872" s="50"/>
      <c r="W4872" s="50"/>
      <c r="X4872" s="50"/>
      <c r="Y4872" s="50"/>
      <c r="Z4872" s="50"/>
      <c r="AA4872" s="14">
        <f>SUM(U4872:Z4872)</f>
        <v>0</v>
      </c>
      <c r="AB4872" s="50"/>
      <c r="AC4872" s="50"/>
      <c r="AD4872" s="86">
        <f>H4872+K4872+O4872+T4872+AA4872+AB4872-AC4872</f>
        <v>46.397777777777776</v>
      </c>
    </row>
    <row r="4873" spans="1:30" ht="21" customHeight="1" x14ac:dyDescent="0.2">
      <c r="A4873" s="10">
        <v>4869</v>
      </c>
      <c r="B4873" s="134" t="s">
        <v>3892</v>
      </c>
      <c r="C4873" s="92" t="s">
        <v>64</v>
      </c>
      <c r="D4873" s="92">
        <v>1</v>
      </c>
      <c r="E4873" s="37">
        <v>0.46333333333333332</v>
      </c>
      <c r="F4873" s="73"/>
      <c r="G4873" s="46"/>
      <c r="H4873" s="12">
        <f>SUM(E4873*100,F4873:G4873)</f>
        <v>46.333333333333329</v>
      </c>
      <c r="I4873" s="94"/>
      <c r="J4873" s="95"/>
      <c r="K4873" s="12">
        <f>SUM(I4873:J4873)</f>
        <v>0</v>
      </c>
      <c r="L4873" s="95"/>
      <c r="M4873" s="95"/>
      <c r="N4873" s="95"/>
      <c r="O4873" s="12">
        <f>SUM(L4873:N4873)</f>
        <v>0</v>
      </c>
      <c r="P4873" s="95"/>
      <c r="Q4873" s="95"/>
      <c r="R4873" s="95"/>
      <c r="S4873" s="95"/>
      <c r="T4873" s="12">
        <f>SUM(P4873:S4873)</f>
        <v>0</v>
      </c>
      <c r="U4873" s="95"/>
      <c r="V4873" s="94"/>
      <c r="W4873" s="94"/>
      <c r="X4873" s="94"/>
      <c r="Y4873" s="85"/>
      <c r="Z4873" s="85"/>
      <c r="AA4873" s="14">
        <f>SUM(U4873:Z4873)</f>
        <v>0</v>
      </c>
      <c r="AB4873" s="85"/>
      <c r="AC4873" s="85"/>
      <c r="AD4873" s="86">
        <f>H4873+K4873+O4873+T4873+AA4873+AB4873-AC4873</f>
        <v>46.333333333333329</v>
      </c>
    </row>
    <row r="4874" spans="1:30" ht="21" customHeight="1" x14ac:dyDescent="0.2">
      <c r="A4874" s="8">
        <v>4870</v>
      </c>
      <c r="B4874" s="96" t="s">
        <v>3893</v>
      </c>
      <c r="C4874" s="96" t="s">
        <v>66</v>
      </c>
      <c r="D4874" s="96">
        <v>3</v>
      </c>
      <c r="E4874" s="35">
        <v>0.43152542372881358</v>
      </c>
      <c r="F4874" s="69">
        <v>3</v>
      </c>
      <c r="G4874" s="47"/>
      <c r="H4874" s="12">
        <f>SUM(E4874*100,F4874:G4874)</f>
        <v>46.152542372881356</v>
      </c>
      <c r="I4874" s="47"/>
      <c r="J4874" s="77"/>
      <c r="K4874" s="13">
        <f>SUM(I4874:J4874)</f>
        <v>0</v>
      </c>
      <c r="L4874" s="47"/>
      <c r="M4874" s="77"/>
      <c r="N4874" s="77"/>
      <c r="O4874" s="13">
        <f>SUM(L4874:N4874)</f>
        <v>0</v>
      </c>
      <c r="P4874" s="77"/>
      <c r="Q4874" s="77"/>
      <c r="R4874" s="77"/>
      <c r="S4874" s="77"/>
      <c r="T4874" s="13">
        <f>SUM(P4874:S4874)</f>
        <v>0</v>
      </c>
      <c r="U4874" s="47"/>
      <c r="V4874" s="47"/>
      <c r="W4874" s="47"/>
      <c r="X4874" s="47"/>
      <c r="Y4874" s="47"/>
      <c r="Z4874" s="47"/>
      <c r="AA4874" s="13">
        <f>SUM(U4874:Z4874)</f>
        <v>0</v>
      </c>
      <c r="AB4874" s="47"/>
      <c r="AC4874" s="47"/>
      <c r="AD4874" s="86">
        <f>H4874+K4874+O4874+T4874+AA4874+AB4874-AC4874</f>
        <v>46.152542372881356</v>
      </c>
    </row>
    <row r="4875" spans="1:30" ht="21" customHeight="1" x14ac:dyDescent="0.2">
      <c r="A4875" s="9">
        <v>4871</v>
      </c>
      <c r="B4875" s="122" t="s">
        <v>3894</v>
      </c>
      <c r="C4875" s="110" t="s">
        <v>73</v>
      </c>
      <c r="D4875" s="110">
        <v>3</v>
      </c>
      <c r="E4875" s="36">
        <v>0.46062500000000001</v>
      </c>
      <c r="F4875" s="70"/>
      <c r="G4875" s="50"/>
      <c r="H4875" s="12">
        <f>SUM(E4875*100,F4875:G4875)</f>
        <v>46.0625</v>
      </c>
      <c r="I4875" s="50"/>
      <c r="J4875" s="112"/>
      <c r="K4875" s="14">
        <f>SUM(I4875:J4875)</f>
        <v>0</v>
      </c>
      <c r="L4875" s="50"/>
      <c r="M4875" s="112"/>
      <c r="N4875" s="112"/>
      <c r="O4875" s="14">
        <f>SUM(L4875:N4875)</f>
        <v>0</v>
      </c>
      <c r="P4875" s="112"/>
      <c r="Q4875" s="112"/>
      <c r="R4875" s="112"/>
      <c r="S4875" s="112"/>
      <c r="T4875" s="14">
        <f>SUM(P4875:S4875)</f>
        <v>0</v>
      </c>
      <c r="U4875" s="50"/>
      <c r="V4875" s="50"/>
      <c r="W4875" s="50"/>
      <c r="X4875" s="50"/>
      <c r="Y4875" s="50"/>
      <c r="Z4875" s="50"/>
      <c r="AA4875" s="14">
        <f>SUM(U4875:Z4875)</f>
        <v>0</v>
      </c>
      <c r="AB4875" s="50"/>
      <c r="AC4875" s="50"/>
      <c r="AD4875" s="86">
        <f>H4875+K4875+O4875+T4875+AA4875+AB4875-AC4875</f>
        <v>46.0625</v>
      </c>
    </row>
    <row r="4876" spans="1:30" ht="21" customHeight="1" x14ac:dyDescent="0.2">
      <c r="A4876" s="10">
        <v>4872</v>
      </c>
      <c r="B4876" s="117">
        <v>184129</v>
      </c>
      <c r="C4876" s="119" t="s">
        <v>78</v>
      </c>
      <c r="D4876" s="119">
        <v>3</v>
      </c>
      <c r="E4876" s="36">
        <v>0.46050000000000002</v>
      </c>
      <c r="F4876" s="68"/>
      <c r="G4876" s="51"/>
      <c r="H4876" s="12">
        <f>SUM(E4876*100,F4876:G4876)</f>
        <v>46.050000000000004</v>
      </c>
      <c r="I4876" s="51"/>
      <c r="J4876" s="121"/>
      <c r="K4876" s="14">
        <f>SUM(I4876:J4876)</f>
        <v>0</v>
      </c>
      <c r="L4876" s="51"/>
      <c r="M4876" s="121"/>
      <c r="N4876" s="121"/>
      <c r="O4876" s="14">
        <f>SUM(L4876:N4876)</f>
        <v>0</v>
      </c>
      <c r="P4876" s="121"/>
      <c r="Q4876" s="121"/>
      <c r="R4876" s="121"/>
      <c r="S4876" s="121"/>
      <c r="T4876" s="14">
        <f>SUM(P4876:S4876)</f>
        <v>0</v>
      </c>
      <c r="U4876" s="51"/>
      <c r="V4876" s="51"/>
      <c r="W4876" s="51"/>
      <c r="X4876" s="51"/>
      <c r="Y4876" s="51"/>
      <c r="Z4876" s="51"/>
      <c r="AA4876" s="14">
        <f>SUM(U4876:Z4876)</f>
        <v>0</v>
      </c>
      <c r="AB4876" s="51"/>
      <c r="AC4876" s="51"/>
      <c r="AD4876" s="86">
        <f>H4876+K4876+O4876+T4876+AA4876+AB4876-AC4876</f>
        <v>46.050000000000004</v>
      </c>
    </row>
    <row r="4877" spans="1:30" ht="21" customHeight="1" x14ac:dyDescent="0.2">
      <c r="A4877" s="8">
        <v>4873</v>
      </c>
      <c r="B4877" s="107" t="s">
        <v>3895</v>
      </c>
      <c r="C4877" s="104" t="s">
        <v>70</v>
      </c>
      <c r="D4877" s="104">
        <v>2</v>
      </c>
      <c r="E4877" s="36">
        <f>H4877/100</f>
        <v>0.46018749999999997</v>
      </c>
      <c r="F4877" s="72"/>
      <c r="G4877" s="49"/>
      <c r="H4877" s="12">
        <v>46.018749999999997</v>
      </c>
      <c r="I4877" s="49"/>
      <c r="J4877" s="106"/>
      <c r="K4877" s="14">
        <f>SUM(I4877:J4877)</f>
        <v>0</v>
      </c>
      <c r="L4877" s="49"/>
      <c r="M4877" s="106"/>
      <c r="N4877" s="106"/>
      <c r="O4877" s="14">
        <f>SUM(L4877:N4877)</f>
        <v>0</v>
      </c>
      <c r="P4877" s="106"/>
      <c r="Q4877" s="106"/>
      <c r="R4877" s="106"/>
      <c r="S4877" s="106"/>
      <c r="T4877" s="14">
        <f>SUM(P4877:S4877)</f>
        <v>0</v>
      </c>
      <c r="U4877" s="49"/>
      <c r="V4877" s="49"/>
      <c r="W4877" s="49"/>
      <c r="X4877" s="49"/>
      <c r="Y4877" s="49"/>
      <c r="Z4877" s="49"/>
      <c r="AA4877" s="14">
        <f>SUM(U4877:Z4877)</f>
        <v>0</v>
      </c>
      <c r="AB4877" s="49"/>
      <c r="AC4877" s="49"/>
      <c r="AD4877" s="87">
        <f>H4877+K4877+O4877+T4877+AA4877+AB4877-AC4877</f>
        <v>46.018749999999997</v>
      </c>
    </row>
    <row r="4878" spans="1:30" ht="21" customHeight="1" x14ac:dyDescent="0.2">
      <c r="A4878" s="9">
        <v>4874</v>
      </c>
      <c r="B4878" s="107">
        <v>182821</v>
      </c>
      <c r="C4878" s="104" t="s">
        <v>70</v>
      </c>
      <c r="D4878" s="104">
        <v>3</v>
      </c>
      <c r="E4878" s="36">
        <f>'[1]3-18-04.'!AD3</f>
        <v>0.46</v>
      </c>
      <c r="F4878" s="72"/>
      <c r="G4878" s="49"/>
      <c r="H4878" s="12">
        <f>SUM(E4878*100,F4878:G4878)</f>
        <v>46</v>
      </c>
      <c r="I4878" s="49"/>
      <c r="J4878" s="106"/>
      <c r="K4878" s="14">
        <f>SUM(I4878:J4878)</f>
        <v>0</v>
      </c>
      <c r="L4878" s="49"/>
      <c r="M4878" s="106"/>
      <c r="N4878" s="106"/>
      <c r="O4878" s="14">
        <f>SUM(L4878:N4878)</f>
        <v>0</v>
      </c>
      <c r="P4878" s="106"/>
      <c r="Q4878" s="106"/>
      <c r="R4878" s="106"/>
      <c r="S4878" s="106"/>
      <c r="T4878" s="14">
        <f>SUM(P4878:S4878)</f>
        <v>0</v>
      </c>
      <c r="U4878" s="49"/>
      <c r="V4878" s="49"/>
      <c r="W4878" s="49"/>
      <c r="X4878" s="49"/>
      <c r="Y4878" s="49"/>
      <c r="Z4878" s="49"/>
      <c r="AA4878" s="14">
        <f>SUM(U4878:Z4878)</f>
        <v>0</v>
      </c>
      <c r="AB4878" s="49"/>
      <c r="AC4878" s="49"/>
      <c r="AD4878" s="87">
        <f>H4878+K4878+O4878+T4878+AA4878+AB4878-AC4878</f>
        <v>46</v>
      </c>
    </row>
    <row r="4879" spans="1:30" ht="21" customHeight="1" x14ac:dyDescent="0.2">
      <c r="A4879" s="10">
        <v>4875</v>
      </c>
      <c r="B4879" s="122" t="s">
        <v>3896</v>
      </c>
      <c r="C4879" s="110" t="s">
        <v>73</v>
      </c>
      <c r="D4879" s="110">
        <v>2</v>
      </c>
      <c r="E4879" s="36">
        <v>0.46</v>
      </c>
      <c r="F4879" s="70"/>
      <c r="G4879" s="50"/>
      <c r="H4879" s="12">
        <f>SUM(E4879*100,F4879:G4879)</f>
        <v>46</v>
      </c>
      <c r="I4879" s="50"/>
      <c r="J4879" s="112"/>
      <c r="K4879" s="14">
        <f>SUM(I4879:J4879)</f>
        <v>0</v>
      </c>
      <c r="L4879" s="50"/>
      <c r="M4879" s="112"/>
      <c r="N4879" s="112"/>
      <c r="O4879" s="14">
        <f>SUM(L4879:N4879)</f>
        <v>0</v>
      </c>
      <c r="P4879" s="112"/>
      <c r="Q4879" s="112"/>
      <c r="R4879" s="112"/>
      <c r="S4879" s="112"/>
      <c r="T4879" s="14">
        <f>SUM(P4879:S4879)</f>
        <v>0</v>
      </c>
      <c r="U4879" s="50"/>
      <c r="V4879" s="50"/>
      <c r="W4879" s="50"/>
      <c r="X4879" s="50"/>
      <c r="Y4879" s="50"/>
      <c r="Z4879" s="50"/>
      <c r="AA4879" s="14">
        <f>SUM(U4879:Z4879)</f>
        <v>0</v>
      </c>
      <c r="AB4879" s="50"/>
      <c r="AC4879" s="50"/>
      <c r="AD4879" s="86">
        <f>H4879+K4879+O4879+T4879+AA4879+AB4879-AC4879</f>
        <v>46</v>
      </c>
    </row>
    <row r="4880" spans="1:30" ht="21" customHeight="1" x14ac:dyDescent="0.2">
      <c r="A4880" s="8">
        <v>4876</v>
      </c>
      <c r="B4880" s="96" t="s">
        <v>3897</v>
      </c>
      <c r="C4880" s="96" t="s">
        <v>66</v>
      </c>
      <c r="D4880" s="96">
        <v>3</v>
      </c>
      <c r="E4880" s="35">
        <v>0.45966666666666667</v>
      </c>
      <c r="F4880" s="69"/>
      <c r="G4880" s="47"/>
      <c r="H4880" s="12">
        <f>SUM(E4880*100,F4880:G4880)</f>
        <v>45.966666666666669</v>
      </c>
      <c r="I4880" s="47"/>
      <c r="J4880" s="77"/>
      <c r="K4880" s="13">
        <f>SUM(I4880:J4880)</f>
        <v>0</v>
      </c>
      <c r="L4880" s="47"/>
      <c r="M4880" s="77"/>
      <c r="N4880" s="77"/>
      <c r="O4880" s="13">
        <f>SUM(L4880:N4880)</f>
        <v>0</v>
      </c>
      <c r="P4880" s="77"/>
      <c r="Q4880" s="77"/>
      <c r="R4880" s="77"/>
      <c r="S4880" s="77"/>
      <c r="T4880" s="13">
        <f>SUM(P4880:S4880)</f>
        <v>0</v>
      </c>
      <c r="U4880" s="47"/>
      <c r="V4880" s="47"/>
      <c r="W4880" s="47"/>
      <c r="X4880" s="47"/>
      <c r="Y4880" s="47"/>
      <c r="Z4880" s="47"/>
      <c r="AA4880" s="13">
        <f>SUM(U4880:Z4880)</f>
        <v>0</v>
      </c>
      <c r="AB4880" s="47"/>
      <c r="AC4880" s="47"/>
      <c r="AD4880" s="87">
        <f>H4880+K4880+O4880+T4880+AA4880+AB4880-AC4880</f>
        <v>45.966666666666669</v>
      </c>
    </row>
    <row r="4881" spans="1:30" ht="21" customHeight="1" x14ac:dyDescent="0.2">
      <c r="A4881" s="9">
        <v>4877</v>
      </c>
      <c r="B4881" s="96" t="s">
        <v>3898</v>
      </c>
      <c r="C4881" s="96" t="s">
        <v>66</v>
      </c>
      <c r="D4881" s="96">
        <v>3</v>
      </c>
      <c r="E4881" s="35">
        <v>0.45949152542372879</v>
      </c>
      <c r="F4881" s="69"/>
      <c r="G4881" s="47"/>
      <c r="H4881" s="12">
        <f>SUM(E4881*100,F4881:G4881)</f>
        <v>45.949152542372879</v>
      </c>
      <c r="I4881" s="47"/>
      <c r="J4881" s="77"/>
      <c r="K4881" s="13">
        <f>SUM(I4881:J4881)</f>
        <v>0</v>
      </c>
      <c r="L4881" s="47"/>
      <c r="M4881" s="77"/>
      <c r="N4881" s="77"/>
      <c r="O4881" s="13">
        <f>SUM(L4881:N4881)</f>
        <v>0</v>
      </c>
      <c r="P4881" s="77"/>
      <c r="Q4881" s="77"/>
      <c r="R4881" s="77"/>
      <c r="S4881" s="77"/>
      <c r="T4881" s="13">
        <f>SUM(P4881:S4881)</f>
        <v>0</v>
      </c>
      <c r="U4881" s="47"/>
      <c r="V4881" s="47"/>
      <c r="W4881" s="47"/>
      <c r="X4881" s="47"/>
      <c r="Y4881" s="47"/>
      <c r="Z4881" s="47"/>
      <c r="AA4881" s="13">
        <f>SUM(U4881:Z4881)</f>
        <v>0</v>
      </c>
      <c r="AB4881" s="47"/>
      <c r="AC4881" s="47"/>
      <c r="AD4881" s="86">
        <f>H4881+K4881+O4881+T4881+AA4881+AB4881-AC4881</f>
        <v>45.949152542372879</v>
      </c>
    </row>
    <row r="4882" spans="1:30" ht="21" customHeight="1" x14ac:dyDescent="0.2">
      <c r="A4882" s="10">
        <v>4878</v>
      </c>
      <c r="B4882" s="107" t="s">
        <v>3899</v>
      </c>
      <c r="C4882" s="104" t="s">
        <v>70</v>
      </c>
      <c r="D4882" s="104">
        <v>2</v>
      </c>
      <c r="E4882" s="36">
        <f>H4882/100</f>
        <v>0.45918888888888887</v>
      </c>
      <c r="F4882" s="72"/>
      <c r="G4882" s="49"/>
      <c r="H4882" s="12">
        <v>45.918888888888887</v>
      </c>
      <c r="I4882" s="49"/>
      <c r="J4882" s="106"/>
      <c r="K4882" s="14">
        <f>SUM(I4882:J4882)</f>
        <v>0</v>
      </c>
      <c r="L4882" s="49"/>
      <c r="M4882" s="106"/>
      <c r="N4882" s="106"/>
      <c r="O4882" s="14">
        <f>SUM(L4882:N4882)</f>
        <v>0</v>
      </c>
      <c r="P4882" s="106"/>
      <c r="Q4882" s="106"/>
      <c r="R4882" s="106"/>
      <c r="S4882" s="106"/>
      <c r="T4882" s="14">
        <f>SUM(P4882:S4882)</f>
        <v>0</v>
      </c>
      <c r="U4882" s="49"/>
      <c r="V4882" s="49"/>
      <c r="W4882" s="49"/>
      <c r="X4882" s="49"/>
      <c r="Y4882" s="49"/>
      <c r="Z4882" s="49"/>
      <c r="AA4882" s="14">
        <f>SUM(U4882:Z4882)</f>
        <v>0</v>
      </c>
      <c r="AB4882" s="49"/>
      <c r="AC4882" s="49"/>
      <c r="AD4882" s="86">
        <f>H4882+K4882+O4882+T4882+AA4882+AB4882-AC4882</f>
        <v>45.918888888888887</v>
      </c>
    </row>
    <row r="4883" spans="1:30" ht="21" customHeight="1" x14ac:dyDescent="0.2">
      <c r="A4883" s="8">
        <v>4879</v>
      </c>
      <c r="B4883" s="96" t="s">
        <v>3900</v>
      </c>
      <c r="C4883" s="96" t="s">
        <v>66</v>
      </c>
      <c r="D4883" s="96">
        <v>1</v>
      </c>
      <c r="E4883" s="35">
        <v>0.45406249999999998</v>
      </c>
      <c r="F4883" s="47"/>
      <c r="G4883" s="47"/>
      <c r="H4883" s="12">
        <f>SUM(E4883*100,F4883:G4883)</f>
        <v>45.40625</v>
      </c>
      <c r="I4883" s="47"/>
      <c r="J4883" s="77"/>
      <c r="K4883" s="13">
        <f>SUM(I4883:J4883)</f>
        <v>0</v>
      </c>
      <c r="L4883" s="47"/>
      <c r="M4883" s="77"/>
      <c r="N4883" s="77"/>
      <c r="O4883" s="13">
        <f>SUM(L4883:N4883)</f>
        <v>0</v>
      </c>
      <c r="P4883" s="77"/>
      <c r="Q4883" s="98"/>
      <c r="R4883" s="77">
        <v>0.5</v>
      </c>
      <c r="S4883" s="77"/>
      <c r="T4883" s="13">
        <f>SUM(P4883:S4883)</f>
        <v>0.5</v>
      </c>
      <c r="U4883" s="47"/>
      <c r="V4883" s="47"/>
      <c r="W4883" s="47"/>
      <c r="X4883" s="47"/>
      <c r="Y4883" s="47"/>
      <c r="Z4883" s="47"/>
      <c r="AA4883" s="13">
        <f>SUM(U4883:Z4883)</f>
        <v>0</v>
      </c>
      <c r="AB4883" s="47"/>
      <c r="AC4883" s="47"/>
      <c r="AD4883" s="86">
        <f>H4883+K4883+O4883+T4883+AA4883+AB4883-AC4883</f>
        <v>45.90625</v>
      </c>
    </row>
    <row r="4884" spans="1:30" ht="21" customHeight="1" x14ac:dyDescent="0.2">
      <c r="A4884" s="9">
        <v>4880</v>
      </c>
      <c r="B4884" s="110" t="s">
        <v>3901</v>
      </c>
      <c r="C4884" s="110" t="s">
        <v>73</v>
      </c>
      <c r="D4884" s="110">
        <v>3</v>
      </c>
      <c r="E4884" s="36">
        <v>0.45826086956521739</v>
      </c>
      <c r="F4884" s="50"/>
      <c r="G4884" s="50"/>
      <c r="H4884" s="12">
        <f>SUM(E4884*100,F4884:G4884)</f>
        <v>45.826086956521742</v>
      </c>
      <c r="I4884" s="50"/>
      <c r="J4884" s="112"/>
      <c r="K4884" s="14">
        <f>SUM(I4884:J4884)</f>
        <v>0</v>
      </c>
      <c r="L4884" s="50"/>
      <c r="M4884" s="112"/>
      <c r="N4884" s="112"/>
      <c r="O4884" s="14">
        <f>SUM(L4884:N4884)</f>
        <v>0</v>
      </c>
      <c r="P4884" s="112"/>
      <c r="Q4884" s="112"/>
      <c r="R4884" s="112"/>
      <c r="S4884" s="112"/>
      <c r="T4884" s="14">
        <f>SUM(P4884:S4884)</f>
        <v>0</v>
      </c>
      <c r="U4884" s="50"/>
      <c r="V4884" s="50"/>
      <c r="W4884" s="50"/>
      <c r="X4884" s="50"/>
      <c r="Y4884" s="50"/>
      <c r="Z4884" s="50"/>
      <c r="AA4884" s="14">
        <f>SUM(U4884:Z4884)</f>
        <v>0</v>
      </c>
      <c r="AB4884" s="50"/>
      <c r="AC4884" s="50"/>
      <c r="AD4884" s="87">
        <f>H4884+K4884+O4884+T4884+AA4884+AB4884-AC4884</f>
        <v>45.826086956521742</v>
      </c>
    </row>
    <row r="4885" spans="1:30" ht="21" customHeight="1" x14ac:dyDescent="0.2">
      <c r="A4885" s="10">
        <v>4881</v>
      </c>
      <c r="B4885" s="110" t="s">
        <v>3902</v>
      </c>
      <c r="C4885" s="110" t="s">
        <v>73</v>
      </c>
      <c r="D4885" s="110">
        <v>1</v>
      </c>
      <c r="E4885" s="36">
        <v>0.45806451612903226</v>
      </c>
      <c r="F4885" s="50"/>
      <c r="G4885" s="50"/>
      <c r="H4885" s="12">
        <f>SUM(E4885*100,F4885:G4885)</f>
        <v>45.806451612903224</v>
      </c>
      <c r="I4885" s="50"/>
      <c r="J4885" s="112"/>
      <c r="K4885" s="14">
        <f>SUM(I4885:J4885)</f>
        <v>0</v>
      </c>
      <c r="L4885" s="50"/>
      <c r="M4885" s="112"/>
      <c r="N4885" s="112"/>
      <c r="O4885" s="14">
        <f>SUM(L4885:N4885)</f>
        <v>0</v>
      </c>
      <c r="P4885" s="112"/>
      <c r="Q4885" s="112"/>
      <c r="R4885" s="112"/>
      <c r="S4885" s="112"/>
      <c r="T4885" s="14">
        <f>SUM(P4885:S4885)</f>
        <v>0</v>
      </c>
      <c r="U4885" s="50"/>
      <c r="V4885" s="50"/>
      <c r="W4885" s="50"/>
      <c r="X4885" s="50"/>
      <c r="Y4885" s="50"/>
      <c r="Z4885" s="50"/>
      <c r="AA4885" s="14">
        <f>SUM(U4885:Z4885)</f>
        <v>0</v>
      </c>
      <c r="AB4885" s="50"/>
      <c r="AC4885" s="50"/>
      <c r="AD4885" s="87">
        <f>H4885+K4885+O4885+T4885+AA4885+AB4885-AC4885</f>
        <v>45.806451612903224</v>
      </c>
    </row>
    <row r="4886" spans="1:30" ht="21" customHeight="1" x14ac:dyDescent="0.2">
      <c r="A4886" s="8">
        <v>4882</v>
      </c>
      <c r="B4886" s="122" t="s">
        <v>3903</v>
      </c>
      <c r="C4886" s="110" t="s">
        <v>73</v>
      </c>
      <c r="D4886" s="110">
        <v>4</v>
      </c>
      <c r="E4886" s="36">
        <v>0.45674117647058826</v>
      </c>
      <c r="F4886" s="50"/>
      <c r="G4886" s="50"/>
      <c r="H4886" s="12">
        <f>SUM(E4886*100,F4886:G4886)</f>
        <v>45.674117647058829</v>
      </c>
      <c r="I4886" s="50"/>
      <c r="J4886" s="112"/>
      <c r="K4886" s="14">
        <f>SUM(I4886:J4886)</f>
        <v>0</v>
      </c>
      <c r="L4886" s="50"/>
      <c r="M4886" s="112"/>
      <c r="N4886" s="112"/>
      <c r="O4886" s="14">
        <f>SUM(L4886:N4886)</f>
        <v>0</v>
      </c>
      <c r="P4886" s="112"/>
      <c r="Q4886" s="112"/>
      <c r="R4886" s="112"/>
      <c r="S4886" s="112"/>
      <c r="T4886" s="14">
        <f>SUM(P4886:S4886)</f>
        <v>0</v>
      </c>
      <c r="U4886" s="50"/>
      <c r="V4886" s="50"/>
      <c r="W4886" s="50"/>
      <c r="X4886" s="50"/>
      <c r="Y4886" s="50"/>
      <c r="Z4886" s="50"/>
      <c r="AA4886" s="14">
        <f>SUM(U4886:Z4886)</f>
        <v>0</v>
      </c>
      <c r="AB4886" s="50"/>
      <c r="AC4886" s="50"/>
      <c r="AD4886" s="86">
        <f>H4886+K4886+O4886+T4886+AA4886+AB4886-AC4886</f>
        <v>45.674117647058829</v>
      </c>
    </row>
    <row r="4887" spans="1:30" ht="21" customHeight="1" x14ac:dyDescent="0.2">
      <c r="A4887" s="9">
        <v>4883</v>
      </c>
      <c r="B4887" s="96" t="s">
        <v>3904</v>
      </c>
      <c r="C4887" s="96" t="s">
        <v>66</v>
      </c>
      <c r="D4887" s="96">
        <v>4</v>
      </c>
      <c r="E4887" s="35">
        <v>0.4563888888888889</v>
      </c>
      <c r="F4887" s="47"/>
      <c r="G4887" s="47"/>
      <c r="H4887" s="12">
        <f>SUM(E4887*100,F4887:G4887)</f>
        <v>45.638888888888893</v>
      </c>
      <c r="I4887" s="47"/>
      <c r="J4887" s="77"/>
      <c r="K4887" s="13">
        <f>SUM(I4887:J4887)</f>
        <v>0</v>
      </c>
      <c r="L4887" s="47"/>
      <c r="M4887" s="77"/>
      <c r="N4887" s="77"/>
      <c r="O4887" s="13">
        <f>SUM(L4887:N4887)</f>
        <v>0</v>
      </c>
      <c r="P4887" s="77"/>
      <c r="Q4887" s="77"/>
      <c r="R4887" s="77"/>
      <c r="S4887" s="77"/>
      <c r="T4887" s="13">
        <f>SUM(P4887:S4887)</f>
        <v>0</v>
      </c>
      <c r="U4887" s="47"/>
      <c r="V4887" s="47"/>
      <c r="W4887" s="47"/>
      <c r="X4887" s="47"/>
      <c r="Y4887" s="47"/>
      <c r="Z4887" s="47"/>
      <c r="AA4887" s="13">
        <f>SUM(U4887:Z4887)</f>
        <v>0</v>
      </c>
      <c r="AB4887" s="47"/>
      <c r="AC4887" s="47"/>
      <c r="AD4887" s="86">
        <f>H4887+K4887+O4887+T4887+AA4887+AB4887-AC4887</f>
        <v>45.638888888888893</v>
      </c>
    </row>
    <row r="4888" spans="1:30" ht="21" customHeight="1" x14ac:dyDescent="0.2">
      <c r="A4888" s="10">
        <v>4884</v>
      </c>
      <c r="B4888" s="100" t="s">
        <v>3905</v>
      </c>
      <c r="C4888" s="101" t="s">
        <v>68</v>
      </c>
      <c r="D4888" s="101">
        <v>2</v>
      </c>
      <c r="E4888" s="35">
        <v>0.45600000000000002</v>
      </c>
      <c r="F4888" s="48"/>
      <c r="G4888" s="48"/>
      <c r="H4888" s="12">
        <f>SUM(E4888*100,F4888:G4888)</f>
        <v>45.6</v>
      </c>
      <c r="I4888" s="48"/>
      <c r="J4888" s="78"/>
      <c r="K4888" s="13">
        <f>SUM(I4888:J4888)</f>
        <v>0</v>
      </c>
      <c r="L4888" s="48"/>
      <c r="M4888" s="78"/>
      <c r="N4888" s="78"/>
      <c r="O4888" s="13">
        <f>SUM(L4888:N4888)</f>
        <v>0</v>
      </c>
      <c r="P4888" s="78"/>
      <c r="Q4888" s="78"/>
      <c r="R4888" s="78"/>
      <c r="S4888" s="78"/>
      <c r="T4888" s="13">
        <f>SUM(P4888:S4888)</f>
        <v>0</v>
      </c>
      <c r="U4888" s="48"/>
      <c r="V4888" s="48"/>
      <c r="W4888" s="48"/>
      <c r="X4888" s="48"/>
      <c r="Y4888" s="48"/>
      <c r="Z4888" s="48"/>
      <c r="AA4888" s="13">
        <f>SUM(U4888:Z4888)</f>
        <v>0</v>
      </c>
      <c r="AB4888" s="48"/>
      <c r="AC4888" s="48"/>
      <c r="AD4888" s="86">
        <f>H4888+K4888+O4888+T4888+AA4888+AB4888-AC4888</f>
        <v>45.6</v>
      </c>
    </row>
    <row r="4889" spans="1:30" ht="21" customHeight="1" x14ac:dyDescent="0.2">
      <c r="A4889" s="8">
        <v>4885</v>
      </c>
      <c r="B4889" s="131" t="s">
        <v>3906</v>
      </c>
      <c r="C4889" s="92" t="s">
        <v>64</v>
      </c>
      <c r="D4889" s="91">
        <v>2</v>
      </c>
      <c r="E4889" s="37">
        <v>0.45500000000000002</v>
      </c>
      <c r="F4889" s="46"/>
      <c r="G4889" s="46"/>
      <c r="H4889" s="12">
        <f>SUM(E4889*100,F4889:G4889)</f>
        <v>45.5</v>
      </c>
      <c r="I4889" s="94"/>
      <c r="J4889" s="95"/>
      <c r="K4889" s="12">
        <f>SUM(I4889:J4889)</f>
        <v>0</v>
      </c>
      <c r="L4889" s="95"/>
      <c r="M4889" s="95"/>
      <c r="N4889" s="95"/>
      <c r="O4889" s="12">
        <f>SUM(L4889:N4889)</f>
        <v>0</v>
      </c>
      <c r="P4889" s="95"/>
      <c r="Q4889" s="95"/>
      <c r="R4889" s="95"/>
      <c r="S4889" s="95"/>
      <c r="T4889" s="12">
        <f>SUM(P4889:S4889)</f>
        <v>0</v>
      </c>
      <c r="U4889" s="95"/>
      <c r="V4889" s="94"/>
      <c r="W4889" s="94"/>
      <c r="X4889" s="94"/>
      <c r="Y4889" s="85"/>
      <c r="Z4889" s="85"/>
      <c r="AA4889" s="14">
        <f>SUM(U4889:Z4889)</f>
        <v>0</v>
      </c>
      <c r="AB4889" s="85"/>
      <c r="AC4889" s="85"/>
      <c r="AD4889" s="87">
        <f>H4889+K4889+O4889+T4889+AA4889+AB4889-AC4889</f>
        <v>45.5</v>
      </c>
    </row>
    <row r="4890" spans="1:30" ht="21" customHeight="1" x14ac:dyDescent="0.2">
      <c r="A4890" s="9">
        <v>4886</v>
      </c>
      <c r="B4890" s="110" t="s">
        <v>3907</v>
      </c>
      <c r="C4890" s="110" t="s">
        <v>73</v>
      </c>
      <c r="D4890" s="110">
        <v>4</v>
      </c>
      <c r="E4890" s="36">
        <v>0.45468750000000002</v>
      </c>
      <c r="F4890" s="50"/>
      <c r="G4890" s="50"/>
      <c r="H4890" s="12">
        <f>SUM(E4890*100,F4890:G4890)</f>
        <v>45.46875</v>
      </c>
      <c r="I4890" s="50"/>
      <c r="J4890" s="112"/>
      <c r="K4890" s="14">
        <f>SUM(I4890:J4890)</f>
        <v>0</v>
      </c>
      <c r="L4890" s="50"/>
      <c r="M4890" s="112"/>
      <c r="N4890" s="112"/>
      <c r="O4890" s="14">
        <f>SUM(L4890:N4890)</f>
        <v>0</v>
      </c>
      <c r="P4890" s="112"/>
      <c r="Q4890" s="112"/>
      <c r="R4890" s="112"/>
      <c r="S4890" s="112"/>
      <c r="T4890" s="14">
        <f>SUM(P4890:S4890)</f>
        <v>0</v>
      </c>
      <c r="U4890" s="50"/>
      <c r="V4890" s="50"/>
      <c r="W4890" s="50"/>
      <c r="X4890" s="50"/>
      <c r="Y4890" s="50"/>
      <c r="Z4890" s="50"/>
      <c r="AA4890" s="14">
        <f>SUM(U4890:Z4890)</f>
        <v>0</v>
      </c>
      <c r="AB4890" s="50"/>
      <c r="AC4890" s="50"/>
      <c r="AD4890" s="86">
        <f>H4890+K4890+O4890+T4890+AA4890+AB4890-AC4890</f>
        <v>45.46875</v>
      </c>
    </row>
    <row r="4891" spans="1:30" ht="21" customHeight="1" x14ac:dyDescent="0.2">
      <c r="A4891" s="10">
        <v>4887</v>
      </c>
      <c r="B4891" s="110" t="s">
        <v>3908</v>
      </c>
      <c r="C4891" s="110" t="s">
        <v>73</v>
      </c>
      <c r="D4891" s="110">
        <v>3</v>
      </c>
      <c r="E4891" s="36">
        <v>0.45275362318840578</v>
      </c>
      <c r="F4891" s="50"/>
      <c r="G4891" s="50"/>
      <c r="H4891" s="12">
        <f>SUM(E4891*100,F4891:G4891)</f>
        <v>45.275362318840578</v>
      </c>
      <c r="I4891" s="50"/>
      <c r="J4891" s="112"/>
      <c r="K4891" s="14">
        <f>SUM(I4891:J4891)</f>
        <v>0</v>
      </c>
      <c r="L4891" s="50"/>
      <c r="M4891" s="112"/>
      <c r="N4891" s="112"/>
      <c r="O4891" s="14">
        <f>SUM(L4891:N4891)</f>
        <v>0</v>
      </c>
      <c r="P4891" s="112"/>
      <c r="Q4891" s="112"/>
      <c r="R4891" s="112"/>
      <c r="S4891" s="112"/>
      <c r="T4891" s="14">
        <f>SUM(P4891:S4891)</f>
        <v>0</v>
      </c>
      <c r="U4891" s="50"/>
      <c r="V4891" s="50"/>
      <c r="W4891" s="50"/>
      <c r="X4891" s="50"/>
      <c r="Y4891" s="50"/>
      <c r="Z4891" s="50"/>
      <c r="AA4891" s="14">
        <f>SUM(U4891:Z4891)</f>
        <v>0</v>
      </c>
      <c r="AB4891" s="50"/>
      <c r="AC4891" s="50"/>
      <c r="AD4891" s="86">
        <f>H4891+K4891+O4891+T4891+AA4891+AB4891-AC4891</f>
        <v>45.275362318840578</v>
      </c>
    </row>
    <row r="4892" spans="1:30" ht="21" customHeight="1" x14ac:dyDescent="0.2">
      <c r="A4892" s="8">
        <v>4888</v>
      </c>
      <c r="B4892" s="123" t="s">
        <v>3909</v>
      </c>
      <c r="C4892" s="101" t="s">
        <v>68</v>
      </c>
      <c r="D4892" s="125">
        <v>3</v>
      </c>
      <c r="E4892" s="35">
        <v>0.45206896551724141</v>
      </c>
      <c r="F4892" s="48"/>
      <c r="G4892" s="48"/>
      <c r="H4892" s="12">
        <f>SUM(E4892*100,F4892:G4892)</f>
        <v>45.206896551724142</v>
      </c>
      <c r="I4892" s="48"/>
      <c r="J4892" s="78"/>
      <c r="K4892" s="13">
        <f>SUM(I4892:J4892)</f>
        <v>0</v>
      </c>
      <c r="L4892" s="48"/>
      <c r="M4892" s="78"/>
      <c r="N4892" s="78"/>
      <c r="O4892" s="13">
        <f>SUM(L4892:N4892)</f>
        <v>0</v>
      </c>
      <c r="P4892" s="78"/>
      <c r="Q4892" s="78"/>
      <c r="R4892" s="78"/>
      <c r="S4892" s="78"/>
      <c r="T4892" s="13">
        <f>SUM(P4892:S4892)</f>
        <v>0</v>
      </c>
      <c r="U4892" s="48"/>
      <c r="V4892" s="48"/>
      <c r="W4892" s="48"/>
      <c r="X4892" s="48"/>
      <c r="Y4892" s="48"/>
      <c r="Z4892" s="48"/>
      <c r="AA4892" s="13">
        <f>SUM(U4892:Z4892)</f>
        <v>0</v>
      </c>
      <c r="AB4892" s="48"/>
      <c r="AC4892" s="48"/>
      <c r="AD4892" s="86">
        <f>H4892+K4892+O4892+T4892+AA4892+AB4892-AC4892</f>
        <v>45.206896551724142</v>
      </c>
    </row>
    <row r="4893" spans="1:30" ht="21" customHeight="1" x14ac:dyDescent="0.2">
      <c r="A4893" s="9">
        <v>4889</v>
      </c>
      <c r="B4893" s="143" t="s">
        <v>3910</v>
      </c>
      <c r="C4893" s="92" t="s">
        <v>64</v>
      </c>
      <c r="D4893" s="91">
        <v>4</v>
      </c>
      <c r="E4893" s="37">
        <v>0.45182242990654203</v>
      </c>
      <c r="F4893" s="46"/>
      <c r="G4893" s="46"/>
      <c r="H4893" s="12">
        <f>SUM(E4893*100,F4893:G4893)</f>
        <v>45.182242990654203</v>
      </c>
      <c r="I4893" s="94"/>
      <c r="J4893" s="95"/>
      <c r="K4893" s="12">
        <f>SUM(I4893:J4893)</f>
        <v>0</v>
      </c>
      <c r="L4893" s="95"/>
      <c r="M4893" s="95"/>
      <c r="N4893" s="95"/>
      <c r="O4893" s="12">
        <f>SUM(L4893:N4893)</f>
        <v>0</v>
      </c>
      <c r="P4893" s="95"/>
      <c r="Q4893" s="95"/>
      <c r="R4893" s="95"/>
      <c r="S4893" s="95"/>
      <c r="T4893" s="12">
        <f>SUM(P4893:S4893)</f>
        <v>0</v>
      </c>
      <c r="U4893" s="95"/>
      <c r="V4893" s="94"/>
      <c r="W4893" s="94"/>
      <c r="X4893" s="94"/>
      <c r="Y4893" s="85"/>
      <c r="Z4893" s="85"/>
      <c r="AA4893" s="14">
        <f>SUM(U4893:Z4893)</f>
        <v>0</v>
      </c>
      <c r="AB4893" s="85"/>
      <c r="AC4893" s="85"/>
      <c r="AD4893" s="87">
        <f>H4893+K4893+O4893+T4893+AA4893+AB4893-AC4893</f>
        <v>45.182242990654203</v>
      </c>
    </row>
    <row r="4894" spans="1:30" ht="21" customHeight="1" x14ac:dyDescent="0.2">
      <c r="A4894" s="10">
        <v>4890</v>
      </c>
      <c r="B4894" s="153" t="s">
        <v>3911</v>
      </c>
      <c r="C4894" s="92" t="s">
        <v>64</v>
      </c>
      <c r="D4894" s="91">
        <v>4</v>
      </c>
      <c r="E4894" s="37">
        <v>0.45039719626168223</v>
      </c>
      <c r="F4894" s="53"/>
      <c r="G4894" s="46"/>
      <c r="H4894" s="12">
        <f>SUM(E4894*100,F4894:G4894)</f>
        <v>45.039719626168221</v>
      </c>
      <c r="I4894" s="53"/>
      <c r="J4894" s="113"/>
      <c r="K4894" s="12">
        <f>SUM(I4894:J4894)</f>
        <v>0</v>
      </c>
      <c r="L4894" s="53"/>
      <c r="M4894" s="113"/>
      <c r="N4894" s="113"/>
      <c r="O4894" s="12">
        <f>SUM(L4894:N4894)</f>
        <v>0</v>
      </c>
      <c r="P4894" s="113"/>
      <c r="Q4894" s="113"/>
      <c r="R4894" s="113"/>
      <c r="S4894" s="113"/>
      <c r="T4894" s="12">
        <f>SUM(P4894:S4894)</f>
        <v>0</v>
      </c>
      <c r="U4894" s="53"/>
      <c r="V4894" s="53"/>
      <c r="W4894" s="53"/>
      <c r="X4894" s="53"/>
      <c r="Y4894" s="58"/>
      <c r="Z4894" s="58"/>
      <c r="AA4894" s="14">
        <f>SUM(U4894:Z4894)</f>
        <v>0</v>
      </c>
      <c r="AB4894" s="58"/>
      <c r="AC4894" s="58"/>
      <c r="AD4894" s="86">
        <f>H4894+K4894+O4894+T4894+AA4894+AB4894-AC4894</f>
        <v>45.039719626168221</v>
      </c>
    </row>
    <row r="4895" spans="1:30" ht="21" customHeight="1" x14ac:dyDescent="0.2">
      <c r="A4895" s="8">
        <v>4891</v>
      </c>
      <c r="B4895" s="122" t="s">
        <v>3912</v>
      </c>
      <c r="C4895" s="110" t="s">
        <v>73</v>
      </c>
      <c r="D4895" s="110">
        <v>2</v>
      </c>
      <c r="E4895" s="36">
        <v>0.40030303030303033</v>
      </c>
      <c r="F4895" s="50"/>
      <c r="G4895" s="50"/>
      <c r="H4895" s="12">
        <f>SUM(E4895*100,F4895:G4895)</f>
        <v>40.030303030303031</v>
      </c>
      <c r="I4895" s="50"/>
      <c r="J4895" s="112"/>
      <c r="K4895" s="14">
        <f>SUM(I4895:J4895)</f>
        <v>0</v>
      </c>
      <c r="L4895" s="50"/>
      <c r="M4895" s="112"/>
      <c r="N4895" s="112"/>
      <c r="O4895" s="14">
        <f>SUM(L4895:N4895)</f>
        <v>0</v>
      </c>
      <c r="P4895" s="112"/>
      <c r="Q4895" s="112"/>
      <c r="R4895" s="112"/>
      <c r="S4895" s="112"/>
      <c r="T4895" s="14">
        <f>SUM(P4895:S4895)</f>
        <v>0</v>
      </c>
      <c r="U4895" s="50">
        <v>1</v>
      </c>
      <c r="V4895" s="50"/>
      <c r="W4895" s="50"/>
      <c r="X4895" s="50">
        <v>3.9</v>
      </c>
      <c r="Y4895" s="50"/>
      <c r="Z4895" s="50"/>
      <c r="AA4895" s="14">
        <f>SUM(U4895:Z4895)</f>
        <v>4.9000000000000004</v>
      </c>
      <c r="AB4895" s="50"/>
      <c r="AC4895" s="50"/>
      <c r="AD4895" s="86">
        <f>H4895+K4895+O4895+T4895+AA4895+AB4895-AC4895</f>
        <v>44.93030303030303</v>
      </c>
    </row>
    <row r="4896" spans="1:30" ht="21" customHeight="1" x14ac:dyDescent="0.2">
      <c r="A4896" s="9">
        <v>4892</v>
      </c>
      <c r="B4896" s="96" t="s">
        <v>3913</v>
      </c>
      <c r="C4896" s="96" t="s">
        <v>66</v>
      </c>
      <c r="D4896" s="96">
        <v>4</v>
      </c>
      <c r="E4896" s="35">
        <v>0.49888888888888888</v>
      </c>
      <c r="F4896" s="47"/>
      <c r="G4896" s="47"/>
      <c r="H4896" s="12">
        <f>SUM(E4896*100,F4896:G4896)</f>
        <v>49.888888888888886</v>
      </c>
      <c r="I4896" s="47"/>
      <c r="J4896" s="77"/>
      <c r="K4896" s="13">
        <f>SUM(I4896:J4896)</f>
        <v>0</v>
      </c>
      <c r="L4896" s="47"/>
      <c r="M4896" s="77"/>
      <c r="N4896" s="77"/>
      <c r="O4896" s="13">
        <f>SUM(L4896:N4896)</f>
        <v>0</v>
      </c>
      <c r="P4896" s="77"/>
      <c r="Q4896" s="77"/>
      <c r="R4896" s="77"/>
      <c r="S4896" s="77"/>
      <c r="T4896" s="13">
        <f>SUM(P4896:S4896)</f>
        <v>0</v>
      </c>
      <c r="U4896" s="47"/>
      <c r="V4896" s="47"/>
      <c r="W4896" s="47"/>
      <c r="X4896" s="47"/>
      <c r="Y4896" s="47"/>
      <c r="Z4896" s="47"/>
      <c r="AA4896" s="13">
        <f>SUM(U4896:Z4896)</f>
        <v>0</v>
      </c>
      <c r="AB4896" s="47"/>
      <c r="AC4896" s="47">
        <v>5</v>
      </c>
      <c r="AD4896" s="86">
        <f>H4896+K4896+O4896+T4896+AA4896+AB4896-AC4896</f>
        <v>44.888888888888886</v>
      </c>
    </row>
    <row r="4897" spans="1:30" ht="21" customHeight="1" x14ac:dyDescent="0.2">
      <c r="A4897" s="10">
        <v>4893</v>
      </c>
      <c r="B4897" s="114" t="s">
        <v>3914</v>
      </c>
      <c r="C4897" s="92" t="s">
        <v>64</v>
      </c>
      <c r="D4897" s="91">
        <v>3</v>
      </c>
      <c r="E4897" s="37">
        <v>0.44803858520900319</v>
      </c>
      <c r="F4897" s="52"/>
      <c r="G4897" s="46"/>
      <c r="H4897" s="12">
        <f>SUM(E4897*100,F4897:G4897)</f>
        <v>44.80385852090032</v>
      </c>
      <c r="I4897" s="94"/>
      <c r="J4897" s="95"/>
      <c r="K4897" s="12">
        <f>SUM(I4897:J4897)</f>
        <v>0</v>
      </c>
      <c r="L4897" s="95"/>
      <c r="M4897" s="95"/>
      <c r="N4897" s="95"/>
      <c r="O4897" s="12">
        <f>SUM(L4897:N4897)</f>
        <v>0</v>
      </c>
      <c r="P4897" s="95"/>
      <c r="Q4897" s="95"/>
      <c r="R4897" s="95"/>
      <c r="S4897" s="95"/>
      <c r="T4897" s="12">
        <f>SUM(P4897:S4897)</f>
        <v>0</v>
      </c>
      <c r="U4897" s="95"/>
      <c r="V4897" s="94"/>
      <c r="W4897" s="94"/>
      <c r="X4897" s="94"/>
      <c r="Y4897" s="85"/>
      <c r="Z4897" s="85"/>
      <c r="AA4897" s="14">
        <f>SUM(U4897:Z4897)</f>
        <v>0</v>
      </c>
      <c r="AB4897" s="85"/>
      <c r="AC4897" s="85"/>
      <c r="AD4897" s="86">
        <f>H4897+K4897+O4897+T4897+AA4897+AB4897-AC4897</f>
        <v>44.80385852090032</v>
      </c>
    </row>
    <row r="4898" spans="1:30" ht="21" customHeight="1" x14ac:dyDescent="0.2">
      <c r="A4898" s="8">
        <v>4894</v>
      </c>
      <c r="B4898" s="107" t="s">
        <v>3915</v>
      </c>
      <c r="C4898" s="104" t="s">
        <v>70</v>
      </c>
      <c r="D4898" s="104">
        <v>2</v>
      </c>
      <c r="E4898" s="36">
        <f>H4898/100</f>
        <v>0.44803333333333334</v>
      </c>
      <c r="F4898" s="49"/>
      <c r="G4898" s="49"/>
      <c r="H4898" s="12">
        <v>44.803333333333335</v>
      </c>
      <c r="I4898" s="49"/>
      <c r="J4898" s="106"/>
      <c r="K4898" s="14">
        <f>SUM(I4898:J4898)</f>
        <v>0</v>
      </c>
      <c r="L4898" s="49"/>
      <c r="M4898" s="106"/>
      <c r="N4898" s="106"/>
      <c r="O4898" s="14">
        <f>SUM(L4898:N4898)</f>
        <v>0</v>
      </c>
      <c r="P4898" s="106"/>
      <c r="Q4898" s="106"/>
      <c r="R4898" s="106"/>
      <c r="S4898" s="106"/>
      <c r="T4898" s="14">
        <f>SUM(P4898:S4898)</f>
        <v>0</v>
      </c>
      <c r="U4898" s="49"/>
      <c r="V4898" s="49"/>
      <c r="W4898" s="49"/>
      <c r="X4898" s="49"/>
      <c r="Y4898" s="49"/>
      <c r="Z4898" s="49"/>
      <c r="AA4898" s="14">
        <f>SUM(U4898:Z4898)</f>
        <v>0</v>
      </c>
      <c r="AB4898" s="49"/>
      <c r="AC4898" s="49"/>
      <c r="AD4898" s="86">
        <f>H4898+K4898+O4898+T4898+AA4898+AB4898-AC4898</f>
        <v>44.803333333333335</v>
      </c>
    </row>
    <row r="4899" spans="1:30" ht="21" customHeight="1" x14ac:dyDescent="0.2">
      <c r="A4899" s="9">
        <v>4895</v>
      </c>
      <c r="B4899" s="110">
        <v>164117</v>
      </c>
      <c r="C4899" s="110" t="s">
        <v>73</v>
      </c>
      <c r="D4899" s="110">
        <v>4</v>
      </c>
      <c r="E4899" s="36">
        <v>0.44718750000000002</v>
      </c>
      <c r="F4899" s="50"/>
      <c r="G4899" s="50"/>
      <c r="H4899" s="12">
        <f>SUM(E4899*100,F4899:G4899)</f>
        <v>44.71875</v>
      </c>
      <c r="I4899" s="50"/>
      <c r="J4899" s="112"/>
      <c r="K4899" s="14">
        <f>SUM(I4899:J4899)</f>
        <v>0</v>
      </c>
      <c r="L4899" s="50"/>
      <c r="M4899" s="112"/>
      <c r="N4899" s="112"/>
      <c r="O4899" s="14">
        <f>SUM(L4899:N4899)</f>
        <v>0</v>
      </c>
      <c r="P4899" s="112"/>
      <c r="Q4899" s="112"/>
      <c r="R4899" s="112"/>
      <c r="S4899" s="112"/>
      <c r="T4899" s="14">
        <f>SUM(P4899:S4899)</f>
        <v>0</v>
      </c>
      <c r="U4899" s="50"/>
      <c r="V4899" s="50"/>
      <c r="W4899" s="50"/>
      <c r="X4899" s="50"/>
      <c r="Y4899" s="50"/>
      <c r="Z4899" s="50"/>
      <c r="AA4899" s="14">
        <f>SUM(U4899:Z4899)</f>
        <v>0</v>
      </c>
      <c r="AB4899" s="50"/>
      <c r="AC4899" s="50"/>
      <c r="AD4899" s="86">
        <f>H4899+K4899+O4899+T4899+AA4899+AB4899-AC4899</f>
        <v>44.71875</v>
      </c>
    </row>
    <row r="4900" spans="1:30" ht="21" customHeight="1" x14ac:dyDescent="0.2">
      <c r="A4900" s="10">
        <v>4896</v>
      </c>
      <c r="B4900" s="122" t="s">
        <v>3916</v>
      </c>
      <c r="C4900" s="110" t="s">
        <v>73</v>
      </c>
      <c r="D4900" s="110">
        <v>2</v>
      </c>
      <c r="E4900" s="36">
        <v>0.44666666666666666</v>
      </c>
      <c r="F4900" s="50"/>
      <c r="G4900" s="50"/>
      <c r="H4900" s="12">
        <f>SUM(E4900*100,F4900:G4900)</f>
        <v>44.666666666666664</v>
      </c>
      <c r="I4900" s="50"/>
      <c r="J4900" s="112"/>
      <c r="K4900" s="14">
        <f>SUM(I4900:J4900)</f>
        <v>0</v>
      </c>
      <c r="L4900" s="50"/>
      <c r="M4900" s="112"/>
      <c r="N4900" s="112"/>
      <c r="O4900" s="14">
        <f>SUM(L4900:N4900)</f>
        <v>0</v>
      </c>
      <c r="P4900" s="112"/>
      <c r="Q4900" s="112"/>
      <c r="R4900" s="112"/>
      <c r="S4900" s="112"/>
      <c r="T4900" s="14">
        <f>SUM(P4900:S4900)</f>
        <v>0</v>
      </c>
      <c r="U4900" s="50"/>
      <c r="V4900" s="50"/>
      <c r="W4900" s="50"/>
      <c r="X4900" s="50"/>
      <c r="Y4900" s="50"/>
      <c r="Z4900" s="50"/>
      <c r="AA4900" s="14">
        <f>SUM(U4900:Z4900)</f>
        <v>0</v>
      </c>
      <c r="AB4900" s="50"/>
      <c r="AC4900" s="50"/>
      <c r="AD4900" s="86">
        <f>H4900+K4900+O4900+T4900+AA4900+AB4900-AC4900</f>
        <v>44.666666666666664</v>
      </c>
    </row>
    <row r="4901" spans="1:30" ht="21" customHeight="1" x14ac:dyDescent="0.2">
      <c r="A4901" s="8">
        <v>4897</v>
      </c>
      <c r="B4901" s="122" t="s">
        <v>3917</v>
      </c>
      <c r="C4901" s="110" t="s">
        <v>73</v>
      </c>
      <c r="D4901" s="110">
        <v>4</v>
      </c>
      <c r="E4901" s="36">
        <v>0.44366666666666665</v>
      </c>
      <c r="F4901" s="50"/>
      <c r="G4901" s="50"/>
      <c r="H4901" s="12">
        <f>SUM(E4901*100,F4901:G4901)</f>
        <v>44.366666666666667</v>
      </c>
      <c r="I4901" s="50"/>
      <c r="J4901" s="112"/>
      <c r="K4901" s="14">
        <f>SUM(I4901:J4901)</f>
        <v>0</v>
      </c>
      <c r="L4901" s="50"/>
      <c r="M4901" s="112"/>
      <c r="N4901" s="112"/>
      <c r="O4901" s="14">
        <f>SUM(L4901:N4901)</f>
        <v>0</v>
      </c>
      <c r="P4901" s="112"/>
      <c r="Q4901" s="112"/>
      <c r="R4901" s="112"/>
      <c r="S4901" s="112"/>
      <c r="T4901" s="14">
        <f>SUM(P4901:S4901)</f>
        <v>0</v>
      </c>
      <c r="U4901" s="50"/>
      <c r="V4901" s="50"/>
      <c r="W4901" s="50"/>
      <c r="X4901" s="50"/>
      <c r="Y4901" s="50"/>
      <c r="Z4901" s="50"/>
      <c r="AA4901" s="14">
        <f>SUM(U4901:Z4901)</f>
        <v>0</v>
      </c>
      <c r="AB4901" s="50"/>
      <c r="AC4901" s="50"/>
      <c r="AD4901" s="86">
        <f>H4901+K4901+O4901+T4901+AA4901+AB4901-AC4901</f>
        <v>44.366666666666667</v>
      </c>
    </row>
    <row r="4902" spans="1:30" ht="21" customHeight="1" x14ac:dyDescent="0.2">
      <c r="A4902" s="9">
        <v>4898</v>
      </c>
      <c r="B4902" s="107" t="s">
        <v>3918</v>
      </c>
      <c r="C4902" s="104" t="s">
        <v>70</v>
      </c>
      <c r="D4902" s="104">
        <v>2</v>
      </c>
      <c r="E4902" s="36">
        <f>H4902/100</f>
        <v>0.44333333333333336</v>
      </c>
      <c r="F4902" s="49"/>
      <c r="G4902" s="49"/>
      <c r="H4902" s="12">
        <v>44.333333333333336</v>
      </c>
      <c r="I4902" s="49"/>
      <c r="J4902" s="106"/>
      <c r="K4902" s="14">
        <f>SUM(I4902:J4902)</f>
        <v>0</v>
      </c>
      <c r="L4902" s="49"/>
      <c r="M4902" s="106"/>
      <c r="N4902" s="106"/>
      <c r="O4902" s="14">
        <f>SUM(L4902:N4902)</f>
        <v>0</v>
      </c>
      <c r="P4902" s="106"/>
      <c r="Q4902" s="106"/>
      <c r="R4902" s="106"/>
      <c r="S4902" s="106"/>
      <c r="T4902" s="14">
        <f>SUM(P4902:S4902)</f>
        <v>0</v>
      </c>
      <c r="U4902" s="49"/>
      <c r="V4902" s="49"/>
      <c r="W4902" s="49"/>
      <c r="X4902" s="49"/>
      <c r="Y4902" s="49"/>
      <c r="Z4902" s="49"/>
      <c r="AA4902" s="14">
        <f>SUM(U4902:Z4902)</f>
        <v>0</v>
      </c>
      <c r="AB4902" s="49"/>
      <c r="AC4902" s="49"/>
      <c r="AD4902" s="86">
        <f>H4902+K4902+O4902+T4902+AA4902+AB4902-AC4902</f>
        <v>44.333333333333336</v>
      </c>
    </row>
    <row r="4903" spans="1:30" ht="21" customHeight="1" x14ac:dyDescent="0.2">
      <c r="A4903" s="10">
        <v>4899</v>
      </c>
      <c r="B4903" s="122" t="s">
        <v>3919</v>
      </c>
      <c r="C4903" s="110" t="s">
        <v>73</v>
      </c>
      <c r="D4903" s="110">
        <v>1</v>
      </c>
      <c r="E4903" s="36">
        <v>0.44222222222222224</v>
      </c>
      <c r="F4903" s="50"/>
      <c r="G4903" s="50"/>
      <c r="H4903" s="12">
        <f>SUM(E4903*100,F4903:G4903)</f>
        <v>44.222222222222221</v>
      </c>
      <c r="I4903" s="50"/>
      <c r="J4903" s="112"/>
      <c r="K4903" s="14">
        <f>SUM(I4903:J4903)</f>
        <v>0</v>
      </c>
      <c r="L4903" s="50"/>
      <c r="M4903" s="112"/>
      <c r="N4903" s="112"/>
      <c r="O4903" s="14">
        <f>SUM(L4903:N4903)</f>
        <v>0</v>
      </c>
      <c r="P4903" s="112"/>
      <c r="Q4903" s="112"/>
      <c r="R4903" s="112"/>
      <c r="S4903" s="112"/>
      <c r="T4903" s="14">
        <f>SUM(P4903:S4903)</f>
        <v>0</v>
      </c>
      <c r="U4903" s="50"/>
      <c r="V4903" s="50"/>
      <c r="W4903" s="50"/>
      <c r="X4903" s="50"/>
      <c r="Y4903" s="50"/>
      <c r="Z4903" s="50"/>
      <c r="AA4903" s="14">
        <f>SUM(U4903:Z4903)</f>
        <v>0</v>
      </c>
      <c r="AB4903" s="50"/>
      <c r="AC4903" s="50"/>
      <c r="AD4903" s="87">
        <f>H4903+K4903+O4903+T4903+AA4903+AB4903-AC4903</f>
        <v>44.222222222222221</v>
      </c>
    </row>
    <row r="4904" spans="1:30" ht="21" customHeight="1" x14ac:dyDescent="0.2">
      <c r="A4904" s="8">
        <v>4900</v>
      </c>
      <c r="B4904" s="223" t="s">
        <v>3920</v>
      </c>
      <c r="C4904" s="104" t="s">
        <v>70</v>
      </c>
      <c r="D4904" s="103">
        <v>1</v>
      </c>
      <c r="E4904" s="36">
        <f>H4904/100</f>
        <v>0.44</v>
      </c>
      <c r="F4904" s="49"/>
      <c r="G4904" s="49"/>
      <c r="H4904" s="12">
        <v>44</v>
      </c>
      <c r="I4904" s="49"/>
      <c r="J4904" s="106"/>
      <c r="K4904" s="14">
        <f>SUM(I4904:J4904)</f>
        <v>0</v>
      </c>
      <c r="L4904" s="49"/>
      <c r="M4904" s="106"/>
      <c r="N4904" s="106"/>
      <c r="O4904" s="14">
        <f>SUM(L4904:N4904)</f>
        <v>0</v>
      </c>
      <c r="P4904" s="106"/>
      <c r="Q4904" s="106"/>
      <c r="R4904" s="106"/>
      <c r="S4904" s="106"/>
      <c r="T4904" s="14">
        <f>SUM(P4904:S4904)</f>
        <v>0</v>
      </c>
      <c r="U4904" s="49"/>
      <c r="V4904" s="49"/>
      <c r="W4904" s="49"/>
      <c r="X4904" s="49"/>
      <c r="Y4904" s="49"/>
      <c r="Z4904" s="49"/>
      <c r="AA4904" s="14">
        <f>SUM(U4904:Z4904)</f>
        <v>0</v>
      </c>
      <c r="AB4904" s="49"/>
      <c r="AC4904" s="49"/>
      <c r="AD4904" s="87">
        <f>H4904+K4904+O4904+T4904+AA4904+AB4904-AC4904</f>
        <v>44</v>
      </c>
    </row>
    <row r="4905" spans="1:30" ht="21" customHeight="1" x14ac:dyDescent="0.2">
      <c r="A4905" s="9">
        <v>4901</v>
      </c>
      <c r="B4905" s="110" t="s">
        <v>3921</v>
      </c>
      <c r="C4905" s="110" t="s">
        <v>73</v>
      </c>
      <c r="D4905" s="110">
        <v>4</v>
      </c>
      <c r="E4905" s="36">
        <v>0.43924528301886795</v>
      </c>
      <c r="F4905" s="50"/>
      <c r="G4905" s="50"/>
      <c r="H4905" s="12">
        <f>SUM(E4905*100,F4905:G4905)</f>
        <v>43.924528301886795</v>
      </c>
      <c r="I4905" s="50"/>
      <c r="J4905" s="112"/>
      <c r="K4905" s="14">
        <f>SUM(I4905:J4905)</f>
        <v>0</v>
      </c>
      <c r="L4905" s="50"/>
      <c r="M4905" s="112"/>
      <c r="N4905" s="112"/>
      <c r="O4905" s="14">
        <f>SUM(L4905:N4905)</f>
        <v>0</v>
      </c>
      <c r="P4905" s="112"/>
      <c r="Q4905" s="112"/>
      <c r="R4905" s="112"/>
      <c r="S4905" s="112"/>
      <c r="T4905" s="14">
        <f>SUM(P4905:S4905)</f>
        <v>0</v>
      </c>
      <c r="U4905" s="50"/>
      <c r="V4905" s="50"/>
      <c r="W4905" s="50"/>
      <c r="X4905" s="50"/>
      <c r="Y4905" s="50"/>
      <c r="Z4905" s="50"/>
      <c r="AA4905" s="14">
        <f>SUM(U4905:Z4905)</f>
        <v>0</v>
      </c>
      <c r="AB4905" s="50"/>
      <c r="AC4905" s="50"/>
      <c r="AD4905" s="87">
        <f>H4905+K4905+O4905+T4905+AA4905+AB4905-AC4905</f>
        <v>43.924528301886795</v>
      </c>
    </row>
    <row r="4906" spans="1:30" ht="21" customHeight="1" x14ac:dyDescent="0.2">
      <c r="A4906" s="10">
        <v>4902</v>
      </c>
      <c r="B4906" s="96" t="s">
        <v>3922</v>
      </c>
      <c r="C4906" s="96" t="s">
        <v>66</v>
      </c>
      <c r="D4906" s="96">
        <v>3</v>
      </c>
      <c r="E4906" s="35">
        <v>0.43779661016949151</v>
      </c>
      <c r="F4906" s="47"/>
      <c r="G4906" s="47"/>
      <c r="H4906" s="12">
        <f>SUM(E4906*100,F4906:G4906)</f>
        <v>43.779661016949149</v>
      </c>
      <c r="I4906" s="47"/>
      <c r="J4906" s="77"/>
      <c r="K4906" s="13">
        <f>SUM(I4906:J4906)</f>
        <v>0</v>
      </c>
      <c r="L4906" s="47"/>
      <c r="M4906" s="77"/>
      <c r="N4906" s="77"/>
      <c r="O4906" s="13">
        <f>SUM(L4906:N4906)</f>
        <v>0</v>
      </c>
      <c r="P4906" s="77"/>
      <c r="Q4906" s="77"/>
      <c r="R4906" s="77"/>
      <c r="S4906" s="77"/>
      <c r="T4906" s="13">
        <f>SUM(P4906:S4906)</f>
        <v>0</v>
      </c>
      <c r="U4906" s="47"/>
      <c r="V4906" s="47"/>
      <c r="W4906" s="47"/>
      <c r="X4906" s="47"/>
      <c r="Y4906" s="47"/>
      <c r="Z4906" s="47"/>
      <c r="AA4906" s="13">
        <f>SUM(U4906:Z4906)</f>
        <v>0</v>
      </c>
      <c r="AB4906" s="47"/>
      <c r="AC4906" s="47"/>
      <c r="AD4906" s="86">
        <f>H4906+K4906+O4906+T4906+AA4906+AB4906-AC4906</f>
        <v>43.779661016949149</v>
      </c>
    </row>
    <row r="4907" spans="1:30" ht="21" customHeight="1" x14ac:dyDescent="0.2">
      <c r="A4907" s="8">
        <v>4903</v>
      </c>
      <c r="B4907" s="123" t="s">
        <v>3923</v>
      </c>
      <c r="C4907" s="101" t="s">
        <v>68</v>
      </c>
      <c r="D4907" s="125">
        <v>3</v>
      </c>
      <c r="E4907" s="35">
        <v>0.43551724137931036</v>
      </c>
      <c r="F4907" s="48"/>
      <c r="G4907" s="48"/>
      <c r="H4907" s="12">
        <f>SUM(E4907*100,F4907:G4907)</f>
        <v>43.551724137931039</v>
      </c>
      <c r="I4907" s="48"/>
      <c r="J4907" s="78"/>
      <c r="K4907" s="13">
        <f>SUM(I4907:J4907)</f>
        <v>0</v>
      </c>
      <c r="L4907" s="48"/>
      <c r="M4907" s="78"/>
      <c r="N4907" s="78"/>
      <c r="O4907" s="13">
        <f>SUM(L4907:N4907)</f>
        <v>0</v>
      </c>
      <c r="P4907" s="78"/>
      <c r="Q4907" s="78"/>
      <c r="R4907" s="78"/>
      <c r="S4907" s="78"/>
      <c r="T4907" s="13">
        <f>SUM(P4907:S4907)</f>
        <v>0</v>
      </c>
      <c r="U4907" s="48"/>
      <c r="V4907" s="48"/>
      <c r="W4907" s="48"/>
      <c r="X4907" s="48"/>
      <c r="Y4907" s="48"/>
      <c r="Z4907" s="48"/>
      <c r="AA4907" s="13">
        <f>SUM(U4907:Z4907)</f>
        <v>0</v>
      </c>
      <c r="AB4907" s="48"/>
      <c r="AC4907" s="48"/>
      <c r="AD4907" s="86">
        <f>H4907+K4907+O4907+T4907+AA4907+AB4907-AC4907</f>
        <v>43.551724137931039</v>
      </c>
    </row>
    <row r="4908" spans="1:30" ht="21" customHeight="1" x14ac:dyDescent="0.2">
      <c r="A4908" s="9">
        <v>4904</v>
      </c>
      <c r="B4908" s="96" t="s">
        <v>3924</v>
      </c>
      <c r="C4908" s="96" t="s">
        <v>66</v>
      </c>
      <c r="D4908" s="96">
        <v>2</v>
      </c>
      <c r="E4908" s="35">
        <v>0.43533333333333335</v>
      </c>
      <c r="F4908" s="47"/>
      <c r="G4908" s="47"/>
      <c r="H4908" s="12">
        <f>SUM(E4908*100,F4908:G4908)</f>
        <v>43.533333333333331</v>
      </c>
      <c r="I4908" s="47"/>
      <c r="J4908" s="77"/>
      <c r="K4908" s="13">
        <f>SUM(I4908:J4908)</f>
        <v>0</v>
      </c>
      <c r="L4908" s="47"/>
      <c r="M4908" s="77"/>
      <c r="N4908" s="77"/>
      <c r="O4908" s="13">
        <f>SUM(L4908:N4908)</f>
        <v>0</v>
      </c>
      <c r="P4908" s="77"/>
      <c r="Q4908" s="77"/>
      <c r="R4908" s="77"/>
      <c r="S4908" s="77"/>
      <c r="T4908" s="13">
        <f>SUM(P4908:S4908)</f>
        <v>0</v>
      </c>
      <c r="U4908" s="47"/>
      <c r="V4908" s="47"/>
      <c r="W4908" s="47"/>
      <c r="X4908" s="47"/>
      <c r="Y4908" s="47"/>
      <c r="Z4908" s="47"/>
      <c r="AA4908" s="13">
        <f>SUM(U4908:Z4908)</f>
        <v>0</v>
      </c>
      <c r="AB4908" s="47"/>
      <c r="AC4908" s="47"/>
      <c r="AD4908" s="86">
        <f>H4908+K4908+O4908+T4908+AA4908+AB4908-AC4908</f>
        <v>43.533333333333331</v>
      </c>
    </row>
    <row r="4909" spans="1:30" ht="21" customHeight="1" x14ac:dyDescent="0.2">
      <c r="A4909" s="10">
        <v>4905</v>
      </c>
      <c r="B4909" s="122" t="s">
        <v>3925</v>
      </c>
      <c r="C4909" s="110" t="s">
        <v>73</v>
      </c>
      <c r="D4909" s="110">
        <v>2</v>
      </c>
      <c r="E4909" s="36">
        <v>0.43515151515151518</v>
      </c>
      <c r="F4909" s="50"/>
      <c r="G4909" s="50"/>
      <c r="H4909" s="12">
        <f>SUM(E4909*100,F4909:G4909)</f>
        <v>43.515151515151516</v>
      </c>
      <c r="I4909" s="50"/>
      <c r="J4909" s="112"/>
      <c r="K4909" s="14">
        <f>SUM(I4909:J4909)</f>
        <v>0</v>
      </c>
      <c r="L4909" s="50"/>
      <c r="M4909" s="112"/>
      <c r="N4909" s="112"/>
      <c r="O4909" s="14">
        <f>SUM(L4909:N4909)</f>
        <v>0</v>
      </c>
      <c r="P4909" s="112"/>
      <c r="Q4909" s="112"/>
      <c r="R4909" s="112"/>
      <c r="S4909" s="112"/>
      <c r="T4909" s="14">
        <f>SUM(P4909:S4909)</f>
        <v>0</v>
      </c>
      <c r="U4909" s="50"/>
      <c r="V4909" s="50"/>
      <c r="W4909" s="50"/>
      <c r="X4909" s="50"/>
      <c r="Y4909" s="50"/>
      <c r="Z4909" s="50"/>
      <c r="AA4909" s="14">
        <f>SUM(U4909:Z4909)</f>
        <v>0</v>
      </c>
      <c r="AB4909" s="50"/>
      <c r="AC4909" s="50"/>
      <c r="AD4909" s="86">
        <f>H4909+K4909+O4909+T4909+AA4909+AB4909-AC4909</f>
        <v>43.515151515151516</v>
      </c>
    </row>
    <row r="4910" spans="1:30" ht="21" customHeight="1" x14ac:dyDescent="0.2">
      <c r="A4910" s="8">
        <v>4906</v>
      </c>
      <c r="B4910" s="117">
        <v>204051</v>
      </c>
      <c r="C4910" s="119" t="s">
        <v>78</v>
      </c>
      <c r="D4910" s="119">
        <v>1</v>
      </c>
      <c r="E4910" s="36">
        <v>0.43406250000000002</v>
      </c>
      <c r="F4910" s="51"/>
      <c r="G4910" s="51"/>
      <c r="H4910" s="12">
        <f>SUM(E4910*100,F4910:G4910)</f>
        <v>43.40625</v>
      </c>
      <c r="I4910" s="51"/>
      <c r="J4910" s="121"/>
      <c r="K4910" s="14">
        <f>SUM(I4910:J4910)</f>
        <v>0</v>
      </c>
      <c r="L4910" s="51"/>
      <c r="M4910" s="121"/>
      <c r="N4910" s="121"/>
      <c r="O4910" s="14">
        <f>SUM(L4910:N4910)</f>
        <v>0</v>
      </c>
      <c r="P4910" s="121"/>
      <c r="Q4910" s="121"/>
      <c r="R4910" s="121"/>
      <c r="S4910" s="121"/>
      <c r="T4910" s="14">
        <f>SUM(P4910:S4910)</f>
        <v>0</v>
      </c>
      <c r="U4910" s="51"/>
      <c r="V4910" s="51"/>
      <c r="W4910" s="51"/>
      <c r="X4910" s="51"/>
      <c r="Y4910" s="51"/>
      <c r="Z4910" s="51"/>
      <c r="AA4910" s="14">
        <f>SUM(U4910:Z4910)</f>
        <v>0</v>
      </c>
      <c r="AB4910" s="51"/>
      <c r="AC4910" s="51"/>
      <c r="AD4910" s="87">
        <f>H4910+K4910+O4910+T4910+AA4910+AB4910-AC4910</f>
        <v>43.40625</v>
      </c>
    </row>
    <row r="4911" spans="1:30" ht="21" customHeight="1" x14ac:dyDescent="0.2">
      <c r="A4911" s="9">
        <v>4907</v>
      </c>
      <c r="B4911" s="107">
        <v>182930</v>
      </c>
      <c r="C4911" s="104" t="s">
        <v>70</v>
      </c>
      <c r="D4911" s="104">
        <v>3</v>
      </c>
      <c r="E4911" s="36">
        <f>'[1]3-18-08.'!AD27</f>
        <v>0.43375000000000002</v>
      </c>
      <c r="F4911" s="49"/>
      <c r="G4911" s="49"/>
      <c r="H4911" s="12">
        <f>SUM(E4911*100,F4911:G4911)</f>
        <v>43.375</v>
      </c>
      <c r="I4911" s="49"/>
      <c r="J4911" s="106"/>
      <c r="K4911" s="14">
        <f>SUM(I4911:J4911)</f>
        <v>0</v>
      </c>
      <c r="L4911" s="49"/>
      <c r="M4911" s="106"/>
      <c r="N4911" s="106"/>
      <c r="O4911" s="14">
        <f>SUM(L4911:N4911)</f>
        <v>0</v>
      </c>
      <c r="P4911" s="106"/>
      <c r="Q4911" s="106"/>
      <c r="R4911" s="106"/>
      <c r="S4911" s="106"/>
      <c r="T4911" s="14">
        <f>SUM(P4911:S4911)</f>
        <v>0</v>
      </c>
      <c r="U4911" s="49"/>
      <c r="V4911" s="49"/>
      <c r="W4911" s="49"/>
      <c r="X4911" s="49"/>
      <c r="Y4911" s="49"/>
      <c r="Z4911" s="49"/>
      <c r="AA4911" s="14">
        <f>SUM(U4911:Z4911)</f>
        <v>0</v>
      </c>
      <c r="AB4911" s="49"/>
      <c r="AC4911" s="49"/>
      <c r="AD4911" s="86">
        <f>H4911+K4911+O4911+T4911+AA4911+AB4911-AC4911</f>
        <v>43.375</v>
      </c>
    </row>
    <row r="4912" spans="1:30" ht="21" customHeight="1" x14ac:dyDescent="0.2">
      <c r="A4912" s="10">
        <v>4908</v>
      </c>
      <c r="B4912" s="117">
        <v>174027</v>
      </c>
      <c r="C4912" s="119" t="s">
        <v>78</v>
      </c>
      <c r="D4912" s="119">
        <v>4</v>
      </c>
      <c r="E4912" s="36">
        <v>0.43333333333333335</v>
      </c>
      <c r="F4912" s="51"/>
      <c r="G4912" s="51"/>
      <c r="H4912" s="12">
        <f>SUM(E4912*100,F4912:G4912)</f>
        <v>43.333333333333336</v>
      </c>
      <c r="I4912" s="51"/>
      <c r="J4912" s="121"/>
      <c r="K4912" s="14">
        <f>SUM(I4912:J4912)</f>
        <v>0</v>
      </c>
      <c r="L4912" s="51"/>
      <c r="M4912" s="121"/>
      <c r="N4912" s="121"/>
      <c r="O4912" s="14">
        <f>SUM(L4912:N4912)</f>
        <v>0</v>
      </c>
      <c r="P4912" s="121"/>
      <c r="Q4912" s="121"/>
      <c r="R4912" s="121"/>
      <c r="S4912" s="121"/>
      <c r="T4912" s="14">
        <f>SUM(P4912:S4912)</f>
        <v>0</v>
      </c>
      <c r="U4912" s="51"/>
      <c r="V4912" s="51"/>
      <c r="W4912" s="51"/>
      <c r="X4912" s="51"/>
      <c r="Y4912" s="51"/>
      <c r="Z4912" s="51"/>
      <c r="AA4912" s="14">
        <f>SUM(U4912:Z4912)</f>
        <v>0</v>
      </c>
      <c r="AB4912" s="51"/>
      <c r="AC4912" s="51"/>
      <c r="AD4912" s="86">
        <f>H4912+K4912+O4912+T4912+AA4912+AB4912-AC4912</f>
        <v>43.333333333333336</v>
      </c>
    </row>
    <row r="4913" spans="1:30" ht="21" customHeight="1" x14ac:dyDescent="0.2">
      <c r="A4913" s="8">
        <v>4909</v>
      </c>
      <c r="B4913" s="100" t="s">
        <v>3926</v>
      </c>
      <c r="C4913" s="101" t="s">
        <v>68</v>
      </c>
      <c r="D4913" s="101">
        <v>2</v>
      </c>
      <c r="E4913" s="35">
        <v>0.433</v>
      </c>
      <c r="F4913" s="48"/>
      <c r="G4913" s="48"/>
      <c r="H4913" s="12">
        <f>SUM(E4913*100,F4913:G4913)</f>
        <v>43.3</v>
      </c>
      <c r="I4913" s="48"/>
      <c r="J4913" s="78"/>
      <c r="K4913" s="13">
        <f>SUM(I4913:J4913)</f>
        <v>0</v>
      </c>
      <c r="L4913" s="48"/>
      <c r="M4913" s="78"/>
      <c r="N4913" s="78"/>
      <c r="O4913" s="13">
        <f>SUM(L4913:N4913)</f>
        <v>0</v>
      </c>
      <c r="P4913" s="78"/>
      <c r="Q4913" s="78"/>
      <c r="R4913" s="78"/>
      <c r="S4913" s="78"/>
      <c r="T4913" s="13">
        <f>SUM(P4913:S4913)</f>
        <v>0</v>
      </c>
      <c r="U4913" s="48"/>
      <c r="V4913" s="48"/>
      <c r="W4913" s="48"/>
      <c r="X4913" s="48"/>
      <c r="Y4913" s="48"/>
      <c r="Z4913" s="48"/>
      <c r="AA4913" s="13">
        <f>SUM(U4913:Z4913)</f>
        <v>0</v>
      </c>
      <c r="AB4913" s="48"/>
      <c r="AC4913" s="48"/>
      <c r="AD4913" s="86">
        <f>H4913+K4913+O4913+T4913+AA4913+AB4913-AC4913</f>
        <v>43.3</v>
      </c>
    </row>
    <row r="4914" spans="1:30" ht="21" customHeight="1" x14ac:dyDescent="0.2">
      <c r="A4914" s="9">
        <v>4910</v>
      </c>
      <c r="B4914" s="122" t="s">
        <v>3927</v>
      </c>
      <c r="C4914" s="110" t="s">
        <v>73</v>
      </c>
      <c r="D4914" s="110">
        <v>1</v>
      </c>
      <c r="E4914" s="36">
        <v>0.43222222222222223</v>
      </c>
      <c r="F4914" s="50"/>
      <c r="G4914" s="50"/>
      <c r="H4914" s="12">
        <f>SUM(E4914*100,F4914:G4914)</f>
        <v>43.222222222222221</v>
      </c>
      <c r="I4914" s="50"/>
      <c r="J4914" s="112"/>
      <c r="K4914" s="14">
        <f>SUM(I4914:J4914)</f>
        <v>0</v>
      </c>
      <c r="L4914" s="50"/>
      <c r="M4914" s="112"/>
      <c r="N4914" s="112"/>
      <c r="O4914" s="14">
        <f>SUM(L4914:N4914)</f>
        <v>0</v>
      </c>
      <c r="P4914" s="112"/>
      <c r="Q4914" s="112"/>
      <c r="R4914" s="112"/>
      <c r="S4914" s="112"/>
      <c r="T4914" s="14">
        <f>SUM(P4914:S4914)</f>
        <v>0</v>
      </c>
      <c r="U4914" s="50"/>
      <c r="V4914" s="50"/>
      <c r="W4914" s="50"/>
      <c r="X4914" s="50"/>
      <c r="Y4914" s="50"/>
      <c r="Z4914" s="50"/>
      <c r="AA4914" s="14">
        <f>SUM(U4914:Z4914)</f>
        <v>0</v>
      </c>
      <c r="AB4914" s="50"/>
      <c r="AC4914" s="50"/>
      <c r="AD4914" s="87">
        <f>H4914+K4914+O4914+T4914+AA4914+AB4914-AC4914</f>
        <v>43.222222222222221</v>
      </c>
    </row>
    <row r="4915" spans="1:30" ht="21" customHeight="1" x14ac:dyDescent="0.2">
      <c r="A4915" s="10">
        <v>4911</v>
      </c>
      <c r="B4915" s="122" t="s">
        <v>3928</v>
      </c>
      <c r="C4915" s="110" t="s">
        <v>73</v>
      </c>
      <c r="D4915" s="110">
        <v>3</v>
      </c>
      <c r="E4915" s="36">
        <v>0.43187500000000001</v>
      </c>
      <c r="F4915" s="50"/>
      <c r="G4915" s="50"/>
      <c r="H4915" s="12">
        <f>SUM(E4915*100,F4915:G4915)</f>
        <v>43.1875</v>
      </c>
      <c r="I4915" s="50"/>
      <c r="J4915" s="112"/>
      <c r="K4915" s="14">
        <f>SUM(I4915:J4915)</f>
        <v>0</v>
      </c>
      <c r="L4915" s="50"/>
      <c r="M4915" s="112"/>
      <c r="N4915" s="112"/>
      <c r="O4915" s="14">
        <f>SUM(L4915:N4915)</f>
        <v>0</v>
      </c>
      <c r="P4915" s="112"/>
      <c r="Q4915" s="112"/>
      <c r="R4915" s="112"/>
      <c r="S4915" s="112"/>
      <c r="T4915" s="14">
        <f>SUM(P4915:S4915)</f>
        <v>0</v>
      </c>
      <c r="U4915" s="50"/>
      <c r="V4915" s="50"/>
      <c r="W4915" s="50"/>
      <c r="X4915" s="50"/>
      <c r="Y4915" s="50"/>
      <c r="Z4915" s="50"/>
      <c r="AA4915" s="14">
        <f>SUM(U4915:Z4915)</f>
        <v>0</v>
      </c>
      <c r="AB4915" s="50"/>
      <c r="AC4915" s="50"/>
      <c r="AD4915" s="86">
        <f>H4915+K4915+O4915+T4915+AA4915+AB4915-AC4915</f>
        <v>43.1875</v>
      </c>
    </row>
    <row r="4916" spans="1:30" ht="21" customHeight="1" x14ac:dyDescent="0.2">
      <c r="A4916" s="8">
        <v>4912</v>
      </c>
      <c r="B4916" s="114" t="s">
        <v>3929</v>
      </c>
      <c r="C4916" s="92" t="s">
        <v>64</v>
      </c>
      <c r="D4916" s="91">
        <v>3</v>
      </c>
      <c r="E4916" s="37">
        <v>0.42964630225080386</v>
      </c>
      <c r="F4916" s="46"/>
      <c r="G4916" s="46"/>
      <c r="H4916" s="12">
        <f>SUM(E4916*100,F4916:G4916)</f>
        <v>42.964630225080384</v>
      </c>
      <c r="I4916" s="94"/>
      <c r="J4916" s="95"/>
      <c r="K4916" s="12">
        <f>SUM(I4916:J4916)</f>
        <v>0</v>
      </c>
      <c r="L4916" s="95"/>
      <c r="M4916" s="95"/>
      <c r="N4916" s="95"/>
      <c r="O4916" s="12">
        <f>SUM(L4916:N4916)</f>
        <v>0</v>
      </c>
      <c r="P4916" s="95"/>
      <c r="Q4916" s="95"/>
      <c r="R4916" s="95"/>
      <c r="S4916" s="95"/>
      <c r="T4916" s="12">
        <f>SUM(P4916:S4916)</f>
        <v>0</v>
      </c>
      <c r="U4916" s="95"/>
      <c r="V4916" s="94"/>
      <c r="W4916" s="94"/>
      <c r="X4916" s="94"/>
      <c r="Y4916" s="85"/>
      <c r="Z4916" s="85"/>
      <c r="AA4916" s="14">
        <f>SUM(U4916:Z4916)</f>
        <v>0</v>
      </c>
      <c r="AB4916" s="85"/>
      <c r="AC4916" s="85"/>
      <c r="AD4916" s="87">
        <f>H4916+K4916+O4916+T4916+AA4916+AB4916-AC4916</f>
        <v>42.964630225080384</v>
      </c>
    </row>
    <row r="4917" spans="1:30" ht="21" customHeight="1" x14ac:dyDescent="0.2">
      <c r="A4917" s="9">
        <v>4913</v>
      </c>
      <c r="B4917" s="96" t="s">
        <v>3930</v>
      </c>
      <c r="C4917" s="96" t="s">
        <v>66</v>
      </c>
      <c r="D4917" s="96">
        <v>2</v>
      </c>
      <c r="E4917" s="35">
        <v>0.41899999999999998</v>
      </c>
      <c r="F4917" s="47"/>
      <c r="G4917" s="47"/>
      <c r="H4917" s="12">
        <f>SUM(E4917*100,F4917:G4917)</f>
        <v>41.9</v>
      </c>
      <c r="I4917" s="47"/>
      <c r="J4917" s="77"/>
      <c r="K4917" s="13">
        <f>SUM(I4917:J4917)</f>
        <v>0</v>
      </c>
      <c r="L4917" s="47"/>
      <c r="M4917" s="77"/>
      <c r="N4917" s="77"/>
      <c r="O4917" s="13">
        <f>SUM(L4917:N4917)</f>
        <v>0</v>
      </c>
      <c r="P4917" s="77"/>
      <c r="Q4917" s="77"/>
      <c r="R4917" s="77">
        <v>0.9</v>
      </c>
      <c r="S4917" s="77"/>
      <c r="T4917" s="13">
        <f>SUM(P4917:S4917)</f>
        <v>0.9</v>
      </c>
      <c r="U4917" s="47"/>
      <c r="V4917" s="47"/>
      <c r="W4917" s="47"/>
      <c r="X4917" s="47"/>
      <c r="Y4917" s="47"/>
      <c r="Z4917" s="47"/>
      <c r="AA4917" s="13">
        <f>SUM(U4917:Z4917)</f>
        <v>0</v>
      </c>
      <c r="AB4917" s="47"/>
      <c r="AC4917" s="47"/>
      <c r="AD4917" s="87">
        <f>H4917+K4917+O4917+T4917+AA4917+AB4917-AC4917</f>
        <v>42.8</v>
      </c>
    </row>
    <row r="4918" spans="1:30" ht="21" customHeight="1" x14ac:dyDescent="0.2">
      <c r="A4918" s="10">
        <v>4914</v>
      </c>
      <c r="B4918" s="114" t="s">
        <v>3931</v>
      </c>
      <c r="C4918" s="92" t="s">
        <v>64</v>
      </c>
      <c r="D4918" s="91">
        <v>3</v>
      </c>
      <c r="E4918" s="37">
        <v>0.42787781350482312</v>
      </c>
      <c r="F4918" s="53"/>
      <c r="G4918" s="46"/>
      <c r="H4918" s="12">
        <f>SUM(E4918*100,F4918:G4918)</f>
        <v>42.787781350482312</v>
      </c>
      <c r="I4918" s="94"/>
      <c r="J4918" s="95"/>
      <c r="K4918" s="12">
        <f>SUM(I4918:J4918)</f>
        <v>0</v>
      </c>
      <c r="L4918" s="95"/>
      <c r="M4918" s="95"/>
      <c r="N4918" s="95"/>
      <c r="O4918" s="12">
        <f>SUM(L4918:N4918)</f>
        <v>0</v>
      </c>
      <c r="P4918" s="95"/>
      <c r="Q4918" s="95"/>
      <c r="R4918" s="95"/>
      <c r="S4918" s="95"/>
      <c r="T4918" s="12">
        <f>SUM(P4918:S4918)</f>
        <v>0</v>
      </c>
      <c r="U4918" s="95"/>
      <c r="V4918" s="94"/>
      <c r="W4918" s="94"/>
      <c r="X4918" s="94"/>
      <c r="Y4918" s="85"/>
      <c r="Z4918" s="85"/>
      <c r="AA4918" s="14">
        <f>SUM(U4918:Z4918)</f>
        <v>0</v>
      </c>
      <c r="AB4918" s="85"/>
      <c r="AC4918" s="85"/>
      <c r="AD4918" s="86">
        <f>H4918+K4918+O4918+T4918+AA4918+AB4918-AC4918</f>
        <v>42.787781350482312</v>
      </c>
    </row>
    <row r="4919" spans="1:30" ht="21" customHeight="1" x14ac:dyDescent="0.2">
      <c r="A4919" s="8">
        <v>4915</v>
      </c>
      <c r="B4919" s="137" t="s">
        <v>3932</v>
      </c>
      <c r="C4919" s="101" t="s">
        <v>68</v>
      </c>
      <c r="D4919" s="137">
        <v>4</v>
      </c>
      <c r="E4919" s="35">
        <v>0.4274074074074074</v>
      </c>
      <c r="F4919" s="48"/>
      <c r="G4919" s="48"/>
      <c r="H4919" s="12">
        <f>SUM(E4919*100,F4919:G4919)</f>
        <v>42.74074074074074</v>
      </c>
      <c r="I4919" s="48"/>
      <c r="J4919" s="78"/>
      <c r="K4919" s="13">
        <f>SUM(I4919:J4919)</f>
        <v>0</v>
      </c>
      <c r="L4919" s="48"/>
      <c r="M4919" s="78"/>
      <c r="N4919" s="78"/>
      <c r="O4919" s="13">
        <f>SUM(L4919:N4919)</f>
        <v>0</v>
      </c>
      <c r="P4919" s="78"/>
      <c r="Q4919" s="78"/>
      <c r="R4919" s="78"/>
      <c r="S4919" s="78"/>
      <c r="T4919" s="13">
        <f>SUM(P4919:S4919)</f>
        <v>0</v>
      </c>
      <c r="U4919" s="48"/>
      <c r="V4919" s="48"/>
      <c r="W4919" s="48"/>
      <c r="X4919" s="48"/>
      <c r="Y4919" s="48"/>
      <c r="Z4919" s="48"/>
      <c r="AA4919" s="13">
        <f>SUM(U4919:Z4919)</f>
        <v>0</v>
      </c>
      <c r="AB4919" s="48"/>
      <c r="AC4919" s="48"/>
      <c r="AD4919" s="86">
        <f>H4919+K4919+O4919+T4919+AA4919+AB4919-AC4919</f>
        <v>42.74074074074074</v>
      </c>
    </row>
    <row r="4920" spans="1:30" ht="21" customHeight="1" x14ac:dyDescent="0.2">
      <c r="A4920" s="9">
        <v>4916</v>
      </c>
      <c r="B4920" s="96" t="s">
        <v>3933</v>
      </c>
      <c r="C4920" s="96" t="s">
        <v>66</v>
      </c>
      <c r="D4920" s="96">
        <v>1</v>
      </c>
      <c r="E4920" s="35">
        <v>0.42733333333333334</v>
      </c>
      <c r="F4920" s="47"/>
      <c r="G4920" s="47"/>
      <c r="H4920" s="12">
        <f>SUM(E4920*100,F4920:G4920)</f>
        <v>42.733333333333334</v>
      </c>
      <c r="I4920" s="47"/>
      <c r="J4920" s="77"/>
      <c r="K4920" s="13">
        <f>SUM(I4920:J4920)</f>
        <v>0</v>
      </c>
      <c r="L4920" s="47"/>
      <c r="M4920" s="77"/>
      <c r="N4920" s="77"/>
      <c r="O4920" s="13">
        <f>SUM(L4920:N4920)</f>
        <v>0</v>
      </c>
      <c r="P4920" s="77"/>
      <c r="Q4920" s="77"/>
      <c r="R4920" s="77"/>
      <c r="S4920" s="77"/>
      <c r="T4920" s="13">
        <f>SUM(P4920:S4920)</f>
        <v>0</v>
      </c>
      <c r="U4920" s="47"/>
      <c r="V4920" s="47"/>
      <c r="W4920" s="47"/>
      <c r="X4920" s="47"/>
      <c r="Y4920" s="47"/>
      <c r="Z4920" s="47"/>
      <c r="AA4920" s="13">
        <f>SUM(U4920:Z4920)</f>
        <v>0</v>
      </c>
      <c r="AB4920" s="47"/>
      <c r="AC4920" s="47"/>
      <c r="AD4920" s="86">
        <f>H4920+K4920+O4920+T4920+AA4920+AB4920-AC4920</f>
        <v>42.733333333333334</v>
      </c>
    </row>
    <row r="4921" spans="1:30" ht="21" customHeight="1" x14ac:dyDescent="0.2">
      <c r="A4921" s="10">
        <v>4917</v>
      </c>
      <c r="B4921" s="110">
        <v>164137</v>
      </c>
      <c r="C4921" s="110" t="s">
        <v>73</v>
      </c>
      <c r="D4921" s="110">
        <v>3</v>
      </c>
      <c r="E4921" s="36">
        <v>0.42579710144927535</v>
      </c>
      <c r="F4921" s="50"/>
      <c r="G4921" s="50"/>
      <c r="H4921" s="12">
        <f>SUM(E4921*100,F4921:G4921)</f>
        <v>42.579710144927532</v>
      </c>
      <c r="I4921" s="50"/>
      <c r="J4921" s="112"/>
      <c r="K4921" s="14">
        <f>SUM(I4921:J4921)</f>
        <v>0</v>
      </c>
      <c r="L4921" s="50"/>
      <c r="M4921" s="112"/>
      <c r="N4921" s="112"/>
      <c r="O4921" s="14">
        <f>SUM(L4921:N4921)</f>
        <v>0</v>
      </c>
      <c r="P4921" s="112"/>
      <c r="Q4921" s="112"/>
      <c r="R4921" s="112"/>
      <c r="S4921" s="112"/>
      <c r="T4921" s="14">
        <f>SUM(P4921:S4921)</f>
        <v>0</v>
      </c>
      <c r="U4921" s="50"/>
      <c r="V4921" s="50"/>
      <c r="W4921" s="50"/>
      <c r="X4921" s="50"/>
      <c r="Y4921" s="50"/>
      <c r="Z4921" s="50"/>
      <c r="AA4921" s="14">
        <f>SUM(U4921:Z4921)</f>
        <v>0</v>
      </c>
      <c r="AB4921" s="50"/>
      <c r="AC4921" s="50"/>
      <c r="AD4921" s="86">
        <f>H4921+K4921+O4921+T4921+AA4921+AB4921-AC4921</f>
        <v>42.579710144927532</v>
      </c>
    </row>
    <row r="4922" spans="1:30" ht="21" customHeight="1" x14ac:dyDescent="0.2">
      <c r="A4922" s="8">
        <v>4918</v>
      </c>
      <c r="B4922" s="134" t="s">
        <v>3934</v>
      </c>
      <c r="C4922" s="92" t="s">
        <v>64</v>
      </c>
      <c r="D4922" s="92">
        <v>1</v>
      </c>
      <c r="E4922" s="37">
        <v>0.42533333333333334</v>
      </c>
      <c r="F4922" s="46"/>
      <c r="G4922" s="46"/>
      <c r="H4922" s="12">
        <f>SUM(E4922*100,F4922:G4922)</f>
        <v>42.533333333333331</v>
      </c>
      <c r="I4922" s="94"/>
      <c r="J4922" s="95"/>
      <c r="K4922" s="12">
        <f>SUM(I4922:J4922)</f>
        <v>0</v>
      </c>
      <c r="L4922" s="95"/>
      <c r="M4922" s="95"/>
      <c r="N4922" s="95"/>
      <c r="O4922" s="12">
        <f>SUM(L4922:N4922)</f>
        <v>0</v>
      </c>
      <c r="P4922" s="95"/>
      <c r="Q4922" s="95"/>
      <c r="R4922" s="95"/>
      <c r="S4922" s="95"/>
      <c r="T4922" s="12">
        <f>SUM(P4922:S4922)</f>
        <v>0</v>
      </c>
      <c r="U4922" s="95"/>
      <c r="V4922" s="94"/>
      <c r="W4922" s="94"/>
      <c r="X4922" s="94"/>
      <c r="Y4922" s="85"/>
      <c r="Z4922" s="85"/>
      <c r="AA4922" s="14">
        <f>SUM(U4922:Z4922)</f>
        <v>0</v>
      </c>
      <c r="AB4922" s="85"/>
      <c r="AC4922" s="85"/>
      <c r="AD4922" s="87">
        <f>H4922+K4922+O4922+T4922+AA4922+AB4922-AC4922</f>
        <v>42.533333333333331</v>
      </c>
    </row>
    <row r="4923" spans="1:30" ht="21" customHeight="1" x14ac:dyDescent="0.2">
      <c r="A4923" s="9">
        <v>4919</v>
      </c>
      <c r="B4923" s="114" t="s">
        <v>3935</v>
      </c>
      <c r="C4923" s="92" t="s">
        <v>64</v>
      </c>
      <c r="D4923" s="91">
        <v>3</v>
      </c>
      <c r="E4923" s="37">
        <v>0.4239549839228296</v>
      </c>
      <c r="F4923" s="53"/>
      <c r="G4923" s="46"/>
      <c r="H4923" s="12">
        <f>SUM(E4923*100,F4923:G4923)</f>
        <v>42.39549839228296</v>
      </c>
      <c r="I4923" s="94"/>
      <c r="J4923" s="95"/>
      <c r="K4923" s="12">
        <f>SUM(I4923:J4923)</f>
        <v>0</v>
      </c>
      <c r="L4923" s="95"/>
      <c r="M4923" s="95"/>
      <c r="N4923" s="95"/>
      <c r="O4923" s="12">
        <f>SUM(L4923:N4923)</f>
        <v>0</v>
      </c>
      <c r="P4923" s="95"/>
      <c r="Q4923" s="95"/>
      <c r="R4923" s="95"/>
      <c r="S4923" s="95"/>
      <c r="T4923" s="12">
        <f>SUM(P4923:S4923)</f>
        <v>0</v>
      </c>
      <c r="U4923" s="95"/>
      <c r="V4923" s="94"/>
      <c r="W4923" s="94"/>
      <c r="X4923" s="94"/>
      <c r="Y4923" s="85"/>
      <c r="Z4923" s="85"/>
      <c r="AA4923" s="14">
        <f>SUM(U4923:Z4923)</f>
        <v>0</v>
      </c>
      <c r="AB4923" s="85"/>
      <c r="AC4923" s="85"/>
      <c r="AD4923" s="86">
        <f>H4923+K4923+O4923+T4923+AA4923+AB4923-AC4923</f>
        <v>42.39549839228296</v>
      </c>
    </row>
    <row r="4924" spans="1:30" ht="21" customHeight="1" x14ac:dyDescent="0.2">
      <c r="A4924" s="10">
        <v>4920</v>
      </c>
      <c r="B4924" s="107">
        <v>182855</v>
      </c>
      <c r="C4924" s="104" t="s">
        <v>70</v>
      </c>
      <c r="D4924" s="104">
        <v>3</v>
      </c>
      <c r="E4924" s="36">
        <f>'[1]3-18-05.'!AD16</f>
        <v>0.42285714285714282</v>
      </c>
      <c r="F4924" s="49"/>
      <c r="G4924" s="49"/>
      <c r="H4924" s="12">
        <f>SUM(E4924*100,F4924:G4924)</f>
        <v>42.285714285714285</v>
      </c>
      <c r="I4924" s="49"/>
      <c r="J4924" s="106"/>
      <c r="K4924" s="14">
        <f>SUM(I4924:J4924)</f>
        <v>0</v>
      </c>
      <c r="L4924" s="49"/>
      <c r="M4924" s="106"/>
      <c r="N4924" s="106"/>
      <c r="O4924" s="14">
        <f>SUM(L4924:N4924)</f>
        <v>0</v>
      </c>
      <c r="P4924" s="106"/>
      <c r="Q4924" s="106"/>
      <c r="R4924" s="106"/>
      <c r="S4924" s="106"/>
      <c r="T4924" s="14">
        <f>SUM(P4924:S4924)</f>
        <v>0</v>
      </c>
      <c r="U4924" s="49"/>
      <c r="V4924" s="49"/>
      <c r="W4924" s="49"/>
      <c r="X4924" s="49"/>
      <c r="Y4924" s="49"/>
      <c r="Z4924" s="49"/>
      <c r="AA4924" s="14">
        <f>SUM(U4924:Z4924)</f>
        <v>0</v>
      </c>
      <c r="AB4924" s="49"/>
      <c r="AC4924" s="49"/>
      <c r="AD4924" s="86">
        <f>H4924+K4924+O4924+T4924+AA4924+AB4924-AC4924</f>
        <v>42.285714285714285</v>
      </c>
    </row>
    <row r="4925" spans="1:30" ht="21" customHeight="1" x14ac:dyDescent="0.2">
      <c r="A4925" s="8">
        <v>4921</v>
      </c>
      <c r="B4925" s="123" t="s">
        <v>3936</v>
      </c>
      <c r="C4925" s="101" t="s">
        <v>68</v>
      </c>
      <c r="D4925" s="125">
        <v>3</v>
      </c>
      <c r="E4925" s="35">
        <v>0.42103448275862071</v>
      </c>
      <c r="F4925" s="48"/>
      <c r="G4925" s="48"/>
      <c r="H4925" s="12">
        <f>SUM(E4925*100,F4925:G4925)</f>
        <v>42.103448275862071</v>
      </c>
      <c r="I4925" s="48"/>
      <c r="J4925" s="78"/>
      <c r="K4925" s="13">
        <f>SUM(I4925:J4925)</f>
        <v>0</v>
      </c>
      <c r="L4925" s="48"/>
      <c r="M4925" s="78"/>
      <c r="N4925" s="78"/>
      <c r="O4925" s="13">
        <f>SUM(L4925:N4925)</f>
        <v>0</v>
      </c>
      <c r="P4925" s="78"/>
      <c r="Q4925" s="78"/>
      <c r="R4925" s="78"/>
      <c r="S4925" s="78"/>
      <c r="T4925" s="13">
        <f>SUM(P4925:S4925)</f>
        <v>0</v>
      </c>
      <c r="U4925" s="48"/>
      <c r="V4925" s="48"/>
      <c r="W4925" s="48"/>
      <c r="X4925" s="48"/>
      <c r="Y4925" s="48"/>
      <c r="Z4925" s="48"/>
      <c r="AA4925" s="13">
        <f>SUM(U4925:Z4925)</f>
        <v>0</v>
      </c>
      <c r="AB4925" s="48"/>
      <c r="AC4925" s="48"/>
      <c r="AD4925" s="86">
        <f>H4925+K4925+O4925+T4925+AA4925+AB4925-AC4925</f>
        <v>42.103448275862071</v>
      </c>
    </row>
    <row r="4926" spans="1:30" ht="21" customHeight="1" x14ac:dyDescent="0.2">
      <c r="A4926" s="9">
        <v>4922</v>
      </c>
      <c r="B4926" s="122" t="s">
        <v>3937</v>
      </c>
      <c r="C4926" s="110" t="s">
        <v>73</v>
      </c>
      <c r="D4926" s="110">
        <v>2</v>
      </c>
      <c r="E4926" s="36">
        <v>0.41878787878787876</v>
      </c>
      <c r="F4926" s="50"/>
      <c r="G4926" s="50"/>
      <c r="H4926" s="12">
        <f>SUM(E4926*100,F4926:G4926)</f>
        <v>41.878787878787875</v>
      </c>
      <c r="I4926" s="50"/>
      <c r="J4926" s="112"/>
      <c r="K4926" s="14">
        <f>SUM(I4926:J4926)</f>
        <v>0</v>
      </c>
      <c r="L4926" s="50"/>
      <c r="M4926" s="112"/>
      <c r="N4926" s="112"/>
      <c r="O4926" s="14">
        <f>SUM(L4926:N4926)</f>
        <v>0</v>
      </c>
      <c r="P4926" s="112"/>
      <c r="Q4926" s="112"/>
      <c r="R4926" s="112"/>
      <c r="S4926" s="112"/>
      <c r="T4926" s="14">
        <f>SUM(P4926:S4926)</f>
        <v>0</v>
      </c>
      <c r="U4926" s="50"/>
      <c r="V4926" s="50"/>
      <c r="W4926" s="50"/>
      <c r="X4926" s="50"/>
      <c r="Y4926" s="50"/>
      <c r="Z4926" s="50"/>
      <c r="AA4926" s="14">
        <f>SUM(U4926:Z4926)</f>
        <v>0</v>
      </c>
      <c r="AB4926" s="50"/>
      <c r="AC4926" s="50"/>
      <c r="AD4926" s="87">
        <f>H4926+K4926+O4926+T4926+AA4926+AB4926-AC4926</f>
        <v>41.878787878787875</v>
      </c>
    </row>
    <row r="4927" spans="1:30" ht="21" customHeight="1" x14ac:dyDescent="0.2">
      <c r="A4927" s="10">
        <v>4923</v>
      </c>
      <c r="B4927" s="122" t="s">
        <v>3938</v>
      </c>
      <c r="C4927" s="110" t="s">
        <v>73</v>
      </c>
      <c r="D4927" s="110">
        <v>4</v>
      </c>
      <c r="E4927" s="36">
        <v>0.41624705882352941</v>
      </c>
      <c r="F4927" s="50"/>
      <c r="G4927" s="50"/>
      <c r="H4927" s="12">
        <f>SUM(E4927*100,F4927:G4927)</f>
        <v>41.624705882352941</v>
      </c>
      <c r="I4927" s="50"/>
      <c r="J4927" s="112"/>
      <c r="K4927" s="14">
        <f>SUM(I4927:J4927)</f>
        <v>0</v>
      </c>
      <c r="L4927" s="50"/>
      <c r="M4927" s="112"/>
      <c r="N4927" s="112"/>
      <c r="O4927" s="14">
        <f>SUM(L4927:N4927)</f>
        <v>0</v>
      </c>
      <c r="P4927" s="112"/>
      <c r="Q4927" s="112"/>
      <c r="R4927" s="112"/>
      <c r="S4927" s="112"/>
      <c r="T4927" s="14">
        <f>SUM(P4927:S4927)</f>
        <v>0</v>
      </c>
      <c r="U4927" s="50"/>
      <c r="V4927" s="50"/>
      <c r="W4927" s="50"/>
      <c r="X4927" s="50"/>
      <c r="Y4927" s="50"/>
      <c r="Z4927" s="50"/>
      <c r="AA4927" s="14">
        <f>SUM(U4927:Z4927)</f>
        <v>0</v>
      </c>
      <c r="AB4927" s="50"/>
      <c r="AC4927" s="50"/>
      <c r="AD4927" s="87">
        <f>H4927+K4927+O4927+T4927+AA4927+AB4927-AC4927</f>
        <v>41.624705882352941</v>
      </c>
    </row>
    <row r="4928" spans="1:30" ht="21" customHeight="1" x14ac:dyDescent="0.2">
      <c r="A4928" s="8">
        <v>4924</v>
      </c>
      <c r="B4928" s="122" t="s">
        <v>3939</v>
      </c>
      <c r="C4928" s="110" t="s">
        <v>73</v>
      </c>
      <c r="D4928" s="110">
        <v>3</v>
      </c>
      <c r="E4928" s="36">
        <v>0.41499999999999998</v>
      </c>
      <c r="F4928" s="50"/>
      <c r="G4928" s="50"/>
      <c r="H4928" s="12">
        <f>SUM(E4928*100,F4928:G4928)</f>
        <v>41.5</v>
      </c>
      <c r="I4928" s="50"/>
      <c r="J4928" s="112"/>
      <c r="K4928" s="14">
        <f>SUM(I4928:J4928)</f>
        <v>0</v>
      </c>
      <c r="L4928" s="50"/>
      <c r="M4928" s="112"/>
      <c r="N4928" s="112"/>
      <c r="O4928" s="14">
        <f>SUM(L4928:N4928)</f>
        <v>0</v>
      </c>
      <c r="P4928" s="112"/>
      <c r="Q4928" s="112"/>
      <c r="R4928" s="112"/>
      <c r="S4928" s="112"/>
      <c r="T4928" s="14">
        <f>SUM(P4928:S4928)</f>
        <v>0</v>
      </c>
      <c r="U4928" s="50"/>
      <c r="V4928" s="50"/>
      <c r="W4928" s="50"/>
      <c r="X4928" s="50"/>
      <c r="Y4928" s="50"/>
      <c r="Z4928" s="50"/>
      <c r="AA4928" s="14">
        <f>SUM(U4928:Z4928)</f>
        <v>0</v>
      </c>
      <c r="AB4928" s="50"/>
      <c r="AC4928" s="50"/>
      <c r="AD4928" s="87">
        <f>H4928+K4928+O4928+T4928+AA4928+AB4928-AC4928</f>
        <v>41.5</v>
      </c>
    </row>
    <row r="4929" spans="1:30" ht="21" customHeight="1" x14ac:dyDescent="0.2">
      <c r="A4929" s="9">
        <v>4925</v>
      </c>
      <c r="B4929" s="96" t="s">
        <v>3940</v>
      </c>
      <c r="C4929" s="96" t="s">
        <v>66</v>
      </c>
      <c r="D4929" s="96">
        <v>3</v>
      </c>
      <c r="E4929" s="35">
        <v>0.41474576271186442</v>
      </c>
      <c r="F4929" s="47"/>
      <c r="G4929" s="47"/>
      <c r="H4929" s="12">
        <f>SUM(E4929*100,F4929:G4929)</f>
        <v>41.474576271186443</v>
      </c>
      <c r="I4929" s="47"/>
      <c r="J4929" s="77"/>
      <c r="K4929" s="13">
        <f>SUM(I4929:J4929)</f>
        <v>0</v>
      </c>
      <c r="L4929" s="47"/>
      <c r="M4929" s="77"/>
      <c r="N4929" s="77"/>
      <c r="O4929" s="13">
        <f>SUM(L4929:N4929)</f>
        <v>0</v>
      </c>
      <c r="P4929" s="77"/>
      <c r="Q4929" s="77"/>
      <c r="R4929" s="77"/>
      <c r="S4929" s="77"/>
      <c r="T4929" s="13">
        <f>SUM(P4929:S4929)</f>
        <v>0</v>
      </c>
      <c r="U4929" s="47"/>
      <c r="V4929" s="47"/>
      <c r="W4929" s="47"/>
      <c r="X4929" s="47"/>
      <c r="Y4929" s="47"/>
      <c r="Z4929" s="47"/>
      <c r="AA4929" s="13">
        <f>SUM(U4929:Z4929)</f>
        <v>0</v>
      </c>
      <c r="AB4929" s="47"/>
      <c r="AC4929" s="47"/>
      <c r="AD4929" s="86">
        <f>H4929+K4929+O4929+T4929+AA4929+AB4929-AC4929</f>
        <v>41.474576271186443</v>
      </c>
    </row>
    <row r="4930" spans="1:30" ht="21" customHeight="1" x14ac:dyDescent="0.2">
      <c r="A4930" s="10">
        <v>4926</v>
      </c>
      <c r="B4930" s="99" t="s">
        <v>3941</v>
      </c>
      <c r="C4930" s="101" t="s">
        <v>68</v>
      </c>
      <c r="D4930" s="101">
        <v>2</v>
      </c>
      <c r="E4930" s="35">
        <v>0.41466666666666668</v>
      </c>
      <c r="F4930" s="48"/>
      <c r="G4930" s="48"/>
      <c r="H4930" s="12">
        <f>SUM(E4930*100,F4930:G4930)</f>
        <v>41.466666666666669</v>
      </c>
      <c r="I4930" s="48"/>
      <c r="J4930" s="78"/>
      <c r="K4930" s="13">
        <f>SUM(I4930:J4930)</f>
        <v>0</v>
      </c>
      <c r="L4930" s="48"/>
      <c r="M4930" s="78"/>
      <c r="N4930" s="78"/>
      <c r="O4930" s="13">
        <f>SUM(L4930:N4930)</f>
        <v>0</v>
      </c>
      <c r="P4930" s="78"/>
      <c r="Q4930" s="78"/>
      <c r="R4930" s="78"/>
      <c r="S4930" s="78"/>
      <c r="T4930" s="13">
        <f>SUM(P4930:S4930)</f>
        <v>0</v>
      </c>
      <c r="U4930" s="48"/>
      <c r="V4930" s="48"/>
      <c r="W4930" s="48"/>
      <c r="X4930" s="48"/>
      <c r="Y4930" s="48"/>
      <c r="Z4930" s="48"/>
      <c r="AA4930" s="13">
        <f>SUM(U4930:Z4930)</f>
        <v>0</v>
      </c>
      <c r="AB4930" s="48"/>
      <c r="AC4930" s="48"/>
      <c r="AD4930" s="86">
        <f>H4930+K4930+O4930+T4930+AA4930+AB4930-AC4930</f>
        <v>41.466666666666669</v>
      </c>
    </row>
    <row r="4931" spans="1:30" ht="21" customHeight="1" x14ac:dyDescent="0.2">
      <c r="A4931" s="8">
        <v>4927</v>
      </c>
      <c r="B4931" s="100" t="s">
        <v>3942</v>
      </c>
      <c r="C4931" s="101" t="s">
        <v>68</v>
      </c>
      <c r="D4931" s="101">
        <v>2</v>
      </c>
      <c r="E4931" s="35">
        <v>0.40666666666666668</v>
      </c>
      <c r="F4931" s="48"/>
      <c r="G4931" s="48"/>
      <c r="H4931" s="12">
        <f>SUM(E4931*100,F4931:G4931)</f>
        <v>40.666666666666664</v>
      </c>
      <c r="I4931" s="48"/>
      <c r="J4931" s="78"/>
      <c r="K4931" s="13">
        <f>SUM(I4931:J4931)</f>
        <v>0</v>
      </c>
      <c r="L4931" s="48"/>
      <c r="M4931" s="78"/>
      <c r="N4931" s="78"/>
      <c r="O4931" s="13">
        <f>SUM(L4931:N4931)</f>
        <v>0</v>
      </c>
      <c r="P4931" s="78"/>
      <c r="Q4931" s="78"/>
      <c r="R4931" s="78"/>
      <c r="S4931" s="78"/>
      <c r="T4931" s="13">
        <f>SUM(P4931:S4931)</f>
        <v>0</v>
      </c>
      <c r="U4931" s="48"/>
      <c r="V4931" s="48"/>
      <c r="W4931" s="48"/>
      <c r="X4931" s="48">
        <v>0.8</v>
      </c>
      <c r="Y4931" s="48"/>
      <c r="Z4931" s="48"/>
      <c r="AA4931" s="13">
        <f>SUM(U4931:Z4931)</f>
        <v>0.8</v>
      </c>
      <c r="AB4931" s="48"/>
      <c r="AC4931" s="48"/>
      <c r="AD4931" s="86">
        <f>H4931+K4931+O4931+T4931+AA4931+AB4931-AC4931</f>
        <v>41.466666666666661</v>
      </c>
    </row>
    <row r="4932" spans="1:30" ht="21" customHeight="1" x14ac:dyDescent="0.2">
      <c r="A4932" s="9">
        <v>4928</v>
      </c>
      <c r="B4932" s="131" t="s">
        <v>3943</v>
      </c>
      <c r="C4932" s="92" t="s">
        <v>64</v>
      </c>
      <c r="D4932" s="92">
        <v>2</v>
      </c>
      <c r="E4932" s="37">
        <v>0.41324468085106381</v>
      </c>
      <c r="F4932" s="52"/>
      <c r="G4932" s="46"/>
      <c r="H4932" s="12">
        <f>SUM(E4932*100,F4932:G4932)</f>
        <v>41.324468085106382</v>
      </c>
      <c r="I4932" s="94"/>
      <c r="J4932" s="95"/>
      <c r="K4932" s="12">
        <f>SUM(I4932:J4932)</f>
        <v>0</v>
      </c>
      <c r="L4932" s="95"/>
      <c r="M4932" s="95"/>
      <c r="N4932" s="95"/>
      <c r="O4932" s="12">
        <f>SUM(L4932:N4932)</f>
        <v>0</v>
      </c>
      <c r="P4932" s="95"/>
      <c r="Q4932" s="95"/>
      <c r="R4932" s="95"/>
      <c r="S4932" s="95"/>
      <c r="T4932" s="12">
        <f>SUM(P4932:S4932)</f>
        <v>0</v>
      </c>
      <c r="U4932" s="95"/>
      <c r="V4932" s="94"/>
      <c r="W4932" s="94"/>
      <c r="X4932" s="94"/>
      <c r="Y4932" s="85"/>
      <c r="Z4932" s="85"/>
      <c r="AA4932" s="14">
        <f>SUM(U4932:Z4932)</f>
        <v>0</v>
      </c>
      <c r="AB4932" s="85"/>
      <c r="AC4932" s="85"/>
      <c r="AD4932" s="87">
        <f>H4932+K4932+O4932+T4932+AA4932+AB4932-AC4932</f>
        <v>41.324468085106382</v>
      </c>
    </row>
    <row r="4933" spans="1:30" ht="21" customHeight="1" x14ac:dyDescent="0.2">
      <c r="A4933" s="10">
        <v>4929</v>
      </c>
      <c r="B4933" s="114" t="s">
        <v>3944</v>
      </c>
      <c r="C4933" s="92" t="s">
        <v>64</v>
      </c>
      <c r="D4933" s="91">
        <v>3</v>
      </c>
      <c r="E4933" s="37">
        <v>0.41151125401929262</v>
      </c>
      <c r="F4933" s="46"/>
      <c r="G4933" s="46"/>
      <c r="H4933" s="12">
        <f>SUM(E4933*100,F4933:G4933)</f>
        <v>41.151125401929264</v>
      </c>
      <c r="I4933" s="94"/>
      <c r="J4933" s="95"/>
      <c r="K4933" s="12">
        <f>SUM(I4933:J4933)</f>
        <v>0</v>
      </c>
      <c r="L4933" s="95"/>
      <c r="M4933" s="95"/>
      <c r="N4933" s="95"/>
      <c r="O4933" s="12">
        <f>SUM(L4933:N4933)</f>
        <v>0</v>
      </c>
      <c r="P4933" s="95"/>
      <c r="Q4933" s="95"/>
      <c r="R4933" s="95"/>
      <c r="S4933" s="95"/>
      <c r="T4933" s="12">
        <f>SUM(P4933:S4933)</f>
        <v>0</v>
      </c>
      <c r="U4933" s="95"/>
      <c r="V4933" s="94"/>
      <c r="W4933" s="94"/>
      <c r="X4933" s="94"/>
      <c r="Y4933" s="85"/>
      <c r="Z4933" s="85"/>
      <c r="AA4933" s="14">
        <f>SUM(U4933:Z4933)</f>
        <v>0</v>
      </c>
      <c r="AB4933" s="85"/>
      <c r="AC4933" s="85"/>
      <c r="AD4933" s="87">
        <f>H4933+K4933+O4933+T4933+AA4933+AB4933-AC4933</f>
        <v>41.151125401929264</v>
      </c>
    </row>
    <row r="4934" spans="1:30" ht="21" customHeight="1" x14ac:dyDescent="0.2">
      <c r="A4934" s="8">
        <v>4930</v>
      </c>
      <c r="B4934" s="143" t="s">
        <v>3945</v>
      </c>
      <c r="C4934" s="92" t="s">
        <v>64</v>
      </c>
      <c r="D4934" s="91">
        <v>4</v>
      </c>
      <c r="E4934" s="37">
        <v>0.41067757009345796</v>
      </c>
      <c r="F4934" s="52"/>
      <c r="G4934" s="54"/>
      <c r="H4934" s="12">
        <f>SUM(E4934*100,F4934:G4934)</f>
        <v>41.067757009345797</v>
      </c>
      <c r="I4934" s="85"/>
      <c r="J4934" s="126"/>
      <c r="K4934" s="12">
        <f>SUM(I4934:J4934)</f>
        <v>0</v>
      </c>
      <c r="L4934" s="126"/>
      <c r="M4934" s="126"/>
      <c r="N4934" s="126"/>
      <c r="O4934" s="12">
        <f>SUM(L4934:N4934)</f>
        <v>0</v>
      </c>
      <c r="P4934" s="126"/>
      <c r="Q4934" s="126"/>
      <c r="R4934" s="126"/>
      <c r="S4934" s="126"/>
      <c r="T4934" s="12">
        <f>SUM(P4934:S4934)</f>
        <v>0</v>
      </c>
      <c r="U4934" s="126"/>
      <c r="V4934" s="85"/>
      <c r="W4934" s="85"/>
      <c r="X4934" s="85"/>
      <c r="Y4934" s="85"/>
      <c r="Z4934" s="85"/>
      <c r="AA4934" s="14">
        <f>SUM(U4934:Z4934)</f>
        <v>0</v>
      </c>
      <c r="AB4934" s="85"/>
      <c r="AC4934" s="85"/>
      <c r="AD4934" s="86">
        <f>H4934+K4934+O4934+T4934+AA4934+AB4934-AC4934</f>
        <v>41.067757009345797</v>
      </c>
    </row>
    <row r="4935" spans="1:30" ht="21" customHeight="1" x14ac:dyDescent="0.2">
      <c r="A4935" s="9">
        <v>4931</v>
      </c>
      <c r="B4935" s="100" t="s">
        <v>3946</v>
      </c>
      <c r="C4935" s="101" t="s">
        <v>68</v>
      </c>
      <c r="D4935" s="101">
        <v>2</v>
      </c>
      <c r="E4935" s="35">
        <v>0.40866666666666668</v>
      </c>
      <c r="F4935" s="48"/>
      <c r="G4935" s="48"/>
      <c r="H4935" s="12">
        <f>SUM(E4935*100,F4935:G4935)</f>
        <v>40.866666666666667</v>
      </c>
      <c r="I4935" s="48"/>
      <c r="J4935" s="78"/>
      <c r="K4935" s="13">
        <f>SUM(I4935:J4935)</f>
        <v>0</v>
      </c>
      <c r="L4935" s="48"/>
      <c r="M4935" s="78"/>
      <c r="N4935" s="78"/>
      <c r="O4935" s="13">
        <f>SUM(L4935:N4935)</f>
        <v>0</v>
      </c>
      <c r="P4935" s="78"/>
      <c r="Q4935" s="78"/>
      <c r="R4935" s="78"/>
      <c r="S4935" s="78"/>
      <c r="T4935" s="13">
        <f>SUM(P4935:S4935)</f>
        <v>0</v>
      </c>
      <c r="U4935" s="48"/>
      <c r="V4935" s="48"/>
      <c r="W4935" s="48"/>
      <c r="X4935" s="48"/>
      <c r="Y4935" s="48"/>
      <c r="Z4935" s="48"/>
      <c r="AA4935" s="13">
        <f>SUM(U4935:Z4935)</f>
        <v>0</v>
      </c>
      <c r="AB4935" s="48"/>
      <c r="AC4935" s="48"/>
      <c r="AD4935" s="86">
        <f>H4935+K4935+O4935+T4935+AA4935+AB4935-AC4935</f>
        <v>40.866666666666667</v>
      </c>
    </row>
    <row r="4936" spans="1:30" ht="21" customHeight="1" x14ac:dyDescent="0.2">
      <c r="A4936" s="10">
        <v>4932</v>
      </c>
      <c r="B4936" s="137">
        <v>153172</v>
      </c>
      <c r="C4936" s="101" t="s">
        <v>68</v>
      </c>
      <c r="D4936" s="137">
        <v>4</v>
      </c>
      <c r="E4936" s="35">
        <v>0.4085185185185185</v>
      </c>
      <c r="F4936" s="48"/>
      <c r="G4936" s="48"/>
      <c r="H4936" s="12">
        <f>SUM(E4936*100,F4936:G4936)</f>
        <v>40.851851851851848</v>
      </c>
      <c r="I4936" s="48"/>
      <c r="J4936" s="78"/>
      <c r="K4936" s="13">
        <f>SUM(I4936:J4936)</f>
        <v>0</v>
      </c>
      <c r="L4936" s="48"/>
      <c r="M4936" s="78"/>
      <c r="N4936" s="78"/>
      <c r="O4936" s="13">
        <f>SUM(L4936:N4936)</f>
        <v>0</v>
      </c>
      <c r="P4936" s="78"/>
      <c r="Q4936" s="78"/>
      <c r="R4936" s="78"/>
      <c r="S4936" s="78"/>
      <c r="T4936" s="13">
        <f>SUM(P4936:S4936)</f>
        <v>0</v>
      </c>
      <c r="U4936" s="48"/>
      <c r="V4936" s="48"/>
      <c r="W4936" s="48"/>
      <c r="X4936" s="48"/>
      <c r="Y4936" s="48"/>
      <c r="Z4936" s="48"/>
      <c r="AA4936" s="13">
        <f>SUM(U4936:Z4936)</f>
        <v>0</v>
      </c>
      <c r="AB4936" s="48"/>
      <c r="AC4936" s="48"/>
      <c r="AD4936" s="86">
        <f>H4936+K4936+O4936+T4936+AA4936+AB4936-AC4936</f>
        <v>40.851851851851848</v>
      </c>
    </row>
    <row r="4937" spans="1:30" ht="21" customHeight="1" x14ac:dyDescent="0.2">
      <c r="A4937" s="8">
        <v>4933</v>
      </c>
      <c r="B4937" s="131" t="s">
        <v>3947</v>
      </c>
      <c r="C4937" s="92" t="s">
        <v>64</v>
      </c>
      <c r="D4937" s="92">
        <v>2</v>
      </c>
      <c r="E4937" s="37">
        <v>0.40677419354838712</v>
      </c>
      <c r="F4937" s="46"/>
      <c r="G4937" s="46"/>
      <c r="H4937" s="12">
        <f>SUM(E4937*100,F4937:G4937)</f>
        <v>40.677419354838712</v>
      </c>
      <c r="I4937" s="94"/>
      <c r="J4937" s="95"/>
      <c r="K4937" s="12">
        <f>SUM(I4937:J4937)</f>
        <v>0</v>
      </c>
      <c r="L4937" s="95"/>
      <c r="M4937" s="95"/>
      <c r="N4937" s="95"/>
      <c r="O4937" s="12">
        <f>SUM(L4937:N4937)</f>
        <v>0</v>
      </c>
      <c r="P4937" s="95"/>
      <c r="Q4937" s="95"/>
      <c r="R4937" s="95"/>
      <c r="S4937" s="95"/>
      <c r="T4937" s="12">
        <f>SUM(P4937:S4937)</f>
        <v>0</v>
      </c>
      <c r="U4937" s="95"/>
      <c r="V4937" s="94"/>
      <c r="W4937" s="94"/>
      <c r="X4937" s="94"/>
      <c r="Y4937" s="85"/>
      <c r="Z4937" s="85"/>
      <c r="AA4937" s="14">
        <f>SUM(U4937:Z4937)</f>
        <v>0</v>
      </c>
      <c r="AB4937" s="85"/>
      <c r="AC4937" s="85"/>
      <c r="AD4937" s="86">
        <f>H4937+K4937+O4937+T4937+AA4937+AB4937-AC4937</f>
        <v>40.677419354838712</v>
      </c>
    </row>
    <row r="4938" spans="1:30" ht="21" customHeight="1" x14ac:dyDescent="0.2">
      <c r="A4938" s="9">
        <v>4934</v>
      </c>
      <c r="B4938" s="114" t="s">
        <v>3948</v>
      </c>
      <c r="C4938" s="92" t="s">
        <v>64</v>
      </c>
      <c r="D4938" s="91">
        <v>3</v>
      </c>
      <c r="E4938" s="37">
        <v>0.40533762057877815</v>
      </c>
      <c r="F4938" s="46"/>
      <c r="G4938" s="46"/>
      <c r="H4938" s="12">
        <f>SUM(E4938*100,F4938:G4938)</f>
        <v>40.533762057877816</v>
      </c>
      <c r="I4938" s="94"/>
      <c r="J4938" s="95"/>
      <c r="K4938" s="12">
        <f>SUM(I4938:J4938)</f>
        <v>0</v>
      </c>
      <c r="L4938" s="95"/>
      <c r="M4938" s="95"/>
      <c r="N4938" s="95"/>
      <c r="O4938" s="12">
        <f>SUM(L4938:N4938)</f>
        <v>0</v>
      </c>
      <c r="P4938" s="95"/>
      <c r="Q4938" s="95"/>
      <c r="R4938" s="95"/>
      <c r="S4938" s="95"/>
      <c r="T4938" s="12">
        <f>SUM(P4938:S4938)</f>
        <v>0</v>
      </c>
      <c r="U4938" s="95"/>
      <c r="V4938" s="94"/>
      <c r="W4938" s="94"/>
      <c r="X4938" s="94"/>
      <c r="Y4938" s="85"/>
      <c r="Z4938" s="85"/>
      <c r="AA4938" s="14">
        <f>SUM(U4938:Z4938)</f>
        <v>0</v>
      </c>
      <c r="AB4938" s="85"/>
      <c r="AC4938" s="85"/>
      <c r="AD4938" s="86">
        <f>H4938+K4938+O4938+T4938+AA4938+AB4938-AC4938</f>
        <v>40.533762057877816</v>
      </c>
    </row>
    <row r="4939" spans="1:30" ht="21" customHeight="1" x14ac:dyDescent="0.2">
      <c r="A4939" s="10">
        <v>4935</v>
      </c>
      <c r="B4939" s="107">
        <v>182913</v>
      </c>
      <c r="C4939" s="104" t="s">
        <v>70</v>
      </c>
      <c r="D4939" s="104">
        <v>3</v>
      </c>
      <c r="E4939" s="36">
        <f>'[1]3-18-08.'!AD8</f>
        <v>0.40500000000000003</v>
      </c>
      <c r="F4939" s="49"/>
      <c r="G4939" s="49"/>
      <c r="H4939" s="12">
        <f>SUM(E4939*100,F4939:G4939)</f>
        <v>40.5</v>
      </c>
      <c r="I4939" s="49"/>
      <c r="J4939" s="106"/>
      <c r="K4939" s="14">
        <f>SUM(I4939:J4939)</f>
        <v>0</v>
      </c>
      <c r="L4939" s="49"/>
      <c r="M4939" s="106"/>
      <c r="N4939" s="106"/>
      <c r="O4939" s="14">
        <f>SUM(L4939:N4939)</f>
        <v>0</v>
      </c>
      <c r="P4939" s="106"/>
      <c r="Q4939" s="106"/>
      <c r="R4939" s="106"/>
      <c r="S4939" s="106"/>
      <c r="T4939" s="14">
        <f>SUM(P4939:S4939)</f>
        <v>0</v>
      </c>
      <c r="U4939" s="49"/>
      <c r="V4939" s="49"/>
      <c r="W4939" s="49"/>
      <c r="X4939" s="49"/>
      <c r="Y4939" s="49"/>
      <c r="Z4939" s="49"/>
      <c r="AA4939" s="14">
        <f>SUM(U4939:Z4939)</f>
        <v>0</v>
      </c>
      <c r="AB4939" s="49"/>
      <c r="AC4939" s="49"/>
      <c r="AD4939" s="86">
        <f>H4939+K4939+O4939+T4939+AA4939+AB4939-AC4939</f>
        <v>40.5</v>
      </c>
    </row>
    <row r="4940" spans="1:30" ht="21" customHeight="1" x14ac:dyDescent="0.2">
      <c r="A4940" s="8">
        <v>4936</v>
      </c>
      <c r="B4940" s="122" t="s">
        <v>3949</v>
      </c>
      <c r="C4940" s="110" t="s">
        <v>73</v>
      </c>
      <c r="D4940" s="110">
        <v>1</v>
      </c>
      <c r="E4940" s="36">
        <v>0.39</v>
      </c>
      <c r="F4940" s="50"/>
      <c r="G4940" s="50">
        <v>1</v>
      </c>
      <c r="H4940" s="12">
        <f>SUM(E4940*100,F4940:G4940)</f>
        <v>40</v>
      </c>
      <c r="I4940" s="50"/>
      <c r="J4940" s="112"/>
      <c r="K4940" s="14">
        <f>SUM(I4940:J4940)</f>
        <v>0</v>
      </c>
      <c r="L4940" s="50"/>
      <c r="M4940" s="112"/>
      <c r="N4940" s="112"/>
      <c r="O4940" s="14">
        <f>SUM(L4940:N4940)</f>
        <v>0</v>
      </c>
      <c r="P4940" s="112"/>
      <c r="Q4940" s="112"/>
      <c r="R4940" s="112"/>
      <c r="S4940" s="112"/>
      <c r="T4940" s="14">
        <f>SUM(P4940:S4940)</f>
        <v>0</v>
      </c>
      <c r="U4940" s="50"/>
      <c r="V4940" s="50">
        <v>0.5</v>
      </c>
      <c r="W4940" s="50"/>
      <c r="X4940" s="50"/>
      <c r="Y4940" s="50"/>
      <c r="Z4940" s="50"/>
      <c r="AA4940" s="14">
        <f>SUM(U4940:Z4940)</f>
        <v>0.5</v>
      </c>
      <c r="AB4940" s="50"/>
      <c r="AC4940" s="50"/>
      <c r="AD4940" s="86">
        <f>H4940+K4940+O4940+T4940+AA4940+AB4940-AC4940</f>
        <v>40.5</v>
      </c>
    </row>
    <row r="4941" spans="1:30" ht="21" customHeight="1" x14ac:dyDescent="0.2">
      <c r="A4941" s="9">
        <v>4937</v>
      </c>
      <c r="B4941" s="107" t="s">
        <v>3950</v>
      </c>
      <c r="C4941" s="104" t="s">
        <v>70</v>
      </c>
      <c r="D4941" s="104">
        <v>2</v>
      </c>
      <c r="E4941" s="36">
        <f>H4941/100</f>
        <v>0.40444999999999998</v>
      </c>
      <c r="F4941" s="49"/>
      <c r="G4941" s="49"/>
      <c r="H4941" s="12">
        <v>40.445</v>
      </c>
      <c r="I4941" s="49"/>
      <c r="J4941" s="106"/>
      <c r="K4941" s="14">
        <f>SUM(I4941:J4941)</f>
        <v>0</v>
      </c>
      <c r="L4941" s="49"/>
      <c r="M4941" s="106"/>
      <c r="N4941" s="106"/>
      <c r="O4941" s="14">
        <f>SUM(L4941:N4941)</f>
        <v>0</v>
      </c>
      <c r="P4941" s="106"/>
      <c r="Q4941" s="106"/>
      <c r="R4941" s="106"/>
      <c r="S4941" s="106"/>
      <c r="T4941" s="14">
        <f>SUM(P4941:S4941)</f>
        <v>0</v>
      </c>
      <c r="U4941" s="49"/>
      <c r="V4941" s="49"/>
      <c r="W4941" s="49"/>
      <c r="X4941" s="49"/>
      <c r="Y4941" s="49"/>
      <c r="Z4941" s="49"/>
      <c r="AA4941" s="14">
        <f>SUM(U4941:Z4941)</f>
        <v>0</v>
      </c>
      <c r="AB4941" s="49"/>
      <c r="AC4941" s="49"/>
      <c r="AD4941" s="86">
        <f>H4941+K4941+O4941+T4941+AA4941+AB4941-AC4941</f>
        <v>40.445</v>
      </c>
    </row>
    <row r="4942" spans="1:30" ht="21" customHeight="1" x14ac:dyDescent="0.2">
      <c r="A4942" s="10">
        <v>4938</v>
      </c>
      <c r="B4942" s="140" t="s">
        <v>3951</v>
      </c>
      <c r="C4942" s="92" t="s">
        <v>64</v>
      </c>
      <c r="D4942" s="91">
        <v>4</v>
      </c>
      <c r="E4942" s="37">
        <v>0.40427570093457943</v>
      </c>
      <c r="F4942" s="46"/>
      <c r="G4942" s="91"/>
      <c r="H4942" s="12">
        <f>SUM(E4942*100,F4942:G4942)</f>
        <v>40.427570093457945</v>
      </c>
      <c r="I4942" s="94"/>
      <c r="J4942" s="95"/>
      <c r="K4942" s="12">
        <f>SUM(I4942:J4942)</f>
        <v>0</v>
      </c>
      <c r="L4942" s="95"/>
      <c r="M4942" s="95"/>
      <c r="N4942" s="95"/>
      <c r="O4942" s="12">
        <f>SUM(L4942:N4942)</f>
        <v>0</v>
      </c>
      <c r="P4942" s="95"/>
      <c r="Q4942" s="95"/>
      <c r="R4942" s="95"/>
      <c r="S4942" s="95"/>
      <c r="T4942" s="12">
        <f>SUM(P4942:S4942)</f>
        <v>0</v>
      </c>
      <c r="U4942" s="95"/>
      <c r="V4942" s="94"/>
      <c r="W4942" s="94"/>
      <c r="X4942" s="94"/>
      <c r="Y4942" s="85"/>
      <c r="Z4942" s="85"/>
      <c r="AA4942" s="14">
        <f>SUM(U4942:Z4942)</f>
        <v>0</v>
      </c>
      <c r="AB4942" s="85"/>
      <c r="AC4942" s="85"/>
      <c r="AD4942" s="86">
        <f>H4942+K4942+O4942+T4942+AA4942+AB4942-AC4942</f>
        <v>40.427570093457945</v>
      </c>
    </row>
    <row r="4943" spans="1:30" ht="21" customHeight="1" x14ac:dyDescent="0.2">
      <c r="A4943" s="8">
        <v>4939</v>
      </c>
      <c r="B4943" s="114" t="s">
        <v>3952</v>
      </c>
      <c r="C4943" s="92" t="s">
        <v>64</v>
      </c>
      <c r="D4943" s="91">
        <v>3</v>
      </c>
      <c r="E4943" s="39">
        <v>0.40369774919614149</v>
      </c>
      <c r="F4943" s="52"/>
      <c r="G4943" s="46"/>
      <c r="H4943" s="12">
        <f>SUM(E4943*100,F4943:G4943)</f>
        <v>40.369774919614152</v>
      </c>
      <c r="I4943" s="94"/>
      <c r="J4943" s="95"/>
      <c r="K4943" s="12">
        <f>SUM(I4943:J4943)</f>
        <v>0</v>
      </c>
      <c r="L4943" s="95"/>
      <c r="M4943" s="95"/>
      <c r="N4943" s="95"/>
      <c r="O4943" s="12">
        <f>SUM(L4943:N4943)</f>
        <v>0</v>
      </c>
      <c r="P4943" s="95"/>
      <c r="Q4943" s="95"/>
      <c r="R4943" s="95"/>
      <c r="S4943" s="95"/>
      <c r="T4943" s="12">
        <f>SUM(P4943:S4943)</f>
        <v>0</v>
      </c>
      <c r="U4943" s="95"/>
      <c r="V4943" s="94"/>
      <c r="W4943" s="94"/>
      <c r="X4943" s="94"/>
      <c r="Y4943" s="85"/>
      <c r="Z4943" s="85"/>
      <c r="AA4943" s="14">
        <f>SUM(U4943:Z4943)</f>
        <v>0</v>
      </c>
      <c r="AB4943" s="85"/>
      <c r="AC4943" s="85"/>
      <c r="AD4943" s="86">
        <f>H4943+K4943+O4943+T4943+AA4943+AB4943-AC4943</f>
        <v>40.369774919614152</v>
      </c>
    </row>
    <row r="4944" spans="1:30" ht="21" customHeight="1" x14ac:dyDescent="0.2">
      <c r="A4944" s="9">
        <v>4940</v>
      </c>
      <c r="B4944" s="122" t="s">
        <v>3953</v>
      </c>
      <c r="C4944" s="110" t="s">
        <v>73</v>
      </c>
      <c r="D4944" s="110">
        <v>1</v>
      </c>
      <c r="E4944" s="36">
        <v>0.4035037037037037</v>
      </c>
      <c r="F4944" s="50"/>
      <c r="G4944" s="50"/>
      <c r="H4944" s="12">
        <f>SUM(E4944*100,F4944:G4944)</f>
        <v>40.350370370370371</v>
      </c>
      <c r="I4944" s="50"/>
      <c r="J4944" s="112"/>
      <c r="K4944" s="14">
        <f>SUM(I4944:J4944)</f>
        <v>0</v>
      </c>
      <c r="L4944" s="50"/>
      <c r="M4944" s="112"/>
      <c r="N4944" s="112"/>
      <c r="O4944" s="14">
        <f>SUM(L4944:N4944)</f>
        <v>0</v>
      </c>
      <c r="P4944" s="112"/>
      <c r="Q4944" s="112"/>
      <c r="R4944" s="112"/>
      <c r="S4944" s="112"/>
      <c r="T4944" s="14">
        <f>SUM(P4944:S4944)</f>
        <v>0</v>
      </c>
      <c r="U4944" s="50"/>
      <c r="V4944" s="50"/>
      <c r="W4944" s="50"/>
      <c r="X4944" s="50"/>
      <c r="Y4944" s="50"/>
      <c r="Z4944" s="50"/>
      <c r="AA4944" s="14">
        <f>SUM(U4944:Z4944)</f>
        <v>0</v>
      </c>
      <c r="AB4944" s="50"/>
      <c r="AC4944" s="50"/>
      <c r="AD4944" s="87">
        <f>H4944+K4944+O4944+T4944+AA4944+AB4944-AC4944</f>
        <v>40.350370370370371</v>
      </c>
    </row>
    <row r="4945" spans="1:30" ht="21" customHeight="1" x14ac:dyDescent="0.2">
      <c r="A4945" s="10">
        <v>4941</v>
      </c>
      <c r="B4945" s="110" t="s">
        <v>3954</v>
      </c>
      <c r="C4945" s="110" t="s">
        <v>73</v>
      </c>
      <c r="D4945" s="110">
        <v>3</v>
      </c>
      <c r="E4945" s="36">
        <v>0.40231884057971012</v>
      </c>
      <c r="F4945" s="50"/>
      <c r="G4945" s="50"/>
      <c r="H4945" s="12">
        <f>SUM(E4945*100,F4945:G4945)</f>
        <v>40.231884057971016</v>
      </c>
      <c r="I4945" s="50"/>
      <c r="J4945" s="112"/>
      <c r="K4945" s="14">
        <f>SUM(I4945:J4945)</f>
        <v>0</v>
      </c>
      <c r="L4945" s="50"/>
      <c r="M4945" s="112"/>
      <c r="N4945" s="112"/>
      <c r="O4945" s="14">
        <f>SUM(L4945:N4945)</f>
        <v>0</v>
      </c>
      <c r="P4945" s="112"/>
      <c r="Q4945" s="112"/>
      <c r="R4945" s="112"/>
      <c r="S4945" s="112"/>
      <c r="T4945" s="14">
        <f>SUM(P4945:S4945)</f>
        <v>0</v>
      </c>
      <c r="U4945" s="50"/>
      <c r="V4945" s="50"/>
      <c r="W4945" s="50"/>
      <c r="X4945" s="50"/>
      <c r="Y4945" s="50"/>
      <c r="Z4945" s="50"/>
      <c r="AA4945" s="14">
        <f>SUM(U4945:Z4945)</f>
        <v>0</v>
      </c>
      <c r="AB4945" s="50"/>
      <c r="AC4945" s="50"/>
      <c r="AD4945" s="86">
        <f>H4945+K4945+O4945+T4945+AA4945+AB4945-AC4945</f>
        <v>40.231884057971016</v>
      </c>
    </row>
    <row r="4946" spans="1:30" ht="21" customHeight="1" x14ac:dyDescent="0.2">
      <c r="A4946" s="8">
        <v>4942</v>
      </c>
      <c r="B4946" s="107" t="s">
        <v>3955</v>
      </c>
      <c r="C4946" s="104" t="s">
        <v>70</v>
      </c>
      <c r="D4946" s="104">
        <v>2</v>
      </c>
      <c r="E4946" s="36">
        <f>H4946/100</f>
        <v>0.40100000000000002</v>
      </c>
      <c r="F4946" s="49"/>
      <c r="G4946" s="49"/>
      <c r="H4946" s="12">
        <v>40.1</v>
      </c>
      <c r="I4946" s="49"/>
      <c r="J4946" s="106"/>
      <c r="K4946" s="14">
        <f>SUM(I4946:J4946)</f>
        <v>0</v>
      </c>
      <c r="L4946" s="49"/>
      <c r="M4946" s="106"/>
      <c r="N4946" s="106"/>
      <c r="O4946" s="14">
        <f>SUM(L4946:N4946)</f>
        <v>0</v>
      </c>
      <c r="P4946" s="106"/>
      <c r="Q4946" s="106"/>
      <c r="R4946" s="106"/>
      <c r="S4946" s="106"/>
      <c r="T4946" s="14">
        <f>SUM(P4946:S4946)</f>
        <v>0</v>
      </c>
      <c r="U4946" s="49"/>
      <c r="V4946" s="49"/>
      <c r="W4946" s="49"/>
      <c r="X4946" s="49"/>
      <c r="Y4946" s="49"/>
      <c r="Z4946" s="49"/>
      <c r="AA4946" s="14">
        <f>SUM(U4946:Z4946)</f>
        <v>0</v>
      </c>
      <c r="AB4946" s="49"/>
      <c r="AC4946" s="49"/>
      <c r="AD4946" s="86">
        <f>H4946+K4946+O4946+T4946+AA4946+AB4946-AC4946</f>
        <v>40.1</v>
      </c>
    </row>
    <row r="4947" spans="1:30" ht="21" customHeight="1" x14ac:dyDescent="0.2">
      <c r="A4947" s="9">
        <v>4943</v>
      </c>
      <c r="B4947" s="100" t="s">
        <v>3956</v>
      </c>
      <c r="C4947" s="101" t="s">
        <v>68</v>
      </c>
      <c r="D4947" s="101">
        <v>2</v>
      </c>
      <c r="E4947" s="35">
        <v>0.40100000000000002</v>
      </c>
      <c r="F4947" s="48"/>
      <c r="G4947" s="48"/>
      <c r="H4947" s="12">
        <f>SUM(E4947*100,F4947:G4947)</f>
        <v>40.1</v>
      </c>
      <c r="I4947" s="48"/>
      <c r="J4947" s="78"/>
      <c r="K4947" s="13">
        <f>SUM(I4947:J4947)</f>
        <v>0</v>
      </c>
      <c r="L4947" s="48"/>
      <c r="M4947" s="78"/>
      <c r="N4947" s="78"/>
      <c r="O4947" s="13">
        <f>SUM(L4947:N4947)</f>
        <v>0</v>
      </c>
      <c r="P4947" s="78"/>
      <c r="Q4947" s="78"/>
      <c r="R4947" s="78"/>
      <c r="S4947" s="78"/>
      <c r="T4947" s="13">
        <f>SUM(P4947:S4947)</f>
        <v>0</v>
      </c>
      <c r="U4947" s="48"/>
      <c r="V4947" s="48"/>
      <c r="W4947" s="48"/>
      <c r="X4947" s="48"/>
      <c r="Y4947" s="48"/>
      <c r="Z4947" s="48"/>
      <c r="AA4947" s="13">
        <f>SUM(U4947:Z4947)</f>
        <v>0</v>
      </c>
      <c r="AB4947" s="48"/>
      <c r="AC4947" s="48"/>
      <c r="AD4947" s="86">
        <f>H4947+K4947+O4947+T4947+AA4947+AB4947-AC4947</f>
        <v>40.1</v>
      </c>
    </row>
    <row r="4948" spans="1:30" ht="21" customHeight="1" x14ac:dyDescent="0.2">
      <c r="A4948" s="10">
        <v>4944</v>
      </c>
      <c r="B4948" s="153" t="s">
        <v>3957</v>
      </c>
      <c r="C4948" s="92" t="s">
        <v>64</v>
      </c>
      <c r="D4948" s="91">
        <v>4</v>
      </c>
      <c r="E4948" s="37">
        <v>0.40007009345794392</v>
      </c>
      <c r="F4948" s="53"/>
      <c r="G4948" s="46"/>
      <c r="H4948" s="12">
        <f>SUM(E4948*100,F4948:G4948)</f>
        <v>40.007009345794394</v>
      </c>
      <c r="I4948" s="94"/>
      <c r="J4948" s="95"/>
      <c r="K4948" s="12">
        <f>SUM(I4948:J4948)</f>
        <v>0</v>
      </c>
      <c r="L4948" s="95"/>
      <c r="M4948" s="95"/>
      <c r="N4948" s="95"/>
      <c r="O4948" s="12">
        <f>SUM(L4948:N4948)</f>
        <v>0</v>
      </c>
      <c r="P4948" s="95"/>
      <c r="Q4948" s="95"/>
      <c r="R4948" s="95"/>
      <c r="S4948" s="95"/>
      <c r="T4948" s="12">
        <f>SUM(P4948:S4948)</f>
        <v>0</v>
      </c>
      <c r="U4948" s="95"/>
      <c r="V4948" s="94"/>
      <c r="W4948" s="94"/>
      <c r="X4948" s="94"/>
      <c r="Y4948" s="85"/>
      <c r="Z4948" s="85"/>
      <c r="AA4948" s="14">
        <f>SUM(U4948:Z4948)</f>
        <v>0</v>
      </c>
      <c r="AB4948" s="85"/>
      <c r="AC4948" s="85"/>
      <c r="AD4948" s="86">
        <f>H4948+K4948+O4948+T4948+AA4948+AB4948-AC4948</f>
        <v>40.007009345794394</v>
      </c>
    </row>
    <row r="4949" spans="1:30" ht="21" customHeight="1" x14ac:dyDescent="0.2">
      <c r="A4949" s="8">
        <v>4945</v>
      </c>
      <c r="B4949" s="117">
        <v>204556</v>
      </c>
      <c r="C4949" s="119" t="s">
        <v>78</v>
      </c>
      <c r="D4949" s="119">
        <v>2</v>
      </c>
      <c r="E4949" s="36">
        <v>0.39937499999999998</v>
      </c>
      <c r="F4949" s="51"/>
      <c r="G4949" s="51"/>
      <c r="H4949" s="12">
        <f>SUM(E4949*100,F4949:G4949)</f>
        <v>39.9375</v>
      </c>
      <c r="I4949" s="51"/>
      <c r="J4949" s="121"/>
      <c r="K4949" s="14">
        <f>SUM(I4949:J4949)</f>
        <v>0</v>
      </c>
      <c r="L4949" s="51"/>
      <c r="M4949" s="121"/>
      <c r="N4949" s="121"/>
      <c r="O4949" s="14">
        <f>SUM(L4949:N4949)</f>
        <v>0</v>
      </c>
      <c r="P4949" s="121"/>
      <c r="Q4949" s="121"/>
      <c r="R4949" s="121"/>
      <c r="S4949" s="121"/>
      <c r="T4949" s="14">
        <f>SUM(P4949:S4949)</f>
        <v>0</v>
      </c>
      <c r="U4949" s="51"/>
      <c r="V4949" s="51"/>
      <c r="W4949" s="51"/>
      <c r="X4949" s="51"/>
      <c r="Y4949" s="51"/>
      <c r="Z4949" s="51"/>
      <c r="AA4949" s="14">
        <f>SUM(U4949:Z4949)</f>
        <v>0</v>
      </c>
      <c r="AB4949" s="51"/>
      <c r="AC4949" s="51"/>
      <c r="AD4949" s="86">
        <f>H4949+K4949+O4949+T4949+AA4949+AB4949-AC4949</f>
        <v>39.9375</v>
      </c>
    </row>
    <row r="4950" spans="1:30" ht="21" customHeight="1" x14ac:dyDescent="0.2">
      <c r="A4950" s="9">
        <v>4946</v>
      </c>
      <c r="B4950" s="131" t="s">
        <v>3958</v>
      </c>
      <c r="C4950" s="92" t="s">
        <v>64</v>
      </c>
      <c r="D4950" s="92">
        <v>2</v>
      </c>
      <c r="E4950" s="37">
        <v>0.39904255319148935</v>
      </c>
      <c r="F4950" s="46"/>
      <c r="G4950" s="46"/>
      <c r="H4950" s="12">
        <f>SUM(E4950*100,F4950:G4950)</f>
        <v>39.904255319148938</v>
      </c>
      <c r="I4950" s="94"/>
      <c r="J4950" s="95"/>
      <c r="K4950" s="12">
        <f>SUM(I4950:J4950)</f>
        <v>0</v>
      </c>
      <c r="L4950" s="95"/>
      <c r="M4950" s="95"/>
      <c r="N4950" s="95"/>
      <c r="O4950" s="12">
        <f>SUM(L4950:N4950)</f>
        <v>0</v>
      </c>
      <c r="P4950" s="95"/>
      <c r="Q4950" s="95"/>
      <c r="R4950" s="95"/>
      <c r="S4950" s="95"/>
      <c r="T4950" s="12">
        <f>SUM(P4950:S4950)</f>
        <v>0</v>
      </c>
      <c r="U4950" s="95"/>
      <c r="V4950" s="94"/>
      <c r="W4950" s="94"/>
      <c r="X4950" s="94"/>
      <c r="Y4950" s="85"/>
      <c r="Z4950" s="85"/>
      <c r="AA4950" s="14">
        <f>SUM(U4950:Z4950)</f>
        <v>0</v>
      </c>
      <c r="AB4950" s="85"/>
      <c r="AC4950" s="85"/>
      <c r="AD4950" s="86">
        <f>H4950+K4950+O4950+T4950+AA4950+AB4950-AC4950</f>
        <v>39.904255319148938</v>
      </c>
    </row>
    <row r="4951" spans="1:30" ht="21" customHeight="1" x14ac:dyDescent="0.2">
      <c r="A4951" s="10">
        <v>4947</v>
      </c>
      <c r="B4951" s="110" t="s">
        <v>3959</v>
      </c>
      <c r="C4951" s="110" t="s">
        <v>73</v>
      </c>
      <c r="D4951" s="110">
        <v>4</v>
      </c>
      <c r="E4951" s="36">
        <v>0.3984375</v>
      </c>
      <c r="F4951" s="50"/>
      <c r="G4951" s="50"/>
      <c r="H4951" s="12">
        <f>SUM(E4951*100,F4951:G4951)</f>
        <v>39.84375</v>
      </c>
      <c r="I4951" s="50"/>
      <c r="J4951" s="112"/>
      <c r="K4951" s="14">
        <f>SUM(I4951:J4951)</f>
        <v>0</v>
      </c>
      <c r="L4951" s="50"/>
      <c r="M4951" s="112"/>
      <c r="N4951" s="112"/>
      <c r="O4951" s="14">
        <f>SUM(L4951:N4951)</f>
        <v>0</v>
      </c>
      <c r="P4951" s="112"/>
      <c r="Q4951" s="112"/>
      <c r="R4951" s="112"/>
      <c r="S4951" s="112"/>
      <c r="T4951" s="14">
        <f>SUM(P4951:S4951)</f>
        <v>0</v>
      </c>
      <c r="U4951" s="50"/>
      <c r="V4951" s="50"/>
      <c r="W4951" s="50"/>
      <c r="X4951" s="50"/>
      <c r="Y4951" s="50"/>
      <c r="Z4951" s="50"/>
      <c r="AA4951" s="14">
        <f>SUM(U4951:Z4951)</f>
        <v>0</v>
      </c>
      <c r="AB4951" s="50"/>
      <c r="AC4951" s="50"/>
      <c r="AD4951" s="87">
        <f>H4951+K4951+O4951+T4951+AA4951+AB4951-AC4951</f>
        <v>39.84375</v>
      </c>
    </row>
    <row r="4952" spans="1:30" ht="21" customHeight="1" x14ac:dyDescent="0.2">
      <c r="A4952" s="8">
        <v>4948</v>
      </c>
      <c r="B4952" s="221" t="s">
        <v>3960</v>
      </c>
      <c r="C4952" s="92" t="s">
        <v>64</v>
      </c>
      <c r="D4952" s="91">
        <v>4</v>
      </c>
      <c r="E4952" s="37">
        <v>0.39759345794392525</v>
      </c>
      <c r="F4952" s="46"/>
      <c r="G4952" s="46"/>
      <c r="H4952" s="12">
        <f>SUM(E4952*100,F4952:G4952)</f>
        <v>39.759345794392523</v>
      </c>
      <c r="I4952" s="94"/>
      <c r="J4952" s="95"/>
      <c r="K4952" s="12">
        <f>SUM(I4952:J4952)</f>
        <v>0</v>
      </c>
      <c r="L4952" s="95"/>
      <c r="M4952" s="95"/>
      <c r="N4952" s="95"/>
      <c r="O4952" s="12">
        <f>SUM(L4952:N4952)</f>
        <v>0</v>
      </c>
      <c r="P4952" s="95"/>
      <c r="Q4952" s="95"/>
      <c r="R4952" s="95"/>
      <c r="S4952" s="95"/>
      <c r="T4952" s="12">
        <f>SUM(P4952:S4952)</f>
        <v>0</v>
      </c>
      <c r="U4952" s="95"/>
      <c r="V4952" s="94"/>
      <c r="W4952" s="94"/>
      <c r="X4952" s="94"/>
      <c r="Y4952" s="85"/>
      <c r="Z4952" s="85"/>
      <c r="AA4952" s="14">
        <f>SUM(U4952:Z4952)</f>
        <v>0</v>
      </c>
      <c r="AB4952" s="85"/>
      <c r="AC4952" s="85"/>
      <c r="AD4952" s="86">
        <f>H4952+K4952+O4952+T4952+AA4952+AB4952-AC4952</f>
        <v>39.759345794392523</v>
      </c>
    </row>
    <row r="4953" spans="1:30" ht="21" customHeight="1" x14ac:dyDescent="0.2">
      <c r="A4953" s="9">
        <v>4949</v>
      </c>
      <c r="B4953" s="122" t="s">
        <v>3961</v>
      </c>
      <c r="C4953" s="110" t="s">
        <v>73</v>
      </c>
      <c r="D4953" s="110">
        <v>2</v>
      </c>
      <c r="E4953" s="36">
        <v>0.39696969696969697</v>
      </c>
      <c r="F4953" s="50"/>
      <c r="G4953" s="50"/>
      <c r="H4953" s="12">
        <f>SUM(E4953*100,F4953:G4953)</f>
        <v>39.696969696969695</v>
      </c>
      <c r="I4953" s="50"/>
      <c r="J4953" s="112"/>
      <c r="K4953" s="14">
        <f>SUM(I4953:J4953)</f>
        <v>0</v>
      </c>
      <c r="L4953" s="50"/>
      <c r="M4953" s="112"/>
      <c r="N4953" s="112"/>
      <c r="O4953" s="14">
        <f>SUM(L4953:N4953)</f>
        <v>0</v>
      </c>
      <c r="P4953" s="112"/>
      <c r="Q4953" s="112"/>
      <c r="R4953" s="112"/>
      <c r="S4953" s="112"/>
      <c r="T4953" s="14">
        <f>SUM(P4953:S4953)</f>
        <v>0</v>
      </c>
      <c r="U4953" s="50"/>
      <c r="V4953" s="50"/>
      <c r="W4953" s="50"/>
      <c r="X4953" s="50"/>
      <c r="Y4953" s="50"/>
      <c r="Z4953" s="50"/>
      <c r="AA4953" s="14">
        <f>SUM(U4953:Z4953)</f>
        <v>0</v>
      </c>
      <c r="AB4953" s="50"/>
      <c r="AC4953" s="50"/>
      <c r="AD4953" s="86">
        <f>H4953+K4953+O4953+T4953+AA4953+AB4953-AC4953</f>
        <v>39.696969696969695</v>
      </c>
    </row>
    <row r="4954" spans="1:30" ht="21" customHeight="1" x14ac:dyDescent="0.2">
      <c r="A4954" s="10">
        <v>4950</v>
      </c>
      <c r="B4954" s="123" t="s">
        <v>3962</v>
      </c>
      <c r="C4954" s="101" t="s">
        <v>68</v>
      </c>
      <c r="D4954" s="125">
        <v>3</v>
      </c>
      <c r="E4954" s="35">
        <v>0.39655172413793105</v>
      </c>
      <c r="F4954" s="48"/>
      <c r="G4954" s="48"/>
      <c r="H4954" s="12">
        <f>SUM(E4954*100,F4954:G4954)</f>
        <v>39.655172413793103</v>
      </c>
      <c r="I4954" s="48"/>
      <c r="J4954" s="78"/>
      <c r="K4954" s="13">
        <f>SUM(I4954:J4954)</f>
        <v>0</v>
      </c>
      <c r="L4954" s="48"/>
      <c r="M4954" s="78"/>
      <c r="N4954" s="78"/>
      <c r="O4954" s="13">
        <f>SUM(L4954:N4954)</f>
        <v>0</v>
      </c>
      <c r="P4954" s="78"/>
      <c r="Q4954" s="78"/>
      <c r="R4954" s="78"/>
      <c r="S4954" s="78"/>
      <c r="T4954" s="13">
        <f>SUM(P4954:S4954)</f>
        <v>0</v>
      </c>
      <c r="U4954" s="48"/>
      <c r="V4954" s="48"/>
      <c r="W4954" s="48"/>
      <c r="X4954" s="48"/>
      <c r="Y4954" s="48"/>
      <c r="Z4954" s="48"/>
      <c r="AA4954" s="13">
        <f>SUM(U4954:Z4954)</f>
        <v>0</v>
      </c>
      <c r="AB4954" s="48"/>
      <c r="AC4954" s="48"/>
      <c r="AD4954" s="86">
        <f>H4954+K4954+O4954+T4954+AA4954+AB4954-AC4954</f>
        <v>39.655172413793103</v>
      </c>
    </row>
    <row r="4955" spans="1:30" ht="21" customHeight="1" x14ac:dyDescent="0.2">
      <c r="A4955" s="8">
        <v>4951</v>
      </c>
      <c r="B4955" s="134" t="s">
        <v>3963</v>
      </c>
      <c r="C4955" s="92" t="s">
        <v>64</v>
      </c>
      <c r="D4955" s="92">
        <v>1</v>
      </c>
      <c r="E4955" s="37">
        <v>0.39566666666666667</v>
      </c>
      <c r="F4955" s="55"/>
      <c r="G4955" s="46"/>
      <c r="H4955" s="12">
        <f>SUM(E4955*100,F4955:G4955)</f>
        <v>39.56666666666667</v>
      </c>
      <c r="I4955" s="94"/>
      <c r="J4955" s="95"/>
      <c r="K4955" s="12">
        <f>SUM(I4955:J4955)</f>
        <v>0</v>
      </c>
      <c r="L4955" s="95"/>
      <c r="M4955" s="95"/>
      <c r="N4955" s="95"/>
      <c r="O4955" s="12">
        <f>SUM(L4955:N4955)</f>
        <v>0</v>
      </c>
      <c r="P4955" s="95"/>
      <c r="Q4955" s="95"/>
      <c r="R4955" s="95"/>
      <c r="S4955" s="95"/>
      <c r="T4955" s="12">
        <f>SUM(P4955:S4955)</f>
        <v>0</v>
      </c>
      <c r="U4955" s="95"/>
      <c r="V4955" s="94"/>
      <c r="W4955" s="94"/>
      <c r="X4955" s="94"/>
      <c r="Y4955" s="85"/>
      <c r="Z4955" s="85"/>
      <c r="AA4955" s="14">
        <f>SUM(U4955:Z4955)</f>
        <v>0</v>
      </c>
      <c r="AB4955" s="85"/>
      <c r="AC4955" s="85"/>
      <c r="AD4955" s="87">
        <f>H4955+K4955+O4955+T4955+AA4955+AB4955-AC4955</f>
        <v>39.56666666666667</v>
      </c>
    </row>
    <row r="4956" spans="1:30" ht="21" customHeight="1" x14ac:dyDescent="0.2">
      <c r="A4956" s="9">
        <v>4952</v>
      </c>
      <c r="B4956" s="117">
        <v>184134</v>
      </c>
      <c r="C4956" s="119" t="s">
        <v>78</v>
      </c>
      <c r="D4956" s="119">
        <v>3</v>
      </c>
      <c r="E4956" s="36">
        <v>0.39450000000000002</v>
      </c>
      <c r="F4956" s="51"/>
      <c r="G4956" s="51"/>
      <c r="H4956" s="12">
        <f>SUM(E4956*100,F4956:G4956)</f>
        <v>39.450000000000003</v>
      </c>
      <c r="I4956" s="51"/>
      <c r="J4956" s="121"/>
      <c r="K4956" s="14">
        <f>SUM(I4956:J4956)</f>
        <v>0</v>
      </c>
      <c r="L4956" s="51"/>
      <c r="M4956" s="121"/>
      <c r="N4956" s="121"/>
      <c r="O4956" s="14">
        <f>SUM(L4956:N4956)</f>
        <v>0</v>
      </c>
      <c r="P4956" s="121"/>
      <c r="Q4956" s="121"/>
      <c r="R4956" s="121"/>
      <c r="S4956" s="121"/>
      <c r="T4956" s="14">
        <f>SUM(P4956:S4956)</f>
        <v>0</v>
      </c>
      <c r="U4956" s="51"/>
      <c r="V4956" s="51"/>
      <c r="W4956" s="51"/>
      <c r="X4956" s="51"/>
      <c r="Y4956" s="51"/>
      <c r="Z4956" s="51"/>
      <c r="AA4956" s="14">
        <f>SUM(U4956:Z4956)</f>
        <v>0</v>
      </c>
      <c r="AB4956" s="51"/>
      <c r="AC4956" s="51"/>
      <c r="AD4956" s="86">
        <f>H4956+K4956+O4956+T4956+AA4956+AB4956-AC4956</f>
        <v>39.450000000000003</v>
      </c>
    </row>
    <row r="4957" spans="1:30" ht="21" customHeight="1" x14ac:dyDescent="0.2">
      <c r="A4957" s="10">
        <v>4953</v>
      </c>
      <c r="B4957" s="122" t="s">
        <v>3964</v>
      </c>
      <c r="C4957" s="110" t="s">
        <v>73</v>
      </c>
      <c r="D4957" s="110">
        <v>3</v>
      </c>
      <c r="E4957" s="36">
        <v>0.39437499999999998</v>
      </c>
      <c r="F4957" s="50"/>
      <c r="G4957" s="50"/>
      <c r="H4957" s="12">
        <f>SUM(E4957*100,F4957:G4957)</f>
        <v>39.4375</v>
      </c>
      <c r="I4957" s="50"/>
      <c r="J4957" s="112"/>
      <c r="K4957" s="14">
        <f>SUM(I4957:J4957)</f>
        <v>0</v>
      </c>
      <c r="L4957" s="50"/>
      <c r="M4957" s="112"/>
      <c r="N4957" s="112"/>
      <c r="O4957" s="14">
        <f>SUM(L4957:N4957)</f>
        <v>0</v>
      </c>
      <c r="P4957" s="112"/>
      <c r="Q4957" s="112"/>
      <c r="R4957" s="112"/>
      <c r="S4957" s="112"/>
      <c r="T4957" s="14">
        <f>SUM(P4957:S4957)</f>
        <v>0</v>
      </c>
      <c r="U4957" s="50"/>
      <c r="V4957" s="50"/>
      <c r="W4957" s="50"/>
      <c r="X4957" s="50"/>
      <c r="Y4957" s="50"/>
      <c r="Z4957" s="50"/>
      <c r="AA4957" s="14">
        <f>SUM(U4957:Z4957)</f>
        <v>0</v>
      </c>
      <c r="AB4957" s="50"/>
      <c r="AC4957" s="50"/>
      <c r="AD4957" s="86">
        <f>H4957+K4957+O4957+T4957+AA4957+AB4957-AC4957</f>
        <v>39.4375</v>
      </c>
    </row>
    <row r="4958" spans="1:30" ht="21" customHeight="1" x14ac:dyDescent="0.2">
      <c r="A4958" s="8">
        <v>4954</v>
      </c>
      <c r="B4958" s="96" t="s">
        <v>3893</v>
      </c>
      <c r="C4958" s="96" t="s">
        <v>66</v>
      </c>
      <c r="D4958" s="96">
        <v>3</v>
      </c>
      <c r="E4958" s="35">
        <v>0.33423728813559322</v>
      </c>
      <c r="F4958" s="47">
        <v>3</v>
      </c>
      <c r="G4958" s="47"/>
      <c r="H4958" s="12">
        <f>SUM(E4958*100,F4958:G4958)</f>
        <v>36.423728813559322</v>
      </c>
      <c r="I4958" s="47"/>
      <c r="J4958" s="77"/>
      <c r="K4958" s="13">
        <f>SUM(I4958:J4958)</f>
        <v>0</v>
      </c>
      <c r="L4958" s="47"/>
      <c r="M4958" s="77"/>
      <c r="N4958" s="77"/>
      <c r="O4958" s="13">
        <f>SUM(L4958:N4958)</f>
        <v>0</v>
      </c>
      <c r="P4958" s="77"/>
      <c r="Q4958" s="77"/>
      <c r="R4958" s="77"/>
      <c r="S4958" s="77"/>
      <c r="T4958" s="13">
        <f>SUM(P4958:S4958)</f>
        <v>0</v>
      </c>
      <c r="U4958" s="47"/>
      <c r="V4958" s="47"/>
      <c r="W4958" s="47"/>
      <c r="X4958" s="47"/>
      <c r="Y4958" s="47">
        <v>3</v>
      </c>
      <c r="Z4958" s="47"/>
      <c r="AA4958" s="13">
        <f>SUM(U4958:Z4958)</f>
        <v>3</v>
      </c>
      <c r="AB4958" s="47"/>
      <c r="AC4958" s="47"/>
      <c r="AD4958" s="87">
        <f>H4958+K4958+O4958+T4958+AA4958+AB4958-AC4958</f>
        <v>39.423728813559322</v>
      </c>
    </row>
    <row r="4959" spans="1:30" ht="21" customHeight="1" x14ac:dyDescent="0.2">
      <c r="A4959" s="9">
        <v>4955</v>
      </c>
      <c r="B4959" s="134">
        <v>164345</v>
      </c>
      <c r="C4959" s="92" t="s">
        <v>64</v>
      </c>
      <c r="D4959" s="91">
        <v>4</v>
      </c>
      <c r="E4959" s="37">
        <v>0.39306074766355142</v>
      </c>
      <c r="F4959" s="46"/>
      <c r="G4959" s="46"/>
      <c r="H4959" s="12">
        <f>SUM(E4959*100,F4959:G4959)</f>
        <v>39.306074766355145</v>
      </c>
      <c r="I4959" s="94"/>
      <c r="J4959" s="95"/>
      <c r="K4959" s="12">
        <f>SUM(I4959:J4959)</f>
        <v>0</v>
      </c>
      <c r="L4959" s="95"/>
      <c r="M4959" s="95"/>
      <c r="N4959" s="95"/>
      <c r="O4959" s="12">
        <f>SUM(L4959:N4959)</f>
        <v>0</v>
      </c>
      <c r="P4959" s="95"/>
      <c r="Q4959" s="95"/>
      <c r="R4959" s="95"/>
      <c r="S4959" s="95"/>
      <c r="T4959" s="12">
        <f>SUM(P4959:S4959)</f>
        <v>0</v>
      </c>
      <c r="U4959" s="95"/>
      <c r="V4959" s="94"/>
      <c r="W4959" s="94"/>
      <c r="X4959" s="94"/>
      <c r="Y4959" s="85"/>
      <c r="Z4959" s="85"/>
      <c r="AA4959" s="14">
        <f>SUM(U4959:Z4959)</f>
        <v>0</v>
      </c>
      <c r="AB4959" s="85"/>
      <c r="AC4959" s="85"/>
      <c r="AD4959" s="86">
        <f>H4959+K4959+O4959+T4959+AA4959+AB4959-AC4959</f>
        <v>39.306074766355145</v>
      </c>
    </row>
    <row r="4960" spans="1:30" ht="21" customHeight="1" x14ac:dyDescent="0.2">
      <c r="A4960" s="10">
        <v>4956</v>
      </c>
      <c r="B4960" s="117">
        <v>174172</v>
      </c>
      <c r="C4960" s="119" t="s">
        <v>78</v>
      </c>
      <c r="D4960" s="119">
        <v>4</v>
      </c>
      <c r="E4960" s="36">
        <v>0.39076923076923076</v>
      </c>
      <c r="F4960" s="51"/>
      <c r="G4960" s="51"/>
      <c r="H4960" s="12">
        <f>SUM(E4960*100,F4960:G4960)</f>
        <v>39.076923076923073</v>
      </c>
      <c r="I4960" s="51"/>
      <c r="J4960" s="121"/>
      <c r="K4960" s="14">
        <f>SUM(I4960:J4960)</f>
        <v>0</v>
      </c>
      <c r="L4960" s="51"/>
      <c r="M4960" s="121"/>
      <c r="N4960" s="121"/>
      <c r="O4960" s="14">
        <f>SUM(L4960:N4960)</f>
        <v>0</v>
      </c>
      <c r="P4960" s="121"/>
      <c r="Q4960" s="121"/>
      <c r="R4960" s="121"/>
      <c r="S4960" s="121"/>
      <c r="T4960" s="14">
        <f>SUM(P4960:S4960)</f>
        <v>0</v>
      </c>
      <c r="U4960" s="51"/>
      <c r="V4960" s="51"/>
      <c r="W4960" s="51"/>
      <c r="X4960" s="51"/>
      <c r="Y4960" s="51"/>
      <c r="Z4960" s="51"/>
      <c r="AA4960" s="14">
        <f>SUM(U4960:Z4960)</f>
        <v>0</v>
      </c>
      <c r="AB4960" s="51"/>
      <c r="AC4960" s="51"/>
      <c r="AD4960" s="86">
        <f>H4960+K4960+O4960+T4960+AA4960+AB4960-AC4960</f>
        <v>39.076923076923073</v>
      </c>
    </row>
    <row r="4961" spans="1:30" ht="21" customHeight="1" x14ac:dyDescent="0.2">
      <c r="A4961" s="8">
        <v>4957</v>
      </c>
      <c r="B4961" s="100" t="s">
        <v>3965</v>
      </c>
      <c r="C4961" s="101" t="s">
        <v>68</v>
      </c>
      <c r="D4961" s="99">
        <v>1</v>
      </c>
      <c r="E4961" s="35">
        <v>0.39064516129032256</v>
      </c>
      <c r="F4961" s="48"/>
      <c r="G4961" s="48"/>
      <c r="H4961" s="12">
        <f>SUM(E4961*100,F4961:G4961)</f>
        <v>39.064516129032256</v>
      </c>
      <c r="I4961" s="48"/>
      <c r="J4961" s="78"/>
      <c r="K4961" s="13">
        <f>SUM(I4961:J4961)</f>
        <v>0</v>
      </c>
      <c r="L4961" s="48"/>
      <c r="M4961" s="78"/>
      <c r="N4961" s="78"/>
      <c r="O4961" s="13">
        <f>SUM(L4961:N4961)</f>
        <v>0</v>
      </c>
      <c r="P4961" s="78"/>
      <c r="Q4961" s="78"/>
      <c r="R4961" s="78"/>
      <c r="S4961" s="78"/>
      <c r="T4961" s="13">
        <f>SUM(P4961:S4961)</f>
        <v>0</v>
      </c>
      <c r="U4961" s="48"/>
      <c r="V4961" s="48"/>
      <c r="W4961" s="48"/>
      <c r="X4961" s="48"/>
      <c r="Y4961" s="48"/>
      <c r="Z4961" s="48"/>
      <c r="AA4961" s="13">
        <f>SUM(U4961:Z4961)</f>
        <v>0</v>
      </c>
      <c r="AB4961" s="48"/>
      <c r="AC4961" s="48"/>
      <c r="AD4961" s="86">
        <f>H4961+K4961+O4961+T4961+AA4961+AB4961-AC4961</f>
        <v>39.064516129032256</v>
      </c>
    </row>
    <row r="4962" spans="1:30" ht="21" customHeight="1" x14ac:dyDescent="0.2">
      <c r="A4962" s="9">
        <v>4958</v>
      </c>
      <c r="B4962" s="122" t="s">
        <v>3966</v>
      </c>
      <c r="C4962" s="110" t="s">
        <v>73</v>
      </c>
      <c r="D4962" s="110">
        <v>2</v>
      </c>
      <c r="E4962" s="36">
        <v>0.39060606060606062</v>
      </c>
      <c r="F4962" s="50"/>
      <c r="G4962" s="50"/>
      <c r="H4962" s="12">
        <f>SUM(E4962*100,F4962:G4962)</f>
        <v>39.060606060606062</v>
      </c>
      <c r="I4962" s="50"/>
      <c r="J4962" s="112"/>
      <c r="K4962" s="14">
        <f>SUM(I4962:J4962)</f>
        <v>0</v>
      </c>
      <c r="L4962" s="50"/>
      <c r="M4962" s="112"/>
      <c r="N4962" s="112"/>
      <c r="O4962" s="14">
        <f>SUM(L4962:N4962)</f>
        <v>0</v>
      </c>
      <c r="P4962" s="112"/>
      <c r="Q4962" s="112"/>
      <c r="R4962" s="112"/>
      <c r="S4962" s="112"/>
      <c r="T4962" s="14">
        <f>SUM(P4962:S4962)</f>
        <v>0</v>
      </c>
      <c r="U4962" s="50"/>
      <c r="V4962" s="50"/>
      <c r="W4962" s="50"/>
      <c r="X4962" s="50"/>
      <c r="Y4962" s="50"/>
      <c r="Z4962" s="50"/>
      <c r="AA4962" s="14">
        <f>SUM(U4962:Z4962)</f>
        <v>0</v>
      </c>
      <c r="AB4962" s="50"/>
      <c r="AC4962" s="50"/>
      <c r="AD4962" s="87">
        <f>H4962+K4962+O4962+T4962+AA4962+AB4962-AC4962</f>
        <v>39.060606060606062</v>
      </c>
    </row>
    <row r="4963" spans="1:30" ht="21" customHeight="1" x14ac:dyDescent="0.2">
      <c r="A4963" s="10">
        <v>4959</v>
      </c>
      <c r="B4963" s="134" t="s">
        <v>3967</v>
      </c>
      <c r="C4963" s="92" t="s">
        <v>64</v>
      </c>
      <c r="D4963" s="92">
        <v>1</v>
      </c>
      <c r="E4963" s="37">
        <v>0.38900000000000001</v>
      </c>
      <c r="F4963" s="46"/>
      <c r="G4963" s="46"/>
      <c r="H4963" s="12">
        <f>SUM(E4963*100,F4963:G4963)</f>
        <v>38.9</v>
      </c>
      <c r="I4963" s="94"/>
      <c r="J4963" s="95"/>
      <c r="K4963" s="12">
        <f>SUM(I4963:J4963)</f>
        <v>0</v>
      </c>
      <c r="L4963" s="95"/>
      <c r="M4963" s="95"/>
      <c r="N4963" s="95"/>
      <c r="O4963" s="12">
        <f>SUM(L4963:N4963)</f>
        <v>0</v>
      </c>
      <c r="P4963" s="95"/>
      <c r="Q4963" s="95"/>
      <c r="R4963" s="95"/>
      <c r="S4963" s="95"/>
      <c r="T4963" s="12">
        <f>SUM(P4963:S4963)</f>
        <v>0</v>
      </c>
      <c r="U4963" s="95"/>
      <c r="V4963" s="94"/>
      <c r="W4963" s="94"/>
      <c r="X4963" s="94"/>
      <c r="Y4963" s="85"/>
      <c r="Z4963" s="85"/>
      <c r="AA4963" s="14">
        <f>SUM(U4963:Z4963)</f>
        <v>0</v>
      </c>
      <c r="AB4963" s="85"/>
      <c r="AC4963" s="85"/>
      <c r="AD4963" s="86">
        <f>H4963+K4963+O4963+T4963+AA4963+AB4963-AC4963</f>
        <v>38.9</v>
      </c>
    </row>
    <row r="4964" spans="1:30" ht="21" customHeight="1" x14ac:dyDescent="0.2">
      <c r="A4964" s="8">
        <v>4960</v>
      </c>
      <c r="B4964" s="122" t="s">
        <v>3968</v>
      </c>
      <c r="C4964" s="110" t="s">
        <v>73</v>
      </c>
      <c r="D4964" s="110">
        <v>2</v>
      </c>
      <c r="E4964" s="36">
        <v>0.38878787878787879</v>
      </c>
      <c r="F4964" s="50"/>
      <c r="G4964" s="50"/>
      <c r="H4964" s="12">
        <f>SUM(E4964*100,F4964:G4964)</f>
        <v>38.878787878787882</v>
      </c>
      <c r="I4964" s="50"/>
      <c r="J4964" s="112"/>
      <c r="K4964" s="14">
        <f>SUM(I4964:J4964)</f>
        <v>0</v>
      </c>
      <c r="L4964" s="50"/>
      <c r="M4964" s="112"/>
      <c r="N4964" s="112"/>
      <c r="O4964" s="14">
        <f>SUM(L4964:N4964)</f>
        <v>0</v>
      </c>
      <c r="P4964" s="112"/>
      <c r="Q4964" s="112"/>
      <c r="R4964" s="112"/>
      <c r="S4964" s="112"/>
      <c r="T4964" s="14">
        <f>SUM(P4964:S4964)</f>
        <v>0</v>
      </c>
      <c r="U4964" s="50"/>
      <c r="V4964" s="50"/>
      <c r="W4964" s="50"/>
      <c r="X4964" s="50"/>
      <c r="Y4964" s="50"/>
      <c r="Z4964" s="50"/>
      <c r="AA4964" s="14">
        <f>SUM(U4964:Z4964)</f>
        <v>0</v>
      </c>
      <c r="AB4964" s="50"/>
      <c r="AC4964" s="50"/>
      <c r="AD4964" s="86">
        <f>H4964+K4964+O4964+T4964+AA4964+AB4964-AC4964</f>
        <v>38.878787878787882</v>
      </c>
    </row>
    <row r="4965" spans="1:30" ht="21" customHeight="1" x14ac:dyDescent="0.2">
      <c r="A4965" s="9">
        <v>4961</v>
      </c>
      <c r="B4965" s="96" t="s">
        <v>3969</v>
      </c>
      <c r="C4965" s="96" t="s">
        <v>66</v>
      </c>
      <c r="D4965" s="96">
        <v>1</v>
      </c>
      <c r="E4965" s="35">
        <v>0.38800000000000001</v>
      </c>
      <c r="F4965" s="47"/>
      <c r="G4965" s="47"/>
      <c r="H4965" s="12">
        <f>SUM(E4965*100,F4965:G4965)</f>
        <v>38.800000000000004</v>
      </c>
      <c r="I4965" s="47"/>
      <c r="J4965" s="77"/>
      <c r="K4965" s="13">
        <f>SUM(I4965:J4965)</f>
        <v>0</v>
      </c>
      <c r="L4965" s="47"/>
      <c r="M4965" s="77"/>
      <c r="N4965" s="77"/>
      <c r="O4965" s="13">
        <f>SUM(L4965:N4965)</f>
        <v>0</v>
      </c>
      <c r="P4965" s="77"/>
      <c r="Q4965" s="77"/>
      <c r="R4965" s="77"/>
      <c r="S4965" s="77"/>
      <c r="T4965" s="13">
        <f>SUM(P4965:S4965)</f>
        <v>0</v>
      </c>
      <c r="U4965" s="47"/>
      <c r="V4965" s="47"/>
      <c r="W4965" s="47"/>
      <c r="X4965" s="47"/>
      <c r="Y4965" s="47"/>
      <c r="Z4965" s="47"/>
      <c r="AA4965" s="13">
        <f>SUM(U4965:Z4965)</f>
        <v>0</v>
      </c>
      <c r="AB4965" s="47"/>
      <c r="AC4965" s="47"/>
      <c r="AD4965" s="86">
        <f>H4965+K4965+O4965+T4965+AA4965+AB4965-AC4965</f>
        <v>38.800000000000004</v>
      </c>
    </row>
    <row r="4966" spans="1:30" ht="21" customHeight="1" x14ac:dyDescent="0.2">
      <c r="A4966" s="10">
        <v>4962</v>
      </c>
      <c r="B4966" s="131" t="s">
        <v>3970</v>
      </c>
      <c r="C4966" s="92" t="s">
        <v>64</v>
      </c>
      <c r="D4966" s="91">
        <v>2</v>
      </c>
      <c r="E4966" s="37">
        <v>0.38787234042553193</v>
      </c>
      <c r="F4966" s="53"/>
      <c r="G4966" s="46"/>
      <c r="H4966" s="12">
        <f>SUM(E4966*100,F4966:G4966)</f>
        <v>38.787234042553195</v>
      </c>
      <c r="I4966" s="94"/>
      <c r="J4966" s="95"/>
      <c r="K4966" s="12">
        <f>SUM(I4966:J4966)</f>
        <v>0</v>
      </c>
      <c r="L4966" s="95"/>
      <c r="M4966" s="95"/>
      <c r="N4966" s="95"/>
      <c r="O4966" s="12">
        <f>SUM(L4966:N4966)</f>
        <v>0</v>
      </c>
      <c r="P4966" s="95"/>
      <c r="Q4966" s="95"/>
      <c r="R4966" s="95"/>
      <c r="S4966" s="95"/>
      <c r="T4966" s="12">
        <f>SUM(P4966:S4966)</f>
        <v>0</v>
      </c>
      <c r="U4966" s="95"/>
      <c r="V4966" s="94"/>
      <c r="W4966" s="94"/>
      <c r="X4966" s="94"/>
      <c r="Y4966" s="85"/>
      <c r="Z4966" s="85"/>
      <c r="AA4966" s="14">
        <f>SUM(U4966:Z4966)</f>
        <v>0</v>
      </c>
      <c r="AB4966" s="85"/>
      <c r="AC4966" s="85"/>
      <c r="AD4966" s="86">
        <f>H4966+K4966+O4966+T4966+AA4966+AB4966-AC4966</f>
        <v>38.787234042553195</v>
      </c>
    </row>
    <row r="4967" spans="1:30" ht="21" customHeight="1" x14ac:dyDescent="0.2">
      <c r="A4967" s="8">
        <v>4963</v>
      </c>
      <c r="B4967" s="143" t="s">
        <v>3971</v>
      </c>
      <c r="C4967" s="92" t="s">
        <v>64</v>
      </c>
      <c r="D4967" s="91">
        <v>4</v>
      </c>
      <c r="E4967" s="37">
        <v>0.38750000000000001</v>
      </c>
      <c r="F4967" s="54"/>
      <c r="G4967" s="54"/>
      <c r="H4967" s="12">
        <f>SUM(E4967*100,F4967:G4967)</f>
        <v>38.75</v>
      </c>
      <c r="I4967" s="85"/>
      <c r="J4967" s="126"/>
      <c r="K4967" s="12">
        <f>SUM(I4967:J4967)</f>
        <v>0</v>
      </c>
      <c r="L4967" s="126"/>
      <c r="M4967" s="126"/>
      <c r="N4967" s="126"/>
      <c r="O4967" s="12">
        <f>SUM(L4967:N4967)</f>
        <v>0</v>
      </c>
      <c r="P4967" s="126"/>
      <c r="Q4967" s="126"/>
      <c r="R4967" s="126"/>
      <c r="S4967" s="126"/>
      <c r="T4967" s="12">
        <f>SUM(P4967:S4967)</f>
        <v>0</v>
      </c>
      <c r="U4967" s="126"/>
      <c r="V4967" s="85"/>
      <c r="W4967" s="85"/>
      <c r="X4967" s="85"/>
      <c r="Y4967" s="85"/>
      <c r="Z4967" s="85"/>
      <c r="AA4967" s="14">
        <f>SUM(U4967:Z4967)</f>
        <v>0</v>
      </c>
      <c r="AB4967" s="85"/>
      <c r="AC4967" s="85"/>
      <c r="AD4967" s="87">
        <f>H4967+K4967+O4967+T4967+AA4967+AB4967-AC4967</f>
        <v>38.75</v>
      </c>
    </row>
    <row r="4968" spans="1:30" ht="21" customHeight="1" x14ac:dyDescent="0.2">
      <c r="A4968" s="9">
        <v>4964</v>
      </c>
      <c r="B4968" s="122">
        <v>164029</v>
      </c>
      <c r="C4968" s="110" t="s">
        <v>73</v>
      </c>
      <c r="D4968" s="110">
        <v>4</v>
      </c>
      <c r="E4968" s="36">
        <v>0.38733333333333331</v>
      </c>
      <c r="F4968" s="50"/>
      <c r="G4968" s="50"/>
      <c r="H4968" s="12">
        <f>SUM(E4968*100,F4968:G4968)</f>
        <v>38.733333333333334</v>
      </c>
      <c r="I4968" s="50"/>
      <c r="J4968" s="112"/>
      <c r="K4968" s="14">
        <f>SUM(I4968:J4968)</f>
        <v>0</v>
      </c>
      <c r="L4968" s="50"/>
      <c r="M4968" s="112"/>
      <c r="N4968" s="112"/>
      <c r="O4968" s="14">
        <f>SUM(L4968:N4968)</f>
        <v>0</v>
      </c>
      <c r="P4968" s="112"/>
      <c r="Q4968" s="112"/>
      <c r="R4968" s="112"/>
      <c r="S4968" s="112"/>
      <c r="T4968" s="14">
        <f>SUM(P4968:S4968)</f>
        <v>0</v>
      </c>
      <c r="U4968" s="50"/>
      <c r="V4968" s="50"/>
      <c r="W4968" s="50"/>
      <c r="X4968" s="50"/>
      <c r="Y4968" s="50"/>
      <c r="Z4968" s="50"/>
      <c r="AA4968" s="14">
        <f>SUM(U4968:Z4968)</f>
        <v>0</v>
      </c>
      <c r="AB4968" s="50"/>
      <c r="AC4968" s="50"/>
      <c r="AD4968" s="86">
        <f>H4968+K4968+O4968+T4968+AA4968+AB4968-AC4968</f>
        <v>38.733333333333334</v>
      </c>
    </row>
    <row r="4969" spans="1:30" ht="21" customHeight="1" x14ac:dyDescent="0.2">
      <c r="A4969" s="10">
        <v>4965</v>
      </c>
      <c r="B4969" s="122" t="s">
        <v>3972</v>
      </c>
      <c r="C4969" s="110" t="s">
        <v>73</v>
      </c>
      <c r="D4969" s="110">
        <v>2</v>
      </c>
      <c r="E4969" s="36">
        <v>0.38060606060606061</v>
      </c>
      <c r="F4969" s="50"/>
      <c r="G4969" s="50"/>
      <c r="H4969" s="12">
        <f>SUM(E4969*100,F4969:G4969)</f>
        <v>38.060606060606062</v>
      </c>
      <c r="I4969" s="50"/>
      <c r="J4969" s="112"/>
      <c r="K4969" s="14">
        <f>SUM(I4969:J4969)</f>
        <v>0</v>
      </c>
      <c r="L4969" s="50"/>
      <c r="M4969" s="112"/>
      <c r="N4969" s="112"/>
      <c r="O4969" s="14">
        <f>SUM(L4969:N4969)</f>
        <v>0</v>
      </c>
      <c r="P4969" s="112"/>
      <c r="Q4969" s="135"/>
      <c r="R4969" s="112">
        <v>0.5</v>
      </c>
      <c r="S4969" s="112"/>
      <c r="T4969" s="14">
        <f>SUM(P4969:S4969)</f>
        <v>0.5</v>
      </c>
      <c r="U4969" s="50"/>
      <c r="V4969" s="50"/>
      <c r="W4969" s="50"/>
      <c r="X4969" s="50"/>
      <c r="Y4969" s="50"/>
      <c r="Z4969" s="50"/>
      <c r="AA4969" s="14">
        <f>SUM(U4969:Z4969)</f>
        <v>0</v>
      </c>
      <c r="AB4969" s="50"/>
      <c r="AC4969" s="50"/>
      <c r="AD4969" s="86">
        <f>H4969+K4969+O4969+T4969+AA4969+AB4969-AC4969</f>
        <v>38.560606060606062</v>
      </c>
    </row>
    <row r="4970" spans="1:30" ht="21" customHeight="1" x14ac:dyDescent="0.2">
      <c r="A4970" s="8">
        <v>4966</v>
      </c>
      <c r="B4970" s="129" t="s">
        <v>3973</v>
      </c>
      <c r="C4970" s="101" t="s">
        <v>68</v>
      </c>
      <c r="D4970" s="101">
        <v>2</v>
      </c>
      <c r="E4970" s="35">
        <v>0.38366666666666666</v>
      </c>
      <c r="F4970" s="48"/>
      <c r="G4970" s="48"/>
      <c r="H4970" s="12">
        <f>SUM(E4970*100,F4970:G4970)</f>
        <v>38.366666666666667</v>
      </c>
      <c r="I4970" s="48"/>
      <c r="J4970" s="78"/>
      <c r="K4970" s="13">
        <f>SUM(I4970:J4970)</f>
        <v>0</v>
      </c>
      <c r="L4970" s="48"/>
      <c r="M4970" s="78"/>
      <c r="N4970" s="78"/>
      <c r="O4970" s="13">
        <f>SUM(L4970:N4970)</f>
        <v>0</v>
      </c>
      <c r="P4970" s="78"/>
      <c r="Q4970" s="78"/>
      <c r="R4970" s="78"/>
      <c r="S4970" s="78"/>
      <c r="T4970" s="13">
        <f>SUM(P4970:S4970)</f>
        <v>0</v>
      </c>
      <c r="U4970" s="48"/>
      <c r="V4970" s="48"/>
      <c r="W4970" s="48"/>
      <c r="X4970" s="48"/>
      <c r="Y4970" s="48"/>
      <c r="Z4970" s="48"/>
      <c r="AA4970" s="13">
        <f>SUM(U4970:Z4970)</f>
        <v>0</v>
      </c>
      <c r="AB4970" s="48"/>
      <c r="AC4970" s="48"/>
      <c r="AD4970" s="87">
        <f>H4970+K4970+O4970+T4970+AA4970+AB4970-AC4970</f>
        <v>38.366666666666667</v>
      </c>
    </row>
    <row r="4971" spans="1:30" ht="21" customHeight="1" x14ac:dyDescent="0.2">
      <c r="A4971" s="9">
        <v>4967</v>
      </c>
      <c r="B4971" s="122" t="s">
        <v>3974</v>
      </c>
      <c r="C4971" s="110" t="s">
        <v>73</v>
      </c>
      <c r="D4971" s="110">
        <v>1</v>
      </c>
      <c r="E4971" s="36">
        <v>0.38293333333333335</v>
      </c>
      <c r="F4971" s="50"/>
      <c r="G4971" s="50"/>
      <c r="H4971" s="12">
        <f>SUM(E4971*100,F4971:G4971)</f>
        <v>38.293333333333337</v>
      </c>
      <c r="I4971" s="50"/>
      <c r="J4971" s="112"/>
      <c r="K4971" s="14">
        <f>SUM(I4971:J4971)</f>
        <v>0</v>
      </c>
      <c r="L4971" s="50"/>
      <c r="M4971" s="112"/>
      <c r="N4971" s="112"/>
      <c r="O4971" s="14">
        <f>SUM(L4971:N4971)</f>
        <v>0</v>
      </c>
      <c r="P4971" s="112"/>
      <c r="Q4971" s="112"/>
      <c r="R4971" s="112"/>
      <c r="S4971" s="112"/>
      <c r="T4971" s="14">
        <f>SUM(P4971:S4971)</f>
        <v>0</v>
      </c>
      <c r="U4971" s="50"/>
      <c r="V4971" s="50"/>
      <c r="W4971" s="50"/>
      <c r="X4971" s="50"/>
      <c r="Y4971" s="50"/>
      <c r="Z4971" s="50"/>
      <c r="AA4971" s="14">
        <f>SUM(U4971:Z4971)</f>
        <v>0</v>
      </c>
      <c r="AB4971" s="50"/>
      <c r="AC4971" s="50"/>
      <c r="AD4971" s="86">
        <f>H4971+K4971+O4971+T4971+AA4971+AB4971-AC4971</f>
        <v>38.293333333333337</v>
      </c>
    </row>
    <row r="4972" spans="1:30" ht="21" customHeight="1" x14ac:dyDescent="0.2">
      <c r="A4972" s="10">
        <v>4968</v>
      </c>
      <c r="B4972" s="122" t="s">
        <v>3975</v>
      </c>
      <c r="C4972" s="110" t="s">
        <v>73</v>
      </c>
      <c r="D4972" s="110">
        <v>2</v>
      </c>
      <c r="E4972" s="36">
        <v>0.38212121212121214</v>
      </c>
      <c r="F4972" s="50"/>
      <c r="G4972" s="50"/>
      <c r="H4972" s="12">
        <f>SUM(E4972*100,F4972:G4972)</f>
        <v>38.212121212121211</v>
      </c>
      <c r="I4972" s="50"/>
      <c r="J4972" s="112"/>
      <c r="K4972" s="14">
        <f>SUM(I4972:J4972)</f>
        <v>0</v>
      </c>
      <c r="L4972" s="50"/>
      <c r="M4972" s="112"/>
      <c r="N4972" s="112"/>
      <c r="O4972" s="14">
        <f>SUM(L4972:N4972)</f>
        <v>0</v>
      </c>
      <c r="P4972" s="112"/>
      <c r="Q4972" s="112"/>
      <c r="R4972" s="112"/>
      <c r="S4972" s="112"/>
      <c r="T4972" s="14">
        <f>SUM(P4972:S4972)</f>
        <v>0</v>
      </c>
      <c r="U4972" s="50"/>
      <c r="V4972" s="50"/>
      <c r="W4972" s="50"/>
      <c r="X4972" s="50"/>
      <c r="Y4972" s="50"/>
      <c r="Z4972" s="50"/>
      <c r="AA4972" s="14">
        <f>SUM(U4972:Z4972)</f>
        <v>0</v>
      </c>
      <c r="AB4972" s="50"/>
      <c r="AC4972" s="50"/>
      <c r="AD4972" s="86">
        <f>H4972+K4972+O4972+T4972+AA4972+AB4972-AC4972</f>
        <v>38.212121212121211</v>
      </c>
    </row>
    <row r="4973" spans="1:30" ht="21" customHeight="1" x14ac:dyDescent="0.2">
      <c r="A4973" s="8">
        <v>4969</v>
      </c>
      <c r="B4973" s="123" t="s">
        <v>3976</v>
      </c>
      <c r="C4973" s="101" t="s">
        <v>68</v>
      </c>
      <c r="D4973" s="137">
        <v>4</v>
      </c>
      <c r="E4973" s="35">
        <v>0.38111111111111112</v>
      </c>
      <c r="F4973" s="48"/>
      <c r="G4973" s="48"/>
      <c r="H4973" s="12">
        <f>SUM(E4973*100,F4973:G4973)</f>
        <v>38.111111111111114</v>
      </c>
      <c r="I4973" s="48"/>
      <c r="J4973" s="78"/>
      <c r="K4973" s="13">
        <f>SUM(I4973:J4973)</f>
        <v>0</v>
      </c>
      <c r="L4973" s="48"/>
      <c r="M4973" s="78"/>
      <c r="N4973" s="78"/>
      <c r="O4973" s="13">
        <f>SUM(L4973:N4973)</f>
        <v>0</v>
      </c>
      <c r="P4973" s="78"/>
      <c r="Q4973" s="78"/>
      <c r="R4973" s="78"/>
      <c r="S4973" s="78"/>
      <c r="T4973" s="13">
        <f>SUM(P4973:S4973)</f>
        <v>0</v>
      </c>
      <c r="U4973" s="48"/>
      <c r="V4973" s="48"/>
      <c r="W4973" s="48"/>
      <c r="X4973" s="48"/>
      <c r="Y4973" s="48"/>
      <c r="Z4973" s="48"/>
      <c r="AA4973" s="13">
        <f>SUM(U4973:Z4973)</f>
        <v>0</v>
      </c>
      <c r="AB4973" s="48"/>
      <c r="AC4973" s="48"/>
      <c r="AD4973" s="86">
        <f>H4973+K4973+O4973+T4973+AA4973+AB4973-AC4973</f>
        <v>38.111111111111114</v>
      </c>
    </row>
    <row r="4974" spans="1:30" ht="21" customHeight="1" x14ac:dyDescent="0.2">
      <c r="A4974" s="9">
        <v>4970</v>
      </c>
      <c r="B4974" s="154">
        <v>164310</v>
      </c>
      <c r="C4974" s="92" t="s">
        <v>64</v>
      </c>
      <c r="D4974" s="91">
        <v>4</v>
      </c>
      <c r="E4974" s="37">
        <v>0.36016304347826089</v>
      </c>
      <c r="F4974" s="46"/>
      <c r="G4974" s="91"/>
      <c r="H4974" s="12">
        <f>SUM(E4974*100,F4974:G4974)</f>
        <v>36.016304347826086</v>
      </c>
      <c r="I4974" s="94"/>
      <c r="J4974" s="95"/>
      <c r="K4974" s="12">
        <f>SUM(I4974:J4974)</f>
        <v>0</v>
      </c>
      <c r="L4974" s="95"/>
      <c r="M4974" s="95"/>
      <c r="N4974" s="95"/>
      <c r="O4974" s="12">
        <f>SUM(L4974:N4974)</f>
        <v>0</v>
      </c>
      <c r="P4974" s="95"/>
      <c r="Q4974" s="95"/>
      <c r="R4974" s="95"/>
      <c r="S4974" s="95"/>
      <c r="T4974" s="12">
        <f>SUM(P4974:S4974)</f>
        <v>0</v>
      </c>
      <c r="U4974" s="95"/>
      <c r="V4974" s="94">
        <v>2</v>
      </c>
      <c r="W4974" s="94"/>
      <c r="X4974" s="94"/>
      <c r="Y4974" s="85"/>
      <c r="Z4974" s="85"/>
      <c r="AA4974" s="14">
        <f>SUM(U4974:Z4974)</f>
        <v>2</v>
      </c>
      <c r="AB4974" s="85"/>
      <c r="AC4974" s="85"/>
      <c r="AD4974" s="86">
        <f>H4974+K4974+O4974+T4974+AA4974+AB4974-AC4974</f>
        <v>38.016304347826086</v>
      </c>
    </row>
    <row r="4975" spans="1:30" ht="21" customHeight="1" x14ac:dyDescent="0.2">
      <c r="A4975" s="10">
        <v>4971</v>
      </c>
      <c r="B4975" s="218">
        <v>164375</v>
      </c>
      <c r="C4975" s="92" t="s">
        <v>64</v>
      </c>
      <c r="D4975" s="91">
        <v>5</v>
      </c>
      <c r="E4975" s="37">
        <v>0.3800716845878136</v>
      </c>
      <c r="F4975" s="46"/>
      <c r="G4975" s="46"/>
      <c r="H4975" s="12">
        <f>SUM(E4975*100,F4975:G4975)</f>
        <v>38.007168458781358</v>
      </c>
      <c r="I4975" s="94"/>
      <c r="J4975" s="95"/>
      <c r="K4975" s="12">
        <f>SUM(I4975:J4975)</f>
        <v>0</v>
      </c>
      <c r="L4975" s="95"/>
      <c r="M4975" s="95"/>
      <c r="N4975" s="95"/>
      <c r="O4975" s="12">
        <f>SUM(L4975:N4975)</f>
        <v>0</v>
      </c>
      <c r="P4975" s="95"/>
      <c r="Q4975" s="95"/>
      <c r="R4975" s="95"/>
      <c r="S4975" s="95"/>
      <c r="T4975" s="12">
        <f>SUM(P4975:S4975)</f>
        <v>0</v>
      </c>
      <c r="U4975" s="95"/>
      <c r="V4975" s="94"/>
      <c r="W4975" s="94"/>
      <c r="X4975" s="94"/>
      <c r="Y4975" s="85"/>
      <c r="Z4975" s="85"/>
      <c r="AA4975" s="14">
        <f>SUM(U4975:Z4975)</f>
        <v>0</v>
      </c>
      <c r="AB4975" s="85"/>
      <c r="AC4975" s="85"/>
      <c r="AD4975" s="86">
        <f>H4975+K4975+O4975+T4975+AA4975+AB4975-AC4975</f>
        <v>38.007168458781358</v>
      </c>
    </row>
    <row r="4976" spans="1:30" ht="21" customHeight="1" x14ac:dyDescent="0.2">
      <c r="A4976" s="8">
        <v>4972</v>
      </c>
      <c r="B4976" s="107" t="s">
        <v>3977</v>
      </c>
      <c r="C4976" s="104" t="s">
        <v>70</v>
      </c>
      <c r="D4976" s="104">
        <v>2</v>
      </c>
      <c r="E4976" s="36">
        <f>H4976/100</f>
        <v>0.37680000000000002</v>
      </c>
      <c r="F4976" s="49"/>
      <c r="G4976" s="49"/>
      <c r="H4976" s="12">
        <v>37.68</v>
      </c>
      <c r="I4976" s="49"/>
      <c r="J4976" s="106"/>
      <c r="K4976" s="14">
        <f>SUM(I4976:J4976)</f>
        <v>0</v>
      </c>
      <c r="L4976" s="49"/>
      <c r="M4976" s="106"/>
      <c r="N4976" s="106"/>
      <c r="O4976" s="14">
        <f>SUM(L4976:N4976)</f>
        <v>0</v>
      </c>
      <c r="P4976" s="106"/>
      <c r="Q4976" s="106"/>
      <c r="R4976" s="106"/>
      <c r="S4976" s="106"/>
      <c r="T4976" s="14">
        <f>SUM(P4976:S4976)</f>
        <v>0</v>
      </c>
      <c r="U4976" s="49"/>
      <c r="V4976" s="49"/>
      <c r="W4976" s="49"/>
      <c r="X4976" s="49"/>
      <c r="Y4976" s="49"/>
      <c r="Z4976" s="49"/>
      <c r="AA4976" s="14">
        <f>SUM(U4976:Z4976)</f>
        <v>0</v>
      </c>
      <c r="AB4976" s="49"/>
      <c r="AC4976" s="49"/>
      <c r="AD4976" s="86">
        <f>H4976+K4976+O4976+T4976+AA4976+AB4976-AC4976</f>
        <v>37.68</v>
      </c>
    </row>
    <row r="4977" spans="1:30" ht="21" customHeight="1" x14ac:dyDescent="0.2">
      <c r="A4977" s="9">
        <v>4973</v>
      </c>
      <c r="B4977" s="122" t="s">
        <v>3978</v>
      </c>
      <c r="C4977" s="110" t="s">
        <v>73</v>
      </c>
      <c r="D4977" s="110">
        <v>4</v>
      </c>
      <c r="E4977" s="36">
        <v>0.37580882352941175</v>
      </c>
      <c r="F4977" s="50"/>
      <c r="G4977" s="50"/>
      <c r="H4977" s="12">
        <f>SUM(E4977*100,F4977:G4977)</f>
        <v>37.580882352941174</v>
      </c>
      <c r="I4977" s="50"/>
      <c r="J4977" s="112"/>
      <c r="K4977" s="14">
        <f>SUM(I4977:J4977)</f>
        <v>0</v>
      </c>
      <c r="L4977" s="50"/>
      <c r="M4977" s="112"/>
      <c r="N4977" s="112"/>
      <c r="O4977" s="14">
        <f>SUM(L4977:N4977)</f>
        <v>0</v>
      </c>
      <c r="P4977" s="112"/>
      <c r="Q4977" s="112"/>
      <c r="R4977" s="112"/>
      <c r="S4977" s="112"/>
      <c r="T4977" s="14">
        <f>SUM(P4977:S4977)</f>
        <v>0</v>
      </c>
      <c r="U4977" s="50"/>
      <c r="V4977" s="50"/>
      <c r="W4977" s="50"/>
      <c r="X4977" s="50"/>
      <c r="Y4977" s="50"/>
      <c r="Z4977" s="50"/>
      <c r="AA4977" s="14">
        <f>SUM(U4977:Z4977)</f>
        <v>0</v>
      </c>
      <c r="AB4977" s="50"/>
      <c r="AC4977" s="50"/>
      <c r="AD4977" s="86">
        <f>H4977+K4977+O4977+T4977+AA4977+AB4977-AC4977</f>
        <v>37.580882352941174</v>
      </c>
    </row>
    <row r="4978" spans="1:30" ht="21" customHeight="1" x14ac:dyDescent="0.2">
      <c r="A4978" s="10">
        <v>4974</v>
      </c>
      <c r="B4978" s="107" t="s">
        <v>3979</v>
      </c>
      <c r="C4978" s="104" t="s">
        <v>70</v>
      </c>
      <c r="D4978" s="104">
        <v>2</v>
      </c>
      <c r="E4978" s="36">
        <f>H4978/100</f>
        <v>0.374</v>
      </c>
      <c r="F4978" s="49"/>
      <c r="G4978" s="49"/>
      <c r="H4978" s="12">
        <v>37.4</v>
      </c>
      <c r="I4978" s="49"/>
      <c r="J4978" s="106"/>
      <c r="K4978" s="14">
        <f>SUM(I4978:J4978)</f>
        <v>0</v>
      </c>
      <c r="L4978" s="49"/>
      <c r="M4978" s="106"/>
      <c r="N4978" s="106"/>
      <c r="O4978" s="14">
        <f>SUM(L4978:N4978)</f>
        <v>0</v>
      </c>
      <c r="P4978" s="106"/>
      <c r="Q4978" s="106"/>
      <c r="R4978" s="106"/>
      <c r="S4978" s="106"/>
      <c r="T4978" s="14">
        <f>SUM(P4978:S4978)</f>
        <v>0</v>
      </c>
      <c r="U4978" s="49"/>
      <c r="V4978" s="49"/>
      <c r="W4978" s="49"/>
      <c r="X4978" s="49"/>
      <c r="Y4978" s="49"/>
      <c r="Z4978" s="49"/>
      <c r="AA4978" s="14">
        <f>SUM(U4978:Z4978)</f>
        <v>0</v>
      </c>
      <c r="AB4978" s="49"/>
      <c r="AC4978" s="49"/>
      <c r="AD4978" s="86">
        <f>H4978+K4978+O4978+T4978+AA4978+AB4978-AC4978</f>
        <v>37.4</v>
      </c>
    </row>
    <row r="4979" spans="1:30" ht="21" customHeight="1" x14ac:dyDescent="0.2">
      <c r="A4979" s="8">
        <v>4975</v>
      </c>
      <c r="B4979" s="122" t="s">
        <v>3980</v>
      </c>
      <c r="C4979" s="110" t="s">
        <v>73</v>
      </c>
      <c r="D4979" s="110">
        <v>3</v>
      </c>
      <c r="E4979" s="36">
        <v>0.26027777777777777</v>
      </c>
      <c r="F4979" s="50"/>
      <c r="G4979" s="50"/>
      <c r="H4979" s="12">
        <f>SUM(E4979*100,F4979:G4979)</f>
        <v>26.027777777777779</v>
      </c>
      <c r="I4979" s="50"/>
      <c r="J4979" s="112"/>
      <c r="K4979" s="14">
        <f>SUM(I4979:J4979)</f>
        <v>0</v>
      </c>
      <c r="L4979" s="50"/>
      <c r="M4979" s="112"/>
      <c r="N4979" s="112"/>
      <c r="O4979" s="14">
        <f>SUM(L4979:N4979)</f>
        <v>0</v>
      </c>
      <c r="P4979" s="112"/>
      <c r="Q4979" s="112"/>
      <c r="R4979" s="112"/>
      <c r="S4979" s="112"/>
      <c r="T4979" s="14">
        <f>SUM(P4979:S4979)</f>
        <v>0</v>
      </c>
      <c r="U4979" s="50"/>
      <c r="V4979" s="50">
        <v>8</v>
      </c>
      <c r="W4979" s="50"/>
      <c r="X4979" s="50"/>
      <c r="Y4979" s="50"/>
      <c r="Z4979" s="50"/>
      <c r="AA4979" s="14">
        <f>SUM(U4979:Z4979)</f>
        <v>8</v>
      </c>
      <c r="AB4979" s="50">
        <v>3</v>
      </c>
      <c r="AC4979" s="50"/>
      <c r="AD4979" s="86">
        <f>H4979+K4979+O4979+T4979+AA4979+AB4979-AC4979</f>
        <v>37.027777777777779</v>
      </c>
    </row>
    <row r="4980" spans="1:30" ht="21" customHeight="1" x14ac:dyDescent="0.2">
      <c r="A4980" s="9">
        <v>4976</v>
      </c>
      <c r="B4980" s="107" t="s">
        <v>3981</v>
      </c>
      <c r="C4980" s="104" t="s">
        <v>70</v>
      </c>
      <c r="D4980" s="104">
        <v>2</v>
      </c>
      <c r="E4980" s="36">
        <f>H4980/100</f>
        <v>0.36714285714285716</v>
      </c>
      <c r="F4980" s="49"/>
      <c r="G4980" s="49"/>
      <c r="H4980" s="12">
        <v>36.714285714285715</v>
      </c>
      <c r="I4980" s="49"/>
      <c r="J4980" s="106"/>
      <c r="K4980" s="14">
        <f>SUM(I4980:J4980)</f>
        <v>0</v>
      </c>
      <c r="L4980" s="49"/>
      <c r="M4980" s="106"/>
      <c r="N4980" s="106"/>
      <c r="O4980" s="14">
        <f>SUM(L4980:N4980)</f>
        <v>0</v>
      </c>
      <c r="P4980" s="106"/>
      <c r="Q4980" s="106"/>
      <c r="R4980" s="106"/>
      <c r="S4980" s="106"/>
      <c r="T4980" s="14">
        <f>SUM(P4980:S4980)</f>
        <v>0</v>
      </c>
      <c r="U4980" s="49"/>
      <c r="V4980" s="49"/>
      <c r="W4980" s="49"/>
      <c r="X4980" s="49"/>
      <c r="Y4980" s="49"/>
      <c r="Z4980" s="49"/>
      <c r="AA4980" s="14">
        <f>SUM(U4980:Z4980)</f>
        <v>0</v>
      </c>
      <c r="AB4980" s="49"/>
      <c r="AC4980" s="49"/>
      <c r="AD4980" s="86">
        <f>H4980+K4980+O4980+T4980+AA4980+AB4980-AC4980</f>
        <v>36.714285714285715</v>
      </c>
    </row>
    <row r="4981" spans="1:30" ht="21" customHeight="1" x14ac:dyDescent="0.2">
      <c r="A4981" s="10">
        <v>4977</v>
      </c>
      <c r="B4981" s="153" t="s">
        <v>3982</v>
      </c>
      <c r="C4981" s="92" t="s">
        <v>64</v>
      </c>
      <c r="D4981" s="91">
        <v>4</v>
      </c>
      <c r="E4981" s="37">
        <v>0.36644859813084113</v>
      </c>
      <c r="F4981" s="53"/>
      <c r="G4981" s="46"/>
      <c r="H4981" s="12">
        <f>SUM(E4981*100,F4981:G4981)</f>
        <v>36.644859813084111</v>
      </c>
      <c r="I4981" s="53"/>
      <c r="J4981" s="113"/>
      <c r="K4981" s="12">
        <f>SUM(I4981:J4981)</f>
        <v>0</v>
      </c>
      <c r="L4981" s="53"/>
      <c r="M4981" s="113"/>
      <c r="N4981" s="113"/>
      <c r="O4981" s="12">
        <f>SUM(L4981:N4981)</f>
        <v>0</v>
      </c>
      <c r="P4981" s="113"/>
      <c r="Q4981" s="113"/>
      <c r="R4981" s="113"/>
      <c r="S4981" s="113"/>
      <c r="T4981" s="12">
        <f>SUM(P4981:S4981)</f>
        <v>0</v>
      </c>
      <c r="U4981" s="53"/>
      <c r="V4981" s="53"/>
      <c r="W4981" s="53"/>
      <c r="X4981" s="53"/>
      <c r="Y4981" s="58"/>
      <c r="Z4981" s="58"/>
      <c r="AA4981" s="14">
        <f>SUM(U4981:Z4981)</f>
        <v>0</v>
      </c>
      <c r="AB4981" s="58"/>
      <c r="AC4981" s="58"/>
      <c r="AD4981" s="87">
        <f>H4981+K4981+O4981+T4981+AA4981+AB4981-AC4981</f>
        <v>36.644859813084111</v>
      </c>
    </row>
    <row r="4982" spans="1:30" ht="21" customHeight="1" x14ac:dyDescent="0.2">
      <c r="A4982" s="8">
        <v>4978</v>
      </c>
      <c r="B4982" s="110" t="s">
        <v>3983</v>
      </c>
      <c r="C4982" s="110" t="s">
        <v>73</v>
      </c>
      <c r="D4982" s="110">
        <v>3</v>
      </c>
      <c r="E4982" s="36">
        <v>0.36608695652173912</v>
      </c>
      <c r="F4982" s="50"/>
      <c r="G4982" s="50"/>
      <c r="H4982" s="12">
        <f>SUM(E4982*100,F4982:G4982)</f>
        <v>36.608695652173914</v>
      </c>
      <c r="I4982" s="50"/>
      <c r="J4982" s="112"/>
      <c r="K4982" s="14">
        <f>SUM(I4982:J4982)</f>
        <v>0</v>
      </c>
      <c r="L4982" s="50"/>
      <c r="M4982" s="112"/>
      <c r="N4982" s="112"/>
      <c r="O4982" s="14">
        <f>SUM(L4982:N4982)</f>
        <v>0</v>
      </c>
      <c r="P4982" s="112"/>
      <c r="Q4982" s="112"/>
      <c r="R4982" s="112"/>
      <c r="S4982" s="112"/>
      <c r="T4982" s="14">
        <f>SUM(P4982:S4982)</f>
        <v>0</v>
      </c>
      <c r="U4982" s="50"/>
      <c r="V4982" s="50"/>
      <c r="W4982" s="50"/>
      <c r="X4982" s="50"/>
      <c r="Y4982" s="50"/>
      <c r="Z4982" s="50"/>
      <c r="AA4982" s="14">
        <f>SUM(U4982:Z4982)</f>
        <v>0</v>
      </c>
      <c r="AB4982" s="50"/>
      <c r="AC4982" s="50"/>
      <c r="AD4982" s="87">
        <f>H4982+K4982+O4982+T4982+AA4982+AB4982-AC4982</f>
        <v>36.608695652173914</v>
      </c>
    </row>
    <row r="4983" spans="1:30" ht="21" customHeight="1" x14ac:dyDescent="0.2">
      <c r="A4983" s="9">
        <v>4979</v>
      </c>
      <c r="B4983" s="122" t="s">
        <v>3984</v>
      </c>
      <c r="C4983" s="110" t="s">
        <v>73</v>
      </c>
      <c r="D4983" s="110">
        <v>3</v>
      </c>
      <c r="E4983" s="36">
        <v>0.36388888888888887</v>
      </c>
      <c r="F4983" s="50"/>
      <c r="G4983" s="50"/>
      <c r="H4983" s="12">
        <f>SUM(E4983*100,F4983:G4983)</f>
        <v>36.388888888888886</v>
      </c>
      <c r="I4983" s="50"/>
      <c r="J4983" s="112"/>
      <c r="K4983" s="14">
        <f>SUM(I4983:J4983)</f>
        <v>0</v>
      </c>
      <c r="L4983" s="50"/>
      <c r="M4983" s="112"/>
      <c r="N4983" s="112"/>
      <c r="O4983" s="14">
        <f>SUM(L4983:N4983)</f>
        <v>0</v>
      </c>
      <c r="P4983" s="112"/>
      <c r="Q4983" s="112"/>
      <c r="R4983" s="112"/>
      <c r="S4983" s="112"/>
      <c r="T4983" s="14">
        <f>SUM(P4983:S4983)</f>
        <v>0</v>
      </c>
      <c r="U4983" s="50"/>
      <c r="V4983" s="50"/>
      <c r="W4983" s="50"/>
      <c r="X4983" s="50"/>
      <c r="Y4983" s="50"/>
      <c r="Z4983" s="50"/>
      <c r="AA4983" s="14">
        <f>SUM(U4983:Z4983)</f>
        <v>0</v>
      </c>
      <c r="AB4983" s="50"/>
      <c r="AC4983" s="50"/>
      <c r="AD4983" s="86">
        <f>H4983+K4983+O4983+T4983+AA4983+AB4983-AC4983</f>
        <v>36.388888888888886</v>
      </c>
    </row>
    <row r="4984" spans="1:30" ht="21" customHeight="1" x14ac:dyDescent="0.2">
      <c r="A4984" s="10">
        <v>4980</v>
      </c>
      <c r="B4984" s="96" t="s">
        <v>3985</v>
      </c>
      <c r="C4984" s="96" t="s">
        <v>66</v>
      </c>
      <c r="D4984" s="96">
        <v>3</v>
      </c>
      <c r="E4984" s="35">
        <v>0.36288135593220339</v>
      </c>
      <c r="F4984" s="47"/>
      <c r="G4984" s="47"/>
      <c r="H4984" s="12">
        <f>SUM(E4984*100,F4984:G4984)</f>
        <v>36.288135593220339</v>
      </c>
      <c r="I4984" s="47"/>
      <c r="J4984" s="77"/>
      <c r="K4984" s="13">
        <f>SUM(I4984:J4984)</f>
        <v>0</v>
      </c>
      <c r="L4984" s="47"/>
      <c r="M4984" s="77"/>
      <c r="N4984" s="77"/>
      <c r="O4984" s="13">
        <f>SUM(L4984:N4984)</f>
        <v>0</v>
      </c>
      <c r="P4984" s="77"/>
      <c r="Q4984" s="77"/>
      <c r="R4984" s="77"/>
      <c r="S4984" s="77"/>
      <c r="T4984" s="13">
        <f>SUM(P4984:S4984)</f>
        <v>0</v>
      </c>
      <c r="U4984" s="47"/>
      <c r="V4984" s="47"/>
      <c r="W4984" s="47"/>
      <c r="X4984" s="47"/>
      <c r="Y4984" s="47"/>
      <c r="Z4984" s="47"/>
      <c r="AA4984" s="13">
        <f>SUM(U4984:Z4984)</f>
        <v>0</v>
      </c>
      <c r="AB4984" s="47"/>
      <c r="AC4984" s="47"/>
      <c r="AD4984" s="86">
        <f>H4984+K4984+O4984+T4984+AA4984+AB4984-AC4984</f>
        <v>36.288135593220339</v>
      </c>
    </row>
    <row r="4985" spans="1:30" ht="21" customHeight="1" x14ac:dyDescent="0.2">
      <c r="A4985" s="8">
        <v>4981</v>
      </c>
      <c r="B4985" s="100" t="s">
        <v>3986</v>
      </c>
      <c r="C4985" s="101" t="s">
        <v>68</v>
      </c>
      <c r="D4985" s="156">
        <v>1</v>
      </c>
      <c r="E4985" s="38">
        <v>0.36266666666666669</v>
      </c>
      <c r="F4985" s="48"/>
      <c r="G4985" s="48"/>
      <c r="H4985" s="12">
        <f>SUM(E4985*100,F4985:G4985)</f>
        <v>36.266666666666666</v>
      </c>
      <c r="I4985" s="48"/>
      <c r="J4985" s="78"/>
      <c r="K4985" s="13">
        <f>SUM(I4985:J4985)</f>
        <v>0</v>
      </c>
      <c r="L4985" s="48"/>
      <c r="M4985" s="78"/>
      <c r="N4985" s="78"/>
      <c r="O4985" s="13">
        <f>SUM(L4985:N4985)</f>
        <v>0</v>
      </c>
      <c r="P4985" s="78"/>
      <c r="Q4985" s="78"/>
      <c r="R4985" s="78"/>
      <c r="S4985" s="78"/>
      <c r="T4985" s="13">
        <f>SUM(P4985:S4985)</f>
        <v>0</v>
      </c>
      <c r="U4985" s="48"/>
      <c r="V4985" s="48"/>
      <c r="W4985" s="48"/>
      <c r="X4985" s="48"/>
      <c r="Y4985" s="48"/>
      <c r="Z4985" s="48"/>
      <c r="AA4985" s="13">
        <f>SUM(U4985:Z4985)</f>
        <v>0</v>
      </c>
      <c r="AB4985" s="48"/>
      <c r="AC4985" s="48"/>
      <c r="AD4985" s="86">
        <f>H4985+K4985+O4985+T4985+AA4985+AB4985-AC4985</f>
        <v>36.266666666666666</v>
      </c>
    </row>
    <row r="4986" spans="1:30" ht="21" customHeight="1" x14ac:dyDescent="0.2">
      <c r="A4986" s="9">
        <v>4982</v>
      </c>
      <c r="B4986" s="107" t="s">
        <v>3987</v>
      </c>
      <c r="C4986" s="104" t="s">
        <v>70</v>
      </c>
      <c r="D4986" s="104">
        <v>2</v>
      </c>
      <c r="E4986" s="36">
        <f>H4986/100</f>
        <v>0.36</v>
      </c>
      <c r="F4986" s="49"/>
      <c r="G4986" s="49"/>
      <c r="H4986" s="12">
        <v>36</v>
      </c>
      <c r="I4986" s="49"/>
      <c r="J4986" s="106"/>
      <c r="K4986" s="14">
        <f>SUM(I4986:J4986)</f>
        <v>0</v>
      </c>
      <c r="L4986" s="49"/>
      <c r="M4986" s="106"/>
      <c r="N4986" s="106"/>
      <c r="O4986" s="14">
        <f>SUM(L4986:N4986)</f>
        <v>0</v>
      </c>
      <c r="P4986" s="106"/>
      <c r="Q4986" s="106"/>
      <c r="R4986" s="106"/>
      <c r="S4986" s="106"/>
      <c r="T4986" s="14">
        <f>SUM(P4986:S4986)</f>
        <v>0</v>
      </c>
      <c r="U4986" s="49"/>
      <c r="V4986" s="49"/>
      <c r="W4986" s="49"/>
      <c r="X4986" s="49"/>
      <c r="Y4986" s="49"/>
      <c r="Z4986" s="49"/>
      <c r="AA4986" s="14">
        <f>SUM(U4986:Z4986)</f>
        <v>0</v>
      </c>
      <c r="AB4986" s="49"/>
      <c r="AC4986" s="49"/>
      <c r="AD4986" s="86">
        <f>H4986+K4986+O4986+T4986+AA4986+AB4986-AC4986</f>
        <v>36</v>
      </c>
    </row>
    <row r="4987" spans="1:30" ht="21" customHeight="1" x14ac:dyDescent="0.2">
      <c r="A4987" s="10">
        <v>4983</v>
      </c>
      <c r="B4987" s="122" t="s">
        <v>3988</v>
      </c>
      <c r="C4987" s="110" t="s">
        <v>73</v>
      </c>
      <c r="D4987" s="110">
        <v>3</v>
      </c>
      <c r="E4987" s="36">
        <v>0.36</v>
      </c>
      <c r="F4987" s="50"/>
      <c r="G4987" s="50"/>
      <c r="H4987" s="12">
        <f>SUM(E4987*100,F4987:G4987)</f>
        <v>36</v>
      </c>
      <c r="I4987" s="50"/>
      <c r="J4987" s="112"/>
      <c r="K4987" s="14">
        <f>SUM(I4987:J4987)</f>
        <v>0</v>
      </c>
      <c r="L4987" s="50"/>
      <c r="M4987" s="112"/>
      <c r="N4987" s="112"/>
      <c r="O4987" s="14">
        <f>SUM(L4987:N4987)</f>
        <v>0</v>
      </c>
      <c r="P4987" s="112"/>
      <c r="Q4987" s="112"/>
      <c r="R4987" s="112"/>
      <c r="S4987" s="112"/>
      <c r="T4987" s="14">
        <f>SUM(P4987:S4987)</f>
        <v>0</v>
      </c>
      <c r="U4987" s="50"/>
      <c r="V4987" s="50"/>
      <c r="W4987" s="50"/>
      <c r="X4987" s="50"/>
      <c r="Y4987" s="50"/>
      <c r="Z4987" s="50"/>
      <c r="AA4987" s="14">
        <f>SUM(U4987:Z4987)</f>
        <v>0</v>
      </c>
      <c r="AB4987" s="50"/>
      <c r="AC4987" s="50"/>
      <c r="AD4987" s="87">
        <f>H4987+K4987+O4987+T4987+AA4987+AB4987-AC4987</f>
        <v>36</v>
      </c>
    </row>
    <row r="4988" spans="1:30" ht="21" customHeight="1" x14ac:dyDescent="0.2">
      <c r="A4988" s="8">
        <v>4984</v>
      </c>
      <c r="B4988" s="122" t="s">
        <v>3989</v>
      </c>
      <c r="C4988" s="110" t="s">
        <v>73</v>
      </c>
      <c r="D4988" s="110">
        <v>1</v>
      </c>
      <c r="E4988" s="36">
        <v>0.35513333333333336</v>
      </c>
      <c r="F4988" s="50"/>
      <c r="G4988" s="50"/>
      <c r="H4988" s="12">
        <f>SUM(E4988*100,F4988:G4988)</f>
        <v>35.513333333333335</v>
      </c>
      <c r="I4988" s="50"/>
      <c r="J4988" s="112"/>
      <c r="K4988" s="14">
        <f>SUM(I4988:J4988)</f>
        <v>0</v>
      </c>
      <c r="L4988" s="50"/>
      <c r="M4988" s="112"/>
      <c r="N4988" s="112"/>
      <c r="O4988" s="14">
        <f>SUM(L4988:N4988)</f>
        <v>0</v>
      </c>
      <c r="P4988" s="112"/>
      <c r="Q4988" s="112"/>
      <c r="R4988" s="112"/>
      <c r="S4988" s="112"/>
      <c r="T4988" s="14">
        <f>SUM(P4988:S4988)</f>
        <v>0</v>
      </c>
      <c r="U4988" s="50"/>
      <c r="V4988" s="50"/>
      <c r="W4988" s="50"/>
      <c r="X4988" s="50"/>
      <c r="Y4988" s="50"/>
      <c r="Z4988" s="50"/>
      <c r="AA4988" s="14">
        <f>SUM(U4988:Z4988)</f>
        <v>0</v>
      </c>
      <c r="AB4988" s="50"/>
      <c r="AC4988" s="50"/>
      <c r="AD4988" s="87">
        <f>H4988+K4988+O4988+T4988+AA4988+AB4988-AC4988</f>
        <v>35.513333333333335</v>
      </c>
    </row>
    <row r="4989" spans="1:30" ht="21" customHeight="1" x14ac:dyDescent="0.2">
      <c r="A4989" s="9">
        <v>4985</v>
      </c>
      <c r="B4989" s="107">
        <v>182834</v>
      </c>
      <c r="C4989" s="104" t="s">
        <v>70</v>
      </c>
      <c r="D4989" s="104">
        <v>3</v>
      </c>
      <c r="E4989" s="36">
        <f>'[1]3-18-04.'!AD19</f>
        <v>0.35499999999999998</v>
      </c>
      <c r="F4989" s="49"/>
      <c r="G4989" s="49"/>
      <c r="H4989" s="12">
        <f>SUM(E4989*100,F4989:G4989)</f>
        <v>35.5</v>
      </c>
      <c r="I4989" s="49"/>
      <c r="J4989" s="106"/>
      <c r="K4989" s="14">
        <f>SUM(I4989:J4989)</f>
        <v>0</v>
      </c>
      <c r="L4989" s="49"/>
      <c r="M4989" s="106"/>
      <c r="N4989" s="106"/>
      <c r="O4989" s="14">
        <f>SUM(L4989:N4989)</f>
        <v>0</v>
      </c>
      <c r="P4989" s="106"/>
      <c r="Q4989" s="106"/>
      <c r="R4989" s="106"/>
      <c r="S4989" s="106"/>
      <c r="T4989" s="14">
        <f>SUM(P4989:S4989)</f>
        <v>0</v>
      </c>
      <c r="U4989" s="49"/>
      <c r="V4989" s="49"/>
      <c r="W4989" s="49"/>
      <c r="X4989" s="49"/>
      <c r="Y4989" s="49"/>
      <c r="Z4989" s="49"/>
      <c r="AA4989" s="14">
        <f>SUM(U4989:Z4989)</f>
        <v>0</v>
      </c>
      <c r="AB4989" s="49"/>
      <c r="AC4989" s="49"/>
      <c r="AD4989" s="87">
        <f>H4989+K4989+O4989+T4989+AA4989+AB4989-AC4989</f>
        <v>35.5</v>
      </c>
    </row>
    <row r="4990" spans="1:30" ht="21" customHeight="1" x14ac:dyDescent="0.2">
      <c r="A4990" s="10">
        <v>4986</v>
      </c>
      <c r="B4990" s="96" t="s">
        <v>3990</v>
      </c>
      <c r="C4990" s="96" t="s">
        <v>66</v>
      </c>
      <c r="D4990" s="96">
        <v>4</v>
      </c>
      <c r="E4990" s="35">
        <v>0.34620689655172415</v>
      </c>
      <c r="F4990" s="47"/>
      <c r="G4990" s="47"/>
      <c r="H4990" s="12">
        <f>SUM(E4990*100,F4990:G4990)</f>
        <v>34.620689655172413</v>
      </c>
      <c r="I4990" s="47"/>
      <c r="J4990" s="77"/>
      <c r="K4990" s="13">
        <f>SUM(I4990:J4990)</f>
        <v>0</v>
      </c>
      <c r="L4990" s="47"/>
      <c r="M4990" s="77"/>
      <c r="N4990" s="77"/>
      <c r="O4990" s="13">
        <f>SUM(L4990:N4990)</f>
        <v>0</v>
      </c>
      <c r="P4990" s="77"/>
      <c r="Q4990" s="77"/>
      <c r="R4990" s="77"/>
      <c r="S4990" s="77"/>
      <c r="T4990" s="13">
        <f>SUM(P4990:S4990)</f>
        <v>0</v>
      </c>
      <c r="U4990" s="47"/>
      <c r="V4990" s="47"/>
      <c r="W4990" s="47"/>
      <c r="X4990" s="47"/>
      <c r="Y4990" s="47">
        <v>0.8</v>
      </c>
      <c r="Z4990" s="47"/>
      <c r="AA4990" s="13">
        <f>SUM(U4990:Z4990)</f>
        <v>0.8</v>
      </c>
      <c r="AB4990" s="47"/>
      <c r="AC4990" s="47"/>
      <c r="AD4990" s="86">
        <f>H4990+K4990+O4990+T4990+AA4990+AB4990-AC4990</f>
        <v>35.42068965517241</v>
      </c>
    </row>
    <row r="4991" spans="1:30" ht="21" customHeight="1" x14ac:dyDescent="0.2">
      <c r="A4991" s="8">
        <v>4987</v>
      </c>
      <c r="B4991" s="123" t="s">
        <v>3991</v>
      </c>
      <c r="C4991" s="101" t="s">
        <v>68</v>
      </c>
      <c r="D4991" s="125">
        <v>3</v>
      </c>
      <c r="E4991" s="35">
        <v>0.35413793103448277</v>
      </c>
      <c r="F4991" s="48"/>
      <c r="G4991" s="48"/>
      <c r="H4991" s="12">
        <f>SUM(E4991*100,F4991:G4991)</f>
        <v>35.413793103448278</v>
      </c>
      <c r="I4991" s="48"/>
      <c r="J4991" s="78"/>
      <c r="K4991" s="13">
        <f>SUM(I4991:J4991)</f>
        <v>0</v>
      </c>
      <c r="L4991" s="48"/>
      <c r="M4991" s="78"/>
      <c r="N4991" s="78"/>
      <c r="O4991" s="13">
        <f>SUM(L4991:N4991)</f>
        <v>0</v>
      </c>
      <c r="P4991" s="78"/>
      <c r="Q4991" s="78"/>
      <c r="R4991" s="78"/>
      <c r="S4991" s="78"/>
      <c r="T4991" s="13">
        <f>SUM(P4991:S4991)</f>
        <v>0</v>
      </c>
      <c r="U4991" s="48"/>
      <c r="V4991" s="48"/>
      <c r="W4991" s="48"/>
      <c r="X4991" s="48"/>
      <c r="Y4991" s="48"/>
      <c r="Z4991" s="48"/>
      <c r="AA4991" s="13">
        <f>SUM(U4991:Z4991)</f>
        <v>0</v>
      </c>
      <c r="AB4991" s="48"/>
      <c r="AC4991" s="48"/>
      <c r="AD4991" s="86">
        <f>H4991+K4991+O4991+T4991+AA4991+AB4991-AC4991</f>
        <v>35.413793103448278</v>
      </c>
    </row>
    <row r="4992" spans="1:30" ht="21" customHeight="1" x14ac:dyDescent="0.2">
      <c r="A4992" s="9">
        <v>4988</v>
      </c>
      <c r="B4992" s="123" t="s">
        <v>3992</v>
      </c>
      <c r="C4992" s="101" t="s">
        <v>68</v>
      </c>
      <c r="D4992" s="125">
        <v>3</v>
      </c>
      <c r="E4992" s="35">
        <v>1.2413793103448275E-2</v>
      </c>
      <c r="F4992" s="48"/>
      <c r="G4992" s="48"/>
      <c r="H4992" s="12">
        <f>SUM(E4992*100,F4992:G4992)</f>
        <v>1.2413793103448276</v>
      </c>
      <c r="I4992" s="48"/>
      <c r="J4992" s="78"/>
      <c r="K4992" s="13">
        <f>SUM(I4992:J4992)</f>
        <v>0</v>
      </c>
      <c r="L4992" s="48"/>
      <c r="M4992" s="78"/>
      <c r="N4992" s="78"/>
      <c r="O4992" s="13">
        <f>SUM(L4992:N4992)</f>
        <v>0</v>
      </c>
      <c r="P4992" s="78"/>
      <c r="Q4992" s="130"/>
      <c r="R4992" s="78">
        <v>0.5</v>
      </c>
      <c r="S4992" s="78"/>
      <c r="T4992" s="13">
        <f>SUM(P4992:S4992)</f>
        <v>0.5</v>
      </c>
      <c r="U4992" s="48">
        <v>16.5</v>
      </c>
      <c r="V4992" s="48">
        <v>15.1</v>
      </c>
      <c r="W4992" s="48"/>
      <c r="X4992" s="48"/>
      <c r="Y4992" s="48">
        <v>2</v>
      </c>
      <c r="Z4992" s="48"/>
      <c r="AA4992" s="13">
        <f>SUM(U4992:Z4992)</f>
        <v>33.6</v>
      </c>
      <c r="AB4992" s="48"/>
      <c r="AC4992" s="48"/>
      <c r="AD4992" s="87">
        <f>H4992+K4992+O4992+T4992+AA4992+AB4992-AC4992</f>
        <v>35.341379310344827</v>
      </c>
    </row>
    <row r="4993" spans="1:30" ht="21" customHeight="1" x14ac:dyDescent="0.2">
      <c r="A4993" s="10">
        <v>4989</v>
      </c>
      <c r="B4993" s="122" t="s">
        <v>3993</v>
      </c>
      <c r="C4993" s="110" t="s">
        <v>73</v>
      </c>
      <c r="D4993" s="110">
        <v>2</v>
      </c>
      <c r="E4993" s="36">
        <v>0.30121212121212121</v>
      </c>
      <c r="F4993" s="50"/>
      <c r="G4993" s="50"/>
      <c r="H4993" s="12">
        <f>SUM(E4993*100,F4993:G4993)</f>
        <v>30.121212121212121</v>
      </c>
      <c r="I4993" s="50"/>
      <c r="J4993" s="112"/>
      <c r="K4993" s="14">
        <f>SUM(I4993:J4993)</f>
        <v>0</v>
      </c>
      <c r="L4993" s="50"/>
      <c r="M4993" s="112"/>
      <c r="N4993" s="112"/>
      <c r="O4993" s="14">
        <f>SUM(L4993:N4993)</f>
        <v>0</v>
      </c>
      <c r="P4993" s="112"/>
      <c r="Q4993" s="135"/>
      <c r="R4993" s="112">
        <v>5</v>
      </c>
      <c r="S4993" s="112"/>
      <c r="T4993" s="14">
        <f>SUM(P4993:S4993)</f>
        <v>5</v>
      </c>
      <c r="U4993" s="50"/>
      <c r="V4993" s="50"/>
      <c r="W4993" s="50"/>
      <c r="X4993" s="50"/>
      <c r="Y4993" s="50"/>
      <c r="Z4993" s="50"/>
      <c r="AA4993" s="14">
        <f>SUM(U4993:Z4993)</f>
        <v>0</v>
      </c>
      <c r="AB4993" s="50"/>
      <c r="AC4993" s="50"/>
      <c r="AD4993" s="86">
        <f>H4993+K4993+O4993+T4993+AA4993+AB4993-AC4993</f>
        <v>35.121212121212125</v>
      </c>
    </row>
    <row r="4994" spans="1:30" ht="21" customHeight="1" x14ac:dyDescent="0.2">
      <c r="A4994" s="8">
        <v>4990</v>
      </c>
      <c r="B4994" s="131" t="s">
        <v>3994</v>
      </c>
      <c r="C4994" s="92" t="s">
        <v>64</v>
      </c>
      <c r="D4994" s="91">
        <v>2</v>
      </c>
      <c r="E4994" s="37">
        <v>0.35074468085106381</v>
      </c>
      <c r="F4994" s="46"/>
      <c r="G4994" s="46"/>
      <c r="H4994" s="12">
        <f>SUM(E4994*100,F4994:G4994)</f>
        <v>35.074468085106382</v>
      </c>
      <c r="I4994" s="94"/>
      <c r="J4994" s="95"/>
      <c r="K4994" s="12">
        <f>SUM(I4994:J4994)</f>
        <v>0</v>
      </c>
      <c r="L4994" s="95"/>
      <c r="M4994" s="95"/>
      <c r="N4994" s="95"/>
      <c r="O4994" s="12">
        <f>SUM(L4994:N4994)</f>
        <v>0</v>
      </c>
      <c r="P4994" s="95"/>
      <c r="Q4994" s="95"/>
      <c r="R4994" s="95"/>
      <c r="S4994" s="95"/>
      <c r="T4994" s="12">
        <f>SUM(P4994:S4994)</f>
        <v>0</v>
      </c>
      <c r="U4994" s="95"/>
      <c r="V4994" s="94"/>
      <c r="W4994" s="94"/>
      <c r="X4994" s="94"/>
      <c r="Y4994" s="85"/>
      <c r="Z4994" s="85"/>
      <c r="AA4994" s="14">
        <f>SUM(U4994:Z4994)</f>
        <v>0</v>
      </c>
      <c r="AB4994" s="85"/>
      <c r="AC4994" s="85"/>
      <c r="AD4994" s="86">
        <f>H4994+K4994+O4994+T4994+AA4994+AB4994-AC4994</f>
        <v>35.074468085106382</v>
      </c>
    </row>
    <row r="4995" spans="1:30" ht="21" customHeight="1" x14ac:dyDescent="0.2">
      <c r="A4995" s="9">
        <v>4991</v>
      </c>
      <c r="B4995" s="96" t="s">
        <v>3995</v>
      </c>
      <c r="C4995" s="96" t="s">
        <v>66</v>
      </c>
      <c r="D4995" s="96">
        <v>4</v>
      </c>
      <c r="E4995" s="35">
        <v>0.35033333333333333</v>
      </c>
      <c r="F4995" s="47"/>
      <c r="G4995" s="47"/>
      <c r="H4995" s="12">
        <f>SUM(E4995*100,F4995:G4995)</f>
        <v>35.033333333333331</v>
      </c>
      <c r="I4995" s="47"/>
      <c r="J4995" s="77"/>
      <c r="K4995" s="13">
        <f>SUM(I4995:J4995)</f>
        <v>0</v>
      </c>
      <c r="L4995" s="47"/>
      <c r="M4995" s="77"/>
      <c r="N4995" s="77"/>
      <c r="O4995" s="13">
        <f>SUM(L4995:N4995)</f>
        <v>0</v>
      </c>
      <c r="P4995" s="77"/>
      <c r="Q4995" s="77"/>
      <c r="R4995" s="77"/>
      <c r="S4995" s="77"/>
      <c r="T4995" s="13">
        <f>SUM(P4995:S4995)</f>
        <v>0</v>
      </c>
      <c r="U4995" s="47"/>
      <c r="V4995" s="47"/>
      <c r="W4995" s="47"/>
      <c r="X4995" s="47"/>
      <c r="Y4995" s="47"/>
      <c r="Z4995" s="47"/>
      <c r="AA4995" s="13">
        <f>SUM(U4995:Z4995)</f>
        <v>0</v>
      </c>
      <c r="AB4995" s="47"/>
      <c r="AC4995" s="47"/>
      <c r="AD4995" s="87">
        <f>H4995+K4995+O4995+T4995+AA4995+AB4995-AC4995</f>
        <v>35.033333333333331</v>
      </c>
    </row>
    <row r="4996" spans="1:30" ht="21" customHeight="1" x14ac:dyDescent="0.2">
      <c r="A4996" s="10">
        <v>4992</v>
      </c>
      <c r="B4996" s="117">
        <v>174134</v>
      </c>
      <c r="C4996" s="119" t="s">
        <v>78</v>
      </c>
      <c r="D4996" s="119">
        <v>4</v>
      </c>
      <c r="E4996" s="36">
        <v>0.3494871794871795</v>
      </c>
      <c r="F4996" s="51"/>
      <c r="G4996" s="51"/>
      <c r="H4996" s="12">
        <f>SUM(E4996*100,F4996:G4996)</f>
        <v>34.948717948717949</v>
      </c>
      <c r="I4996" s="51"/>
      <c r="J4996" s="121"/>
      <c r="K4996" s="14">
        <f>SUM(I4996:J4996)</f>
        <v>0</v>
      </c>
      <c r="L4996" s="51"/>
      <c r="M4996" s="121"/>
      <c r="N4996" s="121"/>
      <c r="O4996" s="14">
        <f>SUM(L4996:N4996)</f>
        <v>0</v>
      </c>
      <c r="P4996" s="121"/>
      <c r="Q4996" s="121"/>
      <c r="R4996" s="121"/>
      <c r="S4996" s="121"/>
      <c r="T4996" s="14">
        <f>SUM(P4996:S4996)</f>
        <v>0</v>
      </c>
      <c r="U4996" s="51"/>
      <c r="V4996" s="51"/>
      <c r="W4996" s="51"/>
      <c r="X4996" s="51"/>
      <c r="Y4996" s="51"/>
      <c r="Z4996" s="51"/>
      <c r="AA4996" s="14">
        <f>SUM(U4996:Z4996)</f>
        <v>0</v>
      </c>
      <c r="AB4996" s="51"/>
      <c r="AC4996" s="51"/>
      <c r="AD4996" s="86">
        <f>H4996+K4996+O4996+T4996+AA4996+AB4996-AC4996</f>
        <v>34.948717948717949</v>
      </c>
    </row>
    <row r="4997" spans="1:30" ht="21" customHeight="1" x14ac:dyDescent="0.2">
      <c r="A4997" s="8">
        <v>4993</v>
      </c>
      <c r="B4997" s="134" t="s">
        <v>3996</v>
      </c>
      <c r="C4997" s="92" t="s">
        <v>64</v>
      </c>
      <c r="D4997" s="92">
        <v>1</v>
      </c>
      <c r="E4997" s="37">
        <v>0.34799999999999998</v>
      </c>
      <c r="F4997" s="46"/>
      <c r="G4997" s="46"/>
      <c r="H4997" s="12">
        <f>SUM(E4997*100,F4997:G4997)</f>
        <v>34.799999999999997</v>
      </c>
      <c r="I4997" s="94"/>
      <c r="J4997" s="95"/>
      <c r="K4997" s="12">
        <f>SUM(I4997:J4997)</f>
        <v>0</v>
      </c>
      <c r="L4997" s="95"/>
      <c r="M4997" s="95"/>
      <c r="N4997" s="95"/>
      <c r="O4997" s="12">
        <f>SUM(L4997:N4997)</f>
        <v>0</v>
      </c>
      <c r="P4997" s="95"/>
      <c r="Q4997" s="95"/>
      <c r="R4997" s="95"/>
      <c r="S4997" s="95"/>
      <c r="T4997" s="12">
        <f>SUM(P4997:S4997)</f>
        <v>0</v>
      </c>
      <c r="U4997" s="95"/>
      <c r="V4997" s="94"/>
      <c r="W4997" s="94"/>
      <c r="X4997" s="94"/>
      <c r="Y4997" s="85"/>
      <c r="Z4997" s="85"/>
      <c r="AA4997" s="14">
        <f>SUM(U4997:Z4997)</f>
        <v>0</v>
      </c>
      <c r="AB4997" s="85"/>
      <c r="AC4997" s="85"/>
      <c r="AD4997" s="86">
        <f>H4997+K4997+O4997+T4997+AA4997+AB4997-AC4997</f>
        <v>34.799999999999997</v>
      </c>
    </row>
    <row r="4998" spans="1:30" ht="21" customHeight="1" x14ac:dyDescent="0.2">
      <c r="A4998" s="9">
        <v>4994</v>
      </c>
      <c r="B4998" s="96" t="s">
        <v>3997</v>
      </c>
      <c r="C4998" s="96" t="s">
        <v>66</v>
      </c>
      <c r="D4998" s="96">
        <v>4</v>
      </c>
      <c r="E4998" s="35">
        <v>0.34583333333333333</v>
      </c>
      <c r="F4998" s="47"/>
      <c r="G4998" s="47"/>
      <c r="H4998" s="12">
        <f>SUM(E4998*100,F4998:G4998)</f>
        <v>34.583333333333336</v>
      </c>
      <c r="I4998" s="47"/>
      <c r="J4998" s="77"/>
      <c r="K4998" s="13">
        <f>SUM(I4998:J4998)</f>
        <v>0</v>
      </c>
      <c r="L4998" s="47"/>
      <c r="M4998" s="77"/>
      <c r="N4998" s="77"/>
      <c r="O4998" s="13">
        <f>SUM(L4998:N4998)</f>
        <v>0</v>
      </c>
      <c r="P4998" s="77"/>
      <c r="Q4998" s="77"/>
      <c r="R4998" s="77"/>
      <c r="S4998" s="77"/>
      <c r="T4998" s="13">
        <f>SUM(P4998:S4998)</f>
        <v>0</v>
      </c>
      <c r="U4998" s="47"/>
      <c r="V4998" s="47"/>
      <c r="W4998" s="47"/>
      <c r="X4998" s="47"/>
      <c r="Y4998" s="47"/>
      <c r="Z4998" s="47"/>
      <c r="AA4998" s="13">
        <f>SUM(U4998:Z4998)</f>
        <v>0</v>
      </c>
      <c r="AB4998" s="47"/>
      <c r="AC4998" s="47"/>
      <c r="AD4998" s="87">
        <f>H4998+K4998+O4998+T4998+AA4998+AB4998-AC4998</f>
        <v>34.583333333333336</v>
      </c>
    </row>
    <row r="4999" spans="1:30" ht="21" customHeight="1" x14ac:dyDescent="0.2">
      <c r="A4999" s="10">
        <v>4995</v>
      </c>
      <c r="B4999" s="134" t="s">
        <v>3998</v>
      </c>
      <c r="C4999" s="92" t="s">
        <v>64</v>
      </c>
      <c r="D4999" s="92">
        <v>1</v>
      </c>
      <c r="E4999" s="37">
        <v>0.34566666666666668</v>
      </c>
      <c r="F4999" s="46"/>
      <c r="G4999" s="46"/>
      <c r="H4999" s="12">
        <f>SUM(E4999*100,F4999:G4999)</f>
        <v>34.56666666666667</v>
      </c>
      <c r="I4999" s="94"/>
      <c r="J4999" s="95"/>
      <c r="K4999" s="12">
        <f>SUM(I4999:J4999)</f>
        <v>0</v>
      </c>
      <c r="L4999" s="95"/>
      <c r="M4999" s="95"/>
      <c r="N4999" s="95"/>
      <c r="O4999" s="12">
        <f>SUM(L4999:N4999)</f>
        <v>0</v>
      </c>
      <c r="P4999" s="95"/>
      <c r="Q4999" s="95"/>
      <c r="R4999" s="95"/>
      <c r="S4999" s="95"/>
      <c r="T4999" s="12">
        <f>SUM(P4999:S4999)</f>
        <v>0</v>
      </c>
      <c r="U4999" s="95"/>
      <c r="V4999" s="94"/>
      <c r="W4999" s="94"/>
      <c r="X4999" s="94"/>
      <c r="Y4999" s="85"/>
      <c r="Z4999" s="85"/>
      <c r="AA4999" s="14">
        <f>SUM(U4999:Z4999)</f>
        <v>0</v>
      </c>
      <c r="AB4999" s="85"/>
      <c r="AC4999" s="85"/>
      <c r="AD4999" s="86">
        <f>H4999+K4999+O4999+T4999+AA4999+AB4999-AC4999</f>
        <v>34.56666666666667</v>
      </c>
    </row>
    <row r="5000" spans="1:30" ht="21" customHeight="1" x14ac:dyDescent="0.2">
      <c r="A5000" s="8">
        <v>4996</v>
      </c>
      <c r="B5000" s="122" t="s">
        <v>3999</v>
      </c>
      <c r="C5000" s="110" t="s">
        <v>73</v>
      </c>
      <c r="D5000" s="110">
        <v>2</v>
      </c>
      <c r="E5000" s="36">
        <v>0.34363636363636363</v>
      </c>
      <c r="F5000" s="50"/>
      <c r="G5000" s="50"/>
      <c r="H5000" s="12">
        <f>SUM(E5000*100,F5000:G5000)</f>
        <v>34.36363636363636</v>
      </c>
      <c r="I5000" s="50"/>
      <c r="J5000" s="112"/>
      <c r="K5000" s="14">
        <f>SUM(I5000:J5000)</f>
        <v>0</v>
      </c>
      <c r="L5000" s="50"/>
      <c r="M5000" s="112"/>
      <c r="N5000" s="112"/>
      <c r="O5000" s="14">
        <f>SUM(L5000:N5000)</f>
        <v>0</v>
      </c>
      <c r="P5000" s="112"/>
      <c r="Q5000" s="112"/>
      <c r="R5000" s="112"/>
      <c r="S5000" s="112"/>
      <c r="T5000" s="14">
        <f>SUM(P5000:S5000)</f>
        <v>0</v>
      </c>
      <c r="U5000" s="50"/>
      <c r="V5000" s="50"/>
      <c r="W5000" s="50"/>
      <c r="X5000" s="50"/>
      <c r="Y5000" s="50"/>
      <c r="Z5000" s="50"/>
      <c r="AA5000" s="14">
        <f>SUM(U5000:Z5000)</f>
        <v>0</v>
      </c>
      <c r="AB5000" s="50"/>
      <c r="AC5000" s="50"/>
      <c r="AD5000" s="86">
        <f>H5000+K5000+O5000+T5000+AA5000+AB5000-AC5000</f>
        <v>34.36363636363636</v>
      </c>
    </row>
    <row r="5001" spans="1:30" ht="21" customHeight="1" x14ac:dyDescent="0.2">
      <c r="A5001" s="9">
        <v>4997</v>
      </c>
      <c r="B5001" s="96" t="s">
        <v>4000</v>
      </c>
      <c r="C5001" s="96" t="s">
        <v>66</v>
      </c>
      <c r="D5001" s="96">
        <v>3</v>
      </c>
      <c r="E5001" s="35">
        <v>0.34305084745762709</v>
      </c>
      <c r="F5001" s="47"/>
      <c r="G5001" s="47"/>
      <c r="H5001" s="12">
        <f>SUM(E5001*100,F5001:G5001)</f>
        <v>34.305084745762713</v>
      </c>
      <c r="I5001" s="47"/>
      <c r="J5001" s="77"/>
      <c r="K5001" s="13">
        <f>SUM(I5001:J5001)</f>
        <v>0</v>
      </c>
      <c r="L5001" s="47"/>
      <c r="M5001" s="77"/>
      <c r="N5001" s="77"/>
      <c r="O5001" s="13">
        <f>SUM(L5001:N5001)</f>
        <v>0</v>
      </c>
      <c r="P5001" s="77"/>
      <c r="Q5001" s="77"/>
      <c r="R5001" s="77"/>
      <c r="S5001" s="77"/>
      <c r="T5001" s="13">
        <f>SUM(P5001:S5001)</f>
        <v>0</v>
      </c>
      <c r="U5001" s="47"/>
      <c r="V5001" s="47"/>
      <c r="W5001" s="47"/>
      <c r="X5001" s="47"/>
      <c r="Y5001" s="47"/>
      <c r="Z5001" s="47"/>
      <c r="AA5001" s="13">
        <f>SUM(U5001:Z5001)</f>
        <v>0</v>
      </c>
      <c r="AB5001" s="47"/>
      <c r="AC5001" s="47"/>
      <c r="AD5001" s="86">
        <f>H5001+K5001+O5001+T5001+AA5001+AB5001-AC5001</f>
        <v>34.305084745762713</v>
      </c>
    </row>
    <row r="5002" spans="1:30" ht="21" customHeight="1" x14ac:dyDescent="0.2">
      <c r="A5002" s="10">
        <v>4998</v>
      </c>
      <c r="B5002" s="110" t="s">
        <v>4001</v>
      </c>
      <c r="C5002" s="110" t="s">
        <v>73</v>
      </c>
      <c r="D5002" s="110">
        <v>3</v>
      </c>
      <c r="E5002" s="36">
        <v>0.34260869565217389</v>
      </c>
      <c r="F5002" s="50"/>
      <c r="G5002" s="50"/>
      <c r="H5002" s="12">
        <f>SUM(E5002*100,F5002:G5002)</f>
        <v>34.260869565217391</v>
      </c>
      <c r="I5002" s="50"/>
      <c r="J5002" s="112"/>
      <c r="K5002" s="14">
        <f>SUM(I5002:J5002)</f>
        <v>0</v>
      </c>
      <c r="L5002" s="50"/>
      <c r="M5002" s="112"/>
      <c r="N5002" s="112"/>
      <c r="O5002" s="14">
        <f>SUM(L5002:N5002)</f>
        <v>0</v>
      </c>
      <c r="P5002" s="112"/>
      <c r="Q5002" s="112"/>
      <c r="R5002" s="112"/>
      <c r="S5002" s="112"/>
      <c r="T5002" s="14">
        <f>SUM(P5002:S5002)</f>
        <v>0</v>
      </c>
      <c r="U5002" s="50"/>
      <c r="V5002" s="50"/>
      <c r="W5002" s="50"/>
      <c r="X5002" s="50"/>
      <c r="Y5002" s="50"/>
      <c r="Z5002" s="50"/>
      <c r="AA5002" s="14">
        <f>SUM(U5002:Z5002)</f>
        <v>0</v>
      </c>
      <c r="AB5002" s="50"/>
      <c r="AC5002" s="50"/>
      <c r="AD5002" s="86">
        <f>H5002+K5002+O5002+T5002+AA5002+AB5002-AC5002</f>
        <v>34.260869565217391</v>
      </c>
    </row>
    <row r="5003" spans="1:30" ht="21" customHeight="1" x14ac:dyDescent="0.2">
      <c r="A5003" s="8">
        <v>4999</v>
      </c>
      <c r="B5003" s="114" t="s">
        <v>2878</v>
      </c>
      <c r="C5003" s="92" t="s">
        <v>64</v>
      </c>
      <c r="D5003" s="91">
        <v>3</v>
      </c>
      <c r="E5003" s="37">
        <v>0.34234726688102896</v>
      </c>
      <c r="F5003" s="46"/>
      <c r="G5003" s="46"/>
      <c r="H5003" s="12">
        <f>SUM(E5003*100,F5003:G5003)</f>
        <v>34.234726688102896</v>
      </c>
      <c r="I5003" s="94"/>
      <c r="J5003" s="95"/>
      <c r="K5003" s="12">
        <f>SUM(I5003:J5003)</f>
        <v>0</v>
      </c>
      <c r="L5003" s="95"/>
      <c r="M5003" s="95"/>
      <c r="N5003" s="95"/>
      <c r="O5003" s="12">
        <f>SUM(L5003:N5003)</f>
        <v>0</v>
      </c>
      <c r="P5003" s="95"/>
      <c r="Q5003" s="95"/>
      <c r="R5003" s="95"/>
      <c r="S5003" s="95"/>
      <c r="T5003" s="12">
        <f>SUM(P5003:S5003)</f>
        <v>0</v>
      </c>
      <c r="U5003" s="95"/>
      <c r="V5003" s="94"/>
      <c r="W5003" s="94"/>
      <c r="X5003" s="94"/>
      <c r="Y5003" s="85"/>
      <c r="Z5003" s="85"/>
      <c r="AA5003" s="14">
        <f>SUM(U5003:Z5003)</f>
        <v>0</v>
      </c>
      <c r="AB5003" s="85"/>
      <c r="AC5003" s="85"/>
      <c r="AD5003" s="86">
        <f>H5003+K5003+O5003+T5003+AA5003+AB5003-AC5003</f>
        <v>34.234726688102896</v>
      </c>
    </row>
    <row r="5004" spans="1:30" ht="21" customHeight="1" x14ac:dyDescent="0.2">
      <c r="A5004" s="9">
        <v>5000</v>
      </c>
      <c r="B5004" s="107" t="s">
        <v>4002</v>
      </c>
      <c r="C5004" s="104" t="s">
        <v>70</v>
      </c>
      <c r="D5004" s="104">
        <v>2</v>
      </c>
      <c r="E5004" s="36">
        <f>H5004/100</f>
        <v>0.34229999999999999</v>
      </c>
      <c r="F5004" s="49"/>
      <c r="G5004" s="49"/>
      <c r="H5004" s="12">
        <v>34.229999999999997</v>
      </c>
      <c r="I5004" s="49"/>
      <c r="J5004" s="106"/>
      <c r="K5004" s="14">
        <f>SUM(I5004:J5004)</f>
        <v>0</v>
      </c>
      <c r="L5004" s="49"/>
      <c r="M5004" s="106"/>
      <c r="N5004" s="106"/>
      <c r="O5004" s="14">
        <f>SUM(L5004:N5004)</f>
        <v>0</v>
      </c>
      <c r="P5004" s="106"/>
      <c r="Q5004" s="106"/>
      <c r="R5004" s="106"/>
      <c r="S5004" s="106"/>
      <c r="T5004" s="14">
        <f>SUM(P5004:S5004)</f>
        <v>0</v>
      </c>
      <c r="U5004" s="49"/>
      <c r="V5004" s="49"/>
      <c r="W5004" s="49"/>
      <c r="X5004" s="49"/>
      <c r="Y5004" s="49"/>
      <c r="Z5004" s="49"/>
      <c r="AA5004" s="14">
        <f>SUM(U5004:Z5004)</f>
        <v>0</v>
      </c>
      <c r="AB5004" s="49"/>
      <c r="AC5004" s="49"/>
      <c r="AD5004" s="87">
        <f>H5004+K5004+O5004+T5004+AA5004+AB5004-AC5004</f>
        <v>34.229999999999997</v>
      </c>
    </row>
    <row r="5005" spans="1:30" ht="21" customHeight="1" x14ac:dyDescent="0.2">
      <c r="A5005" s="10">
        <v>5001</v>
      </c>
      <c r="B5005" s="122" t="s">
        <v>4003</v>
      </c>
      <c r="C5005" s="110" t="s">
        <v>73</v>
      </c>
      <c r="D5005" s="110">
        <v>2</v>
      </c>
      <c r="E5005" s="36">
        <v>0.34121212121212119</v>
      </c>
      <c r="F5005" s="50"/>
      <c r="G5005" s="50"/>
      <c r="H5005" s="12">
        <f>SUM(E5005*100,F5005:G5005)</f>
        <v>34.121212121212118</v>
      </c>
      <c r="I5005" s="50"/>
      <c r="J5005" s="112"/>
      <c r="K5005" s="14">
        <f>SUM(I5005:J5005)</f>
        <v>0</v>
      </c>
      <c r="L5005" s="50"/>
      <c r="M5005" s="112"/>
      <c r="N5005" s="112"/>
      <c r="O5005" s="14">
        <f>SUM(L5005:N5005)</f>
        <v>0</v>
      </c>
      <c r="P5005" s="112"/>
      <c r="Q5005" s="112"/>
      <c r="R5005" s="112"/>
      <c r="S5005" s="112"/>
      <c r="T5005" s="14">
        <f>SUM(P5005:S5005)</f>
        <v>0</v>
      </c>
      <c r="U5005" s="50"/>
      <c r="V5005" s="50"/>
      <c r="W5005" s="50"/>
      <c r="X5005" s="50"/>
      <c r="Y5005" s="50"/>
      <c r="Z5005" s="50"/>
      <c r="AA5005" s="14">
        <f>SUM(U5005:Z5005)</f>
        <v>0</v>
      </c>
      <c r="AB5005" s="50"/>
      <c r="AC5005" s="50"/>
      <c r="AD5005" s="86">
        <f>H5005+K5005+O5005+T5005+AA5005+AB5005-AC5005</f>
        <v>34.121212121212118</v>
      </c>
    </row>
    <row r="5006" spans="1:30" ht="21" customHeight="1" x14ac:dyDescent="0.2">
      <c r="A5006" s="8">
        <v>5002</v>
      </c>
      <c r="B5006" s="110" t="s">
        <v>4004</v>
      </c>
      <c r="C5006" s="110" t="s">
        <v>73</v>
      </c>
      <c r="D5006" s="110">
        <v>4</v>
      </c>
      <c r="E5006" s="36">
        <v>0.3409375</v>
      </c>
      <c r="F5006" s="50"/>
      <c r="G5006" s="50"/>
      <c r="H5006" s="12">
        <f>SUM(E5006*100,F5006:G5006)</f>
        <v>34.09375</v>
      </c>
      <c r="I5006" s="50"/>
      <c r="J5006" s="112"/>
      <c r="K5006" s="14">
        <f>SUM(I5006:J5006)</f>
        <v>0</v>
      </c>
      <c r="L5006" s="50"/>
      <c r="M5006" s="112"/>
      <c r="N5006" s="112"/>
      <c r="O5006" s="14">
        <f>SUM(L5006:N5006)</f>
        <v>0</v>
      </c>
      <c r="P5006" s="112"/>
      <c r="Q5006" s="112"/>
      <c r="R5006" s="112"/>
      <c r="S5006" s="112"/>
      <c r="T5006" s="14">
        <f>SUM(P5006:S5006)</f>
        <v>0</v>
      </c>
      <c r="U5006" s="50"/>
      <c r="V5006" s="50"/>
      <c r="W5006" s="50"/>
      <c r="X5006" s="50"/>
      <c r="Y5006" s="50"/>
      <c r="Z5006" s="50"/>
      <c r="AA5006" s="14">
        <f>SUM(U5006:Z5006)</f>
        <v>0</v>
      </c>
      <c r="AB5006" s="50"/>
      <c r="AC5006" s="50"/>
      <c r="AD5006" s="87">
        <f>H5006+K5006+O5006+T5006+AA5006+AB5006-AC5006</f>
        <v>34.09375</v>
      </c>
    </row>
    <row r="5007" spans="1:30" ht="21" customHeight="1" x14ac:dyDescent="0.2">
      <c r="A5007" s="9">
        <v>5003</v>
      </c>
      <c r="B5007" s="137" t="s">
        <v>4005</v>
      </c>
      <c r="C5007" s="101" t="s">
        <v>68</v>
      </c>
      <c r="D5007" s="137">
        <v>4</v>
      </c>
      <c r="E5007" s="35">
        <v>0.33962962962962961</v>
      </c>
      <c r="F5007" s="48"/>
      <c r="G5007" s="48"/>
      <c r="H5007" s="12">
        <f>SUM(E5007*100,F5007:G5007)</f>
        <v>33.962962962962962</v>
      </c>
      <c r="I5007" s="48"/>
      <c r="J5007" s="78"/>
      <c r="K5007" s="13">
        <f>SUM(I5007:J5007)</f>
        <v>0</v>
      </c>
      <c r="L5007" s="48"/>
      <c r="M5007" s="78"/>
      <c r="N5007" s="78"/>
      <c r="O5007" s="13">
        <f>SUM(L5007:N5007)</f>
        <v>0</v>
      </c>
      <c r="P5007" s="78"/>
      <c r="Q5007" s="78"/>
      <c r="R5007" s="78"/>
      <c r="S5007" s="78"/>
      <c r="T5007" s="13">
        <f>SUM(P5007:S5007)</f>
        <v>0</v>
      </c>
      <c r="U5007" s="48"/>
      <c r="V5007" s="48"/>
      <c r="W5007" s="48"/>
      <c r="X5007" s="48"/>
      <c r="Y5007" s="48"/>
      <c r="Z5007" s="48"/>
      <c r="AA5007" s="13">
        <f>SUM(U5007:Z5007)</f>
        <v>0</v>
      </c>
      <c r="AB5007" s="48"/>
      <c r="AC5007" s="48"/>
      <c r="AD5007" s="86">
        <f>H5007+K5007+O5007+T5007+AA5007+AB5007-AC5007</f>
        <v>33.962962962962962</v>
      </c>
    </row>
    <row r="5008" spans="1:30" ht="21" customHeight="1" x14ac:dyDescent="0.2">
      <c r="A5008" s="10">
        <v>5004</v>
      </c>
      <c r="B5008" s="122" t="s">
        <v>4006</v>
      </c>
      <c r="C5008" s="110" t="s">
        <v>73</v>
      </c>
      <c r="D5008" s="110">
        <v>2</v>
      </c>
      <c r="E5008" s="36">
        <v>0.33906249999999999</v>
      </c>
      <c r="F5008" s="50"/>
      <c r="G5008" s="50"/>
      <c r="H5008" s="12">
        <f>SUM(E5008*100,F5008:G5008)</f>
        <v>33.90625</v>
      </c>
      <c r="I5008" s="50"/>
      <c r="J5008" s="112"/>
      <c r="K5008" s="14">
        <f>SUM(I5008:J5008)</f>
        <v>0</v>
      </c>
      <c r="L5008" s="50"/>
      <c r="M5008" s="112"/>
      <c r="N5008" s="112"/>
      <c r="O5008" s="14">
        <f>SUM(L5008:N5008)</f>
        <v>0</v>
      </c>
      <c r="P5008" s="112"/>
      <c r="Q5008" s="112"/>
      <c r="R5008" s="112"/>
      <c r="S5008" s="112"/>
      <c r="T5008" s="14">
        <f>SUM(P5008:S5008)</f>
        <v>0</v>
      </c>
      <c r="U5008" s="50"/>
      <c r="V5008" s="50"/>
      <c r="W5008" s="50"/>
      <c r="X5008" s="50"/>
      <c r="Y5008" s="50"/>
      <c r="Z5008" s="50"/>
      <c r="AA5008" s="14">
        <f>SUM(U5008:Z5008)</f>
        <v>0</v>
      </c>
      <c r="AB5008" s="50"/>
      <c r="AC5008" s="50"/>
      <c r="AD5008" s="87">
        <f>H5008+K5008+O5008+T5008+AA5008+AB5008-AC5008</f>
        <v>33.90625</v>
      </c>
    </row>
    <row r="5009" spans="1:30" ht="21" customHeight="1" x14ac:dyDescent="0.2">
      <c r="A5009" s="8">
        <v>5005</v>
      </c>
      <c r="B5009" s="96" t="s">
        <v>4007</v>
      </c>
      <c r="C5009" s="96" t="s">
        <v>66</v>
      </c>
      <c r="D5009" s="96">
        <v>4</v>
      </c>
      <c r="E5009" s="35">
        <v>0.28518518518518521</v>
      </c>
      <c r="F5009" s="47">
        <v>4.5</v>
      </c>
      <c r="G5009" s="47"/>
      <c r="H5009" s="12">
        <f>SUM(E5009*100,F5009:G5009)</f>
        <v>33.018518518518519</v>
      </c>
      <c r="I5009" s="47"/>
      <c r="J5009" s="77"/>
      <c r="K5009" s="13">
        <f>SUM(I5009:J5009)</f>
        <v>0</v>
      </c>
      <c r="L5009" s="47"/>
      <c r="M5009" s="77"/>
      <c r="N5009" s="77"/>
      <c r="O5009" s="13">
        <f>SUM(L5009:N5009)</f>
        <v>0</v>
      </c>
      <c r="P5009" s="77"/>
      <c r="Q5009" s="77"/>
      <c r="R5009" s="77"/>
      <c r="S5009" s="77"/>
      <c r="T5009" s="13">
        <f>SUM(P5009:S5009)</f>
        <v>0</v>
      </c>
      <c r="U5009" s="47"/>
      <c r="V5009" s="47"/>
      <c r="W5009" s="47"/>
      <c r="X5009" s="47"/>
      <c r="Y5009" s="47">
        <v>0.8</v>
      </c>
      <c r="Z5009" s="47"/>
      <c r="AA5009" s="13">
        <f>SUM(U5009:Z5009)</f>
        <v>0.8</v>
      </c>
      <c r="AB5009" s="47"/>
      <c r="AC5009" s="47"/>
      <c r="AD5009" s="86">
        <f>H5009+K5009+O5009+T5009+AA5009+AB5009-AC5009</f>
        <v>33.818518518518516</v>
      </c>
    </row>
    <row r="5010" spans="1:30" ht="21" customHeight="1" x14ac:dyDescent="0.2">
      <c r="A5010" s="9">
        <v>5006</v>
      </c>
      <c r="B5010" s="107" t="s">
        <v>4008</v>
      </c>
      <c r="C5010" s="104" t="s">
        <v>70</v>
      </c>
      <c r="D5010" s="104">
        <v>2</v>
      </c>
      <c r="E5010" s="36">
        <f>H5010/100</f>
        <v>0.33671666666666666</v>
      </c>
      <c r="F5010" s="49"/>
      <c r="G5010" s="49"/>
      <c r="H5010" s="12">
        <v>33.671666666666667</v>
      </c>
      <c r="I5010" s="49"/>
      <c r="J5010" s="106"/>
      <c r="K5010" s="14">
        <f>SUM(I5010:J5010)</f>
        <v>0</v>
      </c>
      <c r="L5010" s="49"/>
      <c r="M5010" s="106"/>
      <c r="N5010" s="106"/>
      <c r="O5010" s="14">
        <f>SUM(L5010:N5010)</f>
        <v>0</v>
      </c>
      <c r="P5010" s="106"/>
      <c r="Q5010" s="106"/>
      <c r="R5010" s="106"/>
      <c r="S5010" s="106"/>
      <c r="T5010" s="14">
        <f>SUM(P5010:S5010)</f>
        <v>0</v>
      </c>
      <c r="U5010" s="49"/>
      <c r="V5010" s="49"/>
      <c r="W5010" s="49"/>
      <c r="X5010" s="49"/>
      <c r="Y5010" s="49"/>
      <c r="Z5010" s="49"/>
      <c r="AA5010" s="14">
        <f>SUM(U5010:Z5010)</f>
        <v>0</v>
      </c>
      <c r="AB5010" s="49"/>
      <c r="AC5010" s="49"/>
      <c r="AD5010" s="87">
        <f>H5010+K5010+O5010+T5010+AA5010+AB5010-AC5010</f>
        <v>33.671666666666667</v>
      </c>
    </row>
    <row r="5011" spans="1:30" ht="21" customHeight="1" x14ac:dyDescent="0.2">
      <c r="A5011" s="10">
        <v>5007</v>
      </c>
      <c r="B5011" s="96" t="s">
        <v>4009</v>
      </c>
      <c r="C5011" s="96" t="s">
        <v>66</v>
      </c>
      <c r="D5011" s="96">
        <v>4</v>
      </c>
      <c r="E5011" s="35">
        <v>0.33611111111111114</v>
      </c>
      <c r="F5011" s="47"/>
      <c r="G5011" s="47"/>
      <c r="H5011" s="12">
        <f>SUM(E5011*100,F5011:G5011)</f>
        <v>33.611111111111114</v>
      </c>
      <c r="I5011" s="47"/>
      <c r="J5011" s="77"/>
      <c r="K5011" s="13">
        <f>SUM(I5011:J5011)</f>
        <v>0</v>
      </c>
      <c r="L5011" s="47"/>
      <c r="M5011" s="77"/>
      <c r="N5011" s="77"/>
      <c r="O5011" s="13">
        <f>SUM(L5011:N5011)</f>
        <v>0</v>
      </c>
      <c r="P5011" s="77"/>
      <c r="Q5011" s="77"/>
      <c r="R5011" s="77"/>
      <c r="S5011" s="77"/>
      <c r="T5011" s="13">
        <f>SUM(P5011:S5011)</f>
        <v>0</v>
      </c>
      <c r="U5011" s="47"/>
      <c r="V5011" s="47"/>
      <c r="W5011" s="47"/>
      <c r="X5011" s="47"/>
      <c r="Y5011" s="47"/>
      <c r="Z5011" s="47"/>
      <c r="AA5011" s="13">
        <f>SUM(U5011:Z5011)</f>
        <v>0</v>
      </c>
      <c r="AB5011" s="47"/>
      <c r="AC5011" s="47"/>
      <c r="AD5011" s="87">
        <f>H5011+K5011+O5011+T5011+AA5011+AB5011-AC5011</f>
        <v>33.611111111111114</v>
      </c>
    </row>
    <row r="5012" spans="1:30" ht="21" customHeight="1" x14ac:dyDescent="0.2">
      <c r="A5012" s="8">
        <v>5008</v>
      </c>
      <c r="B5012" s="122" t="s">
        <v>4010</v>
      </c>
      <c r="C5012" s="110" t="s">
        <v>73</v>
      </c>
      <c r="D5012" s="110">
        <v>1</v>
      </c>
      <c r="E5012" s="36">
        <v>0.32607142857142857</v>
      </c>
      <c r="F5012" s="50"/>
      <c r="G5012" s="50">
        <v>1</v>
      </c>
      <c r="H5012" s="12">
        <f>SUM(E5012*100,F5012:G5012)</f>
        <v>33.607142857142854</v>
      </c>
      <c r="I5012" s="50"/>
      <c r="J5012" s="112"/>
      <c r="K5012" s="14">
        <f>SUM(I5012:J5012)</f>
        <v>0</v>
      </c>
      <c r="L5012" s="50"/>
      <c r="M5012" s="112"/>
      <c r="N5012" s="112"/>
      <c r="O5012" s="14">
        <f>SUM(L5012:N5012)</f>
        <v>0</v>
      </c>
      <c r="P5012" s="112"/>
      <c r="Q5012" s="112"/>
      <c r="R5012" s="112"/>
      <c r="S5012" s="112"/>
      <c r="T5012" s="14">
        <f>SUM(P5012:S5012)</f>
        <v>0</v>
      </c>
      <c r="U5012" s="50"/>
      <c r="V5012" s="50"/>
      <c r="W5012" s="50"/>
      <c r="X5012" s="50"/>
      <c r="Y5012" s="50"/>
      <c r="Z5012" s="50"/>
      <c r="AA5012" s="14">
        <f>SUM(U5012:Z5012)</f>
        <v>0</v>
      </c>
      <c r="AB5012" s="50"/>
      <c r="AC5012" s="50"/>
      <c r="AD5012" s="86">
        <f>H5012+K5012+O5012+T5012+AA5012+AB5012-AC5012</f>
        <v>33.607142857142854</v>
      </c>
    </row>
    <row r="5013" spans="1:30" ht="21" customHeight="1" x14ac:dyDescent="0.2">
      <c r="A5013" s="9">
        <v>5009</v>
      </c>
      <c r="B5013" s="100" t="s">
        <v>4011</v>
      </c>
      <c r="C5013" s="101" t="s">
        <v>68</v>
      </c>
      <c r="D5013" s="101">
        <v>3</v>
      </c>
      <c r="E5013" s="35">
        <v>0.33400000000000002</v>
      </c>
      <c r="F5013" s="48"/>
      <c r="G5013" s="48"/>
      <c r="H5013" s="12">
        <f>SUM(E5013*100,F5013:G5013)</f>
        <v>33.4</v>
      </c>
      <c r="I5013" s="48"/>
      <c r="J5013" s="78"/>
      <c r="K5013" s="13">
        <f>SUM(I5013:J5013)</f>
        <v>0</v>
      </c>
      <c r="L5013" s="48"/>
      <c r="M5013" s="78"/>
      <c r="N5013" s="78"/>
      <c r="O5013" s="13">
        <f>SUM(L5013:N5013)</f>
        <v>0</v>
      </c>
      <c r="P5013" s="78"/>
      <c r="Q5013" s="78"/>
      <c r="R5013" s="78"/>
      <c r="S5013" s="78"/>
      <c r="T5013" s="13">
        <f>SUM(P5013:S5013)</f>
        <v>0</v>
      </c>
      <c r="U5013" s="48"/>
      <c r="V5013" s="48"/>
      <c r="W5013" s="48"/>
      <c r="X5013" s="48"/>
      <c r="Y5013" s="48"/>
      <c r="Z5013" s="48"/>
      <c r="AA5013" s="13">
        <f>SUM(U5013:Z5013)</f>
        <v>0</v>
      </c>
      <c r="AB5013" s="48"/>
      <c r="AC5013" s="48"/>
      <c r="AD5013" s="87">
        <f>H5013+K5013+O5013+T5013+AA5013+AB5013-AC5013</f>
        <v>33.4</v>
      </c>
    </row>
    <row r="5014" spans="1:30" ht="21" customHeight="1" x14ac:dyDescent="0.2">
      <c r="A5014" s="10">
        <v>5010</v>
      </c>
      <c r="B5014" s="96" t="s">
        <v>4012</v>
      </c>
      <c r="C5014" s="96" t="s">
        <v>66</v>
      </c>
      <c r="D5014" s="96">
        <v>4</v>
      </c>
      <c r="E5014" s="35">
        <v>0.33361111111111114</v>
      </c>
      <c r="F5014" s="47"/>
      <c r="G5014" s="47"/>
      <c r="H5014" s="12">
        <f>SUM(E5014*100,F5014:G5014)</f>
        <v>33.361111111111114</v>
      </c>
      <c r="I5014" s="47"/>
      <c r="J5014" s="77"/>
      <c r="K5014" s="13">
        <f>SUM(I5014:J5014)</f>
        <v>0</v>
      </c>
      <c r="L5014" s="47"/>
      <c r="M5014" s="77"/>
      <c r="N5014" s="77"/>
      <c r="O5014" s="13">
        <f>SUM(L5014:N5014)</f>
        <v>0</v>
      </c>
      <c r="P5014" s="77"/>
      <c r="Q5014" s="77"/>
      <c r="R5014" s="77"/>
      <c r="S5014" s="77"/>
      <c r="T5014" s="13">
        <f>SUM(P5014:S5014)</f>
        <v>0</v>
      </c>
      <c r="U5014" s="47"/>
      <c r="V5014" s="47"/>
      <c r="W5014" s="47"/>
      <c r="X5014" s="47"/>
      <c r="Y5014" s="47"/>
      <c r="Z5014" s="47"/>
      <c r="AA5014" s="13">
        <f>SUM(U5014:Z5014)</f>
        <v>0</v>
      </c>
      <c r="AB5014" s="47"/>
      <c r="AC5014" s="47"/>
      <c r="AD5014" s="86">
        <f>H5014+K5014+O5014+T5014+AA5014+AB5014-AC5014</f>
        <v>33.361111111111114</v>
      </c>
    </row>
    <row r="5015" spans="1:30" ht="21" customHeight="1" x14ac:dyDescent="0.2">
      <c r="A5015" s="8">
        <v>5011</v>
      </c>
      <c r="B5015" s="107">
        <v>188303</v>
      </c>
      <c r="C5015" s="104" t="s">
        <v>70</v>
      </c>
      <c r="D5015" s="104">
        <v>3</v>
      </c>
      <c r="E5015" s="36">
        <f>'[1]3-18-06.'!AD27</f>
        <v>0.33333333333333337</v>
      </c>
      <c r="F5015" s="49"/>
      <c r="G5015" s="49"/>
      <c r="H5015" s="12">
        <f>SUM(E5015*100,F5015:G5015)</f>
        <v>33.333333333333336</v>
      </c>
      <c r="I5015" s="49"/>
      <c r="J5015" s="106"/>
      <c r="K5015" s="14">
        <f>SUM(I5015:J5015)</f>
        <v>0</v>
      </c>
      <c r="L5015" s="49"/>
      <c r="M5015" s="106"/>
      <c r="N5015" s="106"/>
      <c r="O5015" s="14">
        <f>SUM(L5015:N5015)</f>
        <v>0</v>
      </c>
      <c r="P5015" s="106"/>
      <c r="Q5015" s="106"/>
      <c r="R5015" s="106"/>
      <c r="S5015" s="106"/>
      <c r="T5015" s="14">
        <f>SUM(P5015:S5015)</f>
        <v>0</v>
      </c>
      <c r="U5015" s="49"/>
      <c r="V5015" s="49"/>
      <c r="W5015" s="49"/>
      <c r="X5015" s="49"/>
      <c r="Y5015" s="49"/>
      <c r="Z5015" s="49"/>
      <c r="AA5015" s="14">
        <f>SUM(U5015:Z5015)</f>
        <v>0</v>
      </c>
      <c r="AB5015" s="49"/>
      <c r="AC5015" s="49"/>
      <c r="AD5015" s="86">
        <f>H5015+K5015+O5015+T5015+AA5015+AB5015-AC5015</f>
        <v>33.333333333333336</v>
      </c>
    </row>
    <row r="5016" spans="1:30" ht="21" customHeight="1" x14ac:dyDescent="0.2">
      <c r="A5016" s="9">
        <v>5012</v>
      </c>
      <c r="B5016" s="123" t="s">
        <v>4013</v>
      </c>
      <c r="C5016" s="101" t="s">
        <v>68</v>
      </c>
      <c r="D5016" s="125">
        <v>3</v>
      </c>
      <c r="E5016" s="35">
        <v>0.33310344827586208</v>
      </c>
      <c r="F5016" s="48"/>
      <c r="G5016" s="48"/>
      <c r="H5016" s="12">
        <f>SUM(E5016*100,F5016:G5016)</f>
        <v>33.310344827586206</v>
      </c>
      <c r="I5016" s="48"/>
      <c r="J5016" s="78"/>
      <c r="K5016" s="13">
        <f>SUM(I5016:J5016)</f>
        <v>0</v>
      </c>
      <c r="L5016" s="48"/>
      <c r="M5016" s="78"/>
      <c r="N5016" s="78"/>
      <c r="O5016" s="13">
        <f>SUM(L5016:N5016)</f>
        <v>0</v>
      </c>
      <c r="P5016" s="78"/>
      <c r="Q5016" s="78"/>
      <c r="R5016" s="78"/>
      <c r="S5016" s="78"/>
      <c r="T5016" s="13">
        <f>SUM(P5016:S5016)</f>
        <v>0</v>
      </c>
      <c r="U5016" s="48"/>
      <c r="V5016" s="48"/>
      <c r="W5016" s="48"/>
      <c r="X5016" s="48"/>
      <c r="Y5016" s="48"/>
      <c r="Z5016" s="48"/>
      <c r="AA5016" s="13">
        <f>SUM(U5016:Z5016)</f>
        <v>0</v>
      </c>
      <c r="AB5016" s="48"/>
      <c r="AC5016" s="48"/>
      <c r="AD5016" s="86">
        <f>H5016+K5016+O5016+T5016+AA5016+AB5016-AC5016</f>
        <v>33.310344827586206</v>
      </c>
    </row>
    <row r="5017" spans="1:30" ht="21" customHeight="1" x14ac:dyDescent="0.2">
      <c r="A5017" s="10">
        <v>5013</v>
      </c>
      <c r="B5017" s="114" t="s">
        <v>4014</v>
      </c>
      <c r="C5017" s="92" t="s">
        <v>64</v>
      </c>
      <c r="D5017" s="91">
        <v>3</v>
      </c>
      <c r="E5017" s="37">
        <v>0.33205787781350482</v>
      </c>
      <c r="F5017" s="58"/>
      <c r="G5017" s="54"/>
      <c r="H5017" s="12">
        <f>SUM(E5017*100,F5017:G5017)</f>
        <v>33.20578778135048</v>
      </c>
      <c r="I5017" s="85"/>
      <c r="J5017" s="126"/>
      <c r="K5017" s="12">
        <f>SUM(I5017:J5017)</f>
        <v>0</v>
      </c>
      <c r="L5017" s="126"/>
      <c r="M5017" s="126"/>
      <c r="N5017" s="126"/>
      <c r="O5017" s="12">
        <f>SUM(L5017:N5017)</f>
        <v>0</v>
      </c>
      <c r="P5017" s="126"/>
      <c r="Q5017" s="126"/>
      <c r="R5017" s="126"/>
      <c r="S5017" s="126"/>
      <c r="T5017" s="12">
        <f>SUM(P5017:S5017)</f>
        <v>0</v>
      </c>
      <c r="U5017" s="126"/>
      <c r="V5017" s="85"/>
      <c r="W5017" s="85"/>
      <c r="X5017" s="85"/>
      <c r="Y5017" s="85"/>
      <c r="Z5017" s="85"/>
      <c r="AA5017" s="14">
        <f>SUM(U5017:Z5017)</f>
        <v>0</v>
      </c>
      <c r="AB5017" s="85"/>
      <c r="AC5017" s="85"/>
      <c r="AD5017" s="87">
        <f>H5017+K5017+O5017+T5017+AA5017+AB5017-AC5017</f>
        <v>33.20578778135048</v>
      </c>
    </row>
    <row r="5018" spans="1:30" ht="21" customHeight="1" x14ac:dyDescent="0.2">
      <c r="A5018" s="8">
        <v>5014</v>
      </c>
      <c r="B5018" s="114">
        <v>164344</v>
      </c>
      <c r="C5018" s="92" t="s">
        <v>64</v>
      </c>
      <c r="D5018" s="91">
        <v>3</v>
      </c>
      <c r="E5018" s="37">
        <v>0.33200000000000002</v>
      </c>
      <c r="F5018" s="46"/>
      <c r="G5018" s="46"/>
      <c r="H5018" s="12">
        <f>SUM(E5018*100,F5018:G5018)</f>
        <v>33.200000000000003</v>
      </c>
      <c r="I5018" s="94"/>
      <c r="J5018" s="95"/>
      <c r="K5018" s="12">
        <f>SUM(I5018:J5018)</f>
        <v>0</v>
      </c>
      <c r="L5018" s="95"/>
      <c r="M5018" s="95"/>
      <c r="N5018" s="95"/>
      <c r="O5018" s="12">
        <f>SUM(L5018:N5018)</f>
        <v>0</v>
      </c>
      <c r="P5018" s="95"/>
      <c r="Q5018" s="95"/>
      <c r="R5018" s="95"/>
      <c r="S5018" s="95"/>
      <c r="T5018" s="12">
        <f>SUM(P5018:S5018)</f>
        <v>0</v>
      </c>
      <c r="U5018" s="95"/>
      <c r="V5018" s="94"/>
      <c r="W5018" s="94"/>
      <c r="X5018" s="94"/>
      <c r="Y5018" s="85"/>
      <c r="Z5018" s="85"/>
      <c r="AA5018" s="14">
        <f>SUM(U5018:Z5018)</f>
        <v>0</v>
      </c>
      <c r="AB5018" s="85"/>
      <c r="AC5018" s="85"/>
      <c r="AD5018" s="86">
        <f>H5018+K5018+O5018+T5018+AA5018+AB5018-AC5018</f>
        <v>33.200000000000003</v>
      </c>
    </row>
    <row r="5019" spans="1:30" ht="21" customHeight="1" x14ac:dyDescent="0.2">
      <c r="A5019" s="9">
        <v>5015</v>
      </c>
      <c r="B5019" s="114" t="s">
        <v>4015</v>
      </c>
      <c r="C5019" s="92" t="s">
        <v>64</v>
      </c>
      <c r="D5019" s="91">
        <v>3</v>
      </c>
      <c r="E5019" s="37">
        <v>0.32864951768488748</v>
      </c>
      <c r="F5019" s="46"/>
      <c r="G5019" s="46"/>
      <c r="H5019" s="12">
        <f>SUM(E5019*100,F5019:G5019)</f>
        <v>32.864951768488751</v>
      </c>
      <c r="I5019" s="53"/>
      <c r="J5019" s="113"/>
      <c r="K5019" s="12">
        <f>SUM(I5019:J5019)</f>
        <v>0</v>
      </c>
      <c r="L5019" s="53"/>
      <c r="M5019" s="113"/>
      <c r="N5019" s="113"/>
      <c r="O5019" s="12">
        <f>SUM(L5019:N5019)</f>
        <v>0</v>
      </c>
      <c r="P5019" s="113"/>
      <c r="Q5019" s="113"/>
      <c r="R5019" s="113"/>
      <c r="S5019" s="113"/>
      <c r="T5019" s="12">
        <f>SUM(P5019:S5019)</f>
        <v>0</v>
      </c>
      <c r="U5019" s="53"/>
      <c r="V5019" s="53"/>
      <c r="W5019" s="53"/>
      <c r="X5019" s="53"/>
      <c r="Y5019" s="58"/>
      <c r="Z5019" s="58"/>
      <c r="AA5019" s="14">
        <f>SUM(U5019:Z5019)</f>
        <v>0</v>
      </c>
      <c r="AB5019" s="58"/>
      <c r="AC5019" s="58"/>
      <c r="AD5019" s="86">
        <f>H5019+K5019+O5019+T5019+AA5019+AB5019-AC5019</f>
        <v>32.864951768488751</v>
      </c>
    </row>
    <row r="5020" spans="1:30" ht="21" customHeight="1" x14ac:dyDescent="0.2">
      <c r="A5020" s="10">
        <v>5016</v>
      </c>
      <c r="B5020" s="129" t="s">
        <v>4016</v>
      </c>
      <c r="C5020" s="101" t="s">
        <v>68</v>
      </c>
      <c r="D5020" s="101">
        <v>2</v>
      </c>
      <c r="E5020" s="35">
        <v>0.32800000000000001</v>
      </c>
      <c r="F5020" s="48"/>
      <c r="G5020" s="48"/>
      <c r="H5020" s="12">
        <f>SUM(E5020*100,F5020:G5020)</f>
        <v>32.800000000000004</v>
      </c>
      <c r="I5020" s="48"/>
      <c r="J5020" s="78"/>
      <c r="K5020" s="13">
        <f>SUM(I5020:J5020)</f>
        <v>0</v>
      </c>
      <c r="L5020" s="48"/>
      <c r="M5020" s="78"/>
      <c r="N5020" s="78"/>
      <c r="O5020" s="13">
        <f>SUM(L5020:N5020)</f>
        <v>0</v>
      </c>
      <c r="P5020" s="78"/>
      <c r="Q5020" s="78"/>
      <c r="R5020" s="78"/>
      <c r="S5020" s="78"/>
      <c r="T5020" s="13">
        <f>SUM(P5020:S5020)</f>
        <v>0</v>
      </c>
      <c r="U5020" s="48"/>
      <c r="V5020" s="48"/>
      <c r="W5020" s="48"/>
      <c r="X5020" s="48"/>
      <c r="Y5020" s="48"/>
      <c r="Z5020" s="48"/>
      <c r="AA5020" s="13">
        <f>SUM(U5020:Z5020)</f>
        <v>0</v>
      </c>
      <c r="AB5020" s="48"/>
      <c r="AC5020" s="48"/>
      <c r="AD5020" s="86">
        <f>H5020+K5020+O5020+T5020+AA5020+AB5020-AC5020</f>
        <v>32.800000000000004</v>
      </c>
    </row>
    <row r="5021" spans="1:30" ht="21" customHeight="1" x14ac:dyDescent="0.2">
      <c r="A5021" s="8">
        <v>5017</v>
      </c>
      <c r="B5021" s="117">
        <v>165035</v>
      </c>
      <c r="C5021" s="119" t="s">
        <v>78</v>
      </c>
      <c r="D5021" s="119">
        <v>4</v>
      </c>
      <c r="E5021" s="36">
        <v>0.32641025641025639</v>
      </c>
      <c r="F5021" s="51"/>
      <c r="G5021" s="51"/>
      <c r="H5021" s="12">
        <f>SUM(E5021*100,F5021:G5021)</f>
        <v>32.641025641025642</v>
      </c>
      <c r="I5021" s="51"/>
      <c r="J5021" s="121"/>
      <c r="K5021" s="14">
        <f>SUM(I5021:J5021)</f>
        <v>0</v>
      </c>
      <c r="L5021" s="51"/>
      <c r="M5021" s="121"/>
      <c r="N5021" s="121"/>
      <c r="O5021" s="14">
        <f>SUM(L5021:N5021)</f>
        <v>0</v>
      </c>
      <c r="P5021" s="121"/>
      <c r="Q5021" s="121"/>
      <c r="R5021" s="121"/>
      <c r="S5021" s="121"/>
      <c r="T5021" s="14">
        <f>SUM(P5021:S5021)</f>
        <v>0</v>
      </c>
      <c r="U5021" s="51"/>
      <c r="V5021" s="51"/>
      <c r="W5021" s="51"/>
      <c r="X5021" s="51"/>
      <c r="Y5021" s="51"/>
      <c r="Z5021" s="51"/>
      <c r="AA5021" s="14">
        <f>SUM(U5021:Z5021)</f>
        <v>0</v>
      </c>
      <c r="AB5021" s="51"/>
      <c r="AC5021" s="51"/>
      <c r="AD5021" s="86">
        <f>H5021+K5021+O5021+T5021+AA5021+AB5021-AC5021</f>
        <v>32.641025641025642</v>
      </c>
    </row>
    <row r="5022" spans="1:30" ht="21" customHeight="1" x14ac:dyDescent="0.2">
      <c r="A5022" s="9">
        <v>5018</v>
      </c>
      <c r="B5022" s="90" t="s">
        <v>4017</v>
      </c>
      <c r="C5022" s="92" t="s">
        <v>64</v>
      </c>
      <c r="D5022" s="91">
        <v>2</v>
      </c>
      <c r="E5022" s="37">
        <v>0.32387096774193547</v>
      </c>
      <c r="F5022" s="52"/>
      <c r="G5022" s="46"/>
      <c r="H5022" s="12">
        <f>SUM(E5022*100,F5022:G5022)</f>
        <v>32.387096774193544</v>
      </c>
      <c r="I5022" s="94"/>
      <c r="J5022" s="95"/>
      <c r="K5022" s="12">
        <f>SUM(I5022:J5022)</f>
        <v>0</v>
      </c>
      <c r="L5022" s="95"/>
      <c r="M5022" s="95"/>
      <c r="N5022" s="95"/>
      <c r="O5022" s="12">
        <f>SUM(L5022:N5022)</f>
        <v>0</v>
      </c>
      <c r="P5022" s="95"/>
      <c r="Q5022" s="95"/>
      <c r="R5022" s="95"/>
      <c r="S5022" s="95"/>
      <c r="T5022" s="12">
        <f>SUM(P5022:S5022)</f>
        <v>0</v>
      </c>
      <c r="U5022" s="95"/>
      <c r="V5022" s="94"/>
      <c r="W5022" s="94"/>
      <c r="X5022" s="94"/>
      <c r="Y5022" s="85"/>
      <c r="Z5022" s="85"/>
      <c r="AA5022" s="14">
        <f>SUM(U5022:Z5022)</f>
        <v>0</v>
      </c>
      <c r="AB5022" s="85"/>
      <c r="AC5022" s="85"/>
      <c r="AD5022" s="87">
        <f>H5022+K5022+O5022+T5022+AA5022+AB5022-AC5022</f>
        <v>32.387096774193544</v>
      </c>
    </row>
    <row r="5023" spans="1:30" ht="21" customHeight="1" x14ac:dyDescent="0.2">
      <c r="A5023" s="10">
        <v>5019</v>
      </c>
      <c r="B5023" s="107" t="s">
        <v>4018</v>
      </c>
      <c r="C5023" s="104" t="s">
        <v>70</v>
      </c>
      <c r="D5023" s="104">
        <v>2</v>
      </c>
      <c r="E5023" s="36">
        <f>H5023/100</f>
        <v>0.32</v>
      </c>
      <c r="F5023" s="49"/>
      <c r="G5023" s="49"/>
      <c r="H5023" s="12">
        <v>32</v>
      </c>
      <c r="I5023" s="49"/>
      <c r="J5023" s="106"/>
      <c r="K5023" s="14">
        <f>SUM(I5023:J5023)</f>
        <v>0</v>
      </c>
      <c r="L5023" s="49"/>
      <c r="M5023" s="106"/>
      <c r="N5023" s="106"/>
      <c r="O5023" s="14">
        <f>SUM(L5023:N5023)</f>
        <v>0</v>
      </c>
      <c r="P5023" s="106"/>
      <c r="Q5023" s="106"/>
      <c r="R5023" s="106"/>
      <c r="S5023" s="106"/>
      <c r="T5023" s="14">
        <f>SUM(P5023:S5023)</f>
        <v>0</v>
      </c>
      <c r="U5023" s="49"/>
      <c r="V5023" s="49"/>
      <c r="W5023" s="49"/>
      <c r="X5023" s="49"/>
      <c r="Y5023" s="49"/>
      <c r="Z5023" s="49"/>
      <c r="AA5023" s="14">
        <f>SUM(U5023:Z5023)</f>
        <v>0</v>
      </c>
      <c r="AB5023" s="49"/>
      <c r="AC5023" s="49"/>
      <c r="AD5023" s="86">
        <f>H5023+K5023+O5023+T5023+AA5023+AB5023-AC5023</f>
        <v>32</v>
      </c>
    </row>
    <row r="5024" spans="1:30" ht="21" customHeight="1" x14ac:dyDescent="0.2">
      <c r="A5024" s="8">
        <v>5020</v>
      </c>
      <c r="B5024" s="110" t="s">
        <v>4019</v>
      </c>
      <c r="C5024" s="110" t="s">
        <v>73</v>
      </c>
      <c r="D5024" s="110">
        <v>3</v>
      </c>
      <c r="E5024" s="36">
        <v>0.31913043478260872</v>
      </c>
      <c r="F5024" s="50"/>
      <c r="G5024" s="50"/>
      <c r="H5024" s="12">
        <f>SUM(E5024*100,F5024:G5024)</f>
        <v>31.913043478260871</v>
      </c>
      <c r="I5024" s="50"/>
      <c r="J5024" s="112"/>
      <c r="K5024" s="14">
        <f>SUM(I5024:J5024)</f>
        <v>0</v>
      </c>
      <c r="L5024" s="50"/>
      <c r="M5024" s="112"/>
      <c r="N5024" s="112"/>
      <c r="O5024" s="14">
        <f>SUM(L5024:N5024)</f>
        <v>0</v>
      </c>
      <c r="P5024" s="112"/>
      <c r="Q5024" s="112"/>
      <c r="R5024" s="112"/>
      <c r="S5024" s="112"/>
      <c r="T5024" s="14">
        <f>SUM(P5024:S5024)</f>
        <v>0</v>
      </c>
      <c r="U5024" s="50"/>
      <c r="V5024" s="50"/>
      <c r="W5024" s="50"/>
      <c r="X5024" s="50"/>
      <c r="Y5024" s="50"/>
      <c r="Z5024" s="50"/>
      <c r="AA5024" s="14">
        <f>SUM(U5024:Z5024)</f>
        <v>0</v>
      </c>
      <c r="AB5024" s="50"/>
      <c r="AC5024" s="50"/>
      <c r="AD5024" s="86">
        <f>H5024+K5024+O5024+T5024+AA5024+AB5024-AC5024</f>
        <v>31.913043478260871</v>
      </c>
    </row>
    <row r="5025" spans="1:30" ht="21" customHeight="1" x14ac:dyDescent="0.2">
      <c r="A5025" s="9">
        <v>5021</v>
      </c>
      <c r="B5025" s="123" t="s">
        <v>4020</v>
      </c>
      <c r="C5025" s="101" t="s">
        <v>68</v>
      </c>
      <c r="D5025" s="137">
        <v>4</v>
      </c>
      <c r="E5025" s="35">
        <v>0.31777777777777777</v>
      </c>
      <c r="F5025" s="48"/>
      <c r="G5025" s="48"/>
      <c r="H5025" s="12">
        <f>SUM(E5025*100,F5025:G5025)</f>
        <v>31.777777777777779</v>
      </c>
      <c r="I5025" s="48"/>
      <c r="J5025" s="78"/>
      <c r="K5025" s="13">
        <f>SUM(I5025:J5025)</f>
        <v>0</v>
      </c>
      <c r="L5025" s="48"/>
      <c r="M5025" s="78"/>
      <c r="N5025" s="78"/>
      <c r="O5025" s="13">
        <f>SUM(L5025:N5025)</f>
        <v>0</v>
      </c>
      <c r="P5025" s="78"/>
      <c r="Q5025" s="78"/>
      <c r="R5025" s="78"/>
      <c r="S5025" s="78"/>
      <c r="T5025" s="13">
        <f>SUM(P5025:S5025)</f>
        <v>0</v>
      </c>
      <c r="U5025" s="48"/>
      <c r="V5025" s="48"/>
      <c r="W5025" s="48"/>
      <c r="X5025" s="48"/>
      <c r="Y5025" s="48"/>
      <c r="Z5025" s="48"/>
      <c r="AA5025" s="13">
        <f>SUM(U5025:Z5025)</f>
        <v>0</v>
      </c>
      <c r="AB5025" s="48"/>
      <c r="AC5025" s="48"/>
      <c r="AD5025" s="86">
        <f>H5025+K5025+O5025+T5025+AA5025+AB5025-AC5025</f>
        <v>31.777777777777779</v>
      </c>
    </row>
    <row r="5026" spans="1:30" ht="21" customHeight="1" x14ac:dyDescent="0.2">
      <c r="A5026" s="10">
        <v>5022</v>
      </c>
      <c r="B5026" s="107" t="s">
        <v>4021</v>
      </c>
      <c r="C5026" s="104" t="s">
        <v>70</v>
      </c>
      <c r="D5026" s="104">
        <v>2</v>
      </c>
      <c r="E5026" s="36">
        <f>H5026/100</f>
        <v>0.315</v>
      </c>
      <c r="F5026" s="49"/>
      <c r="G5026" s="49"/>
      <c r="H5026" s="12">
        <v>31.5</v>
      </c>
      <c r="I5026" s="49"/>
      <c r="J5026" s="106"/>
      <c r="K5026" s="14">
        <f>SUM(I5026:J5026)</f>
        <v>0</v>
      </c>
      <c r="L5026" s="49"/>
      <c r="M5026" s="106"/>
      <c r="N5026" s="106"/>
      <c r="O5026" s="14">
        <f>SUM(L5026:N5026)</f>
        <v>0</v>
      </c>
      <c r="P5026" s="106"/>
      <c r="Q5026" s="106"/>
      <c r="R5026" s="106"/>
      <c r="S5026" s="106"/>
      <c r="T5026" s="14">
        <f>SUM(P5026:S5026)</f>
        <v>0</v>
      </c>
      <c r="U5026" s="49"/>
      <c r="V5026" s="49"/>
      <c r="W5026" s="49"/>
      <c r="X5026" s="49"/>
      <c r="Y5026" s="49"/>
      <c r="Z5026" s="49"/>
      <c r="AA5026" s="14">
        <f>SUM(U5026:Z5026)</f>
        <v>0</v>
      </c>
      <c r="AB5026" s="49"/>
      <c r="AC5026" s="49"/>
      <c r="AD5026" s="86">
        <f>H5026+K5026+O5026+T5026+AA5026+AB5026-AC5026</f>
        <v>31.5</v>
      </c>
    </row>
    <row r="5027" spans="1:30" ht="21" customHeight="1" x14ac:dyDescent="0.2">
      <c r="A5027" s="8">
        <v>5023</v>
      </c>
      <c r="B5027" s="110" t="s">
        <v>4022</v>
      </c>
      <c r="C5027" s="110" t="s">
        <v>73</v>
      </c>
      <c r="D5027" s="110">
        <v>2</v>
      </c>
      <c r="E5027" s="36">
        <v>0.31468531468531469</v>
      </c>
      <c r="F5027" s="50"/>
      <c r="G5027" s="50"/>
      <c r="H5027" s="12">
        <f>SUM(E5027*100,F5027:G5027)</f>
        <v>31.46853146853147</v>
      </c>
      <c r="I5027" s="50"/>
      <c r="J5027" s="112"/>
      <c r="K5027" s="14">
        <f>SUM(I5027:J5027)</f>
        <v>0</v>
      </c>
      <c r="L5027" s="50"/>
      <c r="M5027" s="112"/>
      <c r="N5027" s="112"/>
      <c r="O5027" s="14">
        <f>SUM(L5027:N5027)</f>
        <v>0</v>
      </c>
      <c r="P5027" s="112"/>
      <c r="Q5027" s="112"/>
      <c r="R5027" s="112"/>
      <c r="S5027" s="112"/>
      <c r="T5027" s="14">
        <f>SUM(P5027:S5027)</f>
        <v>0</v>
      </c>
      <c r="U5027" s="50"/>
      <c r="V5027" s="50"/>
      <c r="W5027" s="50"/>
      <c r="X5027" s="50"/>
      <c r="Y5027" s="50"/>
      <c r="Z5027" s="50"/>
      <c r="AA5027" s="14">
        <f>SUM(U5027:Z5027)</f>
        <v>0</v>
      </c>
      <c r="AB5027" s="50"/>
      <c r="AC5027" s="50"/>
      <c r="AD5027" s="87">
        <f>H5027+K5027+O5027+T5027+AA5027+AB5027-AC5027</f>
        <v>31.46853146853147</v>
      </c>
    </row>
    <row r="5028" spans="1:30" ht="21" customHeight="1" x14ac:dyDescent="0.2">
      <c r="A5028" s="9">
        <v>5024</v>
      </c>
      <c r="B5028" s="134" t="s">
        <v>4023</v>
      </c>
      <c r="C5028" s="92" t="s">
        <v>64</v>
      </c>
      <c r="D5028" s="92">
        <v>1</v>
      </c>
      <c r="E5028" s="37">
        <v>0.30666666666666664</v>
      </c>
      <c r="F5028" s="46"/>
      <c r="G5028" s="46"/>
      <c r="H5028" s="12">
        <f>SUM(E5028*100,F5028:G5028)</f>
        <v>30.666666666666664</v>
      </c>
      <c r="I5028" s="193"/>
      <c r="J5028" s="115"/>
      <c r="K5028" s="12">
        <f>SUM(I5028:J5028)</f>
        <v>0</v>
      </c>
      <c r="L5028" s="115"/>
      <c r="M5028" s="115"/>
      <c r="N5028" s="115"/>
      <c r="O5028" s="12">
        <f>SUM(L5028:N5028)</f>
        <v>0</v>
      </c>
      <c r="P5028" s="115"/>
      <c r="Q5028" s="115"/>
      <c r="R5028" s="115"/>
      <c r="S5028" s="115"/>
      <c r="T5028" s="12">
        <f>SUM(P5028:S5028)</f>
        <v>0</v>
      </c>
      <c r="U5028" s="115"/>
      <c r="V5028" s="193"/>
      <c r="W5028" s="193"/>
      <c r="X5028" s="193"/>
      <c r="Y5028" s="88"/>
      <c r="Z5028" s="88"/>
      <c r="AA5028" s="14">
        <f>SUM(U5028:Z5028)</f>
        <v>0</v>
      </c>
      <c r="AB5028" s="88"/>
      <c r="AC5028" s="88"/>
      <c r="AD5028" s="86">
        <f>H5028+K5028+O5028+T5028+AA5028+AB5028-AC5028</f>
        <v>30.666666666666664</v>
      </c>
    </row>
    <row r="5029" spans="1:30" ht="21" customHeight="1" x14ac:dyDescent="0.2">
      <c r="A5029" s="10">
        <v>5025</v>
      </c>
      <c r="B5029" s="110" t="s">
        <v>4024</v>
      </c>
      <c r="C5029" s="110" t="s">
        <v>73</v>
      </c>
      <c r="D5029" s="110">
        <v>4</v>
      </c>
      <c r="E5029" s="36">
        <v>0.30375000000000002</v>
      </c>
      <c r="F5029" s="50"/>
      <c r="G5029" s="50"/>
      <c r="H5029" s="12">
        <f>SUM(E5029*100,F5029:G5029)</f>
        <v>30.375000000000004</v>
      </c>
      <c r="I5029" s="50"/>
      <c r="J5029" s="112"/>
      <c r="K5029" s="14">
        <f>SUM(I5029:J5029)</f>
        <v>0</v>
      </c>
      <c r="L5029" s="50"/>
      <c r="M5029" s="112"/>
      <c r="N5029" s="112"/>
      <c r="O5029" s="14">
        <f>SUM(L5029:N5029)</f>
        <v>0</v>
      </c>
      <c r="P5029" s="112"/>
      <c r="Q5029" s="112"/>
      <c r="R5029" s="112"/>
      <c r="S5029" s="112"/>
      <c r="T5029" s="14">
        <f>SUM(P5029:S5029)</f>
        <v>0</v>
      </c>
      <c r="U5029" s="50"/>
      <c r="V5029" s="50"/>
      <c r="W5029" s="50"/>
      <c r="X5029" s="50"/>
      <c r="Y5029" s="50"/>
      <c r="Z5029" s="50"/>
      <c r="AA5029" s="14">
        <f>SUM(U5029:Z5029)</f>
        <v>0</v>
      </c>
      <c r="AB5029" s="50"/>
      <c r="AC5029" s="50"/>
      <c r="AD5029" s="87">
        <f>H5029+K5029+O5029+T5029+AA5029+AB5029-AC5029</f>
        <v>30.375000000000004</v>
      </c>
    </row>
    <row r="5030" spans="1:30" ht="21" customHeight="1" x14ac:dyDescent="0.2">
      <c r="A5030" s="8">
        <v>5026</v>
      </c>
      <c r="B5030" s="123" t="s">
        <v>4025</v>
      </c>
      <c r="C5030" s="101" t="s">
        <v>68</v>
      </c>
      <c r="D5030" s="137">
        <v>4</v>
      </c>
      <c r="E5030" s="35">
        <v>0.30259259259259258</v>
      </c>
      <c r="F5030" s="48"/>
      <c r="G5030" s="48"/>
      <c r="H5030" s="12">
        <f>SUM(E5030*100,F5030:G5030)</f>
        <v>30.25925925925926</v>
      </c>
      <c r="I5030" s="48"/>
      <c r="J5030" s="78"/>
      <c r="K5030" s="13">
        <f>SUM(I5030:J5030)</f>
        <v>0</v>
      </c>
      <c r="L5030" s="48"/>
      <c r="M5030" s="78"/>
      <c r="N5030" s="78"/>
      <c r="O5030" s="13">
        <f>SUM(L5030:N5030)</f>
        <v>0</v>
      </c>
      <c r="P5030" s="78"/>
      <c r="Q5030" s="78"/>
      <c r="R5030" s="78"/>
      <c r="S5030" s="78"/>
      <c r="T5030" s="13">
        <f>SUM(P5030:S5030)</f>
        <v>0</v>
      </c>
      <c r="U5030" s="48"/>
      <c r="V5030" s="48"/>
      <c r="W5030" s="48"/>
      <c r="X5030" s="48"/>
      <c r="Y5030" s="48"/>
      <c r="Z5030" s="48"/>
      <c r="AA5030" s="13">
        <f>SUM(U5030:Z5030)</f>
        <v>0</v>
      </c>
      <c r="AB5030" s="48"/>
      <c r="AC5030" s="48"/>
      <c r="AD5030" s="86">
        <f>H5030+K5030+O5030+T5030+AA5030+AB5030-AC5030</f>
        <v>30.25925925925926</v>
      </c>
    </row>
    <row r="5031" spans="1:30" ht="21" customHeight="1" x14ac:dyDescent="0.2">
      <c r="A5031" s="9">
        <v>5027</v>
      </c>
      <c r="B5031" s="131" t="s">
        <v>4026</v>
      </c>
      <c r="C5031" s="92" t="s">
        <v>64</v>
      </c>
      <c r="D5031" s="92">
        <v>2</v>
      </c>
      <c r="E5031" s="37">
        <v>0.30212765957446808</v>
      </c>
      <c r="F5031" s="46"/>
      <c r="G5031" s="46"/>
      <c r="H5031" s="12">
        <f>SUM(E5031*100,F5031:G5031)</f>
        <v>30.212765957446809</v>
      </c>
      <c r="I5031" s="94"/>
      <c r="J5031" s="95"/>
      <c r="K5031" s="12">
        <f>SUM(I5031:J5031)</f>
        <v>0</v>
      </c>
      <c r="L5031" s="95"/>
      <c r="M5031" s="95"/>
      <c r="N5031" s="95"/>
      <c r="O5031" s="12">
        <f>SUM(L5031:N5031)</f>
        <v>0</v>
      </c>
      <c r="P5031" s="95"/>
      <c r="Q5031" s="95"/>
      <c r="R5031" s="95"/>
      <c r="S5031" s="95"/>
      <c r="T5031" s="12">
        <f>SUM(P5031:S5031)</f>
        <v>0</v>
      </c>
      <c r="U5031" s="95"/>
      <c r="V5031" s="94"/>
      <c r="W5031" s="94"/>
      <c r="X5031" s="94"/>
      <c r="Y5031" s="85"/>
      <c r="Z5031" s="85"/>
      <c r="AA5031" s="14">
        <f>SUM(U5031:Z5031)</f>
        <v>0</v>
      </c>
      <c r="AB5031" s="85"/>
      <c r="AC5031" s="85"/>
      <c r="AD5031" s="87">
        <f>H5031+K5031+O5031+T5031+AA5031+AB5031-AC5031</f>
        <v>30.212765957446809</v>
      </c>
    </row>
    <row r="5032" spans="1:30" ht="21" customHeight="1" x14ac:dyDescent="0.2">
      <c r="A5032" s="10">
        <v>5028</v>
      </c>
      <c r="B5032" s="99" t="s">
        <v>4027</v>
      </c>
      <c r="C5032" s="101" t="s">
        <v>68</v>
      </c>
      <c r="D5032" s="101">
        <v>4</v>
      </c>
      <c r="E5032" s="35">
        <v>0.3</v>
      </c>
      <c r="F5032" s="48"/>
      <c r="G5032" s="48"/>
      <c r="H5032" s="12">
        <f>SUM(E5032*100,F5032:G5032)</f>
        <v>30</v>
      </c>
      <c r="I5032" s="48"/>
      <c r="J5032" s="78"/>
      <c r="K5032" s="13">
        <f>SUM(I5032:J5032)</f>
        <v>0</v>
      </c>
      <c r="L5032" s="48"/>
      <c r="M5032" s="78"/>
      <c r="N5032" s="78"/>
      <c r="O5032" s="13">
        <f>SUM(L5032:N5032)</f>
        <v>0</v>
      </c>
      <c r="P5032" s="78"/>
      <c r="Q5032" s="78"/>
      <c r="R5032" s="78"/>
      <c r="S5032" s="78"/>
      <c r="T5032" s="13">
        <f>SUM(P5032:S5032)</f>
        <v>0</v>
      </c>
      <c r="U5032" s="48"/>
      <c r="V5032" s="48"/>
      <c r="W5032" s="48"/>
      <c r="X5032" s="48"/>
      <c r="Y5032" s="48"/>
      <c r="Z5032" s="48"/>
      <c r="AA5032" s="13">
        <f>SUM(U5032:Z5032)</f>
        <v>0</v>
      </c>
      <c r="AB5032" s="48"/>
      <c r="AC5032" s="48"/>
      <c r="AD5032" s="87">
        <f>H5032+K5032+O5032+T5032+AA5032+AB5032-AC5032</f>
        <v>30</v>
      </c>
    </row>
    <row r="5033" spans="1:30" ht="21" customHeight="1" x14ac:dyDescent="0.2">
      <c r="A5033" s="8">
        <v>5029</v>
      </c>
      <c r="B5033" s="140">
        <v>164420</v>
      </c>
      <c r="C5033" s="92" t="s">
        <v>64</v>
      </c>
      <c r="D5033" s="91">
        <v>4</v>
      </c>
      <c r="E5033" s="37">
        <v>0.29981981981981981</v>
      </c>
      <c r="F5033" s="53"/>
      <c r="G5033" s="46"/>
      <c r="H5033" s="12">
        <f>SUM(E5033*100,F5033:G5033)</f>
        <v>29.981981981981981</v>
      </c>
      <c r="I5033" s="53"/>
      <c r="J5033" s="113"/>
      <c r="K5033" s="12">
        <f>SUM(I5033:J5033)</f>
        <v>0</v>
      </c>
      <c r="L5033" s="53"/>
      <c r="M5033" s="113"/>
      <c r="N5033" s="113"/>
      <c r="O5033" s="12">
        <f>SUM(L5033:N5033)</f>
        <v>0</v>
      </c>
      <c r="P5033" s="113"/>
      <c r="Q5033" s="113"/>
      <c r="R5033" s="113"/>
      <c r="S5033" s="113"/>
      <c r="T5033" s="12">
        <f>SUM(P5033:S5033)</f>
        <v>0</v>
      </c>
      <c r="U5033" s="53"/>
      <c r="V5033" s="53"/>
      <c r="W5033" s="53"/>
      <c r="X5033" s="53"/>
      <c r="Y5033" s="58"/>
      <c r="Z5033" s="58"/>
      <c r="AA5033" s="14">
        <f>SUM(U5033:Z5033)</f>
        <v>0</v>
      </c>
      <c r="AB5033" s="58"/>
      <c r="AC5033" s="58"/>
      <c r="AD5033" s="87">
        <f>H5033+K5033+O5033+T5033+AA5033+AB5033-AC5033</f>
        <v>29.981981981981981</v>
      </c>
    </row>
    <row r="5034" spans="1:30" ht="21" customHeight="1" x14ac:dyDescent="0.2">
      <c r="A5034" s="9">
        <v>5030</v>
      </c>
      <c r="B5034" s="100" t="s">
        <v>4028</v>
      </c>
      <c r="C5034" s="101" t="s">
        <v>68</v>
      </c>
      <c r="D5034" s="101">
        <v>2</v>
      </c>
      <c r="E5034" s="35">
        <v>0.29966666666666669</v>
      </c>
      <c r="F5034" s="48"/>
      <c r="G5034" s="48"/>
      <c r="H5034" s="12">
        <f>SUM(E5034*100,F5034:G5034)</f>
        <v>29.966666666666669</v>
      </c>
      <c r="I5034" s="48"/>
      <c r="J5034" s="78"/>
      <c r="K5034" s="13">
        <f>SUM(I5034:J5034)</f>
        <v>0</v>
      </c>
      <c r="L5034" s="48"/>
      <c r="M5034" s="78"/>
      <c r="N5034" s="78"/>
      <c r="O5034" s="13">
        <f>SUM(L5034:N5034)</f>
        <v>0</v>
      </c>
      <c r="P5034" s="78"/>
      <c r="Q5034" s="78"/>
      <c r="R5034" s="78"/>
      <c r="S5034" s="78"/>
      <c r="T5034" s="13">
        <f>SUM(P5034:S5034)</f>
        <v>0</v>
      </c>
      <c r="U5034" s="48"/>
      <c r="V5034" s="48"/>
      <c r="W5034" s="48"/>
      <c r="X5034" s="48"/>
      <c r="Y5034" s="48"/>
      <c r="Z5034" s="48"/>
      <c r="AA5034" s="13">
        <f>SUM(U5034:Z5034)</f>
        <v>0</v>
      </c>
      <c r="AB5034" s="48"/>
      <c r="AC5034" s="48"/>
      <c r="AD5034" s="86">
        <f>H5034+K5034+O5034+T5034+AA5034+AB5034-AC5034</f>
        <v>29.966666666666669</v>
      </c>
    </row>
    <row r="5035" spans="1:30" ht="21" customHeight="1" x14ac:dyDescent="0.2">
      <c r="A5035" s="10">
        <v>5031</v>
      </c>
      <c r="B5035" s="96" t="s">
        <v>4029</v>
      </c>
      <c r="C5035" s="96" t="s">
        <v>66</v>
      </c>
      <c r="D5035" s="96">
        <v>4</v>
      </c>
      <c r="E5035" s="35">
        <v>0.29416666666666669</v>
      </c>
      <c r="F5035" s="47"/>
      <c r="G5035" s="47"/>
      <c r="H5035" s="12">
        <f>SUM(E5035*100,F5035:G5035)</f>
        <v>29.416666666666668</v>
      </c>
      <c r="I5035" s="47"/>
      <c r="J5035" s="77"/>
      <c r="K5035" s="13">
        <f>SUM(I5035:J5035)</f>
        <v>0</v>
      </c>
      <c r="L5035" s="47"/>
      <c r="M5035" s="77"/>
      <c r="N5035" s="77"/>
      <c r="O5035" s="13">
        <f>SUM(L5035:N5035)</f>
        <v>0</v>
      </c>
      <c r="P5035" s="77"/>
      <c r="Q5035" s="77"/>
      <c r="R5035" s="77"/>
      <c r="S5035" s="77"/>
      <c r="T5035" s="13">
        <f>SUM(P5035:S5035)</f>
        <v>0</v>
      </c>
      <c r="U5035" s="47"/>
      <c r="V5035" s="47"/>
      <c r="W5035" s="47"/>
      <c r="X5035" s="47"/>
      <c r="Y5035" s="47"/>
      <c r="Z5035" s="47"/>
      <c r="AA5035" s="13">
        <f>SUM(U5035:Z5035)</f>
        <v>0</v>
      </c>
      <c r="AB5035" s="47"/>
      <c r="AC5035" s="47"/>
      <c r="AD5035" s="86">
        <f>H5035+K5035+O5035+T5035+AA5035+AB5035-AC5035</f>
        <v>29.416666666666668</v>
      </c>
    </row>
    <row r="5036" spans="1:30" ht="21" customHeight="1" x14ac:dyDescent="0.2">
      <c r="A5036" s="8">
        <v>5032</v>
      </c>
      <c r="B5036" s="129" t="s">
        <v>4030</v>
      </c>
      <c r="C5036" s="101" t="s">
        <v>68</v>
      </c>
      <c r="D5036" s="101">
        <v>3</v>
      </c>
      <c r="E5036" s="35">
        <v>0.29129032258064519</v>
      </c>
      <c r="F5036" s="48"/>
      <c r="G5036" s="48"/>
      <c r="H5036" s="12">
        <f>SUM(E5036*100,F5036:G5036)</f>
        <v>29.12903225806452</v>
      </c>
      <c r="I5036" s="48"/>
      <c r="J5036" s="78"/>
      <c r="K5036" s="13">
        <f>SUM(I5036:J5036)</f>
        <v>0</v>
      </c>
      <c r="L5036" s="48"/>
      <c r="M5036" s="78"/>
      <c r="N5036" s="78"/>
      <c r="O5036" s="13">
        <f>SUM(L5036:N5036)</f>
        <v>0</v>
      </c>
      <c r="P5036" s="78"/>
      <c r="Q5036" s="78"/>
      <c r="R5036" s="78"/>
      <c r="S5036" s="78"/>
      <c r="T5036" s="13">
        <f>SUM(P5036:S5036)</f>
        <v>0</v>
      </c>
      <c r="U5036" s="48"/>
      <c r="V5036" s="48"/>
      <c r="W5036" s="48"/>
      <c r="X5036" s="48"/>
      <c r="Y5036" s="48"/>
      <c r="Z5036" s="48"/>
      <c r="AA5036" s="13">
        <f>SUM(U5036:Z5036)</f>
        <v>0</v>
      </c>
      <c r="AB5036" s="48"/>
      <c r="AC5036" s="48"/>
      <c r="AD5036" s="86">
        <f>H5036+K5036+O5036+T5036+AA5036+AB5036-AC5036</f>
        <v>29.12903225806452</v>
      </c>
    </row>
    <row r="5037" spans="1:30" ht="21" customHeight="1" x14ac:dyDescent="0.2">
      <c r="A5037" s="9">
        <v>5033</v>
      </c>
      <c r="B5037" s="107" t="s">
        <v>4031</v>
      </c>
      <c r="C5037" s="104" t="s">
        <v>70</v>
      </c>
      <c r="D5037" s="104">
        <v>2</v>
      </c>
      <c r="E5037" s="36">
        <f>H5037/100</f>
        <v>0.28999999999999998</v>
      </c>
      <c r="F5037" s="49"/>
      <c r="G5037" s="49"/>
      <c r="H5037" s="12">
        <v>29</v>
      </c>
      <c r="I5037" s="49"/>
      <c r="J5037" s="106"/>
      <c r="K5037" s="14">
        <f>SUM(I5037:J5037)</f>
        <v>0</v>
      </c>
      <c r="L5037" s="49"/>
      <c r="M5037" s="106"/>
      <c r="N5037" s="106"/>
      <c r="O5037" s="14">
        <f>SUM(L5037:N5037)</f>
        <v>0</v>
      </c>
      <c r="P5037" s="106"/>
      <c r="Q5037" s="106"/>
      <c r="R5037" s="106"/>
      <c r="S5037" s="106"/>
      <c r="T5037" s="14">
        <f>SUM(P5037:S5037)</f>
        <v>0</v>
      </c>
      <c r="U5037" s="49"/>
      <c r="V5037" s="49"/>
      <c r="W5037" s="49"/>
      <c r="X5037" s="49"/>
      <c r="Y5037" s="49"/>
      <c r="Z5037" s="49"/>
      <c r="AA5037" s="14">
        <f>SUM(U5037:Z5037)</f>
        <v>0</v>
      </c>
      <c r="AB5037" s="49"/>
      <c r="AC5037" s="49"/>
      <c r="AD5037" s="86">
        <f>H5037+K5037+O5037+T5037+AA5037+AB5037-AC5037</f>
        <v>29</v>
      </c>
    </row>
    <row r="5038" spans="1:30" ht="21" customHeight="1" x14ac:dyDescent="0.2">
      <c r="A5038" s="10">
        <v>5034</v>
      </c>
      <c r="B5038" s="122" t="s">
        <v>4032</v>
      </c>
      <c r="C5038" s="110" t="s">
        <v>73</v>
      </c>
      <c r="D5038" s="110">
        <v>2</v>
      </c>
      <c r="E5038" s="36">
        <v>0.28969696969696968</v>
      </c>
      <c r="F5038" s="50"/>
      <c r="G5038" s="50"/>
      <c r="H5038" s="12">
        <f>SUM(E5038*100,F5038:G5038)</f>
        <v>28.969696969696969</v>
      </c>
      <c r="I5038" s="50"/>
      <c r="J5038" s="112"/>
      <c r="K5038" s="14">
        <f>SUM(I5038:J5038)</f>
        <v>0</v>
      </c>
      <c r="L5038" s="50"/>
      <c r="M5038" s="112"/>
      <c r="N5038" s="112"/>
      <c r="O5038" s="14">
        <f>SUM(L5038:N5038)</f>
        <v>0</v>
      </c>
      <c r="P5038" s="112"/>
      <c r="Q5038" s="112"/>
      <c r="R5038" s="112"/>
      <c r="S5038" s="112"/>
      <c r="T5038" s="14">
        <f>SUM(P5038:S5038)</f>
        <v>0</v>
      </c>
      <c r="U5038" s="50"/>
      <c r="V5038" s="50"/>
      <c r="W5038" s="50"/>
      <c r="X5038" s="50"/>
      <c r="Y5038" s="50"/>
      <c r="Z5038" s="50"/>
      <c r="AA5038" s="14">
        <f>SUM(U5038:Z5038)</f>
        <v>0</v>
      </c>
      <c r="AB5038" s="50"/>
      <c r="AC5038" s="50"/>
      <c r="AD5038" s="87">
        <f>H5038+K5038+O5038+T5038+AA5038+AB5038-AC5038</f>
        <v>28.969696969696969</v>
      </c>
    </row>
    <row r="5039" spans="1:30" ht="21" customHeight="1" x14ac:dyDescent="0.2">
      <c r="A5039" s="8">
        <v>5035</v>
      </c>
      <c r="B5039" s="122" t="s">
        <v>4033</v>
      </c>
      <c r="C5039" s="110" t="s">
        <v>73</v>
      </c>
      <c r="D5039" s="110">
        <v>2</v>
      </c>
      <c r="E5039" s="36">
        <v>0.28363636363636363</v>
      </c>
      <c r="F5039" s="50"/>
      <c r="G5039" s="50"/>
      <c r="H5039" s="12">
        <f>SUM(E5039*100,F5039:G5039)</f>
        <v>28.363636363636363</v>
      </c>
      <c r="I5039" s="50"/>
      <c r="J5039" s="112"/>
      <c r="K5039" s="14">
        <f>SUM(I5039:J5039)</f>
        <v>0</v>
      </c>
      <c r="L5039" s="50"/>
      <c r="M5039" s="112"/>
      <c r="N5039" s="112"/>
      <c r="O5039" s="14">
        <f>SUM(L5039:N5039)</f>
        <v>0</v>
      </c>
      <c r="P5039" s="112"/>
      <c r="Q5039" s="112"/>
      <c r="R5039" s="112"/>
      <c r="S5039" s="112"/>
      <c r="T5039" s="14">
        <f>SUM(P5039:S5039)</f>
        <v>0</v>
      </c>
      <c r="U5039" s="50"/>
      <c r="V5039" s="50"/>
      <c r="W5039" s="50"/>
      <c r="X5039" s="50"/>
      <c r="Y5039" s="50"/>
      <c r="Z5039" s="50"/>
      <c r="AA5039" s="14">
        <f>SUM(U5039:Z5039)</f>
        <v>0</v>
      </c>
      <c r="AB5039" s="50"/>
      <c r="AC5039" s="50"/>
      <c r="AD5039" s="87">
        <f>H5039+K5039+O5039+T5039+AA5039+AB5039-AC5039</f>
        <v>28.363636363636363</v>
      </c>
    </row>
    <row r="5040" spans="1:30" ht="21" customHeight="1" x14ac:dyDescent="0.2">
      <c r="A5040" s="9">
        <v>5036</v>
      </c>
      <c r="B5040" s="143" t="s">
        <v>4034</v>
      </c>
      <c r="C5040" s="92" t="s">
        <v>64</v>
      </c>
      <c r="D5040" s="91">
        <v>4</v>
      </c>
      <c r="E5040" s="37">
        <v>0.28107142857142858</v>
      </c>
      <c r="F5040" s="46"/>
      <c r="G5040" s="46"/>
      <c r="H5040" s="12">
        <f>SUM(E5040*100,F5040:G5040)</f>
        <v>28.107142857142858</v>
      </c>
      <c r="I5040" s="94"/>
      <c r="J5040" s="95"/>
      <c r="K5040" s="12">
        <f>SUM(I5040:J5040)</f>
        <v>0</v>
      </c>
      <c r="L5040" s="95"/>
      <c r="M5040" s="95"/>
      <c r="N5040" s="95"/>
      <c r="O5040" s="12">
        <f>SUM(L5040:N5040)</f>
        <v>0</v>
      </c>
      <c r="P5040" s="95"/>
      <c r="Q5040" s="95"/>
      <c r="R5040" s="95"/>
      <c r="S5040" s="95"/>
      <c r="T5040" s="12">
        <f>SUM(P5040:S5040)</f>
        <v>0</v>
      </c>
      <c r="U5040" s="95"/>
      <c r="V5040" s="94"/>
      <c r="W5040" s="94"/>
      <c r="X5040" s="94"/>
      <c r="Y5040" s="85"/>
      <c r="Z5040" s="85"/>
      <c r="AA5040" s="14">
        <f>SUM(U5040:Z5040)</f>
        <v>0</v>
      </c>
      <c r="AB5040" s="85"/>
      <c r="AC5040" s="85"/>
      <c r="AD5040" s="87">
        <f>H5040+K5040+O5040+T5040+AA5040+AB5040-AC5040</f>
        <v>28.107142857142858</v>
      </c>
    </row>
    <row r="5041" spans="1:30" ht="21" customHeight="1" x14ac:dyDescent="0.2">
      <c r="A5041" s="10">
        <v>5037</v>
      </c>
      <c r="B5041" s="96" t="s">
        <v>4035</v>
      </c>
      <c r="C5041" s="96" t="s">
        <v>66</v>
      </c>
      <c r="D5041" s="96">
        <v>1</v>
      </c>
      <c r="E5041" s="35">
        <v>0.28062500000000001</v>
      </c>
      <c r="F5041" s="47"/>
      <c r="G5041" s="47"/>
      <c r="H5041" s="12">
        <f>SUM(E5041*100,F5041:G5041)</f>
        <v>28.0625</v>
      </c>
      <c r="I5041" s="47"/>
      <c r="J5041" s="77"/>
      <c r="K5041" s="13">
        <f>SUM(I5041:J5041)</f>
        <v>0</v>
      </c>
      <c r="L5041" s="47"/>
      <c r="M5041" s="77"/>
      <c r="N5041" s="77"/>
      <c r="O5041" s="13">
        <f>SUM(L5041:N5041)</f>
        <v>0</v>
      </c>
      <c r="P5041" s="77"/>
      <c r="Q5041" s="77"/>
      <c r="R5041" s="77"/>
      <c r="S5041" s="77"/>
      <c r="T5041" s="13">
        <f>SUM(P5041:S5041)</f>
        <v>0</v>
      </c>
      <c r="U5041" s="47"/>
      <c r="V5041" s="47"/>
      <c r="W5041" s="47"/>
      <c r="X5041" s="47"/>
      <c r="Y5041" s="47"/>
      <c r="Z5041" s="47"/>
      <c r="AA5041" s="13">
        <f>SUM(U5041:Z5041)</f>
        <v>0</v>
      </c>
      <c r="AB5041" s="47"/>
      <c r="AC5041" s="47"/>
      <c r="AD5041" s="86">
        <f>H5041+K5041+O5041+T5041+AA5041+AB5041-AC5041</f>
        <v>28.0625</v>
      </c>
    </row>
    <row r="5042" spans="1:30" ht="21" customHeight="1" x14ac:dyDescent="0.2">
      <c r="A5042" s="8">
        <v>5038</v>
      </c>
      <c r="B5042" s="125" t="s">
        <v>4036</v>
      </c>
      <c r="C5042" s="101" t="s">
        <v>68</v>
      </c>
      <c r="D5042" s="101">
        <v>4</v>
      </c>
      <c r="E5042" s="35">
        <v>0.27833333333333332</v>
      </c>
      <c r="F5042" s="48"/>
      <c r="G5042" s="48"/>
      <c r="H5042" s="12">
        <f>SUM(E5042*100,F5042:G5042)</f>
        <v>27.833333333333332</v>
      </c>
      <c r="I5042" s="48"/>
      <c r="J5042" s="78"/>
      <c r="K5042" s="13">
        <f>SUM(I5042:J5042)</f>
        <v>0</v>
      </c>
      <c r="L5042" s="48"/>
      <c r="M5042" s="78"/>
      <c r="N5042" s="78"/>
      <c r="O5042" s="13">
        <f>SUM(L5042:N5042)</f>
        <v>0</v>
      </c>
      <c r="P5042" s="78"/>
      <c r="Q5042" s="78"/>
      <c r="R5042" s="78"/>
      <c r="S5042" s="78"/>
      <c r="T5042" s="13">
        <f>SUM(P5042:S5042)</f>
        <v>0</v>
      </c>
      <c r="U5042" s="48"/>
      <c r="V5042" s="48"/>
      <c r="W5042" s="48"/>
      <c r="X5042" s="48"/>
      <c r="Y5042" s="48"/>
      <c r="Z5042" s="48"/>
      <c r="AA5042" s="13">
        <f>SUM(U5042:Z5042)</f>
        <v>0</v>
      </c>
      <c r="AB5042" s="48"/>
      <c r="AC5042" s="48"/>
      <c r="AD5042" s="86">
        <f>H5042+K5042+O5042+T5042+AA5042+AB5042-AC5042</f>
        <v>27.833333333333332</v>
      </c>
    </row>
    <row r="5043" spans="1:30" ht="21" customHeight="1" x14ac:dyDescent="0.2">
      <c r="A5043" s="9">
        <v>5039</v>
      </c>
      <c r="B5043" s="96" t="s">
        <v>4037</v>
      </c>
      <c r="C5043" s="96" t="s">
        <v>66</v>
      </c>
      <c r="D5043" s="96">
        <v>3</v>
      </c>
      <c r="E5043" s="35">
        <v>0.26866666666666666</v>
      </c>
      <c r="F5043" s="47"/>
      <c r="G5043" s="47"/>
      <c r="H5043" s="12">
        <f>SUM(E5043*100,F5043:G5043)</f>
        <v>26.866666666666667</v>
      </c>
      <c r="I5043" s="47"/>
      <c r="J5043" s="77"/>
      <c r="K5043" s="13">
        <f>SUM(I5043:J5043)</f>
        <v>0</v>
      </c>
      <c r="L5043" s="47"/>
      <c r="M5043" s="77"/>
      <c r="N5043" s="77"/>
      <c r="O5043" s="13">
        <f>SUM(L5043:N5043)</f>
        <v>0</v>
      </c>
      <c r="P5043" s="77"/>
      <c r="Q5043" s="98"/>
      <c r="R5043" s="77">
        <v>0.9</v>
      </c>
      <c r="S5043" s="77"/>
      <c r="T5043" s="13">
        <f>SUM(P5043:S5043)</f>
        <v>0.9</v>
      </c>
      <c r="U5043" s="47"/>
      <c r="V5043" s="47"/>
      <c r="W5043" s="47"/>
      <c r="X5043" s="47"/>
      <c r="Y5043" s="47"/>
      <c r="Z5043" s="47"/>
      <c r="AA5043" s="13">
        <f>SUM(U5043:Z5043)</f>
        <v>0</v>
      </c>
      <c r="AB5043" s="47"/>
      <c r="AC5043" s="47"/>
      <c r="AD5043" s="87">
        <f>H5043+K5043+O5043+T5043+AA5043+AB5043-AC5043</f>
        <v>27.766666666666666</v>
      </c>
    </row>
    <row r="5044" spans="1:30" ht="21" customHeight="1" x14ac:dyDescent="0.2">
      <c r="A5044" s="10">
        <v>5040</v>
      </c>
      <c r="B5044" s="122" t="s">
        <v>4038</v>
      </c>
      <c r="C5044" s="110" t="s">
        <v>73</v>
      </c>
      <c r="D5044" s="110">
        <v>3</v>
      </c>
      <c r="E5044" s="36">
        <v>0.19722222222222222</v>
      </c>
      <c r="F5044" s="50"/>
      <c r="G5044" s="50"/>
      <c r="H5044" s="12">
        <f>SUM(E5044*100,F5044:G5044)</f>
        <v>19.722222222222221</v>
      </c>
      <c r="I5044" s="50"/>
      <c r="J5044" s="112"/>
      <c r="K5044" s="14">
        <f>SUM(I5044:J5044)</f>
        <v>0</v>
      </c>
      <c r="L5044" s="50"/>
      <c r="M5044" s="112"/>
      <c r="N5044" s="112"/>
      <c r="O5044" s="14">
        <f>SUM(L5044:N5044)</f>
        <v>0</v>
      </c>
      <c r="P5044" s="112"/>
      <c r="Q5044" s="112"/>
      <c r="R5044" s="112"/>
      <c r="S5044" s="112"/>
      <c r="T5044" s="14">
        <f>SUM(P5044:S5044)</f>
        <v>0</v>
      </c>
      <c r="U5044" s="50"/>
      <c r="V5044" s="50">
        <v>2</v>
      </c>
      <c r="W5044" s="50"/>
      <c r="X5044" s="50"/>
      <c r="Y5044" s="50">
        <v>1</v>
      </c>
      <c r="Z5044" s="50">
        <v>2</v>
      </c>
      <c r="AA5044" s="14">
        <f>SUM(U5044:Z5044)</f>
        <v>5</v>
      </c>
      <c r="AB5044" s="50">
        <v>3</v>
      </c>
      <c r="AC5044" s="50"/>
      <c r="AD5044" s="86">
        <f>H5044+K5044+O5044+T5044+AA5044+AB5044-AC5044</f>
        <v>27.722222222222221</v>
      </c>
    </row>
    <row r="5045" spans="1:30" ht="21" customHeight="1" x14ac:dyDescent="0.2">
      <c r="A5045" s="8">
        <v>5041</v>
      </c>
      <c r="B5045" s="131" t="s">
        <v>4039</v>
      </c>
      <c r="C5045" s="92" t="s">
        <v>64</v>
      </c>
      <c r="D5045" s="92">
        <v>2</v>
      </c>
      <c r="E5045" s="37">
        <v>0.27638297872340428</v>
      </c>
      <c r="F5045" s="46"/>
      <c r="G5045" s="91"/>
      <c r="H5045" s="12">
        <f>SUM(E5045*100,F5045:G5045)</f>
        <v>27.638297872340427</v>
      </c>
      <c r="I5045" s="94"/>
      <c r="J5045" s="95"/>
      <c r="K5045" s="12">
        <f>SUM(I5045:J5045)</f>
        <v>0</v>
      </c>
      <c r="L5045" s="95"/>
      <c r="M5045" s="95"/>
      <c r="N5045" s="95"/>
      <c r="O5045" s="12">
        <f>SUM(L5045:N5045)</f>
        <v>0</v>
      </c>
      <c r="P5045" s="95"/>
      <c r="Q5045" s="95"/>
      <c r="R5045" s="95"/>
      <c r="S5045" s="95"/>
      <c r="T5045" s="12">
        <f>SUM(P5045:S5045)</f>
        <v>0</v>
      </c>
      <c r="U5045" s="95"/>
      <c r="V5045" s="94"/>
      <c r="W5045" s="94"/>
      <c r="X5045" s="94"/>
      <c r="Y5045" s="85"/>
      <c r="Z5045" s="85"/>
      <c r="AA5045" s="14">
        <f>SUM(U5045:Z5045)</f>
        <v>0</v>
      </c>
      <c r="AB5045" s="85"/>
      <c r="AC5045" s="85"/>
      <c r="AD5045" s="86">
        <f>H5045+K5045+O5045+T5045+AA5045+AB5045-AC5045</f>
        <v>27.638297872340427</v>
      </c>
    </row>
    <row r="5046" spans="1:30" ht="21" customHeight="1" x14ac:dyDescent="0.2">
      <c r="A5046" s="9">
        <v>5042</v>
      </c>
      <c r="B5046" s="96" t="s">
        <v>4040</v>
      </c>
      <c r="C5046" s="96" t="s">
        <v>66</v>
      </c>
      <c r="D5046" s="96">
        <v>1</v>
      </c>
      <c r="E5046" s="35">
        <v>0.27406249999999999</v>
      </c>
      <c r="F5046" s="47"/>
      <c r="G5046" s="47"/>
      <c r="H5046" s="12">
        <f>SUM(E5046*100,F5046:G5046)</f>
        <v>27.40625</v>
      </c>
      <c r="I5046" s="47"/>
      <c r="J5046" s="77"/>
      <c r="K5046" s="13">
        <f>SUM(I5046:J5046)</f>
        <v>0</v>
      </c>
      <c r="L5046" s="47"/>
      <c r="M5046" s="77"/>
      <c r="N5046" s="77"/>
      <c r="O5046" s="13">
        <f>SUM(L5046:N5046)</f>
        <v>0</v>
      </c>
      <c r="P5046" s="77"/>
      <c r="Q5046" s="77"/>
      <c r="R5046" s="77"/>
      <c r="S5046" s="77"/>
      <c r="T5046" s="13">
        <f>SUM(P5046:S5046)</f>
        <v>0</v>
      </c>
      <c r="U5046" s="47"/>
      <c r="V5046" s="47"/>
      <c r="W5046" s="47"/>
      <c r="X5046" s="47"/>
      <c r="Y5046" s="47"/>
      <c r="Z5046" s="47"/>
      <c r="AA5046" s="13">
        <f>SUM(U5046:Z5046)</f>
        <v>0</v>
      </c>
      <c r="AB5046" s="47"/>
      <c r="AC5046" s="47"/>
      <c r="AD5046" s="86">
        <f>H5046+K5046+O5046+T5046+AA5046+AB5046-AC5046</f>
        <v>27.40625</v>
      </c>
    </row>
    <row r="5047" spans="1:30" ht="21" customHeight="1" x14ac:dyDescent="0.2">
      <c r="A5047" s="10">
        <v>5043</v>
      </c>
      <c r="B5047" s="122" t="s">
        <v>4041</v>
      </c>
      <c r="C5047" s="110" t="s">
        <v>73</v>
      </c>
      <c r="D5047" s="110">
        <v>2</v>
      </c>
      <c r="E5047" s="36">
        <v>0.27393939393939393</v>
      </c>
      <c r="F5047" s="50"/>
      <c r="G5047" s="50"/>
      <c r="H5047" s="12">
        <f>SUM(E5047*100,F5047:G5047)</f>
        <v>27.393939393939391</v>
      </c>
      <c r="I5047" s="50"/>
      <c r="J5047" s="112"/>
      <c r="K5047" s="14">
        <f>SUM(I5047:J5047)</f>
        <v>0</v>
      </c>
      <c r="L5047" s="50"/>
      <c r="M5047" s="112"/>
      <c r="N5047" s="112"/>
      <c r="O5047" s="14">
        <f>SUM(L5047:N5047)</f>
        <v>0</v>
      </c>
      <c r="P5047" s="112"/>
      <c r="Q5047" s="112"/>
      <c r="R5047" s="112"/>
      <c r="S5047" s="112"/>
      <c r="T5047" s="14">
        <f>SUM(P5047:S5047)</f>
        <v>0</v>
      </c>
      <c r="U5047" s="50"/>
      <c r="V5047" s="50"/>
      <c r="W5047" s="50"/>
      <c r="X5047" s="50"/>
      <c r="Y5047" s="50"/>
      <c r="Z5047" s="50"/>
      <c r="AA5047" s="14">
        <f>SUM(U5047:Z5047)</f>
        <v>0</v>
      </c>
      <c r="AB5047" s="50"/>
      <c r="AC5047" s="50"/>
      <c r="AD5047" s="87">
        <f>H5047+K5047+O5047+T5047+AA5047+AB5047-AC5047</f>
        <v>27.393939393939391</v>
      </c>
    </row>
    <row r="5048" spans="1:30" ht="21" customHeight="1" x14ac:dyDescent="0.2">
      <c r="A5048" s="8">
        <v>5044</v>
      </c>
      <c r="B5048" s="110" t="s">
        <v>4042</v>
      </c>
      <c r="C5048" s="110" t="s">
        <v>73</v>
      </c>
      <c r="D5048" s="110">
        <v>4</v>
      </c>
      <c r="E5048" s="36">
        <v>0.27312500000000001</v>
      </c>
      <c r="F5048" s="50"/>
      <c r="G5048" s="50"/>
      <c r="H5048" s="12">
        <f>SUM(E5048*100,F5048:G5048)</f>
        <v>27.3125</v>
      </c>
      <c r="I5048" s="50"/>
      <c r="J5048" s="112"/>
      <c r="K5048" s="14">
        <f>SUM(I5048:J5048)</f>
        <v>0</v>
      </c>
      <c r="L5048" s="50"/>
      <c r="M5048" s="112"/>
      <c r="N5048" s="112"/>
      <c r="O5048" s="14">
        <f>SUM(L5048:N5048)</f>
        <v>0</v>
      </c>
      <c r="P5048" s="112"/>
      <c r="Q5048" s="112"/>
      <c r="R5048" s="112"/>
      <c r="S5048" s="112"/>
      <c r="T5048" s="14">
        <f>SUM(P5048:S5048)</f>
        <v>0</v>
      </c>
      <c r="U5048" s="50"/>
      <c r="V5048" s="50"/>
      <c r="W5048" s="50"/>
      <c r="X5048" s="50"/>
      <c r="Y5048" s="50"/>
      <c r="Z5048" s="50"/>
      <c r="AA5048" s="14">
        <f>SUM(U5048:Z5048)</f>
        <v>0</v>
      </c>
      <c r="AB5048" s="50"/>
      <c r="AC5048" s="50"/>
      <c r="AD5048" s="86">
        <f>H5048+K5048+O5048+T5048+AA5048+AB5048-AC5048</f>
        <v>27.3125</v>
      </c>
    </row>
    <row r="5049" spans="1:30" ht="21" customHeight="1" x14ac:dyDescent="0.2">
      <c r="A5049" s="9">
        <v>5045</v>
      </c>
      <c r="B5049" s="145">
        <v>154179</v>
      </c>
      <c r="C5049" s="92" t="s">
        <v>64</v>
      </c>
      <c r="D5049" s="91">
        <v>5</v>
      </c>
      <c r="E5049" s="37">
        <v>0.27233333333333332</v>
      </c>
      <c r="F5049" s="53"/>
      <c r="G5049" s="91"/>
      <c r="H5049" s="12">
        <f>SUM(E5049*100,F5049:G5049)</f>
        <v>27.233333333333331</v>
      </c>
      <c r="I5049" s="94"/>
      <c r="J5049" s="95"/>
      <c r="K5049" s="12">
        <f>SUM(I5049:J5049)</f>
        <v>0</v>
      </c>
      <c r="L5049" s="95"/>
      <c r="M5049" s="95"/>
      <c r="N5049" s="95"/>
      <c r="O5049" s="12">
        <f>SUM(L5049:N5049)</f>
        <v>0</v>
      </c>
      <c r="P5049" s="95"/>
      <c r="Q5049" s="95"/>
      <c r="R5049" s="95"/>
      <c r="S5049" s="95"/>
      <c r="T5049" s="12">
        <f>SUM(P5049:S5049)</f>
        <v>0</v>
      </c>
      <c r="U5049" s="95"/>
      <c r="V5049" s="94"/>
      <c r="W5049" s="94"/>
      <c r="X5049" s="94"/>
      <c r="Y5049" s="85"/>
      <c r="Z5049" s="85"/>
      <c r="AA5049" s="14">
        <f>SUM(U5049:Z5049)</f>
        <v>0</v>
      </c>
      <c r="AB5049" s="85"/>
      <c r="AC5049" s="85"/>
      <c r="AD5049" s="86">
        <f>H5049+K5049+O5049+T5049+AA5049+AB5049-AC5049</f>
        <v>27.233333333333331</v>
      </c>
    </row>
    <row r="5050" spans="1:30" ht="21" customHeight="1" x14ac:dyDescent="0.2">
      <c r="A5050" s="10">
        <v>5046</v>
      </c>
      <c r="B5050" s="123" t="s">
        <v>4043</v>
      </c>
      <c r="C5050" s="101" t="s">
        <v>68</v>
      </c>
      <c r="D5050" s="137">
        <v>4</v>
      </c>
      <c r="E5050" s="35">
        <v>0.2722222222222222</v>
      </c>
      <c r="F5050" s="48"/>
      <c r="G5050" s="48"/>
      <c r="H5050" s="12">
        <f>SUM(E5050*100,F5050:G5050)</f>
        <v>27.222222222222221</v>
      </c>
      <c r="I5050" s="48"/>
      <c r="J5050" s="78"/>
      <c r="K5050" s="13">
        <f>SUM(I5050:J5050)</f>
        <v>0</v>
      </c>
      <c r="L5050" s="48"/>
      <c r="M5050" s="78"/>
      <c r="N5050" s="78"/>
      <c r="O5050" s="13">
        <f>SUM(L5050:N5050)</f>
        <v>0</v>
      </c>
      <c r="P5050" s="78"/>
      <c r="Q5050" s="78"/>
      <c r="R5050" s="78"/>
      <c r="S5050" s="78"/>
      <c r="T5050" s="13">
        <f>SUM(P5050:S5050)</f>
        <v>0</v>
      </c>
      <c r="U5050" s="48"/>
      <c r="V5050" s="48"/>
      <c r="W5050" s="48"/>
      <c r="X5050" s="48"/>
      <c r="Y5050" s="48"/>
      <c r="Z5050" s="48"/>
      <c r="AA5050" s="13">
        <f>SUM(U5050:Z5050)</f>
        <v>0</v>
      </c>
      <c r="AB5050" s="48"/>
      <c r="AC5050" s="48"/>
      <c r="AD5050" s="86">
        <f>H5050+K5050+O5050+T5050+AA5050+AB5050-AC5050</f>
        <v>27.222222222222221</v>
      </c>
    </row>
    <row r="5051" spans="1:30" ht="21" customHeight="1" x14ac:dyDescent="0.2">
      <c r="A5051" s="8">
        <v>5047</v>
      </c>
      <c r="B5051" s="134" t="s">
        <v>4044</v>
      </c>
      <c r="C5051" s="92" t="s">
        <v>64</v>
      </c>
      <c r="D5051" s="92">
        <v>1</v>
      </c>
      <c r="E5051" s="37">
        <v>0.27133333333333332</v>
      </c>
      <c r="F5051" s="52"/>
      <c r="G5051" s="46"/>
      <c r="H5051" s="12">
        <f>SUM(E5051*100,F5051:G5051)</f>
        <v>27.133333333333333</v>
      </c>
      <c r="I5051" s="94"/>
      <c r="J5051" s="95"/>
      <c r="K5051" s="12">
        <f>SUM(I5051:J5051)</f>
        <v>0</v>
      </c>
      <c r="L5051" s="95"/>
      <c r="M5051" s="95"/>
      <c r="N5051" s="95"/>
      <c r="O5051" s="12">
        <f>SUM(L5051:N5051)</f>
        <v>0</v>
      </c>
      <c r="P5051" s="95"/>
      <c r="Q5051" s="95"/>
      <c r="R5051" s="95"/>
      <c r="S5051" s="95"/>
      <c r="T5051" s="12">
        <f>SUM(P5051:S5051)</f>
        <v>0</v>
      </c>
      <c r="U5051" s="95"/>
      <c r="V5051" s="94"/>
      <c r="W5051" s="94"/>
      <c r="X5051" s="94"/>
      <c r="Y5051" s="85"/>
      <c r="Z5051" s="85"/>
      <c r="AA5051" s="14">
        <f>SUM(U5051:Z5051)</f>
        <v>0</v>
      </c>
      <c r="AB5051" s="85"/>
      <c r="AC5051" s="85"/>
      <c r="AD5051" s="86">
        <f>H5051+K5051+O5051+T5051+AA5051+AB5051-AC5051</f>
        <v>27.133333333333333</v>
      </c>
    </row>
    <row r="5052" spans="1:30" ht="21" customHeight="1" x14ac:dyDescent="0.2">
      <c r="A5052" s="9">
        <v>5048</v>
      </c>
      <c r="B5052" s="122" t="s">
        <v>4045</v>
      </c>
      <c r="C5052" s="110" t="s">
        <v>73</v>
      </c>
      <c r="D5052" s="110">
        <v>3</v>
      </c>
      <c r="E5052" s="36">
        <v>0.26937499999999998</v>
      </c>
      <c r="F5052" s="50"/>
      <c r="G5052" s="50"/>
      <c r="H5052" s="12">
        <f>SUM(E5052*100,F5052:G5052)</f>
        <v>26.937499999999996</v>
      </c>
      <c r="I5052" s="50"/>
      <c r="J5052" s="112"/>
      <c r="K5052" s="14">
        <f>SUM(I5052:J5052)</f>
        <v>0</v>
      </c>
      <c r="L5052" s="50"/>
      <c r="M5052" s="50"/>
      <c r="N5052" s="112"/>
      <c r="O5052" s="14">
        <f>SUM(L5052:N5052)</f>
        <v>0</v>
      </c>
      <c r="P5052" s="112"/>
      <c r="Q5052" s="112"/>
      <c r="R5052" s="112"/>
      <c r="S5052" s="112"/>
      <c r="T5052" s="14">
        <f>SUM(P5052:S5052)</f>
        <v>0</v>
      </c>
      <c r="U5052" s="50"/>
      <c r="V5052" s="50"/>
      <c r="W5052" s="50"/>
      <c r="X5052" s="50"/>
      <c r="Y5052" s="50"/>
      <c r="Z5052" s="50"/>
      <c r="AA5052" s="14">
        <f>SUM(U5052:Z5052)</f>
        <v>0</v>
      </c>
      <c r="AB5052" s="50"/>
      <c r="AC5052" s="50"/>
      <c r="AD5052" s="86">
        <f>H5052+K5052+O5052+T5052+AA5052+AB5052-AC5052</f>
        <v>26.937499999999996</v>
      </c>
    </row>
    <row r="5053" spans="1:30" ht="21" customHeight="1" x14ac:dyDescent="0.2">
      <c r="A5053" s="10">
        <v>5049</v>
      </c>
      <c r="B5053" s="110" t="s">
        <v>4046</v>
      </c>
      <c r="C5053" s="110" t="s">
        <v>73</v>
      </c>
      <c r="D5053" s="110">
        <v>4</v>
      </c>
      <c r="E5053" s="36">
        <v>0.26437500000000003</v>
      </c>
      <c r="F5053" s="50"/>
      <c r="G5053" s="50"/>
      <c r="H5053" s="12">
        <f>SUM(E5053*100,F5053:G5053)</f>
        <v>26.437500000000004</v>
      </c>
      <c r="I5053" s="50"/>
      <c r="J5053" s="112"/>
      <c r="K5053" s="14">
        <f>SUM(I5053:J5053)</f>
        <v>0</v>
      </c>
      <c r="L5053" s="50"/>
      <c r="M5053" s="112"/>
      <c r="N5053" s="112"/>
      <c r="O5053" s="14">
        <f>SUM(L5053:N5053)</f>
        <v>0</v>
      </c>
      <c r="P5053" s="112"/>
      <c r="Q5053" s="112"/>
      <c r="R5053" s="112"/>
      <c r="S5053" s="112"/>
      <c r="T5053" s="14">
        <f>SUM(P5053:S5053)</f>
        <v>0</v>
      </c>
      <c r="U5053" s="50"/>
      <c r="V5053" s="50"/>
      <c r="W5053" s="50"/>
      <c r="X5053" s="50"/>
      <c r="Y5053" s="50"/>
      <c r="Z5053" s="50"/>
      <c r="AA5053" s="14">
        <f>SUM(U5053:Z5053)</f>
        <v>0</v>
      </c>
      <c r="AB5053" s="50"/>
      <c r="AC5053" s="50"/>
      <c r="AD5053" s="86">
        <f>H5053+K5053+O5053+T5053+AA5053+AB5053-AC5053</f>
        <v>26.437500000000004</v>
      </c>
    </row>
    <row r="5054" spans="1:30" ht="21" customHeight="1" x14ac:dyDescent="0.2">
      <c r="A5054" s="8">
        <v>5050</v>
      </c>
      <c r="B5054" s="134" t="s">
        <v>4047</v>
      </c>
      <c r="C5054" s="92" t="s">
        <v>64</v>
      </c>
      <c r="D5054" s="92">
        <v>1</v>
      </c>
      <c r="E5054" s="37">
        <v>0.25366666666666665</v>
      </c>
      <c r="F5054" s="46"/>
      <c r="G5054" s="46"/>
      <c r="H5054" s="12">
        <f>SUM(E5054*100,F5054:G5054)</f>
        <v>25.366666666666664</v>
      </c>
      <c r="I5054" s="94"/>
      <c r="J5054" s="95"/>
      <c r="K5054" s="12">
        <f>SUM(I5054:J5054)</f>
        <v>0</v>
      </c>
      <c r="L5054" s="95"/>
      <c r="M5054" s="95"/>
      <c r="N5054" s="95"/>
      <c r="O5054" s="12">
        <f>SUM(L5054:N5054)</f>
        <v>0</v>
      </c>
      <c r="P5054" s="95"/>
      <c r="Q5054" s="95"/>
      <c r="R5054" s="95"/>
      <c r="S5054" s="95"/>
      <c r="T5054" s="12">
        <f>SUM(P5054:S5054)</f>
        <v>0</v>
      </c>
      <c r="U5054" s="95"/>
      <c r="V5054" s="94"/>
      <c r="W5054" s="94"/>
      <c r="X5054" s="94"/>
      <c r="Y5054" s="85">
        <v>1</v>
      </c>
      <c r="Z5054" s="85"/>
      <c r="AA5054" s="14">
        <f>SUM(U5054:Z5054)</f>
        <v>1</v>
      </c>
      <c r="AB5054" s="85"/>
      <c r="AC5054" s="85"/>
      <c r="AD5054" s="86">
        <f>H5054+K5054+O5054+T5054+AA5054+AB5054-AC5054</f>
        <v>26.366666666666664</v>
      </c>
    </row>
    <row r="5055" spans="1:30" ht="21" customHeight="1" x14ac:dyDescent="0.2">
      <c r="A5055" s="9">
        <v>5051</v>
      </c>
      <c r="B5055" s="107">
        <v>182897</v>
      </c>
      <c r="C5055" s="104" t="s">
        <v>70</v>
      </c>
      <c r="D5055" s="104">
        <v>3</v>
      </c>
      <c r="E5055" s="36">
        <f>'[1]3-18-07.'!AD14</f>
        <v>0.26</v>
      </c>
      <c r="F5055" s="49"/>
      <c r="G5055" s="49"/>
      <c r="H5055" s="12">
        <f>SUM(E5055*100,F5055:G5055)</f>
        <v>26</v>
      </c>
      <c r="I5055" s="49"/>
      <c r="J5055" s="106"/>
      <c r="K5055" s="14">
        <f>SUM(I5055:J5055)</f>
        <v>0</v>
      </c>
      <c r="L5055" s="49"/>
      <c r="M5055" s="106"/>
      <c r="N5055" s="106"/>
      <c r="O5055" s="14">
        <f>SUM(L5055:N5055)</f>
        <v>0</v>
      </c>
      <c r="P5055" s="106"/>
      <c r="Q5055" s="106"/>
      <c r="R5055" s="106"/>
      <c r="S5055" s="106"/>
      <c r="T5055" s="14">
        <f>SUM(P5055:S5055)</f>
        <v>0</v>
      </c>
      <c r="U5055" s="49"/>
      <c r="V5055" s="49"/>
      <c r="W5055" s="49"/>
      <c r="X5055" s="49"/>
      <c r="Y5055" s="49"/>
      <c r="Z5055" s="49"/>
      <c r="AA5055" s="14">
        <f>SUM(U5055:Z5055)</f>
        <v>0</v>
      </c>
      <c r="AB5055" s="49"/>
      <c r="AC5055" s="49"/>
      <c r="AD5055" s="86">
        <f>H5055+K5055+O5055+T5055+AA5055+AB5055-AC5055</f>
        <v>26</v>
      </c>
    </row>
    <row r="5056" spans="1:30" ht="21" customHeight="1" x14ac:dyDescent="0.2">
      <c r="A5056" s="10">
        <v>5052</v>
      </c>
      <c r="B5056" s="110" t="s">
        <v>4048</v>
      </c>
      <c r="C5056" s="110" t="s">
        <v>73</v>
      </c>
      <c r="D5056" s="110">
        <v>4</v>
      </c>
      <c r="E5056" s="36">
        <v>0.25874999999999998</v>
      </c>
      <c r="F5056" s="50"/>
      <c r="G5056" s="50"/>
      <c r="H5056" s="12">
        <f>SUM(E5056*100,F5056:G5056)</f>
        <v>25.874999999999996</v>
      </c>
      <c r="I5056" s="50"/>
      <c r="J5056" s="112"/>
      <c r="K5056" s="14">
        <f>SUM(I5056:J5056)</f>
        <v>0</v>
      </c>
      <c r="L5056" s="50"/>
      <c r="M5056" s="112"/>
      <c r="N5056" s="112"/>
      <c r="O5056" s="14">
        <f>SUM(L5056:N5056)</f>
        <v>0</v>
      </c>
      <c r="P5056" s="112"/>
      <c r="Q5056" s="112"/>
      <c r="R5056" s="112"/>
      <c r="S5056" s="112"/>
      <c r="T5056" s="14">
        <f>SUM(P5056:S5056)</f>
        <v>0</v>
      </c>
      <c r="U5056" s="50"/>
      <c r="V5056" s="50"/>
      <c r="W5056" s="50"/>
      <c r="X5056" s="50"/>
      <c r="Y5056" s="50"/>
      <c r="Z5056" s="50"/>
      <c r="AA5056" s="14">
        <f>SUM(U5056:Z5056)</f>
        <v>0</v>
      </c>
      <c r="AB5056" s="50"/>
      <c r="AC5056" s="50"/>
      <c r="AD5056" s="86">
        <f>H5056+K5056+O5056+T5056+AA5056+AB5056-AC5056</f>
        <v>25.874999999999996</v>
      </c>
    </row>
    <row r="5057" spans="1:30" ht="21" customHeight="1" x14ac:dyDescent="0.2">
      <c r="A5057" s="8">
        <v>5053</v>
      </c>
      <c r="B5057" s="110" t="s">
        <v>4049</v>
      </c>
      <c r="C5057" s="110" t="s">
        <v>73</v>
      </c>
      <c r="D5057" s="110">
        <v>4</v>
      </c>
      <c r="E5057" s="36">
        <v>0.25687500000000002</v>
      </c>
      <c r="F5057" s="50"/>
      <c r="G5057" s="50"/>
      <c r="H5057" s="12">
        <f>SUM(E5057*100,F5057:G5057)</f>
        <v>25.687500000000004</v>
      </c>
      <c r="I5057" s="50"/>
      <c r="J5057" s="112"/>
      <c r="K5057" s="14">
        <f>SUM(I5057:J5057)</f>
        <v>0</v>
      </c>
      <c r="L5057" s="50"/>
      <c r="M5057" s="112"/>
      <c r="N5057" s="112"/>
      <c r="O5057" s="14">
        <f>SUM(L5057:N5057)</f>
        <v>0</v>
      </c>
      <c r="P5057" s="112"/>
      <c r="Q5057" s="112"/>
      <c r="R5057" s="112"/>
      <c r="S5057" s="112"/>
      <c r="T5057" s="14">
        <f>SUM(P5057:S5057)</f>
        <v>0</v>
      </c>
      <c r="U5057" s="50"/>
      <c r="V5057" s="50"/>
      <c r="W5057" s="50"/>
      <c r="X5057" s="50"/>
      <c r="Y5057" s="50"/>
      <c r="Z5057" s="50"/>
      <c r="AA5057" s="14">
        <f>SUM(U5057:Z5057)</f>
        <v>0</v>
      </c>
      <c r="AB5057" s="50"/>
      <c r="AC5057" s="50"/>
      <c r="AD5057" s="86">
        <f>H5057+K5057+O5057+T5057+AA5057+AB5057-AC5057</f>
        <v>25.687500000000004</v>
      </c>
    </row>
    <row r="5058" spans="1:30" ht="21" customHeight="1" x14ac:dyDescent="0.2">
      <c r="A5058" s="9">
        <v>5054</v>
      </c>
      <c r="B5058" s="117">
        <v>194088</v>
      </c>
      <c r="C5058" s="119" t="s">
        <v>78</v>
      </c>
      <c r="D5058" s="119">
        <v>2</v>
      </c>
      <c r="E5058" s="36">
        <v>0.25666666666666665</v>
      </c>
      <c r="F5058" s="51"/>
      <c r="G5058" s="51"/>
      <c r="H5058" s="12">
        <f>SUM(E5058*100,F5058:G5058)</f>
        <v>25.666666666666664</v>
      </c>
      <c r="I5058" s="51"/>
      <c r="J5058" s="121"/>
      <c r="K5058" s="14">
        <f>SUM(I5058:J5058)</f>
        <v>0</v>
      </c>
      <c r="L5058" s="51"/>
      <c r="M5058" s="121"/>
      <c r="N5058" s="121"/>
      <c r="O5058" s="14">
        <f>SUM(L5058:N5058)</f>
        <v>0</v>
      </c>
      <c r="P5058" s="121"/>
      <c r="Q5058" s="121"/>
      <c r="R5058" s="121"/>
      <c r="S5058" s="121"/>
      <c r="T5058" s="14">
        <f>SUM(P5058:S5058)</f>
        <v>0</v>
      </c>
      <c r="U5058" s="51"/>
      <c r="V5058" s="51"/>
      <c r="W5058" s="51"/>
      <c r="X5058" s="51"/>
      <c r="Y5058" s="51"/>
      <c r="Z5058" s="51"/>
      <c r="AA5058" s="14">
        <f>SUM(U5058:Z5058)</f>
        <v>0</v>
      </c>
      <c r="AB5058" s="51"/>
      <c r="AC5058" s="51"/>
      <c r="AD5058" s="86">
        <f>H5058+K5058+O5058+T5058+AA5058+AB5058-AC5058</f>
        <v>25.666666666666664</v>
      </c>
    </row>
    <row r="5059" spans="1:30" ht="21" customHeight="1" x14ac:dyDescent="0.2">
      <c r="A5059" s="10">
        <v>5055</v>
      </c>
      <c r="B5059" s="142" t="s">
        <v>4050</v>
      </c>
      <c r="C5059" s="92" t="s">
        <v>64</v>
      </c>
      <c r="D5059" s="91">
        <v>3</v>
      </c>
      <c r="E5059" s="37">
        <v>0.25591078066914497</v>
      </c>
      <c r="F5059" s="46"/>
      <c r="G5059" s="46"/>
      <c r="H5059" s="12">
        <f>SUM(E5059*100,F5059:G5059)</f>
        <v>25.591078066914498</v>
      </c>
      <c r="I5059" s="53"/>
      <c r="J5059" s="113"/>
      <c r="K5059" s="12">
        <f>SUM(I5059:J5059)</f>
        <v>0</v>
      </c>
      <c r="L5059" s="95"/>
      <c r="M5059" s="95"/>
      <c r="N5059" s="95"/>
      <c r="O5059" s="12">
        <f>SUM(L5059:N5059)</f>
        <v>0</v>
      </c>
      <c r="P5059" s="95"/>
      <c r="Q5059" s="95"/>
      <c r="R5059" s="95"/>
      <c r="S5059" s="95"/>
      <c r="T5059" s="12">
        <f>SUM(P5059:S5059)</f>
        <v>0</v>
      </c>
      <c r="U5059" s="95"/>
      <c r="V5059" s="94"/>
      <c r="W5059" s="94"/>
      <c r="X5059" s="94"/>
      <c r="Y5059" s="85"/>
      <c r="Z5059" s="85"/>
      <c r="AA5059" s="14">
        <f>SUM(U5059:Z5059)</f>
        <v>0</v>
      </c>
      <c r="AB5059" s="58"/>
      <c r="AC5059" s="58"/>
      <c r="AD5059" s="86">
        <f>H5059+K5059+O5059+T5059+AA5059+AB5059-AC5059</f>
        <v>25.591078066914498</v>
      </c>
    </row>
    <row r="5060" spans="1:30" ht="21" customHeight="1" x14ac:dyDescent="0.2">
      <c r="A5060" s="8">
        <v>5056</v>
      </c>
      <c r="B5060" s="122" t="s">
        <v>4051</v>
      </c>
      <c r="C5060" s="110" t="s">
        <v>73</v>
      </c>
      <c r="D5060" s="110">
        <v>2</v>
      </c>
      <c r="E5060" s="36">
        <v>0.25454545454545452</v>
      </c>
      <c r="F5060" s="50"/>
      <c r="G5060" s="50"/>
      <c r="H5060" s="12">
        <f>SUM(E5060*100,F5060:G5060)</f>
        <v>25.454545454545453</v>
      </c>
      <c r="I5060" s="50"/>
      <c r="J5060" s="112"/>
      <c r="K5060" s="14">
        <f>SUM(I5060:J5060)</f>
        <v>0</v>
      </c>
      <c r="L5060" s="50"/>
      <c r="M5060" s="112"/>
      <c r="N5060" s="112"/>
      <c r="O5060" s="14">
        <f>SUM(L5060:N5060)</f>
        <v>0</v>
      </c>
      <c r="P5060" s="112"/>
      <c r="Q5060" s="112"/>
      <c r="R5060" s="112"/>
      <c r="S5060" s="112"/>
      <c r="T5060" s="14">
        <f>SUM(P5060:S5060)</f>
        <v>0</v>
      </c>
      <c r="U5060" s="50"/>
      <c r="V5060" s="50"/>
      <c r="W5060" s="50"/>
      <c r="X5060" s="50"/>
      <c r="Y5060" s="50"/>
      <c r="Z5060" s="50"/>
      <c r="AA5060" s="14">
        <f>SUM(U5060:Z5060)</f>
        <v>0</v>
      </c>
      <c r="AB5060" s="50"/>
      <c r="AC5060" s="50"/>
      <c r="AD5060" s="87">
        <f>H5060+K5060+O5060+T5060+AA5060+AB5060-AC5060</f>
        <v>25.454545454545453</v>
      </c>
    </row>
    <row r="5061" spans="1:30" ht="21" customHeight="1" x14ac:dyDescent="0.2">
      <c r="A5061" s="9">
        <v>5057</v>
      </c>
      <c r="B5061" s="107" t="s">
        <v>4052</v>
      </c>
      <c r="C5061" s="104" t="s">
        <v>70</v>
      </c>
      <c r="D5061" s="104">
        <v>2</v>
      </c>
      <c r="E5061" s="36">
        <f>H5061/100</f>
        <v>0.253</v>
      </c>
      <c r="F5061" s="49"/>
      <c r="G5061" s="49"/>
      <c r="H5061" s="12">
        <v>25.3</v>
      </c>
      <c r="I5061" s="49"/>
      <c r="J5061" s="106"/>
      <c r="K5061" s="14">
        <f>SUM(I5061:J5061)</f>
        <v>0</v>
      </c>
      <c r="L5061" s="49"/>
      <c r="M5061" s="106"/>
      <c r="N5061" s="106"/>
      <c r="O5061" s="14">
        <f>SUM(L5061:N5061)</f>
        <v>0</v>
      </c>
      <c r="P5061" s="106"/>
      <c r="Q5061" s="106"/>
      <c r="R5061" s="106"/>
      <c r="S5061" s="106"/>
      <c r="T5061" s="14">
        <f>SUM(P5061:S5061)</f>
        <v>0</v>
      </c>
      <c r="U5061" s="49"/>
      <c r="V5061" s="49"/>
      <c r="W5061" s="49"/>
      <c r="X5061" s="49"/>
      <c r="Y5061" s="49"/>
      <c r="Z5061" s="49"/>
      <c r="AA5061" s="14">
        <f>SUM(U5061:Z5061)</f>
        <v>0</v>
      </c>
      <c r="AB5061" s="49"/>
      <c r="AC5061" s="49"/>
      <c r="AD5061" s="86">
        <f>H5061+K5061+O5061+T5061+AA5061+AB5061-AC5061</f>
        <v>25.3</v>
      </c>
    </row>
    <row r="5062" spans="1:30" ht="21" customHeight="1" x14ac:dyDescent="0.2">
      <c r="A5062" s="10">
        <v>5058</v>
      </c>
      <c r="B5062" s="122" t="s">
        <v>4053</v>
      </c>
      <c r="C5062" s="110" t="s">
        <v>73</v>
      </c>
      <c r="D5062" s="110">
        <v>3</v>
      </c>
      <c r="E5062" s="36">
        <v>0.25218750000000001</v>
      </c>
      <c r="F5062" s="50"/>
      <c r="G5062" s="50"/>
      <c r="H5062" s="12">
        <f>SUM(E5062*100,F5062:G5062)</f>
        <v>25.21875</v>
      </c>
      <c r="I5062" s="50"/>
      <c r="J5062" s="112"/>
      <c r="K5062" s="14">
        <f>SUM(I5062:J5062)</f>
        <v>0</v>
      </c>
      <c r="L5062" s="50"/>
      <c r="M5062" s="112"/>
      <c r="N5062" s="112"/>
      <c r="O5062" s="14">
        <f>SUM(L5062:N5062)</f>
        <v>0</v>
      </c>
      <c r="P5062" s="112"/>
      <c r="Q5062" s="112"/>
      <c r="R5062" s="112"/>
      <c r="S5062" s="112"/>
      <c r="T5062" s="14">
        <f>SUM(P5062:S5062)</f>
        <v>0</v>
      </c>
      <c r="U5062" s="50"/>
      <c r="V5062" s="50"/>
      <c r="W5062" s="50"/>
      <c r="X5062" s="50"/>
      <c r="Y5062" s="50"/>
      <c r="Z5062" s="50"/>
      <c r="AA5062" s="14">
        <f>SUM(U5062:Z5062)</f>
        <v>0</v>
      </c>
      <c r="AB5062" s="50"/>
      <c r="AC5062" s="50"/>
      <c r="AD5062" s="86">
        <f>H5062+K5062+O5062+T5062+AA5062+AB5062-AC5062</f>
        <v>25.21875</v>
      </c>
    </row>
    <row r="5063" spans="1:30" ht="21" customHeight="1" x14ac:dyDescent="0.2">
      <c r="A5063" s="8">
        <v>5059</v>
      </c>
      <c r="B5063" s="96" t="s">
        <v>4054</v>
      </c>
      <c r="C5063" s="96" t="s">
        <v>66</v>
      </c>
      <c r="D5063" s="96">
        <v>4</v>
      </c>
      <c r="E5063" s="35">
        <v>0.24379310344827587</v>
      </c>
      <c r="F5063" s="47"/>
      <c r="G5063" s="47"/>
      <c r="H5063" s="12">
        <f>SUM(E5063*100,F5063:G5063)</f>
        <v>24.379310344827587</v>
      </c>
      <c r="I5063" s="47"/>
      <c r="J5063" s="77"/>
      <c r="K5063" s="13">
        <f>SUM(I5063:J5063)</f>
        <v>0</v>
      </c>
      <c r="L5063" s="47"/>
      <c r="M5063" s="77"/>
      <c r="N5063" s="77"/>
      <c r="O5063" s="13">
        <f>SUM(L5063:N5063)</f>
        <v>0</v>
      </c>
      <c r="P5063" s="77"/>
      <c r="Q5063" s="77"/>
      <c r="R5063" s="77"/>
      <c r="S5063" s="77"/>
      <c r="T5063" s="13">
        <f>SUM(P5063:S5063)</f>
        <v>0</v>
      </c>
      <c r="U5063" s="47"/>
      <c r="V5063" s="47"/>
      <c r="W5063" s="47"/>
      <c r="X5063" s="47"/>
      <c r="Y5063" s="47">
        <v>0.8</v>
      </c>
      <c r="Z5063" s="47"/>
      <c r="AA5063" s="13">
        <f>SUM(U5063:Z5063)</f>
        <v>0.8</v>
      </c>
      <c r="AB5063" s="47"/>
      <c r="AC5063" s="47"/>
      <c r="AD5063" s="86">
        <f>H5063+K5063+O5063+T5063+AA5063+AB5063-AC5063</f>
        <v>25.179310344827588</v>
      </c>
    </row>
    <row r="5064" spans="1:30" ht="21" customHeight="1" x14ac:dyDescent="0.2">
      <c r="A5064" s="9">
        <v>5060</v>
      </c>
      <c r="B5064" s="122" t="s">
        <v>4055</v>
      </c>
      <c r="C5064" s="110" t="s">
        <v>73</v>
      </c>
      <c r="D5064" s="110">
        <v>2</v>
      </c>
      <c r="E5064" s="36">
        <v>0.25</v>
      </c>
      <c r="F5064" s="50"/>
      <c r="G5064" s="50"/>
      <c r="H5064" s="12">
        <f>SUM(E5064*100,F5064:G5064)</f>
        <v>25</v>
      </c>
      <c r="I5064" s="50"/>
      <c r="J5064" s="112"/>
      <c r="K5064" s="14">
        <f>SUM(I5064:J5064)</f>
        <v>0</v>
      </c>
      <c r="L5064" s="50"/>
      <c r="M5064" s="112"/>
      <c r="N5064" s="112"/>
      <c r="O5064" s="14">
        <f>SUM(L5064:N5064)</f>
        <v>0</v>
      </c>
      <c r="P5064" s="112"/>
      <c r="Q5064" s="112"/>
      <c r="R5064" s="112"/>
      <c r="S5064" s="112"/>
      <c r="T5064" s="14">
        <f>SUM(P5064:S5064)</f>
        <v>0</v>
      </c>
      <c r="U5064" s="50"/>
      <c r="V5064" s="50"/>
      <c r="W5064" s="50"/>
      <c r="X5064" s="50"/>
      <c r="Y5064" s="50"/>
      <c r="Z5064" s="50"/>
      <c r="AA5064" s="14">
        <f>SUM(U5064:Z5064)</f>
        <v>0</v>
      </c>
      <c r="AB5064" s="50"/>
      <c r="AC5064" s="50"/>
      <c r="AD5064" s="87">
        <f>H5064+K5064+O5064+T5064+AA5064+AB5064-AC5064</f>
        <v>25</v>
      </c>
    </row>
    <row r="5065" spans="1:30" ht="21" customHeight="1" x14ac:dyDescent="0.2">
      <c r="A5065" s="10">
        <v>5061</v>
      </c>
      <c r="B5065" s="122" t="s">
        <v>4056</v>
      </c>
      <c r="C5065" s="110" t="s">
        <v>73</v>
      </c>
      <c r="D5065" s="110">
        <v>1</v>
      </c>
      <c r="E5065" s="36">
        <v>0.24</v>
      </c>
      <c r="F5065" s="50"/>
      <c r="G5065" s="50">
        <v>1</v>
      </c>
      <c r="H5065" s="12">
        <f>SUM(E5065*100,F5065:G5065)</f>
        <v>25</v>
      </c>
      <c r="I5065" s="50"/>
      <c r="J5065" s="112"/>
      <c r="K5065" s="14">
        <f>SUM(I5065:J5065)</f>
        <v>0</v>
      </c>
      <c r="L5065" s="50"/>
      <c r="M5065" s="112"/>
      <c r="N5065" s="112"/>
      <c r="O5065" s="14">
        <f>SUM(L5065:N5065)</f>
        <v>0</v>
      </c>
      <c r="P5065" s="112"/>
      <c r="Q5065" s="112"/>
      <c r="R5065" s="112"/>
      <c r="S5065" s="112"/>
      <c r="T5065" s="14">
        <f>SUM(P5065:S5065)</f>
        <v>0</v>
      </c>
      <c r="U5065" s="50"/>
      <c r="V5065" s="50"/>
      <c r="W5065" s="50"/>
      <c r="X5065" s="50"/>
      <c r="Y5065" s="50"/>
      <c r="Z5065" s="50"/>
      <c r="AA5065" s="14">
        <f>SUM(U5065:Z5065)</f>
        <v>0</v>
      </c>
      <c r="AB5065" s="50"/>
      <c r="AC5065" s="50"/>
      <c r="AD5065" s="86">
        <f>H5065+K5065+O5065+T5065+AA5065+AB5065-AC5065</f>
        <v>25</v>
      </c>
    </row>
    <row r="5066" spans="1:30" ht="21" customHeight="1" x14ac:dyDescent="0.2">
      <c r="A5066" s="8">
        <v>5062</v>
      </c>
      <c r="B5066" s="107" t="s">
        <v>4057</v>
      </c>
      <c r="C5066" s="104" t="s">
        <v>70</v>
      </c>
      <c r="D5066" s="104">
        <v>2</v>
      </c>
      <c r="E5066" s="36">
        <f>H5066/100</f>
        <v>0.24766666666666665</v>
      </c>
      <c r="F5066" s="49"/>
      <c r="G5066" s="49"/>
      <c r="H5066" s="12">
        <v>24.766666666666666</v>
      </c>
      <c r="I5066" s="49"/>
      <c r="J5066" s="106"/>
      <c r="K5066" s="14">
        <f>SUM(I5066:J5066)</f>
        <v>0</v>
      </c>
      <c r="L5066" s="49"/>
      <c r="M5066" s="106"/>
      <c r="N5066" s="106"/>
      <c r="O5066" s="14">
        <f>SUM(L5066:N5066)</f>
        <v>0</v>
      </c>
      <c r="P5066" s="106"/>
      <c r="Q5066" s="106"/>
      <c r="R5066" s="106"/>
      <c r="S5066" s="106"/>
      <c r="T5066" s="14">
        <f>SUM(P5066:S5066)</f>
        <v>0</v>
      </c>
      <c r="U5066" s="49"/>
      <c r="V5066" s="49"/>
      <c r="W5066" s="49"/>
      <c r="X5066" s="49"/>
      <c r="Y5066" s="49"/>
      <c r="Z5066" s="49"/>
      <c r="AA5066" s="14">
        <f>SUM(U5066:Z5066)</f>
        <v>0</v>
      </c>
      <c r="AB5066" s="49"/>
      <c r="AC5066" s="49"/>
      <c r="AD5066" s="86">
        <f>H5066+K5066+O5066+T5066+AA5066+AB5066-AC5066</f>
        <v>24.766666666666666</v>
      </c>
    </row>
    <row r="5067" spans="1:30" ht="21" customHeight="1" x14ac:dyDescent="0.2">
      <c r="A5067" s="9">
        <v>5063</v>
      </c>
      <c r="B5067" s="123" t="s">
        <v>4058</v>
      </c>
      <c r="C5067" s="101" t="s">
        <v>68</v>
      </c>
      <c r="D5067" s="137">
        <v>4</v>
      </c>
      <c r="E5067" s="35">
        <v>0.24703703703703703</v>
      </c>
      <c r="F5067" s="48"/>
      <c r="G5067" s="48"/>
      <c r="H5067" s="12">
        <f>SUM(E5067*100,F5067:G5067)</f>
        <v>24.703703703703702</v>
      </c>
      <c r="I5067" s="48"/>
      <c r="J5067" s="78"/>
      <c r="K5067" s="13">
        <f>SUM(I5067:J5067)</f>
        <v>0</v>
      </c>
      <c r="L5067" s="48"/>
      <c r="M5067" s="78"/>
      <c r="N5067" s="78"/>
      <c r="O5067" s="13">
        <f>SUM(L5067:N5067)</f>
        <v>0</v>
      </c>
      <c r="P5067" s="78"/>
      <c r="Q5067" s="78"/>
      <c r="R5067" s="78"/>
      <c r="S5067" s="78"/>
      <c r="T5067" s="13">
        <f>SUM(P5067:S5067)</f>
        <v>0</v>
      </c>
      <c r="U5067" s="48"/>
      <c r="V5067" s="48"/>
      <c r="W5067" s="48"/>
      <c r="X5067" s="48"/>
      <c r="Y5067" s="48"/>
      <c r="Z5067" s="48"/>
      <c r="AA5067" s="13">
        <f>SUM(U5067:Z5067)</f>
        <v>0</v>
      </c>
      <c r="AB5067" s="48"/>
      <c r="AC5067" s="48"/>
      <c r="AD5067" s="86">
        <f>H5067+K5067+O5067+T5067+AA5067+AB5067-AC5067</f>
        <v>24.703703703703702</v>
      </c>
    </row>
    <row r="5068" spans="1:30" ht="21" customHeight="1" x14ac:dyDescent="0.2">
      <c r="A5068" s="10">
        <v>5064</v>
      </c>
      <c r="B5068" s="122" t="s">
        <v>4059</v>
      </c>
      <c r="C5068" s="110" t="s">
        <v>73</v>
      </c>
      <c r="D5068" s="110">
        <v>2</v>
      </c>
      <c r="E5068" s="36">
        <v>0.18909090909090909</v>
      </c>
      <c r="F5068" s="50"/>
      <c r="G5068" s="50"/>
      <c r="H5068" s="12">
        <f>SUM(E5068*100,F5068:G5068)</f>
        <v>18.90909090909091</v>
      </c>
      <c r="I5068" s="50"/>
      <c r="J5068" s="112"/>
      <c r="K5068" s="14">
        <f>SUM(I5068:J5068)</f>
        <v>0</v>
      </c>
      <c r="L5068" s="50"/>
      <c r="M5068" s="112"/>
      <c r="N5068" s="112"/>
      <c r="O5068" s="14">
        <f>SUM(L5068:N5068)</f>
        <v>0</v>
      </c>
      <c r="P5068" s="112"/>
      <c r="Q5068" s="135"/>
      <c r="R5068" s="112">
        <v>5.5</v>
      </c>
      <c r="S5068" s="112"/>
      <c r="T5068" s="14">
        <f>SUM(P5068:S5068)</f>
        <v>5.5</v>
      </c>
      <c r="U5068" s="50"/>
      <c r="V5068" s="50"/>
      <c r="W5068" s="50"/>
      <c r="X5068" s="50"/>
      <c r="Y5068" s="50"/>
      <c r="Z5068" s="50"/>
      <c r="AA5068" s="14">
        <f>SUM(U5068:Z5068)</f>
        <v>0</v>
      </c>
      <c r="AB5068" s="50"/>
      <c r="AC5068" s="50"/>
      <c r="AD5068" s="86">
        <f>H5068+K5068+O5068+T5068+AA5068+AB5068-AC5068</f>
        <v>24.40909090909091</v>
      </c>
    </row>
    <row r="5069" spans="1:30" ht="21" customHeight="1" x14ac:dyDescent="0.2">
      <c r="A5069" s="8">
        <v>5065</v>
      </c>
      <c r="B5069" s="140" t="s">
        <v>4060</v>
      </c>
      <c r="C5069" s="92" t="s">
        <v>64</v>
      </c>
      <c r="D5069" s="91">
        <v>4</v>
      </c>
      <c r="E5069" s="37">
        <v>0.24341121495327103</v>
      </c>
      <c r="F5069" s="46"/>
      <c r="G5069" s="46"/>
      <c r="H5069" s="12">
        <f>SUM(E5069*100,F5069:G5069)</f>
        <v>24.341121495327105</v>
      </c>
      <c r="I5069" s="94"/>
      <c r="J5069" s="95"/>
      <c r="K5069" s="12">
        <f>SUM(I5069:J5069)</f>
        <v>0</v>
      </c>
      <c r="L5069" s="95"/>
      <c r="M5069" s="95"/>
      <c r="N5069" s="95"/>
      <c r="O5069" s="12">
        <f>SUM(L5069:N5069)</f>
        <v>0</v>
      </c>
      <c r="P5069" s="95"/>
      <c r="Q5069" s="95"/>
      <c r="R5069" s="95"/>
      <c r="S5069" s="95"/>
      <c r="T5069" s="12">
        <f>SUM(P5069:S5069)</f>
        <v>0</v>
      </c>
      <c r="U5069" s="95"/>
      <c r="V5069" s="94"/>
      <c r="W5069" s="94"/>
      <c r="X5069" s="94"/>
      <c r="Y5069" s="85"/>
      <c r="Z5069" s="85"/>
      <c r="AA5069" s="14">
        <f>SUM(U5069:Z5069)</f>
        <v>0</v>
      </c>
      <c r="AB5069" s="85"/>
      <c r="AC5069" s="85"/>
      <c r="AD5069" s="86">
        <f>H5069+K5069+O5069+T5069+AA5069+AB5069-AC5069</f>
        <v>24.341121495327105</v>
      </c>
    </row>
    <row r="5070" spans="1:30" ht="21" customHeight="1" x14ac:dyDescent="0.2">
      <c r="A5070" s="9">
        <v>5066</v>
      </c>
      <c r="B5070" s="122" t="s">
        <v>4061</v>
      </c>
      <c r="C5070" s="110" t="s">
        <v>73</v>
      </c>
      <c r="D5070" s="110">
        <v>4</v>
      </c>
      <c r="E5070" s="36">
        <v>0.24122647058823532</v>
      </c>
      <c r="F5070" s="50"/>
      <c r="G5070" s="50"/>
      <c r="H5070" s="12">
        <f>SUM(E5070*100,F5070:G5070)</f>
        <v>24.122647058823532</v>
      </c>
      <c r="I5070" s="50"/>
      <c r="J5070" s="112"/>
      <c r="K5070" s="14">
        <f>SUM(I5070:J5070)</f>
        <v>0</v>
      </c>
      <c r="L5070" s="50"/>
      <c r="M5070" s="112"/>
      <c r="N5070" s="112"/>
      <c r="O5070" s="14">
        <f>SUM(L5070:N5070)</f>
        <v>0</v>
      </c>
      <c r="P5070" s="112"/>
      <c r="Q5070" s="112"/>
      <c r="R5070" s="112"/>
      <c r="S5070" s="112"/>
      <c r="T5070" s="14">
        <f>SUM(P5070:S5070)</f>
        <v>0</v>
      </c>
      <c r="U5070" s="50"/>
      <c r="V5070" s="50"/>
      <c r="W5070" s="50"/>
      <c r="X5070" s="50"/>
      <c r="Y5070" s="50"/>
      <c r="Z5070" s="50"/>
      <c r="AA5070" s="14">
        <f>SUM(U5070:Z5070)</f>
        <v>0</v>
      </c>
      <c r="AB5070" s="50"/>
      <c r="AC5070" s="50"/>
      <c r="AD5070" s="86">
        <f>H5070+K5070+O5070+T5070+AA5070+AB5070-AC5070</f>
        <v>24.122647058823532</v>
      </c>
    </row>
    <row r="5071" spans="1:30" ht="21" customHeight="1" x14ac:dyDescent="0.2">
      <c r="A5071" s="10">
        <v>5067</v>
      </c>
      <c r="B5071" s="110" t="s">
        <v>4062</v>
      </c>
      <c r="C5071" s="110" t="s">
        <v>73</v>
      </c>
      <c r="D5071" s="110">
        <v>4</v>
      </c>
      <c r="E5071" s="36">
        <v>0.23749999999999999</v>
      </c>
      <c r="F5071" s="50"/>
      <c r="G5071" s="50"/>
      <c r="H5071" s="12">
        <f>SUM(E5071*100,F5071:G5071)</f>
        <v>23.75</v>
      </c>
      <c r="I5071" s="50"/>
      <c r="J5071" s="112"/>
      <c r="K5071" s="14">
        <f>SUM(I5071:J5071)</f>
        <v>0</v>
      </c>
      <c r="L5071" s="50"/>
      <c r="M5071" s="112"/>
      <c r="N5071" s="112"/>
      <c r="O5071" s="14">
        <f>SUM(L5071:N5071)</f>
        <v>0</v>
      </c>
      <c r="P5071" s="112"/>
      <c r="Q5071" s="112"/>
      <c r="R5071" s="112"/>
      <c r="S5071" s="112"/>
      <c r="T5071" s="14">
        <f>SUM(P5071:S5071)</f>
        <v>0</v>
      </c>
      <c r="U5071" s="50"/>
      <c r="V5071" s="50"/>
      <c r="W5071" s="50"/>
      <c r="X5071" s="50"/>
      <c r="Y5071" s="50"/>
      <c r="Z5071" s="50"/>
      <c r="AA5071" s="14">
        <f>SUM(U5071:Z5071)</f>
        <v>0</v>
      </c>
      <c r="AB5071" s="50"/>
      <c r="AC5071" s="50"/>
      <c r="AD5071" s="86">
        <f>H5071+K5071+O5071+T5071+AA5071+AB5071-AC5071</f>
        <v>23.75</v>
      </c>
    </row>
    <row r="5072" spans="1:30" ht="21" customHeight="1" x14ac:dyDescent="0.2">
      <c r="A5072" s="8">
        <v>5068</v>
      </c>
      <c r="B5072" s="122" t="s">
        <v>4063</v>
      </c>
      <c r="C5072" s="110" t="s">
        <v>73</v>
      </c>
      <c r="D5072" s="110">
        <v>1</v>
      </c>
      <c r="E5072" s="36">
        <v>0.23555555555555555</v>
      </c>
      <c r="F5072" s="50"/>
      <c r="G5072" s="50"/>
      <c r="H5072" s="12">
        <f>SUM(E5072*100,F5072:G5072)</f>
        <v>23.555555555555554</v>
      </c>
      <c r="I5072" s="50"/>
      <c r="J5072" s="112"/>
      <c r="K5072" s="14">
        <f>SUM(I5072:J5072)</f>
        <v>0</v>
      </c>
      <c r="L5072" s="50"/>
      <c r="M5072" s="112"/>
      <c r="N5072" s="112"/>
      <c r="O5072" s="14">
        <f>SUM(L5072:N5072)</f>
        <v>0</v>
      </c>
      <c r="P5072" s="112"/>
      <c r="Q5072" s="112"/>
      <c r="R5072" s="112"/>
      <c r="S5072" s="112"/>
      <c r="T5072" s="14">
        <f>SUM(P5072:S5072)</f>
        <v>0</v>
      </c>
      <c r="U5072" s="50"/>
      <c r="V5072" s="50"/>
      <c r="W5072" s="50"/>
      <c r="X5072" s="50"/>
      <c r="Y5072" s="50"/>
      <c r="Z5072" s="50"/>
      <c r="AA5072" s="14">
        <f>SUM(U5072:Z5072)</f>
        <v>0</v>
      </c>
      <c r="AB5072" s="50"/>
      <c r="AC5072" s="50"/>
      <c r="AD5072" s="86">
        <f>H5072+K5072+O5072+T5072+AA5072+AB5072-AC5072</f>
        <v>23.555555555555554</v>
      </c>
    </row>
    <row r="5073" spans="1:30" ht="21" customHeight="1" x14ac:dyDescent="0.2">
      <c r="A5073" s="9">
        <v>5069</v>
      </c>
      <c r="B5073" s="122" t="s">
        <v>4064</v>
      </c>
      <c r="C5073" s="110" t="s">
        <v>73</v>
      </c>
      <c r="D5073" s="110">
        <v>1</v>
      </c>
      <c r="E5073" s="36">
        <v>0.22740740740740742</v>
      </c>
      <c r="F5073" s="50"/>
      <c r="G5073" s="50"/>
      <c r="H5073" s="12">
        <f>SUM(E5073*100,F5073:G5073)</f>
        <v>22.74074074074074</v>
      </c>
      <c r="I5073" s="50"/>
      <c r="J5073" s="112"/>
      <c r="K5073" s="14">
        <f>SUM(I5073:J5073)</f>
        <v>0</v>
      </c>
      <c r="L5073" s="50"/>
      <c r="M5073" s="112"/>
      <c r="N5073" s="112"/>
      <c r="O5073" s="14">
        <f>SUM(L5073:N5073)</f>
        <v>0</v>
      </c>
      <c r="P5073" s="112"/>
      <c r="Q5073" s="112"/>
      <c r="R5073" s="112"/>
      <c r="S5073" s="112"/>
      <c r="T5073" s="14">
        <f>SUM(P5073:S5073)</f>
        <v>0</v>
      </c>
      <c r="U5073" s="50"/>
      <c r="V5073" s="50"/>
      <c r="W5073" s="50"/>
      <c r="X5073" s="50"/>
      <c r="Y5073" s="50"/>
      <c r="Z5073" s="50"/>
      <c r="AA5073" s="14">
        <f>SUM(U5073:Z5073)</f>
        <v>0</v>
      </c>
      <c r="AB5073" s="50"/>
      <c r="AC5073" s="50"/>
      <c r="AD5073" s="87">
        <f>H5073+K5073+O5073+T5073+AA5073+AB5073-AC5073</f>
        <v>22.74074074074074</v>
      </c>
    </row>
    <row r="5074" spans="1:30" ht="21" customHeight="1" x14ac:dyDescent="0.2">
      <c r="A5074" s="10">
        <v>5070</v>
      </c>
      <c r="B5074" s="122" t="s">
        <v>4065</v>
      </c>
      <c r="C5074" s="110" t="s">
        <v>73</v>
      </c>
      <c r="D5074" s="110">
        <v>2</v>
      </c>
      <c r="E5074" s="36">
        <v>0.22696969696969696</v>
      </c>
      <c r="F5074" s="50"/>
      <c r="G5074" s="50"/>
      <c r="H5074" s="12">
        <f>SUM(E5074*100,F5074:G5074)</f>
        <v>22.696969696969695</v>
      </c>
      <c r="I5074" s="50"/>
      <c r="J5074" s="112"/>
      <c r="K5074" s="14">
        <f>SUM(I5074:J5074)</f>
        <v>0</v>
      </c>
      <c r="L5074" s="50"/>
      <c r="M5074" s="112"/>
      <c r="N5074" s="112"/>
      <c r="O5074" s="14">
        <f>SUM(L5074:N5074)</f>
        <v>0</v>
      </c>
      <c r="P5074" s="112"/>
      <c r="Q5074" s="112"/>
      <c r="R5074" s="112"/>
      <c r="S5074" s="112"/>
      <c r="T5074" s="14">
        <f>SUM(P5074:S5074)</f>
        <v>0</v>
      </c>
      <c r="U5074" s="50"/>
      <c r="V5074" s="50"/>
      <c r="W5074" s="50"/>
      <c r="X5074" s="50"/>
      <c r="Y5074" s="50"/>
      <c r="Z5074" s="50"/>
      <c r="AA5074" s="14">
        <f>SUM(U5074:Z5074)</f>
        <v>0</v>
      </c>
      <c r="AB5074" s="50"/>
      <c r="AC5074" s="50"/>
      <c r="AD5074" s="87">
        <f>H5074+K5074+O5074+T5074+AA5074+AB5074-AC5074</f>
        <v>22.696969696969695</v>
      </c>
    </row>
    <row r="5075" spans="1:30" ht="21" customHeight="1" x14ac:dyDescent="0.2">
      <c r="A5075" s="8">
        <v>5071</v>
      </c>
      <c r="B5075" s="107" t="s">
        <v>4066</v>
      </c>
      <c r="C5075" s="104" t="s">
        <v>70</v>
      </c>
      <c r="D5075" s="104">
        <v>2</v>
      </c>
      <c r="E5075" s="36">
        <f>H5075/100</f>
        <v>0.22666666666666668</v>
      </c>
      <c r="F5075" s="49"/>
      <c r="G5075" s="49"/>
      <c r="H5075" s="12">
        <v>22.666666666666668</v>
      </c>
      <c r="I5075" s="49"/>
      <c r="J5075" s="106"/>
      <c r="K5075" s="14">
        <f>SUM(I5075:J5075)</f>
        <v>0</v>
      </c>
      <c r="L5075" s="49"/>
      <c r="M5075" s="106"/>
      <c r="N5075" s="106"/>
      <c r="O5075" s="14">
        <f>SUM(L5075:N5075)</f>
        <v>0</v>
      </c>
      <c r="P5075" s="106"/>
      <c r="Q5075" s="106"/>
      <c r="R5075" s="106"/>
      <c r="S5075" s="106"/>
      <c r="T5075" s="14">
        <f>SUM(P5075:S5075)</f>
        <v>0</v>
      </c>
      <c r="U5075" s="49"/>
      <c r="V5075" s="49"/>
      <c r="W5075" s="49"/>
      <c r="X5075" s="49"/>
      <c r="Y5075" s="49"/>
      <c r="Z5075" s="49"/>
      <c r="AA5075" s="14">
        <f>SUM(U5075:Z5075)</f>
        <v>0</v>
      </c>
      <c r="AB5075" s="49"/>
      <c r="AC5075" s="49"/>
      <c r="AD5075" s="86">
        <f>H5075+K5075+O5075+T5075+AA5075+AB5075-AC5075</f>
        <v>22.666666666666668</v>
      </c>
    </row>
    <row r="5076" spans="1:30" ht="21" customHeight="1" x14ac:dyDescent="0.2">
      <c r="A5076" s="9">
        <v>5072</v>
      </c>
      <c r="B5076" s="100" t="s">
        <v>4067</v>
      </c>
      <c r="C5076" s="101" t="s">
        <v>68</v>
      </c>
      <c r="D5076" s="156">
        <v>1</v>
      </c>
      <c r="E5076" s="38">
        <v>0.22066666666666668</v>
      </c>
      <c r="F5076" s="48"/>
      <c r="G5076" s="48"/>
      <c r="H5076" s="12">
        <f>SUM(E5076*100,F5076:G5076)</f>
        <v>22.066666666666666</v>
      </c>
      <c r="I5076" s="48"/>
      <c r="J5076" s="78"/>
      <c r="K5076" s="13">
        <f>SUM(I5076:J5076)</f>
        <v>0</v>
      </c>
      <c r="L5076" s="48"/>
      <c r="M5076" s="78"/>
      <c r="N5076" s="78"/>
      <c r="O5076" s="13">
        <f>SUM(L5076:N5076)</f>
        <v>0</v>
      </c>
      <c r="P5076" s="78"/>
      <c r="Q5076" s="78"/>
      <c r="R5076" s="78"/>
      <c r="S5076" s="78"/>
      <c r="T5076" s="13">
        <f>SUM(P5076:S5076)</f>
        <v>0</v>
      </c>
      <c r="U5076" s="48"/>
      <c r="V5076" s="48"/>
      <c r="W5076" s="48"/>
      <c r="X5076" s="48"/>
      <c r="Y5076" s="48"/>
      <c r="Z5076" s="48"/>
      <c r="AA5076" s="13">
        <f>SUM(U5076:Z5076)</f>
        <v>0</v>
      </c>
      <c r="AB5076" s="48"/>
      <c r="AC5076" s="48"/>
      <c r="AD5076" s="86">
        <f>H5076+K5076+O5076+T5076+AA5076+AB5076-AC5076</f>
        <v>22.066666666666666</v>
      </c>
    </row>
    <row r="5077" spans="1:30" ht="21" customHeight="1" x14ac:dyDescent="0.2">
      <c r="A5077" s="10">
        <v>5073</v>
      </c>
      <c r="B5077" s="129" t="s">
        <v>4068</v>
      </c>
      <c r="C5077" s="101" t="s">
        <v>68</v>
      </c>
      <c r="D5077" s="101">
        <v>3</v>
      </c>
      <c r="E5077" s="35">
        <v>0.21806451612903227</v>
      </c>
      <c r="F5077" s="48"/>
      <c r="G5077" s="48"/>
      <c r="H5077" s="12">
        <f>SUM(E5077*100,F5077:G5077)</f>
        <v>21.806451612903228</v>
      </c>
      <c r="I5077" s="48"/>
      <c r="J5077" s="78"/>
      <c r="K5077" s="13">
        <f>SUM(I5077:J5077)</f>
        <v>0</v>
      </c>
      <c r="L5077" s="48"/>
      <c r="M5077" s="78"/>
      <c r="N5077" s="78"/>
      <c r="O5077" s="13">
        <f>SUM(L5077:N5077)</f>
        <v>0</v>
      </c>
      <c r="P5077" s="78"/>
      <c r="Q5077" s="78"/>
      <c r="R5077" s="78"/>
      <c r="S5077" s="78"/>
      <c r="T5077" s="13">
        <f>SUM(P5077:S5077)</f>
        <v>0</v>
      </c>
      <c r="U5077" s="48"/>
      <c r="V5077" s="48"/>
      <c r="W5077" s="48"/>
      <c r="X5077" s="48"/>
      <c r="Y5077" s="48"/>
      <c r="Z5077" s="48"/>
      <c r="AA5077" s="13">
        <f>SUM(U5077:Z5077)</f>
        <v>0</v>
      </c>
      <c r="AB5077" s="48"/>
      <c r="AC5077" s="48"/>
      <c r="AD5077" s="86">
        <f>H5077+K5077+O5077+T5077+AA5077+AB5077-AC5077</f>
        <v>21.806451612903228</v>
      </c>
    </row>
    <row r="5078" spans="1:30" ht="21" customHeight="1" x14ac:dyDescent="0.2">
      <c r="A5078" s="8">
        <v>5074</v>
      </c>
      <c r="B5078" s="134" t="s">
        <v>4069</v>
      </c>
      <c r="C5078" s="92" t="s">
        <v>64</v>
      </c>
      <c r="D5078" s="92">
        <v>1</v>
      </c>
      <c r="E5078" s="37">
        <v>0.21733333333333332</v>
      </c>
      <c r="F5078" s="46"/>
      <c r="G5078" s="46"/>
      <c r="H5078" s="12">
        <f>SUM(E5078*100,F5078:G5078)</f>
        <v>21.733333333333331</v>
      </c>
      <c r="I5078" s="94"/>
      <c r="J5078" s="95"/>
      <c r="K5078" s="12">
        <f>SUM(I5078:J5078)</f>
        <v>0</v>
      </c>
      <c r="L5078" s="95"/>
      <c r="M5078" s="95"/>
      <c r="N5078" s="95"/>
      <c r="O5078" s="12">
        <f>SUM(L5078:N5078)</f>
        <v>0</v>
      </c>
      <c r="P5078" s="95"/>
      <c r="Q5078" s="95"/>
      <c r="R5078" s="95"/>
      <c r="S5078" s="95"/>
      <c r="T5078" s="12">
        <f>SUM(P5078:S5078)</f>
        <v>0</v>
      </c>
      <c r="U5078" s="95"/>
      <c r="V5078" s="94"/>
      <c r="W5078" s="94"/>
      <c r="X5078" s="94"/>
      <c r="Y5078" s="85"/>
      <c r="Z5078" s="85"/>
      <c r="AA5078" s="14">
        <f>SUM(U5078:Z5078)</f>
        <v>0</v>
      </c>
      <c r="AB5078" s="85"/>
      <c r="AC5078" s="85"/>
      <c r="AD5078" s="87">
        <f>H5078+K5078+O5078+T5078+AA5078+AB5078-AC5078</f>
        <v>21.733333333333331</v>
      </c>
    </row>
    <row r="5079" spans="1:30" ht="21" customHeight="1" x14ac:dyDescent="0.2">
      <c r="A5079" s="9">
        <v>5075</v>
      </c>
      <c r="B5079" s="114" t="s">
        <v>4070</v>
      </c>
      <c r="C5079" s="92" t="s">
        <v>64</v>
      </c>
      <c r="D5079" s="91">
        <v>3</v>
      </c>
      <c r="E5079" s="37">
        <v>0.21456591639871384</v>
      </c>
      <c r="F5079" s="46"/>
      <c r="G5079" s="46"/>
      <c r="H5079" s="12">
        <f>SUM(E5079*100,F5079:G5079)</f>
        <v>21.456591639871384</v>
      </c>
      <c r="I5079" s="94"/>
      <c r="J5079" s="95"/>
      <c r="K5079" s="12">
        <f>SUM(I5079:J5079)</f>
        <v>0</v>
      </c>
      <c r="L5079" s="95"/>
      <c r="M5079" s="95"/>
      <c r="N5079" s="95"/>
      <c r="O5079" s="12">
        <f>SUM(L5079:N5079)</f>
        <v>0</v>
      </c>
      <c r="P5079" s="95"/>
      <c r="Q5079" s="95"/>
      <c r="R5079" s="95"/>
      <c r="S5079" s="95"/>
      <c r="T5079" s="12">
        <f>SUM(P5079:S5079)</f>
        <v>0</v>
      </c>
      <c r="U5079" s="95"/>
      <c r="V5079" s="94"/>
      <c r="W5079" s="94"/>
      <c r="X5079" s="94"/>
      <c r="Y5079" s="85"/>
      <c r="Z5079" s="85"/>
      <c r="AA5079" s="14">
        <f>SUM(U5079:Z5079)</f>
        <v>0</v>
      </c>
      <c r="AB5079" s="85"/>
      <c r="AC5079" s="85"/>
      <c r="AD5079" s="86">
        <f>H5079+K5079+O5079+T5079+AA5079+AB5079-AC5079</f>
        <v>21.456591639871384</v>
      </c>
    </row>
    <row r="5080" spans="1:30" ht="21" customHeight="1" x14ac:dyDescent="0.2">
      <c r="A5080" s="10">
        <v>5076</v>
      </c>
      <c r="B5080" s="110" t="s">
        <v>4071</v>
      </c>
      <c r="C5080" s="110" t="s">
        <v>73</v>
      </c>
      <c r="D5080" s="110">
        <v>4</v>
      </c>
      <c r="E5080" s="36">
        <v>0.21406249999999999</v>
      </c>
      <c r="F5080" s="50"/>
      <c r="G5080" s="50"/>
      <c r="H5080" s="12">
        <f>SUM(E5080*100,F5080:G5080)</f>
        <v>21.40625</v>
      </c>
      <c r="I5080" s="50"/>
      <c r="J5080" s="112"/>
      <c r="K5080" s="14">
        <f>SUM(I5080:J5080)</f>
        <v>0</v>
      </c>
      <c r="L5080" s="50"/>
      <c r="M5080" s="112"/>
      <c r="N5080" s="112"/>
      <c r="O5080" s="14">
        <f>SUM(L5080:N5080)</f>
        <v>0</v>
      </c>
      <c r="P5080" s="112"/>
      <c r="Q5080" s="112"/>
      <c r="R5080" s="112"/>
      <c r="S5080" s="112"/>
      <c r="T5080" s="14">
        <f>SUM(P5080:S5080)</f>
        <v>0</v>
      </c>
      <c r="U5080" s="50"/>
      <c r="V5080" s="50"/>
      <c r="W5080" s="50"/>
      <c r="X5080" s="50"/>
      <c r="Y5080" s="50"/>
      <c r="Z5080" s="50"/>
      <c r="AA5080" s="14">
        <f>SUM(U5080:Z5080)</f>
        <v>0</v>
      </c>
      <c r="AB5080" s="50"/>
      <c r="AC5080" s="50"/>
      <c r="AD5080" s="86">
        <f>H5080+K5080+O5080+T5080+AA5080+AB5080-AC5080</f>
        <v>21.40625</v>
      </c>
    </row>
    <row r="5081" spans="1:30" ht="21" customHeight="1" x14ac:dyDescent="0.2">
      <c r="A5081" s="8">
        <v>5077</v>
      </c>
      <c r="B5081" s="99" t="s">
        <v>4072</v>
      </c>
      <c r="C5081" s="101" t="s">
        <v>68</v>
      </c>
      <c r="D5081" s="101">
        <v>4</v>
      </c>
      <c r="E5081" s="35">
        <v>0.21272727272727274</v>
      </c>
      <c r="F5081" s="48"/>
      <c r="G5081" s="48"/>
      <c r="H5081" s="12">
        <f>SUM(E5081*100,F5081:G5081)</f>
        <v>21.272727272727273</v>
      </c>
      <c r="I5081" s="48"/>
      <c r="J5081" s="78"/>
      <c r="K5081" s="13">
        <f>SUM(I5081:J5081)</f>
        <v>0</v>
      </c>
      <c r="L5081" s="48"/>
      <c r="M5081" s="78"/>
      <c r="N5081" s="78"/>
      <c r="O5081" s="13">
        <f>SUM(L5081:N5081)</f>
        <v>0</v>
      </c>
      <c r="P5081" s="78"/>
      <c r="Q5081" s="78"/>
      <c r="R5081" s="78"/>
      <c r="S5081" s="78"/>
      <c r="T5081" s="13">
        <f>SUM(P5081:S5081)</f>
        <v>0</v>
      </c>
      <c r="U5081" s="48"/>
      <c r="V5081" s="48"/>
      <c r="W5081" s="48"/>
      <c r="X5081" s="48"/>
      <c r="Y5081" s="48"/>
      <c r="Z5081" s="48"/>
      <c r="AA5081" s="13">
        <f>SUM(U5081:Z5081)</f>
        <v>0</v>
      </c>
      <c r="AB5081" s="48"/>
      <c r="AC5081" s="48"/>
      <c r="AD5081" s="86">
        <f>H5081+K5081+O5081+T5081+AA5081+AB5081-AC5081</f>
        <v>21.272727272727273</v>
      </c>
    </row>
    <row r="5082" spans="1:30" ht="21" customHeight="1" x14ac:dyDescent="0.2">
      <c r="A5082" s="9">
        <v>5078</v>
      </c>
      <c r="B5082" s="136" t="s">
        <v>4073</v>
      </c>
      <c r="C5082" s="104" t="s">
        <v>70</v>
      </c>
      <c r="D5082" s="103">
        <v>1</v>
      </c>
      <c r="E5082" s="36">
        <f>H5082/100</f>
        <v>0.21</v>
      </c>
      <c r="F5082" s="49"/>
      <c r="G5082" s="49"/>
      <c r="H5082" s="12">
        <v>21</v>
      </c>
      <c r="I5082" s="49"/>
      <c r="J5082" s="106"/>
      <c r="K5082" s="14">
        <f>SUM(I5082:J5082)</f>
        <v>0</v>
      </c>
      <c r="L5082" s="49"/>
      <c r="M5082" s="106"/>
      <c r="N5082" s="106"/>
      <c r="O5082" s="14">
        <f>SUM(L5082:N5082)</f>
        <v>0</v>
      </c>
      <c r="P5082" s="106"/>
      <c r="Q5082" s="106"/>
      <c r="R5082" s="106"/>
      <c r="S5082" s="106"/>
      <c r="T5082" s="14">
        <f>SUM(P5082:S5082)</f>
        <v>0</v>
      </c>
      <c r="U5082" s="49"/>
      <c r="V5082" s="49"/>
      <c r="W5082" s="49"/>
      <c r="X5082" s="49"/>
      <c r="Y5082" s="49"/>
      <c r="Z5082" s="49"/>
      <c r="AA5082" s="14">
        <f>SUM(U5082:Z5082)</f>
        <v>0</v>
      </c>
      <c r="AB5082" s="49"/>
      <c r="AC5082" s="49"/>
      <c r="AD5082" s="87">
        <f>H5082+K5082+O5082+T5082+AA5082+AB5082-AC5082</f>
        <v>21</v>
      </c>
    </row>
    <row r="5083" spans="1:30" ht="21" customHeight="1" x14ac:dyDescent="0.2">
      <c r="A5083" s="10">
        <v>5079</v>
      </c>
      <c r="B5083" s="107" t="s">
        <v>4074</v>
      </c>
      <c r="C5083" s="104" t="s">
        <v>70</v>
      </c>
      <c r="D5083" s="104">
        <v>2</v>
      </c>
      <c r="E5083" s="36">
        <f>H5083/100</f>
        <v>0.20857142857142857</v>
      </c>
      <c r="F5083" s="49"/>
      <c r="G5083" s="49"/>
      <c r="H5083" s="12">
        <v>20.857142857142858</v>
      </c>
      <c r="I5083" s="49"/>
      <c r="J5083" s="106"/>
      <c r="K5083" s="14">
        <f>SUM(I5083:J5083)</f>
        <v>0</v>
      </c>
      <c r="L5083" s="49"/>
      <c r="M5083" s="106"/>
      <c r="N5083" s="106"/>
      <c r="O5083" s="14">
        <f>SUM(L5083:N5083)</f>
        <v>0</v>
      </c>
      <c r="P5083" s="106"/>
      <c r="Q5083" s="106"/>
      <c r="R5083" s="106"/>
      <c r="S5083" s="106"/>
      <c r="T5083" s="14">
        <f>SUM(P5083:S5083)</f>
        <v>0</v>
      </c>
      <c r="U5083" s="49"/>
      <c r="V5083" s="49"/>
      <c r="W5083" s="49"/>
      <c r="X5083" s="49"/>
      <c r="Y5083" s="49"/>
      <c r="Z5083" s="49"/>
      <c r="AA5083" s="14">
        <f>SUM(U5083:Z5083)</f>
        <v>0</v>
      </c>
      <c r="AB5083" s="49"/>
      <c r="AC5083" s="49"/>
      <c r="AD5083" s="86">
        <f>H5083+K5083+O5083+T5083+AA5083+AB5083-AC5083</f>
        <v>20.857142857142858</v>
      </c>
    </row>
    <row r="5084" spans="1:30" ht="21" customHeight="1" x14ac:dyDescent="0.2">
      <c r="A5084" s="8">
        <v>5080</v>
      </c>
      <c r="B5084" s="153" t="s">
        <v>4075</v>
      </c>
      <c r="C5084" s="92" t="s">
        <v>64</v>
      </c>
      <c r="D5084" s="91">
        <v>4</v>
      </c>
      <c r="E5084" s="37">
        <v>0.20607476635514019</v>
      </c>
      <c r="F5084" s="53"/>
      <c r="G5084" s="46"/>
      <c r="H5084" s="12">
        <f>SUM(E5084*100,F5084:G5084)</f>
        <v>20.607476635514018</v>
      </c>
      <c r="I5084" s="94"/>
      <c r="J5084" s="95"/>
      <c r="K5084" s="12">
        <f>SUM(I5084:J5084)</f>
        <v>0</v>
      </c>
      <c r="L5084" s="95"/>
      <c r="M5084" s="95"/>
      <c r="N5084" s="95"/>
      <c r="O5084" s="12">
        <f>SUM(L5084:N5084)</f>
        <v>0</v>
      </c>
      <c r="P5084" s="95"/>
      <c r="Q5084" s="95"/>
      <c r="R5084" s="95"/>
      <c r="S5084" s="95"/>
      <c r="T5084" s="12">
        <f>SUM(P5084:S5084)</f>
        <v>0</v>
      </c>
      <c r="U5084" s="95"/>
      <c r="V5084" s="94"/>
      <c r="W5084" s="94"/>
      <c r="X5084" s="94"/>
      <c r="Y5084" s="85"/>
      <c r="Z5084" s="85"/>
      <c r="AA5084" s="14">
        <f>SUM(U5084:Z5084)</f>
        <v>0</v>
      </c>
      <c r="AB5084" s="85"/>
      <c r="AC5084" s="85"/>
      <c r="AD5084" s="86">
        <f>H5084+K5084+O5084+T5084+AA5084+AB5084-AC5084</f>
        <v>20.607476635514018</v>
      </c>
    </row>
    <row r="5085" spans="1:30" ht="21" customHeight="1" x14ac:dyDescent="0.2">
      <c r="A5085" s="9">
        <v>5081</v>
      </c>
      <c r="B5085" s="123" t="s">
        <v>4076</v>
      </c>
      <c r="C5085" s="101" t="s">
        <v>68</v>
      </c>
      <c r="D5085" s="125">
        <v>3</v>
      </c>
      <c r="E5085" s="35">
        <v>0.20586206896551723</v>
      </c>
      <c r="F5085" s="48"/>
      <c r="G5085" s="48"/>
      <c r="H5085" s="12">
        <f>SUM(E5085*100,F5085:G5085)</f>
        <v>20.586206896551722</v>
      </c>
      <c r="I5085" s="48"/>
      <c r="J5085" s="78"/>
      <c r="K5085" s="13">
        <f>SUM(I5085:J5085)</f>
        <v>0</v>
      </c>
      <c r="L5085" s="48"/>
      <c r="M5085" s="78"/>
      <c r="N5085" s="78"/>
      <c r="O5085" s="13">
        <f>SUM(L5085:N5085)</f>
        <v>0</v>
      </c>
      <c r="P5085" s="78"/>
      <c r="Q5085" s="78"/>
      <c r="R5085" s="78"/>
      <c r="S5085" s="78"/>
      <c r="T5085" s="13">
        <f>SUM(P5085:S5085)</f>
        <v>0</v>
      </c>
      <c r="U5085" s="48"/>
      <c r="V5085" s="48"/>
      <c r="W5085" s="48"/>
      <c r="X5085" s="48"/>
      <c r="Y5085" s="48"/>
      <c r="Z5085" s="48"/>
      <c r="AA5085" s="13">
        <f>SUM(U5085:Z5085)</f>
        <v>0</v>
      </c>
      <c r="AB5085" s="48"/>
      <c r="AC5085" s="48"/>
      <c r="AD5085" s="86">
        <f>H5085+K5085+O5085+T5085+AA5085+AB5085-AC5085</f>
        <v>20.586206896551722</v>
      </c>
    </row>
    <row r="5086" spans="1:30" ht="21" customHeight="1" x14ac:dyDescent="0.2">
      <c r="A5086" s="10">
        <v>5082</v>
      </c>
      <c r="B5086" s="134" t="s">
        <v>4077</v>
      </c>
      <c r="C5086" s="92" t="s">
        <v>64</v>
      </c>
      <c r="D5086" s="92">
        <v>1</v>
      </c>
      <c r="E5086" s="37">
        <v>0.19166666666666668</v>
      </c>
      <c r="F5086" s="46"/>
      <c r="G5086" s="46"/>
      <c r="H5086" s="12">
        <f>SUM(E5086*100,F5086:G5086)</f>
        <v>19.166666666666668</v>
      </c>
      <c r="I5086" s="94"/>
      <c r="J5086" s="95"/>
      <c r="K5086" s="12">
        <f>SUM(I5086:J5086)</f>
        <v>0</v>
      </c>
      <c r="L5086" s="95"/>
      <c r="M5086" s="95"/>
      <c r="N5086" s="95"/>
      <c r="O5086" s="12">
        <f>SUM(L5086:N5086)</f>
        <v>0</v>
      </c>
      <c r="P5086" s="95"/>
      <c r="Q5086" s="95"/>
      <c r="R5086" s="95"/>
      <c r="S5086" s="95"/>
      <c r="T5086" s="12">
        <f>SUM(P5086:S5086)</f>
        <v>0</v>
      </c>
      <c r="U5086" s="95">
        <v>1</v>
      </c>
      <c r="V5086" s="94">
        <v>0.2</v>
      </c>
      <c r="W5086" s="94"/>
      <c r="X5086" s="94"/>
      <c r="Y5086" s="85"/>
      <c r="Z5086" s="85"/>
      <c r="AA5086" s="14">
        <f>SUM(U5086:Z5086)</f>
        <v>1.2</v>
      </c>
      <c r="AB5086" s="85"/>
      <c r="AC5086" s="85"/>
      <c r="AD5086" s="86">
        <f>H5086+K5086+O5086+T5086+AA5086+AB5086-AC5086</f>
        <v>20.366666666666667</v>
      </c>
    </row>
    <row r="5087" spans="1:30" ht="21" customHeight="1" x14ac:dyDescent="0.2">
      <c r="A5087" s="8">
        <v>5083</v>
      </c>
      <c r="B5087" s="110" t="s">
        <v>4078</v>
      </c>
      <c r="C5087" s="110" t="s">
        <v>73</v>
      </c>
      <c r="D5087" s="110">
        <v>4</v>
      </c>
      <c r="E5087" s="36">
        <v>0.203125</v>
      </c>
      <c r="F5087" s="50"/>
      <c r="G5087" s="50"/>
      <c r="H5087" s="12">
        <f>SUM(E5087*100,F5087:G5087)</f>
        <v>20.3125</v>
      </c>
      <c r="I5087" s="50"/>
      <c r="J5087" s="112"/>
      <c r="K5087" s="14">
        <f>SUM(I5087:J5087)</f>
        <v>0</v>
      </c>
      <c r="L5087" s="50"/>
      <c r="M5087" s="112"/>
      <c r="N5087" s="112"/>
      <c r="O5087" s="14">
        <f>SUM(L5087:N5087)</f>
        <v>0</v>
      </c>
      <c r="P5087" s="112"/>
      <c r="Q5087" s="112"/>
      <c r="R5087" s="112"/>
      <c r="S5087" s="112"/>
      <c r="T5087" s="14">
        <f>SUM(P5087:S5087)</f>
        <v>0</v>
      </c>
      <c r="U5087" s="50"/>
      <c r="V5087" s="50"/>
      <c r="W5087" s="50"/>
      <c r="X5087" s="50"/>
      <c r="Y5087" s="50"/>
      <c r="Z5087" s="50"/>
      <c r="AA5087" s="14">
        <f>SUM(U5087:Z5087)</f>
        <v>0</v>
      </c>
      <c r="AB5087" s="50"/>
      <c r="AC5087" s="50"/>
      <c r="AD5087" s="86">
        <f>H5087+K5087+O5087+T5087+AA5087+AB5087-AC5087</f>
        <v>20.3125</v>
      </c>
    </row>
    <row r="5088" spans="1:30" ht="21" customHeight="1" x14ac:dyDescent="0.2">
      <c r="A5088" s="9">
        <v>5084</v>
      </c>
      <c r="B5088" s="145" t="s">
        <v>4079</v>
      </c>
      <c r="C5088" s="92" t="s">
        <v>64</v>
      </c>
      <c r="D5088" s="91">
        <v>5</v>
      </c>
      <c r="E5088" s="37">
        <v>0.20207885304659498</v>
      </c>
      <c r="F5088" s="46"/>
      <c r="G5088" s="46"/>
      <c r="H5088" s="12">
        <f>SUM(E5088*100,F5088:G5088)</f>
        <v>20.207885304659499</v>
      </c>
      <c r="I5088" s="94"/>
      <c r="J5088" s="95"/>
      <c r="K5088" s="12">
        <f>SUM(I5088:J5088)</f>
        <v>0</v>
      </c>
      <c r="L5088" s="95"/>
      <c r="M5088" s="95"/>
      <c r="N5088" s="95"/>
      <c r="O5088" s="12">
        <f>SUM(L5088:N5088)</f>
        <v>0</v>
      </c>
      <c r="P5088" s="95"/>
      <c r="Q5088" s="95"/>
      <c r="R5088" s="95"/>
      <c r="S5088" s="95"/>
      <c r="T5088" s="12">
        <f>SUM(P5088:S5088)</f>
        <v>0</v>
      </c>
      <c r="U5088" s="95"/>
      <c r="V5088" s="94"/>
      <c r="W5088" s="94"/>
      <c r="X5088" s="94"/>
      <c r="Y5088" s="85"/>
      <c r="Z5088" s="85"/>
      <c r="AA5088" s="14">
        <f>SUM(U5088:Z5088)</f>
        <v>0</v>
      </c>
      <c r="AB5088" s="85"/>
      <c r="AC5088" s="85"/>
      <c r="AD5088" s="87">
        <f>H5088+K5088+O5088+T5088+AA5088+AB5088-AC5088</f>
        <v>20.207885304659499</v>
      </c>
    </row>
    <row r="5089" spans="1:30" ht="21" customHeight="1" x14ac:dyDescent="0.2">
      <c r="A5089" s="10">
        <v>5085</v>
      </c>
      <c r="B5089" s="142" t="s">
        <v>4080</v>
      </c>
      <c r="C5089" s="92" t="s">
        <v>64</v>
      </c>
      <c r="D5089" s="91">
        <v>3</v>
      </c>
      <c r="E5089" s="44">
        <v>0.20041800643086816</v>
      </c>
      <c r="F5089" s="46"/>
      <c r="G5089" s="46"/>
      <c r="H5089" s="12">
        <f>SUM(E5089*100,F5089:G5089)</f>
        <v>20.041800643086816</v>
      </c>
      <c r="I5089" s="53"/>
      <c r="J5089" s="113"/>
      <c r="K5089" s="12">
        <f>SUM(I5089:J5089)</f>
        <v>0</v>
      </c>
      <c r="L5089" s="53"/>
      <c r="M5089" s="113"/>
      <c r="N5089" s="113"/>
      <c r="O5089" s="12">
        <f>SUM(L5089:N5089)</f>
        <v>0</v>
      </c>
      <c r="P5089" s="113"/>
      <c r="Q5089" s="113"/>
      <c r="R5089" s="113"/>
      <c r="S5089" s="113"/>
      <c r="T5089" s="12">
        <f>SUM(P5089:S5089)</f>
        <v>0</v>
      </c>
      <c r="U5089" s="53"/>
      <c r="V5089" s="53"/>
      <c r="W5089" s="53"/>
      <c r="X5089" s="53"/>
      <c r="Y5089" s="58"/>
      <c r="Z5089" s="58"/>
      <c r="AA5089" s="14">
        <f>SUM(U5089:Z5089)</f>
        <v>0</v>
      </c>
      <c r="AB5089" s="58"/>
      <c r="AC5089" s="58"/>
      <c r="AD5089" s="87">
        <f>H5089+K5089+O5089+T5089+AA5089+AB5089-AC5089</f>
        <v>20.041800643086816</v>
      </c>
    </row>
    <row r="5090" spans="1:30" ht="21" customHeight="1" x14ac:dyDescent="0.2">
      <c r="A5090" s="8">
        <v>5086</v>
      </c>
      <c r="B5090" s="122" t="s">
        <v>4081</v>
      </c>
      <c r="C5090" s="110" t="s">
        <v>73</v>
      </c>
      <c r="D5090" s="110">
        <v>4</v>
      </c>
      <c r="E5090" s="36">
        <v>9.8000000000000004E-2</v>
      </c>
      <c r="F5090" s="50"/>
      <c r="G5090" s="50"/>
      <c r="H5090" s="12">
        <f>SUM(E5090*100,F5090:G5090)</f>
        <v>9.8000000000000007</v>
      </c>
      <c r="I5090" s="50"/>
      <c r="J5090" s="112"/>
      <c r="K5090" s="14">
        <f>SUM(I5090:J5090)</f>
        <v>0</v>
      </c>
      <c r="L5090" s="50"/>
      <c r="M5090" s="112"/>
      <c r="N5090" s="112"/>
      <c r="O5090" s="14">
        <f>SUM(L5090:N5090)</f>
        <v>0</v>
      </c>
      <c r="P5090" s="112"/>
      <c r="Q5090" s="112"/>
      <c r="R5090" s="112"/>
      <c r="S5090" s="112"/>
      <c r="T5090" s="14">
        <f>SUM(P5090:S5090)</f>
        <v>0</v>
      </c>
      <c r="U5090" s="50">
        <v>1.5</v>
      </c>
      <c r="V5090" s="50">
        <v>8.1999999999999993</v>
      </c>
      <c r="W5090" s="50"/>
      <c r="X5090" s="50"/>
      <c r="Y5090" s="50"/>
      <c r="Z5090" s="50"/>
      <c r="AA5090" s="14">
        <f>SUM(U5090:Z5090)</f>
        <v>9.6999999999999993</v>
      </c>
      <c r="AB5090" s="50"/>
      <c r="AC5090" s="50"/>
      <c r="AD5090" s="86">
        <f>H5090+K5090+O5090+T5090+AA5090+AB5090-AC5090</f>
        <v>19.5</v>
      </c>
    </row>
    <row r="5091" spans="1:30" ht="21" customHeight="1" x14ac:dyDescent="0.2">
      <c r="A5091" s="9">
        <v>5087</v>
      </c>
      <c r="B5091" s="96" t="s">
        <v>4082</v>
      </c>
      <c r="C5091" s="96" t="s">
        <v>66</v>
      </c>
      <c r="D5091" s="96">
        <v>4</v>
      </c>
      <c r="E5091" s="35">
        <v>0.19033333333333333</v>
      </c>
      <c r="F5091" s="47"/>
      <c r="G5091" s="47"/>
      <c r="H5091" s="12">
        <f>SUM(E5091*100,F5091:G5091)</f>
        <v>19.033333333333331</v>
      </c>
      <c r="I5091" s="47"/>
      <c r="J5091" s="77"/>
      <c r="K5091" s="13">
        <f>SUM(I5091:J5091)</f>
        <v>0</v>
      </c>
      <c r="L5091" s="47"/>
      <c r="M5091" s="77"/>
      <c r="N5091" s="77"/>
      <c r="O5091" s="13">
        <f>SUM(L5091:N5091)</f>
        <v>0</v>
      </c>
      <c r="P5091" s="77"/>
      <c r="Q5091" s="77"/>
      <c r="R5091" s="77"/>
      <c r="S5091" s="77"/>
      <c r="T5091" s="13">
        <f>SUM(P5091:S5091)</f>
        <v>0</v>
      </c>
      <c r="U5091" s="47"/>
      <c r="V5091" s="47"/>
      <c r="W5091" s="47"/>
      <c r="X5091" s="47"/>
      <c r="Y5091" s="47"/>
      <c r="Z5091" s="47"/>
      <c r="AA5091" s="13">
        <f>SUM(U5091:Z5091)</f>
        <v>0</v>
      </c>
      <c r="AB5091" s="47"/>
      <c r="AC5091" s="47"/>
      <c r="AD5091" s="86">
        <f>H5091+K5091+O5091+T5091+AA5091+AB5091-AC5091</f>
        <v>19.033333333333331</v>
      </c>
    </row>
    <row r="5092" spans="1:30" ht="21" customHeight="1" x14ac:dyDescent="0.2">
      <c r="A5092" s="10">
        <v>5088</v>
      </c>
      <c r="B5092" s="100" t="s">
        <v>4083</v>
      </c>
      <c r="C5092" s="101" t="s">
        <v>68</v>
      </c>
      <c r="D5092" s="101">
        <v>2</v>
      </c>
      <c r="E5092" s="35">
        <v>0.18866666666666668</v>
      </c>
      <c r="F5092" s="48"/>
      <c r="G5092" s="48"/>
      <c r="H5092" s="12">
        <f>SUM(E5092*100,F5092:G5092)</f>
        <v>18.866666666666667</v>
      </c>
      <c r="I5092" s="48"/>
      <c r="J5092" s="78"/>
      <c r="K5092" s="13">
        <f>SUM(I5092:J5092)</f>
        <v>0</v>
      </c>
      <c r="L5092" s="48"/>
      <c r="M5092" s="78"/>
      <c r="N5092" s="78"/>
      <c r="O5092" s="13">
        <f>SUM(L5092:N5092)</f>
        <v>0</v>
      </c>
      <c r="P5092" s="78"/>
      <c r="Q5092" s="78"/>
      <c r="R5092" s="78"/>
      <c r="S5092" s="78"/>
      <c r="T5092" s="13">
        <f>SUM(P5092:S5092)</f>
        <v>0</v>
      </c>
      <c r="U5092" s="48"/>
      <c r="V5092" s="48"/>
      <c r="W5092" s="48"/>
      <c r="X5092" s="48"/>
      <c r="Y5092" s="48"/>
      <c r="Z5092" s="48"/>
      <c r="AA5092" s="13">
        <f>SUM(U5092:Z5092)</f>
        <v>0</v>
      </c>
      <c r="AB5092" s="48"/>
      <c r="AC5092" s="48"/>
      <c r="AD5092" s="87">
        <f>H5092+K5092+O5092+T5092+AA5092+AB5092-AC5092</f>
        <v>18.866666666666667</v>
      </c>
    </row>
    <row r="5093" spans="1:30" ht="21" customHeight="1" x14ac:dyDescent="0.2">
      <c r="A5093" s="8">
        <v>5089</v>
      </c>
      <c r="B5093" s="122" t="s">
        <v>3354</v>
      </c>
      <c r="C5093" s="110" t="s">
        <v>73</v>
      </c>
      <c r="D5093" s="110">
        <v>1</v>
      </c>
      <c r="E5093" s="36">
        <v>0.18748148148148147</v>
      </c>
      <c r="F5093" s="50"/>
      <c r="G5093" s="50"/>
      <c r="H5093" s="12">
        <f>SUM(E5093*100,F5093:G5093)</f>
        <v>18.748148148148147</v>
      </c>
      <c r="I5093" s="50"/>
      <c r="J5093" s="112"/>
      <c r="K5093" s="14">
        <f>SUM(I5093:J5093)</f>
        <v>0</v>
      </c>
      <c r="L5093" s="50"/>
      <c r="M5093" s="112"/>
      <c r="N5093" s="112"/>
      <c r="O5093" s="14">
        <f>SUM(L5093:N5093)</f>
        <v>0</v>
      </c>
      <c r="P5093" s="112"/>
      <c r="Q5093" s="112"/>
      <c r="R5093" s="112"/>
      <c r="S5093" s="112"/>
      <c r="T5093" s="14">
        <f>SUM(P5093:S5093)</f>
        <v>0</v>
      </c>
      <c r="U5093" s="50"/>
      <c r="V5093" s="50"/>
      <c r="W5093" s="50"/>
      <c r="X5093" s="50"/>
      <c r="Y5093" s="50"/>
      <c r="Z5093" s="50"/>
      <c r="AA5093" s="14">
        <f>SUM(U5093:Z5093)</f>
        <v>0</v>
      </c>
      <c r="AB5093" s="50"/>
      <c r="AC5093" s="50"/>
      <c r="AD5093" s="86">
        <f>H5093+K5093+O5093+T5093+AA5093+AB5093-AC5093</f>
        <v>18.748148148148147</v>
      </c>
    </row>
    <row r="5094" spans="1:30" ht="21" customHeight="1" x14ac:dyDescent="0.2">
      <c r="A5094" s="9">
        <v>5090</v>
      </c>
      <c r="B5094" s="143" t="s">
        <v>4084</v>
      </c>
      <c r="C5094" s="92" t="s">
        <v>64</v>
      </c>
      <c r="D5094" s="91">
        <v>4</v>
      </c>
      <c r="E5094" s="37">
        <v>0.18542056074766355</v>
      </c>
      <c r="F5094" s="46"/>
      <c r="G5094" s="46"/>
      <c r="H5094" s="12">
        <f>SUM(E5094*100,F5094:G5094)</f>
        <v>18.542056074766357</v>
      </c>
      <c r="I5094" s="94"/>
      <c r="J5094" s="95"/>
      <c r="K5094" s="12">
        <f>SUM(I5094:J5094)</f>
        <v>0</v>
      </c>
      <c r="L5094" s="95"/>
      <c r="M5094" s="95"/>
      <c r="N5094" s="95"/>
      <c r="O5094" s="12">
        <f>SUM(L5094:N5094)</f>
        <v>0</v>
      </c>
      <c r="P5094" s="95"/>
      <c r="Q5094" s="95"/>
      <c r="R5094" s="95"/>
      <c r="S5094" s="95"/>
      <c r="T5094" s="12">
        <f>SUM(P5094:S5094)</f>
        <v>0</v>
      </c>
      <c r="U5094" s="95"/>
      <c r="V5094" s="94"/>
      <c r="W5094" s="94"/>
      <c r="X5094" s="94"/>
      <c r="Y5094" s="85"/>
      <c r="Z5094" s="85"/>
      <c r="AA5094" s="14">
        <f>SUM(U5094:Z5094)</f>
        <v>0</v>
      </c>
      <c r="AB5094" s="85"/>
      <c r="AC5094" s="85"/>
      <c r="AD5094" s="86">
        <f>H5094+K5094+O5094+T5094+AA5094+AB5094-AC5094</f>
        <v>18.542056074766357</v>
      </c>
    </row>
    <row r="5095" spans="1:30" ht="21" customHeight="1" x14ac:dyDescent="0.2">
      <c r="A5095" s="10">
        <v>5091</v>
      </c>
      <c r="B5095" s="99" t="s">
        <v>4085</v>
      </c>
      <c r="C5095" s="101" t="s">
        <v>68</v>
      </c>
      <c r="D5095" s="156">
        <v>1</v>
      </c>
      <c r="E5095" s="38">
        <v>0.18333333333333332</v>
      </c>
      <c r="F5095" s="48"/>
      <c r="G5095" s="48"/>
      <c r="H5095" s="12">
        <f>SUM(E5095*100,F5095:G5095)</f>
        <v>18.333333333333332</v>
      </c>
      <c r="I5095" s="48"/>
      <c r="J5095" s="78"/>
      <c r="K5095" s="13">
        <f>SUM(I5095:J5095)</f>
        <v>0</v>
      </c>
      <c r="L5095" s="48"/>
      <c r="M5095" s="78"/>
      <c r="N5095" s="78"/>
      <c r="O5095" s="13">
        <f>SUM(L5095:N5095)</f>
        <v>0</v>
      </c>
      <c r="P5095" s="78"/>
      <c r="Q5095" s="78"/>
      <c r="R5095" s="78"/>
      <c r="S5095" s="78"/>
      <c r="T5095" s="13">
        <f>SUM(P5095:S5095)</f>
        <v>0</v>
      </c>
      <c r="U5095" s="48"/>
      <c r="V5095" s="48"/>
      <c r="W5095" s="48"/>
      <c r="X5095" s="48"/>
      <c r="Y5095" s="48"/>
      <c r="Z5095" s="48"/>
      <c r="AA5095" s="13">
        <f>SUM(U5095:Z5095)</f>
        <v>0</v>
      </c>
      <c r="AB5095" s="48"/>
      <c r="AC5095" s="48"/>
      <c r="AD5095" s="87">
        <f>H5095+K5095+O5095+T5095+AA5095+AB5095-AC5095</f>
        <v>18.333333333333332</v>
      </c>
    </row>
    <row r="5096" spans="1:30" ht="21" customHeight="1" x14ac:dyDescent="0.2">
      <c r="A5096" s="8">
        <v>5092</v>
      </c>
      <c r="B5096" s="110" t="s">
        <v>4086</v>
      </c>
      <c r="C5096" s="110" t="s">
        <v>73</v>
      </c>
      <c r="D5096" s="110">
        <v>4</v>
      </c>
      <c r="E5096" s="36">
        <v>0.18281249999999999</v>
      </c>
      <c r="F5096" s="50"/>
      <c r="G5096" s="50"/>
      <c r="H5096" s="12">
        <f>SUM(E5096*100,F5096:G5096)</f>
        <v>18.28125</v>
      </c>
      <c r="I5096" s="50"/>
      <c r="J5096" s="112"/>
      <c r="K5096" s="14">
        <f>SUM(I5096:J5096)</f>
        <v>0</v>
      </c>
      <c r="L5096" s="50"/>
      <c r="M5096" s="112"/>
      <c r="N5096" s="112"/>
      <c r="O5096" s="14">
        <f>SUM(L5096:N5096)</f>
        <v>0</v>
      </c>
      <c r="P5096" s="112"/>
      <c r="Q5096" s="112"/>
      <c r="R5096" s="112"/>
      <c r="S5096" s="112"/>
      <c r="T5096" s="14">
        <f>SUM(P5096:S5096)</f>
        <v>0</v>
      </c>
      <c r="U5096" s="50"/>
      <c r="V5096" s="50"/>
      <c r="W5096" s="50"/>
      <c r="X5096" s="50"/>
      <c r="Y5096" s="50"/>
      <c r="Z5096" s="50"/>
      <c r="AA5096" s="14">
        <f>SUM(U5096:Z5096)</f>
        <v>0</v>
      </c>
      <c r="AB5096" s="50"/>
      <c r="AC5096" s="50"/>
      <c r="AD5096" s="87">
        <f>H5096+K5096+O5096+T5096+AA5096+AB5096-AC5096</f>
        <v>18.28125</v>
      </c>
    </row>
    <row r="5097" spans="1:30" ht="21" customHeight="1" x14ac:dyDescent="0.2">
      <c r="A5097" s="9">
        <v>5093</v>
      </c>
      <c r="B5097" s="122" t="s">
        <v>4087</v>
      </c>
      <c r="C5097" s="110" t="s">
        <v>73</v>
      </c>
      <c r="D5097" s="110">
        <v>4</v>
      </c>
      <c r="E5097" s="36">
        <v>0.18176470588235294</v>
      </c>
      <c r="F5097" s="50"/>
      <c r="G5097" s="50"/>
      <c r="H5097" s="12">
        <f>SUM(E5097*100,F5097:G5097)</f>
        <v>18.176470588235293</v>
      </c>
      <c r="I5097" s="50"/>
      <c r="J5097" s="112"/>
      <c r="K5097" s="14">
        <f>SUM(I5097:J5097)</f>
        <v>0</v>
      </c>
      <c r="L5097" s="50"/>
      <c r="M5097" s="112"/>
      <c r="N5097" s="112"/>
      <c r="O5097" s="14">
        <f>SUM(L5097:N5097)</f>
        <v>0</v>
      </c>
      <c r="P5097" s="112"/>
      <c r="Q5097" s="112"/>
      <c r="R5097" s="112"/>
      <c r="S5097" s="112"/>
      <c r="T5097" s="14">
        <f>SUM(P5097:S5097)</f>
        <v>0</v>
      </c>
      <c r="U5097" s="50"/>
      <c r="V5097" s="50"/>
      <c r="W5097" s="50"/>
      <c r="X5097" s="50"/>
      <c r="Y5097" s="50"/>
      <c r="Z5097" s="50"/>
      <c r="AA5097" s="14">
        <f>SUM(U5097:Z5097)</f>
        <v>0</v>
      </c>
      <c r="AB5097" s="50"/>
      <c r="AC5097" s="50"/>
      <c r="AD5097" s="86">
        <f>H5097+K5097+O5097+T5097+AA5097+AB5097-AC5097</f>
        <v>18.176470588235293</v>
      </c>
    </row>
    <row r="5098" spans="1:30" ht="21" customHeight="1" x14ac:dyDescent="0.2">
      <c r="A5098" s="10">
        <v>5094</v>
      </c>
      <c r="B5098" s="123" t="s">
        <v>4088</v>
      </c>
      <c r="C5098" s="101" t="s">
        <v>68</v>
      </c>
      <c r="D5098" s="125">
        <v>3</v>
      </c>
      <c r="E5098" s="35">
        <v>0.1813793103448276</v>
      </c>
      <c r="F5098" s="48"/>
      <c r="G5098" s="48"/>
      <c r="H5098" s="12">
        <f>SUM(E5098*100,F5098:G5098)</f>
        <v>18.137931034482762</v>
      </c>
      <c r="I5098" s="48"/>
      <c r="J5098" s="78"/>
      <c r="K5098" s="13">
        <f>SUM(I5098:J5098)</f>
        <v>0</v>
      </c>
      <c r="L5098" s="48"/>
      <c r="M5098" s="78"/>
      <c r="N5098" s="78"/>
      <c r="O5098" s="13">
        <f>SUM(L5098:N5098)</f>
        <v>0</v>
      </c>
      <c r="P5098" s="78"/>
      <c r="Q5098" s="78"/>
      <c r="R5098" s="78"/>
      <c r="S5098" s="78"/>
      <c r="T5098" s="13">
        <f>SUM(P5098:S5098)</f>
        <v>0</v>
      </c>
      <c r="U5098" s="48"/>
      <c r="V5098" s="48"/>
      <c r="W5098" s="48"/>
      <c r="X5098" s="48"/>
      <c r="Y5098" s="48"/>
      <c r="Z5098" s="48"/>
      <c r="AA5098" s="13">
        <f>SUM(U5098:Z5098)</f>
        <v>0</v>
      </c>
      <c r="AB5098" s="48"/>
      <c r="AC5098" s="48"/>
      <c r="AD5098" s="86">
        <f>H5098+K5098+O5098+T5098+AA5098+AB5098-AC5098</f>
        <v>18.137931034482762</v>
      </c>
    </row>
    <row r="5099" spans="1:30" ht="21" customHeight="1" x14ac:dyDescent="0.2">
      <c r="A5099" s="8">
        <v>5095</v>
      </c>
      <c r="B5099" s="99" t="s">
        <v>4089</v>
      </c>
      <c r="C5099" s="101" t="s">
        <v>68</v>
      </c>
      <c r="D5099" s="125">
        <v>3</v>
      </c>
      <c r="E5099" s="35">
        <v>0.17965517241379311</v>
      </c>
      <c r="F5099" s="48"/>
      <c r="G5099" s="48"/>
      <c r="H5099" s="12">
        <f>SUM(E5099*100,F5099:G5099)</f>
        <v>17.96551724137931</v>
      </c>
      <c r="I5099" s="48"/>
      <c r="J5099" s="78"/>
      <c r="K5099" s="13">
        <f>SUM(I5099:J5099)</f>
        <v>0</v>
      </c>
      <c r="L5099" s="48"/>
      <c r="M5099" s="78"/>
      <c r="N5099" s="78"/>
      <c r="O5099" s="13">
        <f>SUM(L5099:N5099)</f>
        <v>0</v>
      </c>
      <c r="P5099" s="78"/>
      <c r="Q5099" s="78"/>
      <c r="R5099" s="78"/>
      <c r="S5099" s="78"/>
      <c r="T5099" s="13">
        <f>SUM(P5099:S5099)</f>
        <v>0</v>
      </c>
      <c r="U5099" s="48"/>
      <c r="V5099" s="48"/>
      <c r="W5099" s="48"/>
      <c r="X5099" s="48"/>
      <c r="Y5099" s="48"/>
      <c r="Z5099" s="48"/>
      <c r="AA5099" s="13">
        <f>SUM(U5099:Z5099)</f>
        <v>0</v>
      </c>
      <c r="AB5099" s="48"/>
      <c r="AC5099" s="48"/>
      <c r="AD5099" s="86">
        <f>H5099+K5099+O5099+T5099+AA5099+AB5099-AC5099</f>
        <v>17.96551724137931</v>
      </c>
    </row>
    <row r="5100" spans="1:30" ht="21" customHeight="1" x14ac:dyDescent="0.2">
      <c r="A5100" s="9">
        <v>5096</v>
      </c>
      <c r="B5100" s="122" t="s">
        <v>4090</v>
      </c>
      <c r="C5100" s="110" t="s">
        <v>73</v>
      </c>
      <c r="D5100" s="110">
        <v>1</v>
      </c>
      <c r="E5100" s="36">
        <v>0.17888888888888888</v>
      </c>
      <c r="F5100" s="50"/>
      <c r="G5100" s="50"/>
      <c r="H5100" s="12">
        <f>SUM(E5100*100,F5100:G5100)</f>
        <v>17.888888888888886</v>
      </c>
      <c r="I5100" s="50"/>
      <c r="J5100" s="112"/>
      <c r="K5100" s="14">
        <f>SUM(I5100:J5100)</f>
        <v>0</v>
      </c>
      <c r="L5100" s="50"/>
      <c r="M5100" s="112"/>
      <c r="N5100" s="112"/>
      <c r="O5100" s="14">
        <f>SUM(L5100:N5100)</f>
        <v>0</v>
      </c>
      <c r="P5100" s="112"/>
      <c r="Q5100" s="112"/>
      <c r="R5100" s="112"/>
      <c r="S5100" s="112"/>
      <c r="T5100" s="14">
        <f>SUM(P5100:S5100)</f>
        <v>0</v>
      </c>
      <c r="U5100" s="50"/>
      <c r="V5100" s="50"/>
      <c r="W5100" s="50"/>
      <c r="X5100" s="50"/>
      <c r="Y5100" s="50"/>
      <c r="Z5100" s="50"/>
      <c r="AA5100" s="14">
        <f>SUM(U5100:Z5100)</f>
        <v>0</v>
      </c>
      <c r="AB5100" s="50"/>
      <c r="AC5100" s="50"/>
      <c r="AD5100" s="86">
        <f>H5100+K5100+O5100+T5100+AA5100+AB5100-AC5100</f>
        <v>17.888888888888886</v>
      </c>
    </row>
    <row r="5101" spans="1:30" ht="21" customHeight="1" x14ac:dyDescent="0.2">
      <c r="A5101" s="10">
        <v>5097</v>
      </c>
      <c r="B5101" s="110" t="s">
        <v>4091</v>
      </c>
      <c r="C5101" s="110" t="s">
        <v>73</v>
      </c>
      <c r="D5101" s="110">
        <v>2</v>
      </c>
      <c r="E5101" s="36">
        <v>0.17779720279720279</v>
      </c>
      <c r="F5101" s="50"/>
      <c r="G5101" s="50"/>
      <c r="H5101" s="12">
        <f>SUM(E5101*100,F5101:G5101)</f>
        <v>17.77972027972028</v>
      </c>
      <c r="I5101" s="50"/>
      <c r="J5101" s="112"/>
      <c r="K5101" s="14">
        <f>SUM(I5101:J5101)</f>
        <v>0</v>
      </c>
      <c r="L5101" s="50"/>
      <c r="M5101" s="112"/>
      <c r="N5101" s="112"/>
      <c r="O5101" s="14">
        <f>SUM(L5101:N5101)</f>
        <v>0</v>
      </c>
      <c r="P5101" s="112"/>
      <c r="Q5101" s="112"/>
      <c r="R5101" s="112"/>
      <c r="S5101" s="112"/>
      <c r="T5101" s="14">
        <f>SUM(P5101:S5101)</f>
        <v>0</v>
      </c>
      <c r="U5101" s="50"/>
      <c r="V5101" s="50"/>
      <c r="W5101" s="50"/>
      <c r="X5101" s="50"/>
      <c r="Y5101" s="50"/>
      <c r="Z5101" s="50"/>
      <c r="AA5101" s="14">
        <f>SUM(U5101:Z5101)</f>
        <v>0</v>
      </c>
      <c r="AB5101" s="50"/>
      <c r="AC5101" s="50"/>
      <c r="AD5101" s="86">
        <f>H5101+K5101+O5101+T5101+AA5101+AB5101-AC5101</f>
        <v>17.77972027972028</v>
      </c>
    </row>
    <row r="5102" spans="1:30" ht="21" customHeight="1" x14ac:dyDescent="0.2">
      <c r="A5102" s="8">
        <v>5098</v>
      </c>
      <c r="B5102" s="107" t="s">
        <v>4092</v>
      </c>
      <c r="C5102" s="104" t="s">
        <v>70</v>
      </c>
      <c r="D5102" s="104">
        <v>2</v>
      </c>
      <c r="E5102" s="36">
        <f>H5102/100</f>
        <v>0.17749999999999999</v>
      </c>
      <c r="F5102" s="49"/>
      <c r="G5102" s="49"/>
      <c r="H5102" s="9">
        <v>17.75</v>
      </c>
      <c r="I5102" s="49"/>
      <c r="J5102" s="106"/>
      <c r="K5102" s="14">
        <f>SUM(I5102:J5102)</f>
        <v>0</v>
      </c>
      <c r="L5102" s="49"/>
      <c r="M5102" s="106"/>
      <c r="N5102" s="106"/>
      <c r="O5102" s="14">
        <f>SUM(L5102:N5102)</f>
        <v>0</v>
      </c>
      <c r="P5102" s="106"/>
      <c r="Q5102" s="106"/>
      <c r="R5102" s="106"/>
      <c r="S5102" s="106"/>
      <c r="T5102" s="14">
        <f>SUM(P5102:S5102)</f>
        <v>0</v>
      </c>
      <c r="U5102" s="49"/>
      <c r="V5102" s="49"/>
      <c r="W5102" s="49"/>
      <c r="X5102" s="49"/>
      <c r="Y5102" s="49"/>
      <c r="Z5102" s="49"/>
      <c r="AA5102" s="14">
        <f>SUM(U5102:Z5102)</f>
        <v>0</v>
      </c>
      <c r="AB5102" s="49"/>
      <c r="AC5102" s="49"/>
      <c r="AD5102" s="86">
        <f>H5102+K5102+O5102+T5102+AA5102+AB5102-AC5102</f>
        <v>17.75</v>
      </c>
    </row>
    <row r="5103" spans="1:30" ht="21" customHeight="1" x14ac:dyDescent="0.2">
      <c r="A5103" s="9">
        <v>5099</v>
      </c>
      <c r="B5103" s="122" t="s">
        <v>4093</v>
      </c>
      <c r="C5103" s="110" t="s">
        <v>73</v>
      </c>
      <c r="D5103" s="110">
        <v>2</v>
      </c>
      <c r="E5103" s="36">
        <v>0.17696969696969697</v>
      </c>
      <c r="F5103" s="50"/>
      <c r="G5103" s="50"/>
      <c r="H5103" s="12">
        <f>SUM(E5103*100,F5103:G5103)</f>
        <v>17.696969696969695</v>
      </c>
      <c r="I5103" s="50"/>
      <c r="J5103" s="112"/>
      <c r="K5103" s="14">
        <f>SUM(I5103:J5103)</f>
        <v>0</v>
      </c>
      <c r="L5103" s="50"/>
      <c r="M5103" s="112"/>
      <c r="N5103" s="112"/>
      <c r="O5103" s="14">
        <f>SUM(L5103:N5103)</f>
        <v>0</v>
      </c>
      <c r="P5103" s="112"/>
      <c r="Q5103" s="112"/>
      <c r="R5103" s="112"/>
      <c r="S5103" s="112"/>
      <c r="T5103" s="14">
        <f>SUM(P5103:S5103)</f>
        <v>0</v>
      </c>
      <c r="U5103" s="50"/>
      <c r="V5103" s="50"/>
      <c r="W5103" s="50"/>
      <c r="X5103" s="50"/>
      <c r="Y5103" s="50"/>
      <c r="Z5103" s="50"/>
      <c r="AA5103" s="14">
        <f>SUM(U5103:Z5103)</f>
        <v>0</v>
      </c>
      <c r="AB5103" s="50"/>
      <c r="AC5103" s="50"/>
      <c r="AD5103" s="86">
        <f>H5103+K5103+O5103+T5103+AA5103+AB5103-AC5103</f>
        <v>17.696969696969695</v>
      </c>
    </row>
    <row r="5104" spans="1:30" ht="21" customHeight="1" x14ac:dyDescent="0.2">
      <c r="A5104" s="10">
        <v>5100</v>
      </c>
      <c r="B5104" s="110" t="s">
        <v>4094</v>
      </c>
      <c r="C5104" s="110" t="s">
        <v>73</v>
      </c>
      <c r="D5104" s="110">
        <v>4</v>
      </c>
      <c r="E5104" s="36">
        <v>0.17656250000000001</v>
      </c>
      <c r="F5104" s="50"/>
      <c r="G5104" s="50"/>
      <c r="H5104" s="12">
        <f>SUM(E5104*100,F5104:G5104)</f>
        <v>17.65625</v>
      </c>
      <c r="I5104" s="50"/>
      <c r="J5104" s="112"/>
      <c r="K5104" s="14">
        <f>SUM(I5104:J5104)</f>
        <v>0</v>
      </c>
      <c r="L5104" s="50"/>
      <c r="M5104" s="112"/>
      <c r="N5104" s="112"/>
      <c r="O5104" s="14">
        <f>SUM(L5104:N5104)</f>
        <v>0</v>
      </c>
      <c r="P5104" s="112"/>
      <c r="Q5104" s="112"/>
      <c r="R5104" s="112"/>
      <c r="S5104" s="112"/>
      <c r="T5104" s="14">
        <f>SUM(P5104:S5104)</f>
        <v>0</v>
      </c>
      <c r="U5104" s="50"/>
      <c r="V5104" s="50"/>
      <c r="W5104" s="50"/>
      <c r="X5104" s="50"/>
      <c r="Y5104" s="50"/>
      <c r="Z5104" s="50"/>
      <c r="AA5104" s="14">
        <f>SUM(U5104:Z5104)</f>
        <v>0</v>
      </c>
      <c r="AB5104" s="50"/>
      <c r="AC5104" s="50"/>
      <c r="AD5104" s="86">
        <f>H5104+K5104+O5104+T5104+AA5104+AB5104-AC5104</f>
        <v>17.65625</v>
      </c>
    </row>
    <row r="5105" spans="1:30" ht="21" customHeight="1" x14ac:dyDescent="0.2">
      <c r="A5105" s="8">
        <v>5101</v>
      </c>
      <c r="B5105" s="122" t="s">
        <v>4095</v>
      </c>
      <c r="C5105" s="110" t="s">
        <v>73</v>
      </c>
      <c r="D5105" s="110">
        <v>3</v>
      </c>
      <c r="E5105" s="36">
        <v>0.17277777777777778</v>
      </c>
      <c r="F5105" s="50"/>
      <c r="G5105" s="50"/>
      <c r="H5105" s="12">
        <f>SUM(E5105*100,F5105:G5105)</f>
        <v>17.277777777777779</v>
      </c>
      <c r="I5105" s="50"/>
      <c r="J5105" s="112"/>
      <c r="K5105" s="14">
        <f>SUM(I5105:J5105)</f>
        <v>0</v>
      </c>
      <c r="L5105" s="50"/>
      <c r="M5105" s="112"/>
      <c r="N5105" s="112"/>
      <c r="O5105" s="14">
        <f>SUM(L5105:N5105)</f>
        <v>0</v>
      </c>
      <c r="P5105" s="112"/>
      <c r="Q5105" s="112"/>
      <c r="R5105" s="112"/>
      <c r="S5105" s="112"/>
      <c r="T5105" s="14">
        <f>SUM(P5105:S5105)</f>
        <v>0</v>
      </c>
      <c r="U5105" s="50"/>
      <c r="V5105" s="50"/>
      <c r="W5105" s="50"/>
      <c r="X5105" s="50"/>
      <c r="Y5105" s="50"/>
      <c r="Z5105" s="50"/>
      <c r="AA5105" s="14">
        <f>SUM(U5105:Z5105)</f>
        <v>0</v>
      </c>
      <c r="AB5105" s="50"/>
      <c r="AC5105" s="50"/>
      <c r="AD5105" s="86">
        <f>H5105+K5105+O5105+T5105+AA5105+AB5105-AC5105</f>
        <v>17.277777777777779</v>
      </c>
    </row>
    <row r="5106" spans="1:30" ht="21" customHeight="1" x14ac:dyDescent="0.2">
      <c r="A5106" s="9">
        <v>5102</v>
      </c>
      <c r="B5106" s="122" t="s">
        <v>4096</v>
      </c>
      <c r="C5106" s="110" t="s">
        <v>73</v>
      </c>
      <c r="D5106" s="110">
        <v>3</v>
      </c>
      <c r="E5106" s="36">
        <v>0.16343750000000001</v>
      </c>
      <c r="F5106" s="50"/>
      <c r="G5106" s="50"/>
      <c r="H5106" s="12">
        <f>SUM(E5106*100,F5106:G5106)</f>
        <v>16.34375</v>
      </c>
      <c r="I5106" s="50"/>
      <c r="J5106" s="112"/>
      <c r="K5106" s="14">
        <f>SUM(I5106:J5106)</f>
        <v>0</v>
      </c>
      <c r="L5106" s="50"/>
      <c r="M5106" s="112"/>
      <c r="N5106" s="112"/>
      <c r="O5106" s="14">
        <f>SUM(L5106:N5106)</f>
        <v>0</v>
      </c>
      <c r="P5106" s="112"/>
      <c r="Q5106" s="112"/>
      <c r="R5106" s="112"/>
      <c r="S5106" s="112"/>
      <c r="T5106" s="14">
        <f>SUM(P5106:S5106)</f>
        <v>0</v>
      </c>
      <c r="U5106" s="50"/>
      <c r="V5106" s="50"/>
      <c r="W5106" s="50"/>
      <c r="X5106" s="50"/>
      <c r="Y5106" s="50"/>
      <c r="Z5106" s="50"/>
      <c r="AA5106" s="14">
        <f>SUM(U5106:Z5106)</f>
        <v>0</v>
      </c>
      <c r="AB5106" s="50"/>
      <c r="AC5106" s="50"/>
      <c r="AD5106" s="87">
        <f>H5106+K5106+O5106+T5106+AA5106+AB5106-AC5106</f>
        <v>16.34375</v>
      </c>
    </row>
    <row r="5107" spans="1:30" ht="21" customHeight="1" x14ac:dyDescent="0.2">
      <c r="A5107" s="10">
        <v>5103</v>
      </c>
      <c r="B5107" s="117">
        <v>184069</v>
      </c>
      <c r="C5107" s="119" t="s">
        <v>78</v>
      </c>
      <c r="D5107" s="119">
        <v>3</v>
      </c>
      <c r="E5107" s="36">
        <v>0.16272727272727272</v>
      </c>
      <c r="F5107" s="51"/>
      <c r="G5107" s="51"/>
      <c r="H5107" s="12">
        <f>SUM(E5107*100,F5107:G5107)</f>
        <v>16.272727272727273</v>
      </c>
      <c r="I5107" s="51"/>
      <c r="J5107" s="121"/>
      <c r="K5107" s="14">
        <f>SUM(I5107:J5107)</f>
        <v>0</v>
      </c>
      <c r="L5107" s="51"/>
      <c r="M5107" s="121"/>
      <c r="N5107" s="121"/>
      <c r="O5107" s="14">
        <f>SUM(L5107:N5107)</f>
        <v>0</v>
      </c>
      <c r="P5107" s="121"/>
      <c r="Q5107" s="121"/>
      <c r="R5107" s="121"/>
      <c r="S5107" s="121"/>
      <c r="T5107" s="14">
        <f>SUM(P5107:S5107)</f>
        <v>0</v>
      </c>
      <c r="U5107" s="51"/>
      <c r="V5107" s="51"/>
      <c r="W5107" s="51"/>
      <c r="X5107" s="51"/>
      <c r="Y5107" s="51"/>
      <c r="Z5107" s="51"/>
      <c r="AA5107" s="14">
        <f>SUM(U5107:Z5107)</f>
        <v>0</v>
      </c>
      <c r="AB5107" s="51"/>
      <c r="AC5107" s="51"/>
      <c r="AD5107" s="86">
        <f>H5107+K5107+O5107+T5107+AA5107+AB5107-AC5107</f>
        <v>16.272727272727273</v>
      </c>
    </row>
    <row r="5108" spans="1:30" ht="21" customHeight="1" x14ac:dyDescent="0.2">
      <c r="A5108" s="8">
        <v>5104</v>
      </c>
      <c r="B5108" s="110" t="s">
        <v>4097</v>
      </c>
      <c r="C5108" s="110" t="s">
        <v>73</v>
      </c>
      <c r="D5108" s="110">
        <v>1</v>
      </c>
      <c r="E5108" s="36">
        <v>0.15928666666666666</v>
      </c>
      <c r="F5108" s="50"/>
      <c r="G5108" s="50"/>
      <c r="H5108" s="12">
        <f>SUM(E5108*100,F5108:G5108)</f>
        <v>15.928666666666667</v>
      </c>
      <c r="I5108" s="50"/>
      <c r="J5108" s="112"/>
      <c r="K5108" s="14">
        <f>SUM(I5108:J5108)</f>
        <v>0</v>
      </c>
      <c r="L5108" s="50"/>
      <c r="M5108" s="112"/>
      <c r="N5108" s="112"/>
      <c r="O5108" s="14">
        <f>SUM(L5108:N5108)</f>
        <v>0</v>
      </c>
      <c r="P5108" s="112"/>
      <c r="Q5108" s="112"/>
      <c r="R5108" s="112"/>
      <c r="S5108" s="112"/>
      <c r="T5108" s="14">
        <f>SUM(P5108:S5108)</f>
        <v>0</v>
      </c>
      <c r="U5108" s="50"/>
      <c r="V5108" s="50"/>
      <c r="W5108" s="50"/>
      <c r="X5108" s="50"/>
      <c r="Y5108" s="50"/>
      <c r="Z5108" s="50"/>
      <c r="AA5108" s="14">
        <f>SUM(U5108:Z5108)</f>
        <v>0</v>
      </c>
      <c r="AB5108" s="50"/>
      <c r="AC5108" s="50"/>
      <c r="AD5108" s="86">
        <f>H5108+K5108+O5108+T5108+AA5108+AB5108-AC5108</f>
        <v>15.928666666666667</v>
      </c>
    </row>
    <row r="5109" spans="1:30" ht="21" customHeight="1" x14ac:dyDescent="0.2">
      <c r="A5109" s="9">
        <v>5105</v>
      </c>
      <c r="B5109" s="96" t="s">
        <v>4098</v>
      </c>
      <c r="C5109" s="96" t="s">
        <v>66</v>
      </c>
      <c r="D5109" s="96">
        <v>4</v>
      </c>
      <c r="E5109" s="35">
        <v>0.15629629629629629</v>
      </c>
      <c r="F5109" s="47"/>
      <c r="G5109" s="47"/>
      <c r="H5109" s="12">
        <f>SUM(E5109*100,F5109:G5109)</f>
        <v>15.62962962962963</v>
      </c>
      <c r="I5109" s="47"/>
      <c r="J5109" s="77"/>
      <c r="K5109" s="13">
        <f>SUM(I5109:J5109)</f>
        <v>0</v>
      </c>
      <c r="L5109" s="47"/>
      <c r="M5109" s="77"/>
      <c r="N5109" s="77"/>
      <c r="O5109" s="13">
        <f>SUM(L5109:N5109)</f>
        <v>0</v>
      </c>
      <c r="P5109" s="77"/>
      <c r="Q5109" s="77"/>
      <c r="R5109" s="77"/>
      <c r="S5109" s="77"/>
      <c r="T5109" s="13">
        <f>SUM(P5109:S5109)</f>
        <v>0</v>
      </c>
      <c r="U5109" s="47"/>
      <c r="V5109" s="47"/>
      <c r="W5109" s="47"/>
      <c r="X5109" s="47"/>
      <c r="Y5109" s="47"/>
      <c r="Z5109" s="47"/>
      <c r="AA5109" s="13">
        <f>SUM(U5109:Z5109)</f>
        <v>0</v>
      </c>
      <c r="AB5109" s="47"/>
      <c r="AC5109" s="47"/>
      <c r="AD5109" s="86">
        <f>H5109+K5109+O5109+T5109+AA5109+AB5109-AC5109</f>
        <v>15.62962962962963</v>
      </c>
    </row>
    <row r="5110" spans="1:30" ht="21" customHeight="1" x14ac:dyDescent="0.2">
      <c r="A5110" s="10">
        <v>5106</v>
      </c>
      <c r="B5110" s="122" t="s">
        <v>4099</v>
      </c>
      <c r="C5110" s="110" t="s">
        <v>73</v>
      </c>
      <c r="D5110" s="110">
        <v>2</v>
      </c>
      <c r="E5110" s="36">
        <v>0.1503030303030303</v>
      </c>
      <c r="F5110" s="50"/>
      <c r="G5110" s="50"/>
      <c r="H5110" s="12">
        <f>SUM(E5110*100,F5110:G5110)</f>
        <v>15.030303030303029</v>
      </c>
      <c r="I5110" s="50"/>
      <c r="J5110" s="112"/>
      <c r="K5110" s="14">
        <f>SUM(I5110:J5110)</f>
        <v>0</v>
      </c>
      <c r="L5110" s="50"/>
      <c r="M5110" s="112"/>
      <c r="N5110" s="112"/>
      <c r="O5110" s="14">
        <f>SUM(L5110:N5110)</f>
        <v>0</v>
      </c>
      <c r="P5110" s="112"/>
      <c r="Q5110" s="112"/>
      <c r="R5110" s="112"/>
      <c r="S5110" s="112"/>
      <c r="T5110" s="14">
        <f>SUM(P5110:S5110)</f>
        <v>0</v>
      </c>
      <c r="U5110" s="50"/>
      <c r="V5110" s="50"/>
      <c r="W5110" s="50"/>
      <c r="X5110" s="50"/>
      <c r="Y5110" s="50"/>
      <c r="Z5110" s="50"/>
      <c r="AA5110" s="14">
        <f>SUM(U5110:Z5110)</f>
        <v>0</v>
      </c>
      <c r="AB5110" s="50"/>
      <c r="AC5110" s="50"/>
      <c r="AD5110" s="86">
        <f>H5110+K5110+O5110+T5110+AA5110+AB5110-AC5110</f>
        <v>15.030303030303029</v>
      </c>
    </row>
    <row r="5111" spans="1:30" ht="21" customHeight="1" x14ac:dyDescent="0.2">
      <c r="A5111" s="8">
        <v>5107</v>
      </c>
      <c r="B5111" s="143">
        <v>164411</v>
      </c>
      <c r="C5111" s="92" t="s">
        <v>64</v>
      </c>
      <c r="D5111" s="91">
        <v>4</v>
      </c>
      <c r="E5111" s="37">
        <v>0.1460981308411215</v>
      </c>
      <c r="F5111" s="46"/>
      <c r="G5111" s="46"/>
      <c r="H5111" s="12">
        <f>SUM(E5111*100,F5111:G5111)</f>
        <v>14.609813084112149</v>
      </c>
      <c r="I5111" s="53"/>
      <c r="J5111" s="113"/>
      <c r="K5111" s="12">
        <f>SUM(I5111:J5111)</f>
        <v>0</v>
      </c>
      <c r="L5111" s="53"/>
      <c r="M5111" s="113"/>
      <c r="N5111" s="113"/>
      <c r="O5111" s="12">
        <f>SUM(L5111:N5111)</f>
        <v>0</v>
      </c>
      <c r="P5111" s="113"/>
      <c r="Q5111" s="113"/>
      <c r="R5111" s="113"/>
      <c r="S5111" s="113"/>
      <c r="T5111" s="12">
        <f>SUM(P5111:S5111)</f>
        <v>0</v>
      </c>
      <c r="U5111" s="53"/>
      <c r="V5111" s="53"/>
      <c r="W5111" s="53"/>
      <c r="X5111" s="53"/>
      <c r="Y5111" s="58"/>
      <c r="Z5111" s="58"/>
      <c r="AA5111" s="14">
        <f>SUM(U5111:Z5111)</f>
        <v>0</v>
      </c>
      <c r="AB5111" s="58"/>
      <c r="AC5111" s="58"/>
      <c r="AD5111" s="86">
        <f>H5111+K5111+O5111+T5111+AA5111+AB5111-AC5111</f>
        <v>14.609813084112149</v>
      </c>
    </row>
    <row r="5112" spans="1:30" ht="21" customHeight="1" x14ac:dyDescent="0.2">
      <c r="A5112" s="9">
        <v>5108</v>
      </c>
      <c r="B5112" s="134" t="s">
        <v>4100</v>
      </c>
      <c r="C5112" s="92" t="s">
        <v>64</v>
      </c>
      <c r="D5112" s="92">
        <v>1</v>
      </c>
      <c r="E5112" s="37">
        <v>0.14599999999999999</v>
      </c>
      <c r="F5112" s="46"/>
      <c r="G5112" s="46"/>
      <c r="H5112" s="12">
        <f>SUM(E5112*100,F5112:G5112)</f>
        <v>14.6</v>
      </c>
      <c r="I5112" s="193"/>
      <c r="J5112" s="115"/>
      <c r="K5112" s="12">
        <f>SUM(I5112:J5112)</f>
        <v>0</v>
      </c>
      <c r="L5112" s="115"/>
      <c r="M5112" s="115"/>
      <c r="N5112" s="115"/>
      <c r="O5112" s="12">
        <f>SUM(L5112:N5112)</f>
        <v>0</v>
      </c>
      <c r="P5112" s="115"/>
      <c r="Q5112" s="115"/>
      <c r="R5112" s="115"/>
      <c r="S5112" s="115"/>
      <c r="T5112" s="12">
        <f>SUM(P5112:S5112)</f>
        <v>0</v>
      </c>
      <c r="U5112" s="115"/>
      <c r="V5112" s="193"/>
      <c r="W5112" s="193"/>
      <c r="X5112" s="193"/>
      <c r="Y5112" s="88"/>
      <c r="Z5112" s="88"/>
      <c r="AA5112" s="14">
        <f>SUM(U5112:Z5112)</f>
        <v>0</v>
      </c>
      <c r="AB5112" s="88"/>
      <c r="AC5112" s="88"/>
      <c r="AD5112" s="87">
        <f>H5112+K5112+O5112+T5112+AA5112+AB5112-AC5112</f>
        <v>14.6</v>
      </c>
    </row>
    <row r="5113" spans="1:30" ht="21" customHeight="1" x14ac:dyDescent="0.2">
      <c r="A5113" s="10">
        <v>5109</v>
      </c>
      <c r="B5113" s="110" t="s">
        <v>4101</v>
      </c>
      <c r="C5113" s="110" t="s">
        <v>73</v>
      </c>
      <c r="D5113" s="110">
        <v>3</v>
      </c>
      <c r="E5113" s="36">
        <v>0.1446376811594203</v>
      </c>
      <c r="F5113" s="50"/>
      <c r="G5113" s="50"/>
      <c r="H5113" s="12">
        <f>SUM(E5113*100,F5113:G5113)</f>
        <v>14.463768115942029</v>
      </c>
      <c r="I5113" s="50"/>
      <c r="J5113" s="112"/>
      <c r="K5113" s="14">
        <f>SUM(I5113:J5113)</f>
        <v>0</v>
      </c>
      <c r="L5113" s="50"/>
      <c r="M5113" s="112"/>
      <c r="N5113" s="112"/>
      <c r="O5113" s="14">
        <f>SUM(L5113:N5113)</f>
        <v>0</v>
      </c>
      <c r="P5113" s="112"/>
      <c r="Q5113" s="112"/>
      <c r="R5113" s="112"/>
      <c r="S5113" s="112"/>
      <c r="T5113" s="14">
        <f>SUM(P5113:S5113)</f>
        <v>0</v>
      </c>
      <c r="U5113" s="50"/>
      <c r="V5113" s="50"/>
      <c r="W5113" s="50"/>
      <c r="X5113" s="50"/>
      <c r="Y5113" s="50"/>
      <c r="Z5113" s="50"/>
      <c r="AA5113" s="14">
        <f>SUM(U5113:Z5113)</f>
        <v>0</v>
      </c>
      <c r="AB5113" s="50"/>
      <c r="AC5113" s="50"/>
      <c r="AD5113" s="86">
        <f>H5113+K5113+O5113+T5113+AA5113+AB5113-AC5113</f>
        <v>14.463768115942029</v>
      </c>
    </row>
    <row r="5114" spans="1:30" ht="21" customHeight="1" x14ac:dyDescent="0.2">
      <c r="A5114" s="8">
        <v>5110</v>
      </c>
      <c r="B5114" s="107" t="s">
        <v>2240</v>
      </c>
      <c r="C5114" s="104" t="s">
        <v>70</v>
      </c>
      <c r="D5114" s="104">
        <v>2</v>
      </c>
      <c r="E5114" s="36">
        <f>H5114/100</f>
        <v>0.14313999999999999</v>
      </c>
      <c r="F5114" s="49"/>
      <c r="G5114" s="49"/>
      <c r="H5114" s="12">
        <v>14.313999999999998</v>
      </c>
      <c r="I5114" s="49"/>
      <c r="J5114" s="106"/>
      <c r="K5114" s="14">
        <f>SUM(I5114:J5114)</f>
        <v>0</v>
      </c>
      <c r="L5114" s="49"/>
      <c r="M5114" s="106"/>
      <c r="N5114" s="106"/>
      <c r="O5114" s="14">
        <f>SUM(L5114:N5114)</f>
        <v>0</v>
      </c>
      <c r="P5114" s="106"/>
      <c r="Q5114" s="106"/>
      <c r="R5114" s="106"/>
      <c r="S5114" s="106"/>
      <c r="T5114" s="14">
        <f>SUM(P5114:S5114)</f>
        <v>0</v>
      </c>
      <c r="U5114" s="49"/>
      <c r="V5114" s="49"/>
      <c r="W5114" s="49"/>
      <c r="X5114" s="49"/>
      <c r="Y5114" s="49"/>
      <c r="Z5114" s="49"/>
      <c r="AA5114" s="14">
        <f>SUM(U5114:Z5114)</f>
        <v>0</v>
      </c>
      <c r="AB5114" s="49"/>
      <c r="AC5114" s="49"/>
      <c r="AD5114" s="87">
        <f>H5114+K5114+O5114+T5114+AA5114+AB5114-AC5114</f>
        <v>14.313999999999998</v>
      </c>
    </row>
    <row r="5115" spans="1:30" ht="21" customHeight="1" x14ac:dyDescent="0.2">
      <c r="A5115" s="9">
        <v>5111</v>
      </c>
      <c r="B5115" s="96" t="s">
        <v>4102</v>
      </c>
      <c r="C5115" s="96" t="s">
        <v>66</v>
      </c>
      <c r="D5115" s="96">
        <v>1</v>
      </c>
      <c r="E5115" s="35">
        <v>0.14266666666666666</v>
      </c>
      <c r="F5115" s="47"/>
      <c r="G5115" s="47"/>
      <c r="H5115" s="12">
        <f>SUM(E5115*100,F5115:G5115)</f>
        <v>14.266666666666666</v>
      </c>
      <c r="I5115" s="47"/>
      <c r="J5115" s="77"/>
      <c r="K5115" s="13">
        <f>SUM(I5115:J5115)</f>
        <v>0</v>
      </c>
      <c r="L5115" s="47"/>
      <c r="M5115" s="77"/>
      <c r="N5115" s="77"/>
      <c r="O5115" s="13">
        <f>SUM(L5115:N5115)</f>
        <v>0</v>
      </c>
      <c r="P5115" s="77"/>
      <c r="Q5115" s="77"/>
      <c r="R5115" s="77"/>
      <c r="S5115" s="77"/>
      <c r="T5115" s="13">
        <f>SUM(P5115:S5115)</f>
        <v>0</v>
      </c>
      <c r="U5115" s="47"/>
      <c r="V5115" s="47"/>
      <c r="W5115" s="47"/>
      <c r="X5115" s="47"/>
      <c r="Y5115" s="47"/>
      <c r="Z5115" s="47"/>
      <c r="AA5115" s="13">
        <f>SUM(U5115:Z5115)</f>
        <v>0</v>
      </c>
      <c r="AB5115" s="47"/>
      <c r="AC5115" s="47"/>
      <c r="AD5115" s="86">
        <f>H5115+K5115+O5115+T5115+AA5115+AB5115-AC5115</f>
        <v>14.266666666666666</v>
      </c>
    </row>
    <row r="5116" spans="1:30" ht="21" customHeight="1" x14ac:dyDescent="0.2">
      <c r="A5116" s="10">
        <v>5112</v>
      </c>
      <c r="B5116" s="122" t="s">
        <v>4103</v>
      </c>
      <c r="C5116" s="110" t="s">
        <v>73</v>
      </c>
      <c r="D5116" s="110">
        <v>2</v>
      </c>
      <c r="E5116" s="36">
        <v>0.14212121212121212</v>
      </c>
      <c r="F5116" s="50"/>
      <c r="G5116" s="50"/>
      <c r="H5116" s="12">
        <f>SUM(E5116*100,F5116:G5116)</f>
        <v>14.212121212121213</v>
      </c>
      <c r="I5116" s="50"/>
      <c r="J5116" s="112"/>
      <c r="K5116" s="14">
        <f>SUM(I5116:J5116)</f>
        <v>0</v>
      </c>
      <c r="L5116" s="50"/>
      <c r="M5116" s="112"/>
      <c r="N5116" s="112"/>
      <c r="O5116" s="14">
        <f>SUM(L5116:N5116)</f>
        <v>0</v>
      </c>
      <c r="P5116" s="112"/>
      <c r="Q5116" s="112"/>
      <c r="R5116" s="112"/>
      <c r="S5116" s="112"/>
      <c r="T5116" s="14">
        <f>SUM(P5116:S5116)</f>
        <v>0</v>
      </c>
      <c r="U5116" s="50"/>
      <c r="V5116" s="50"/>
      <c r="W5116" s="50"/>
      <c r="X5116" s="50"/>
      <c r="Y5116" s="50"/>
      <c r="Z5116" s="50"/>
      <c r="AA5116" s="14">
        <f>SUM(U5116:Z5116)</f>
        <v>0</v>
      </c>
      <c r="AB5116" s="50"/>
      <c r="AC5116" s="50"/>
      <c r="AD5116" s="87">
        <f>H5116+K5116+O5116+T5116+AA5116+AB5116-AC5116</f>
        <v>14.212121212121213</v>
      </c>
    </row>
    <row r="5117" spans="1:30" ht="21" customHeight="1" x14ac:dyDescent="0.2">
      <c r="A5117" s="8">
        <v>5113</v>
      </c>
      <c r="B5117" s="96" t="s">
        <v>4104</v>
      </c>
      <c r="C5117" s="96" t="s">
        <v>66</v>
      </c>
      <c r="D5117" s="96">
        <v>2</v>
      </c>
      <c r="E5117" s="35">
        <v>0.13966666666666666</v>
      </c>
      <c r="F5117" s="47"/>
      <c r="G5117" s="47"/>
      <c r="H5117" s="12">
        <f>SUM(E5117*100,F5117:G5117)</f>
        <v>13.966666666666667</v>
      </c>
      <c r="I5117" s="47"/>
      <c r="J5117" s="77"/>
      <c r="K5117" s="13">
        <f>SUM(I5117:J5117)</f>
        <v>0</v>
      </c>
      <c r="L5117" s="47"/>
      <c r="M5117" s="77"/>
      <c r="N5117" s="77"/>
      <c r="O5117" s="13">
        <f>SUM(L5117:N5117)</f>
        <v>0</v>
      </c>
      <c r="P5117" s="77"/>
      <c r="Q5117" s="77"/>
      <c r="R5117" s="77"/>
      <c r="S5117" s="77"/>
      <c r="T5117" s="13">
        <f>SUM(P5117:S5117)</f>
        <v>0</v>
      </c>
      <c r="U5117" s="47"/>
      <c r="V5117" s="47"/>
      <c r="W5117" s="47"/>
      <c r="X5117" s="47"/>
      <c r="Y5117" s="47"/>
      <c r="Z5117" s="47"/>
      <c r="AA5117" s="13">
        <f>SUM(U5117:Z5117)</f>
        <v>0</v>
      </c>
      <c r="AB5117" s="47"/>
      <c r="AC5117" s="47"/>
      <c r="AD5117" s="87">
        <f>H5117+K5117+O5117+T5117+AA5117+AB5117-AC5117</f>
        <v>13.966666666666667</v>
      </c>
    </row>
    <row r="5118" spans="1:30" ht="21" customHeight="1" x14ac:dyDescent="0.2">
      <c r="A5118" s="9">
        <v>5114</v>
      </c>
      <c r="B5118" s="107">
        <v>182802</v>
      </c>
      <c r="C5118" s="104" t="s">
        <v>70</v>
      </c>
      <c r="D5118" s="104">
        <v>3</v>
      </c>
      <c r="E5118" s="36">
        <f>'[1]3-18-03.'!AD7</f>
        <v>0.13750000000000001</v>
      </c>
      <c r="F5118" s="49"/>
      <c r="G5118" s="49"/>
      <c r="H5118" s="12">
        <f>SUM(E5118*100,F5118:G5118)</f>
        <v>13.750000000000002</v>
      </c>
      <c r="I5118" s="49"/>
      <c r="J5118" s="106"/>
      <c r="K5118" s="14">
        <f>SUM(I5118:J5118)</f>
        <v>0</v>
      </c>
      <c r="L5118" s="49"/>
      <c r="M5118" s="106"/>
      <c r="N5118" s="106"/>
      <c r="O5118" s="14">
        <f>SUM(L5118:N5118)</f>
        <v>0</v>
      </c>
      <c r="P5118" s="106"/>
      <c r="Q5118" s="106"/>
      <c r="R5118" s="106"/>
      <c r="S5118" s="106"/>
      <c r="T5118" s="14">
        <f>SUM(P5118:S5118)</f>
        <v>0</v>
      </c>
      <c r="U5118" s="49"/>
      <c r="V5118" s="49"/>
      <c r="W5118" s="49"/>
      <c r="X5118" s="49"/>
      <c r="Y5118" s="49"/>
      <c r="Z5118" s="49"/>
      <c r="AA5118" s="14">
        <f>SUM(U5118:Z5118)</f>
        <v>0</v>
      </c>
      <c r="AB5118" s="49"/>
      <c r="AC5118" s="49"/>
      <c r="AD5118" s="87">
        <f>H5118+K5118+O5118+T5118+AA5118+AB5118-AC5118</f>
        <v>13.750000000000002</v>
      </c>
    </row>
    <row r="5119" spans="1:30" ht="21" customHeight="1" x14ac:dyDescent="0.2">
      <c r="A5119" s="10">
        <v>5115</v>
      </c>
      <c r="B5119" s="96" t="s">
        <v>4105</v>
      </c>
      <c r="C5119" s="96" t="s">
        <v>66</v>
      </c>
      <c r="D5119" s="96">
        <v>2</v>
      </c>
      <c r="E5119" s="35">
        <v>0.13266666666666665</v>
      </c>
      <c r="F5119" s="47"/>
      <c r="G5119" s="47"/>
      <c r="H5119" s="12">
        <f>SUM(E5119*100,F5119:G5119)</f>
        <v>13.266666666666666</v>
      </c>
      <c r="I5119" s="47"/>
      <c r="J5119" s="77"/>
      <c r="K5119" s="13">
        <f>SUM(I5119:J5119)</f>
        <v>0</v>
      </c>
      <c r="L5119" s="47"/>
      <c r="M5119" s="77"/>
      <c r="N5119" s="77"/>
      <c r="O5119" s="13">
        <f>SUM(L5119:N5119)</f>
        <v>0</v>
      </c>
      <c r="P5119" s="77"/>
      <c r="Q5119" s="77"/>
      <c r="R5119" s="77"/>
      <c r="S5119" s="77"/>
      <c r="T5119" s="13">
        <f>SUM(P5119:S5119)</f>
        <v>0</v>
      </c>
      <c r="U5119" s="47"/>
      <c r="V5119" s="47"/>
      <c r="W5119" s="47"/>
      <c r="X5119" s="47"/>
      <c r="Y5119" s="47"/>
      <c r="Z5119" s="47"/>
      <c r="AA5119" s="13">
        <f>SUM(U5119:Z5119)</f>
        <v>0</v>
      </c>
      <c r="AB5119" s="47"/>
      <c r="AC5119" s="47"/>
      <c r="AD5119" s="86">
        <f>H5119+K5119+O5119+T5119+AA5119+AB5119-AC5119</f>
        <v>13.266666666666666</v>
      </c>
    </row>
    <row r="5120" spans="1:30" ht="21" customHeight="1" x14ac:dyDescent="0.2">
      <c r="A5120" s="8">
        <v>5116</v>
      </c>
      <c r="B5120" s="137" t="s">
        <v>4106</v>
      </c>
      <c r="C5120" s="101" t="s">
        <v>68</v>
      </c>
      <c r="D5120" s="137">
        <v>4</v>
      </c>
      <c r="E5120" s="35">
        <v>0.13</v>
      </c>
      <c r="F5120" s="48"/>
      <c r="G5120" s="48"/>
      <c r="H5120" s="12">
        <f>SUM(E5120*100,F5120:G5120)</f>
        <v>13</v>
      </c>
      <c r="I5120" s="48"/>
      <c r="J5120" s="78"/>
      <c r="K5120" s="13">
        <f>SUM(I5120:J5120)</f>
        <v>0</v>
      </c>
      <c r="L5120" s="48"/>
      <c r="M5120" s="78"/>
      <c r="N5120" s="78"/>
      <c r="O5120" s="13">
        <f>SUM(L5120:N5120)</f>
        <v>0</v>
      </c>
      <c r="P5120" s="78"/>
      <c r="Q5120" s="78"/>
      <c r="R5120" s="78"/>
      <c r="S5120" s="78"/>
      <c r="T5120" s="13">
        <f>SUM(P5120:S5120)</f>
        <v>0</v>
      </c>
      <c r="U5120" s="48"/>
      <c r="V5120" s="48"/>
      <c r="W5120" s="48"/>
      <c r="X5120" s="48"/>
      <c r="Y5120" s="48"/>
      <c r="Z5120" s="48"/>
      <c r="AA5120" s="13">
        <f>SUM(U5120:Z5120)</f>
        <v>0</v>
      </c>
      <c r="AB5120" s="48"/>
      <c r="AC5120" s="48"/>
      <c r="AD5120" s="87">
        <f>H5120+K5120+O5120+T5120+AA5120+AB5120-AC5120</f>
        <v>13</v>
      </c>
    </row>
    <row r="5121" spans="1:30" ht="21" customHeight="1" x14ac:dyDescent="0.2">
      <c r="A5121" s="9">
        <v>5117</v>
      </c>
      <c r="B5121" s="100" t="s">
        <v>4107</v>
      </c>
      <c r="C5121" s="101" t="s">
        <v>68</v>
      </c>
      <c r="D5121" s="99">
        <v>1</v>
      </c>
      <c r="E5121" s="35">
        <v>0.13</v>
      </c>
      <c r="F5121" s="48"/>
      <c r="G5121" s="48"/>
      <c r="H5121" s="12">
        <f>SUM(E5121*100,F5121:G5121)</f>
        <v>13</v>
      </c>
      <c r="I5121" s="48"/>
      <c r="J5121" s="78"/>
      <c r="K5121" s="13">
        <f>SUM(I5121:J5121)</f>
        <v>0</v>
      </c>
      <c r="L5121" s="48"/>
      <c r="M5121" s="78"/>
      <c r="N5121" s="78"/>
      <c r="O5121" s="13">
        <f>SUM(L5121:N5121)</f>
        <v>0</v>
      </c>
      <c r="P5121" s="78"/>
      <c r="Q5121" s="78"/>
      <c r="R5121" s="78"/>
      <c r="S5121" s="78"/>
      <c r="T5121" s="13">
        <f>SUM(P5121:S5121)</f>
        <v>0</v>
      </c>
      <c r="U5121" s="48"/>
      <c r="V5121" s="48"/>
      <c r="W5121" s="48"/>
      <c r="X5121" s="48"/>
      <c r="Y5121" s="48"/>
      <c r="Z5121" s="48"/>
      <c r="AA5121" s="13">
        <f>SUM(U5121:Z5121)</f>
        <v>0</v>
      </c>
      <c r="AB5121" s="48"/>
      <c r="AC5121" s="48"/>
      <c r="AD5121" s="87">
        <f>H5121+K5121+O5121+T5121+AA5121+AB5121-AC5121</f>
        <v>13</v>
      </c>
    </row>
    <row r="5122" spans="1:30" ht="21" customHeight="1" x14ac:dyDescent="0.2">
      <c r="A5122" s="10">
        <v>5118</v>
      </c>
      <c r="B5122" s="107" t="s">
        <v>4108</v>
      </c>
      <c r="C5122" s="104" t="s">
        <v>70</v>
      </c>
      <c r="D5122" s="104">
        <v>2</v>
      </c>
      <c r="E5122" s="36">
        <f>H5122/100</f>
        <v>0.1275</v>
      </c>
      <c r="F5122" s="49"/>
      <c r="G5122" s="49"/>
      <c r="H5122" s="12">
        <v>12.75</v>
      </c>
      <c r="I5122" s="49"/>
      <c r="J5122" s="106"/>
      <c r="K5122" s="14">
        <f>SUM(I5122:J5122)</f>
        <v>0</v>
      </c>
      <c r="L5122" s="49"/>
      <c r="M5122" s="106"/>
      <c r="N5122" s="106"/>
      <c r="O5122" s="14">
        <f>SUM(L5122:N5122)</f>
        <v>0</v>
      </c>
      <c r="P5122" s="106"/>
      <c r="Q5122" s="106"/>
      <c r="R5122" s="106"/>
      <c r="S5122" s="106"/>
      <c r="T5122" s="14">
        <f>SUM(P5122:S5122)</f>
        <v>0</v>
      </c>
      <c r="U5122" s="49"/>
      <c r="V5122" s="49"/>
      <c r="W5122" s="49"/>
      <c r="X5122" s="49"/>
      <c r="Y5122" s="49"/>
      <c r="Z5122" s="49"/>
      <c r="AA5122" s="14">
        <f>SUM(U5122:Z5122)</f>
        <v>0</v>
      </c>
      <c r="AB5122" s="49"/>
      <c r="AC5122" s="49"/>
      <c r="AD5122" s="86">
        <f>H5122+K5122+O5122+T5122+AA5122+AB5122-AC5122</f>
        <v>12.75</v>
      </c>
    </row>
    <row r="5123" spans="1:30" ht="21" customHeight="1" x14ac:dyDescent="0.2">
      <c r="A5123" s="8">
        <v>5119</v>
      </c>
      <c r="B5123" s="100" t="s">
        <v>4109</v>
      </c>
      <c r="C5123" s="101" t="s">
        <v>68</v>
      </c>
      <c r="D5123" s="101">
        <v>3</v>
      </c>
      <c r="E5123" s="35">
        <v>0.124</v>
      </c>
      <c r="F5123" s="48"/>
      <c r="G5123" s="48"/>
      <c r="H5123" s="12">
        <f>SUM(E5123*100,F5123:G5123)</f>
        <v>12.4</v>
      </c>
      <c r="I5123" s="48"/>
      <c r="J5123" s="78"/>
      <c r="K5123" s="13">
        <f>SUM(I5123:J5123)</f>
        <v>0</v>
      </c>
      <c r="L5123" s="48"/>
      <c r="M5123" s="78"/>
      <c r="N5123" s="78"/>
      <c r="O5123" s="13">
        <f>SUM(L5123:N5123)</f>
        <v>0</v>
      </c>
      <c r="P5123" s="78"/>
      <c r="Q5123" s="78"/>
      <c r="R5123" s="78"/>
      <c r="S5123" s="78"/>
      <c r="T5123" s="13">
        <f>SUM(P5123:S5123)</f>
        <v>0</v>
      </c>
      <c r="U5123" s="48"/>
      <c r="V5123" s="48"/>
      <c r="W5123" s="48"/>
      <c r="X5123" s="48"/>
      <c r="Y5123" s="48"/>
      <c r="Z5123" s="48"/>
      <c r="AA5123" s="13">
        <f>SUM(U5123:Z5123)</f>
        <v>0</v>
      </c>
      <c r="AB5123" s="48"/>
      <c r="AC5123" s="48"/>
      <c r="AD5123" s="86">
        <f>H5123+K5123+O5123+T5123+AA5123+AB5123-AC5123</f>
        <v>12.4</v>
      </c>
    </row>
    <row r="5124" spans="1:30" ht="21" customHeight="1" x14ac:dyDescent="0.2">
      <c r="A5124" s="9">
        <v>5120</v>
      </c>
      <c r="B5124" s="96" t="s">
        <v>4110</v>
      </c>
      <c r="C5124" s="96" t="s">
        <v>66</v>
      </c>
      <c r="D5124" s="96">
        <v>1</v>
      </c>
      <c r="E5124" s="35">
        <v>0.121875</v>
      </c>
      <c r="F5124" s="47"/>
      <c r="G5124" s="47"/>
      <c r="H5124" s="12">
        <f>SUM(E5124*100,F5124:G5124)</f>
        <v>12.1875</v>
      </c>
      <c r="I5124" s="47"/>
      <c r="J5124" s="77"/>
      <c r="K5124" s="13">
        <f>SUM(I5124:J5124)</f>
        <v>0</v>
      </c>
      <c r="L5124" s="47"/>
      <c r="M5124" s="77"/>
      <c r="N5124" s="77"/>
      <c r="O5124" s="13">
        <f>SUM(L5124:N5124)</f>
        <v>0</v>
      </c>
      <c r="P5124" s="77"/>
      <c r="Q5124" s="77"/>
      <c r="R5124" s="77"/>
      <c r="S5124" s="77"/>
      <c r="T5124" s="13">
        <f>SUM(P5124:S5124)</f>
        <v>0</v>
      </c>
      <c r="U5124" s="47"/>
      <c r="V5124" s="47"/>
      <c r="W5124" s="47"/>
      <c r="X5124" s="47"/>
      <c r="Y5124" s="47"/>
      <c r="Z5124" s="47"/>
      <c r="AA5124" s="13">
        <f>SUM(U5124:Z5124)</f>
        <v>0</v>
      </c>
      <c r="AB5124" s="47"/>
      <c r="AC5124" s="47"/>
      <c r="AD5124" s="87">
        <f>H5124+K5124+O5124+T5124+AA5124+AB5124-AC5124</f>
        <v>12.1875</v>
      </c>
    </row>
    <row r="5125" spans="1:30" ht="21" customHeight="1" x14ac:dyDescent="0.2">
      <c r="A5125" s="10">
        <v>5121</v>
      </c>
      <c r="B5125" s="110" t="s">
        <v>4111</v>
      </c>
      <c r="C5125" s="110" t="s">
        <v>73</v>
      </c>
      <c r="D5125" s="110">
        <v>4</v>
      </c>
      <c r="E5125" s="36">
        <v>0.12125</v>
      </c>
      <c r="F5125" s="50"/>
      <c r="G5125" s="50"/>
      <c r="H5125" s="12">
        <f>SUM(E5125*100,F5125:G5125)</f>
        <v>12.125</v>
      </c>
      <c r="I5125" s="50"/>
      <c r="J5125" s="112"/>
      <c r="K5125" s="14">
        <f>SUM(I5125:J5125)</f>
        <v>0</v>
      </c>
      <c r="L5125" s="50"/>
      <c r="M5125" s="112"/>
      <c r="N5125" s="112"/>
      <c r="O5125" s="14">
        <f>SUM(L5125:N5125)</f>
        <v>0</v>
      </c>
      <c r="P5125" s="112"/>
      <c r="Q5125" s="112"/>
      <c r="R5125" s="112"/>
      <c r="S5125" s="112"/>
      <c r="T5125" s="14">
        <f>SUM(P5125:S5125)</f>
        <v>0</v>
      </c>
      <c r="U5125" s="50"/>
      <c r="V5125" s="50"/>
      <c r="W5125" s="50"/>
      <c r="X5125" s="50"/>
      <c r="Y5125" s="50"/>
      <c r="Z5125" s="50"/>
      <c r="AA5125" s="14">
        <f>SUM(U5125:Z5125)</f>
        <v>0</v>
      </c>
      <c r="AB5125" s="50"/>
      <c r="AC5125" s="50"/>
      <c r="AD5125" s="87">
        <f>H5125+K5125+O5125+T5125+AA5125+AB5125-AC5125</f>
        <v>12.125</v>
      </c>
    </row>
    <row r="5126" spans="1:30" ht="21" customHeight="1" x14ac:dyDescent="0.2">
      <c r="A5126" s="8">
        <v>5122</v>
      </c>
      <c r="B5126" s="122" t="s">
        <v>4112</v>
      </c>
      <c r="C5126" s="110" t="s">
        <v>73</v>
      </c>
      <c r="D5126" s="110">
        <v>4</v>
      </c>
      <c r="E5126" s="36">
        <v>0.11948823529411765</v>
      </c>
      <c r="F5126" s="50"/>
      <c r="G5126" s="50"/>
      <c r="H5126" s="12">
        <f>SUM(E5126*100,F5126:G5126)</f>
        <v>11.948823529411765</v>
      </c>
      <c r="I5126" s="50"/>
      <c r="J5126" s="112"/>
      <c r="K5126" s="14">
        <f>SUM(I5126:J5126)</f>
        <v>0</v>
      </c>
      <c r="L5126" s="50"/>
      <c r="M5126" s="112"/>
      <c r="N5126" s="112"/>
      <c r="O5126" s="14">
        <f>SUM(L5126:N5126)</f>
        <v>0</v>
      </c>
      <c r="P5126" s="112"/>
      <c r="Q5126" s="112"/>
      <c r="R5126" s="112"/>
      <c r="S5126" s="112"/>
      <c r="T5126" s="14">
        <f>SUM(P5126:S5126)</f>
        <v>0</v>
      </c>
      <c r="U5126" s="50"/>
      <c r="V5126" s="50"/>
      <c r="W5126" s="50"/>
      <c r="X5126" s="50"/>
      <c r="Y5126" s="50"/>
      <c r="Z5126" s="50"/>
      <c r="AA5126" s="14">
        <f>SUM(U5126:Z5126)</f>
        <v>0</v>
      </c>
      <c r="AB5126" s="50"/>
      <c r="AC5126" s="50"/>
      <c r="AD5126" s="86">
        <f>H5126+K5126+O5126+T5126+AA5126+AB5126-AC5126</f>
        <v>11.948823529411765</v>
      </c>
    </row>
    <row r="5127" spans="1:30" ht="21" customHeight="1" x14ac:dyDescent="0.2">
      <c r="A5127" s="9">
        <v>5123</v>
      </c>
      <c r="B5127" s="96" t="s">
        <v>4113</v>
      </c>
      <c r="C5127" s="96" t="s">
        <v>66</v>
      </c>
      <c r="D5127" s="96">
        <v>3</v>
      </c>
      <c r="E5127" s="35">
        <v>0.11254237288135593</v>
      </c>
      <c r="F5127" s="47"/>
      <c r="G5127" s="47"/>
      <c r="H5127" s="12">
        <f>SUM(E5127*100,F5127:G5127)</f>
        <v>11.254237288135593</v>
      </c>
      <c r="I5127" s="47"/>
      <c r="J5127" s="77"/>
      <c r="K5127" s="13">
        <f>SUM(I5127:J5127)</f>
        <v>0</v>
      </c>
      <c r="L5127" s="47"/>
      <c r="M5127" s="77"/>
      <c r="N5127" s="77"/>
      <c r="O5127" s="13">
        <f>SUM(L5127:N5127)</f>
        <v>0</v>
      </c>
      <c r="P5127" s="77"/>
      <c r="Q5127" s="77"/>
      <c r="R5127" s="77"/>
      <c r="S5127" s="77"/>
      <c r="T5127" s="13">
        <f>SUM(P5127:S5127)</f>
        <v>0</v>
      </c>
      <c r="U5127" s="47"/>
      <c r="V5127" s="47"/>
      <c r="W5127" s="47"/>
      <c r="X5127" s="47"/>
      <c r="Y5127" s="47"/>
      <c r="Z5127" s="47"/>
      <c r="AA5127" s="13">
        <f>SUM(U5127:Z5127)</f>
        <v>0</v>
      </c>
      <c r="AB5127" s="47"/>
      <c r="AC5127" s="47"/>
      <c r="AD5127" s="87">
        <f>H5127+K5127+O5127+T5127+AA5127+AB5127-AC5127</f>
        <v>11.254237288135593</v>
      </c>
    </row>
    <row r="5128" spans="1:30" ht="21" customHeight="1" x14ac:dyDescent="0.2">
      <c r="A5128" s="10">
        <v>5124</v>
      </c>
      <c r="B5128" s="96" t="s">
        <v>4114</v>
      </c>
      <c r="C5128" s="96" t="s">
        <v>66</v>
      </c>
      <c r="D5128" s="96">
        <v>1</v>
      </c>
      <c r="E5128" s="35">
        <v>0.10866666666666666</v>
      </c>
      <c r="F5128" s="47"/>
      <c r="G5128" s="47"/>
      <c r="H5128" s="12">
        <f>SUM(E5128*100,F5128:G5128)</f>
        <v>10.866666666666665</v>
      </c>
      <c r="I5128" s="47"/>
      <c r="J5128" s="77"/>
      <c r="K5128" s="13">
        <f>SUM(I5128:J5128)</f>
        <v>0</v>
      </c>
      <c r="L5128" s="47"/>
      <c r="M5128" s="77"/>
      <c r="N5128" s="77"/>
      <c r="O5128" s="13">
        <f>SUM(L5128:N5128)</f>
        <v>0</v>
      </c>
      <c r="P5128" s="77"/>
      <c r="Q5128" s="77"/>
      <c r="R5128" s="77"/>
      <c r="S5128" s="77"/>
      <c r="T5128" s="13">
        <f>SUM(P5128:S5128)</f>
        <v>0</v>
      </c>
      <c r="U5128" s="47"/>
      <c r="V5128" s="47"/>
      <c r="W5128" s="47"/>
      <c r="X5128" s="47"/>
      <c r="Y5128" s="47"/>
      <c r="Z5128" s="47"/>
      <c r="AA5128" s="13">
        <f>SUM(U5128:Z5128)</f>
        <v>0</v>
      </c>
      <c r="AB5128" s="47"/>
      <c r="AC5128" s="47"/>
      <c r="AD5128" s="87">
        <f>H5128+K5128+O5128+T5128+AA5128+AB5128-AC5128</f>
        <v>10.866666666666665</v>
      </c>
    </row>
    <row r="5129" spans="1:30" ht="21" customHeight="1" x14ac:dyDescent="0.2">
      <c r="A5129" s="8">
        <v>5125</v>
      </c>
      <c r="B5129" s="117">
        <v>174025</v>
      </c>
      <c r="C5129" s="119" t="s">
        <v>78</v>
      </c>
      <c r="D5129" s="119">
        <v>3</v>
      </c>
      <c r="E5129" s="36">
        <v>0.10431818181818182</v>
      </c>
      <c r="F5129" s="51"/>
      <c r="G5129" s="51"/>
      <c r="H5129" s="12">
        <f>SUM(E5129*100,F5129:G5129)</f>
        <v>10.431818181818182</v>
      </c>
      <c r="I5129" s="51"/>
      <c r="J5129" s="121"/>
      <c r="K5129" s="14">
        <f>SUM(I5129:J5129)</f>
        <v>0</v>
      </c>
      <c r="L5129" s="51"/>
      <c r="M5129" s="121"/>
      <c r="N5129" s="121"/>
      <c r="O5129" s="14">
        <f>SUM(L5129:N5129)</f>
        <v>0</v>
      </c>
      <c r="P5129" s="121"/>
      <c r="Q5129" s="121"/>
      <c r="R5129" s="121"/>
      <c r="S5129" s="121"/>
      <c r="T5129" s="14">
        <f>SUM(P5129:S5129)</f>
        <v>0</v>
      </c>
      <c r="U5129" s="51"/>
      <c r="V5129" s="51"/>
      <c r="W5129" s="51"/>
      <c r="X5129" s="51"/>
      <c r="Y5129" s="51"/>
      <c r="Z5129" s="51"/>
      <c r="AA5129" s="14">
        <f>SUM(U5129:Z5129)</f>
        <v>0</v>
      </c>
      <c r="AB5129" s="51"/>
      <c r="AC5129" s="51"/>
      <c r="AD5129" s="87">
        <f>H5129+K5129+O5129+T5129+AA5129+AB5129-AC5129</f>
        <v>10.431818181818182</v>
      </c>
    </row>
    <row r="5130" spans="1:30" ht="21" customHeight="1" x14ac:dyDescent="0.2">
      <c r="A5130" s="9">
        <v>5126</v>
      </c>
      <c r="B5130" s="99" t="s">
        <v>4115</v>
      </c>
      <c r="C5130" s="101" t="s">
        <v>68</v>
      </c>
      <c r="D5130" s="101">
        <v>2</v>
      </c>
      <c r="E5130" s="35">
        <v>0.104</v>
      </c>
      <c r="F5130" s="48"/>
      <c r="G5130" s="48"/>
      <c r="H5130" s="12">
        <f>SUM(E5130*100,F5130:G5130)</f>
        <v>10.4</v>
      </c>
      <c r="I5130" s="48"/>
      <c r="J5130" s="78"/>
      <c r="K5130" s="13">
        <f>SUM(I5130:J5130)</f>
        <v>0</v>
      </c>
      <c r="L5130" s="48"/>
      <c r="M5130" s="78"/>
      <c r="N5130" s="78"/>
      <c r="O5130" s="13">
        <f>SUM(L5130:N5130)</f>
        <v>0</v>
      </c>
      <c r="P5130" s="78"/>
      <c r="Q5130" s="78"/>
      <c r="R5130" s="78"/>
      <c r="S5130" s="78"/>
      <c r="T5130" s="13">
        <f>SUM(P5130:S5130)</f>
        <v>0</v>
      </c>
      <c r="U5130" s="48"/>
      <c r="V5130" s="48"/>
      <c r="W5130" s="48"/>
      <c r="X5130" s="48"/>
      <c r="Y5130" s="48"/>
      <c r="Z5130" s="48"/>
      <c r="AA5130" s="13">
        <f>SUM(U5130:Z5130)</f>
        <v>0</v>
      </c>
      <c r="AB5130" s="48"/>
      <c r="AC5130" s="48"/>
      <c r="AD5130" s="87">
        <f>H5130+K5130+O5130+T5130+AA5130+AB5130-AC5130</f>
        <v>10.4</v>
      </c>
    </row>
    <row r="5131" spans="1:30" ht="21" customHeight="1" x14ac:dyDescent="0.2">
      <c r="A5131" s="10">
        <v>5127</v>
      </c>
      <c r="B5131" s="96" t="s">
        <v>4116</v>
      </c>
      <c r="C5131" s="96" t="s">
        <v>66</v>
      </c>
      <c r="D5131" s="96">
        <v>2</v>
      </c>
      <c r="E5131" s="35">
        <v>0.10266666666666667</v>
      </c>
      <c r="F5131" s="47"/>
      <c r="G5131" s="47"/>
      <c r="H5131" s="12">
        <f>SUM(E5131*100,F5131:G5131)</f>
        <v>10.266666666666667</v>
      </c>
      <c r="I5131" s="47"/>
      <c r="J5131" s="77"/>
      <c r="K5131" s="13">
        <f>SUM(I5131:J5131)</f>
        <v>0</v>
      </c>
      <c r="L5131" s="47"/>
      <c r="M5131" s="77"/>
      <c r="N5131" s="77"/>
      <c r="O5131" s="13">
        <f>SUM(L5131:N5131)</f>
        <v>0</v>
      </c>
      <c r="P5131" s="77"/>
      <c r="Q5131" s="77"/>
      <c r="R5131" s="77"/>
      <c r="S5131" s="77"/>
      <c r="T5131" s="13">
        <f>SUM(P5131:S5131)</f>
        <v>0</v>
      </c>
      <c r="U5131" s="47"/>
      <c r="V5131" s="47"/>
      <c r="W5131" s="47"/>
      <c r="X5131" s="47"/>
      <c r="Y5131" s="47"/>
      <c r="Z5131" s="47"/>
      <c r="AA5131" s="13">
        <f>SUM(U5131:Z5131)</f>
        <v>0</v>
      </c>
      <c r="AB5131" s="47"/>
      <c r="AC5131" s="47"/>
      <c r="AD5131" s="86">
        <f>H5131+K5131+O5131+T5131+AA5131+AB5131-AC5131</f>
        <v>10.266666666666667</v>
      </c>
    </row>
    <row r="5132" spans="1:30" ht="21" customHeight="1" x14ac:dyDescent="0.2">
      <c r="A5132" s="8">
        <v>5128</v>
      </c>
      <c r="B5132" s="100" t="s">
        <v>4117</v>
      </c>
      <c r="C5132" s="101" t="s">
        <v>68</v>
      </c>
      <c r="D5132" s="101">
        <v>2</v>
      </c>
      <c r="E5132" s="35">
        <v>9.5333333333333339E-2</v>
      </c>
      <c r="F5132" s="48"/>
      <c r="G5132" s="48"/>
      <c r="H5132" s="12">
        <f>SUM(E5132*100,F5132:G5132)</f>
        <v>9.5333333333333332</v>
      </c>
      <c r="I5132" s="48"/>
      <c r="J5132" s="78"/>
      <c r="K5132" s="13">
        <f>SUM(I5132:J5132)</f>
        <v>0</v>
      </c>
      <c r="L5132" s="48"/>
      <c r="M5132" s="78"/>
      <c r="N5132" s="78"/>
      <c r="O5132" s="13">
        <f>SUM(L5132:N5132)</f>
        <v>0</v>
      </c>
      <c r="P5132" s="78"/>
      <c r="Q5132" s="78"/>
      <c r="R5132" s="78"/>
      <c r="S5132" s="78"/>
      <c r="T5132" s="13">
        <f>SUM(P5132:S5132)</f>
        <v>0</v>
      </c>
      <c r="U5132" s="48"/>
      <c r="V5132" s="48"/>
      <c r="W5132" s="48"/>
      <c r="X5132" s="48"/>
      <c r="Y5132" s="48"/>
      <c r="Z5132" s="48"/>
      <c r="AA5132" s="13">
        <f>SUM(U5132:Z5132)</f>
        <v>0</v>
      </c>
      <c r="AB5132" s="48"/>
      <c r="AC5132" s="48"/>
      <c r="AD5132" s="86">
        <f>H5132+K5132+O5132+T5132+AA5132+AB5132-AC5132</f>
        <v>9.5333333333333332</v>
      </c>
    </row>
    <row r="5133" spans="1:30" ht="21" customHeight="1" x14ac:dyDescent="0.2">
      <c r="A5133" s="9">
        <v>5129</v>
      </c>
      <c r="B5133" s="96" t="s">
        <v>4118</v>
      </c>
      <c r="C5133" s="96" t="s">
        <v>66</v>
      </c>
      <c r="D5133" s="96">
        <v>2</v>
      </c>
      <c r="E5133" s="35">
        <v>9.5000000000000001E-2</v>
      </c>
      <c r="F5133" s="47"/>
      <c r="G5133" s="47"/>
      <c r="H5133" s="12">
        <f>SUM(E5133*100,F5133:G5133)</f>
        <v>9.5</v>
      </c>
      <c r="I5133" s="47"/>
      <c r="J5133" s="77"/>
      <c r="K5133" s="13">
        <f>SUM(I5133:J5133)</f>
        <v>0</v>
      </c>
      <c r="L5133" s="47"/>
      <c r="M5133" s="77"/>
      <c r="N5133" s="77"/>
      <c r="O5133" s="13">
        <f>SUM(L5133:N5133)</f>
        <v>0</v>
      </c>
      <c r="P5133" s="77"/>
      <c r="Q5133" s="77"/>
      <c r="R5133" s="77"/>
      <c r="S5133" s="77"/>
      <c r="T5133" s="13">
        <f>SUM(P5133:S5133)</f>
        <v>0</v>
      </c>
      <c r="U5133" s="47"/>
      <c r="V5133" s="47"/>
      <c r="W5133" s="47"/>
      <c r="X5133" s="47"/>
      <c r="Y5133" s="47"/>
      <c r="Z5133" s="47"/>
      <c r="AA5133" s="13">
        <f>SUM(U5133:Z5133)</f>
        <v>0</v>
      </c>
      <c r="AB5133" s="47"/>
      <c r="AC5133" s="47"/>
      <c r="AD5133" s="86">
        <f>H5133+K5133+O5133+T5133+AA5133+AB5133-AC5133</f>
        <v>9.5</v>
      </c>
    </row>
    <row r="5134" spans="1:30" ht="21" customHeight="1" x14ac:dyDescent="0.2">
      <c r="A5134" s="10">
        <v>5130</v>
      </c>
      <c r="B5134" s="107" t="s">
        <v>4119</v>
      </c>
      <c r="C5134" s="104" t="s">
        <v>70</v>
      </c>
      <c r="D5134" s="104">
        <v>2</v>
      </c>
      <c r="E5134" s="36">
        <f>H5134/100</f>
        <v>0.09</v>
      </c>
      <c r="F5134" s="49"/>
      <c r="G5134" s="49"/>
      <c r="H5134" s="12">
        <v>9</v>
      </c>
      <c r="I5134" s="49"/>
      <c r="J5134" s="106"/>
      <c r="K5134" s="14">
        <f>SUM(I5134:J5134)</f>
        <v>0</v>
      </c>
      <c r="L5134" s="49"/>
      <c r="M5134" s="106"/>
      <c r="N5134" s="106"/>
      <c r="O5134" s="14">
        <f>SUM(L5134:N5134)</f>
        <v>0</v>
      </c>
      <c r="P5134" s="106"/>
      <c r="Q5134" s="106"/>
      <c r="R5134" s="106"/>
      <c r="S5134" s="106"/>
      <c r="T5134" s="14">
        <f>SUM(P5134:S5134)</f>
        <v>0</v>
      </c>
      <c r="U5134" s="49"/>
      <c r="V5134" s="49"/>
      <c r="W5134" s="49"/>
      <c r="X5134" s="49"/>
      <c r="Y5134" s="49"/>
      <c r="Z5134" s="49"/>
      <c r="AA5134" s="14">
        <f>SUM(U5134:Z5134)</f>
        <v>0</v>
      </c>
      <c r="AB5134" s="49"/>
      <c r="AC5134" s="49"/>
      <c r="AD5134" s="86">
        <f>H5134+K5134+O5134+T5134+AA5134+AB5134-AC5134</f>
        <v>9</v>
      </c>
    </row>
    <row r="5135" spans="1:30" ht="21" customHeight="1" x14ac:dyDescent="0.2">
      <c r="A5135" s="8">
        <v>5131</v>
      </c>
      <c r="B5135" s="136" t="s">
        <v>4120</v>
      </c>
      <c r="C5135" s="104" t="s">
        <v>70</v>
      </c>
      <c r="D5135" s="103">
        <v>1</v>
      </c>
      <c r="E5135" s="36">
        <f>H5135/100</f>
        <v>0.09</v>
      </c>
      <c r="F5135" s="49"/>
      <c r="G5135" s="49"/>
      <c r="H5135" s="12">
        <v>9</v>
      </c>
      <c r="I5135" s="49"/>
      <c r="J5135" s="106"/>
      <c r="K5135" s="14">
        <f>SUM(I5135:J5135)</f>
        <v>0</v>
      </c>
      <c r="L5135" s="49"/>
      <c r="M5135" s="106"/>
      <c r="N5135" s="106"/>
      <c r="O5135" s="14">
        <f>SUM(L5135:N5135)</f>
        <v>0</v>
      </c>
      <c r="P5135" s="106"/>
      <c r="Q5135" s="106"/>
      <c r="R5135" s="106"/>
      <c r="S5135" s="106"/>
      <c r="T5135" s="14">
        <f>SUM(P5135:S5135)</f>
        <v>0</v>
      </c>
      <c r="U5135" s="49"/>
      <c r="V5135" s="49"/>
      <c r="W5135" s="49"/>
      <c r="X5135" s="49"/>
      <c r="Y5135" s="49"/>
      <c r="Z5135" s="49"/>
      <c r="AA5135" s="14">
        <f>SUM(U5135:Z5135)</f>
        <v>0</v>
      </c>
      <c r="AB5135" s="49"/>
      <c r="AC5135" s="49"/>
      <c r="AD5135" s="87">
        <f>H5135+K5135+O5135+T5135+AA5135+AB5135-AC5135</f>
        <v>9</v>
      </c>
    </row>
    <row r="5136" spans="1:30" ht="21" customHeight="1" x14ac:dyDescent="0.2">
      <c r="A5136" s="9">
        <v>5132</v>
      </c>
      <c r="B5136" s="110" t="s">
        <v>4121</v>
      </c>
      <c r="C5136" s="110" t="s">
        <v>73</v>
      </c>
      <c r="D5136" s="110">
        <v>3</v>
      </c>
      <c r="E5136" s="36">
        <v>8.8695652173913037E-2</v>
      </c>
      <c r="F5136" s="50"/>
      <c r="G5136" s="50"/>
      <c r="H5136" s="12">
        <f>SUM(E5136*100,F5136:G5136)</f>
        <v>8.8695652173913029</v>
      </c>
      <c r="I5136" s="50"/>
      <c r="J5136" s="112"/>
      <c r="K5136" s="14">
        <f>SUM(I5136:J5136)</f>
        <v>0</v>
      </c>
      <c r="L5136" s="50"/>
      <c r="M5136" s="112"/>
      <c r="N5136" s="112"/>
      <c r="O5136" s="14">
        <f>SUM(L5136:N5136)</f>
        <v>0</v>
      </c>
      <c r="P5136" s="112"/>
      <c r="Q5136" s="112"/>
      <c r="R5136" s="112"/>
      <c r="S5136" s="112"/>
      <c r="T5136" s="14">
        <f>SUM(P5136:S5136)</f>
        <v>0</v>
      </c>
      <c r="U5136" s="50"/>
      <c r="V5136" s="50"/>
      <c r="W5136" s="50"/>
      <c r="X5136" s="50"/>
      <c r="Y5136" s="50"/>
      <c r="Z5136" s="50"/>
      <c r="AA5136" s="14">
        <f>SUM(U5136:Z5136)</f>
        <v>0</v>
      </c>
      <c r="AB5136" s="50"/>
      <c r="AC5136" s="50"/>
      <c r="AD5136" s="87">
        <f>H5136+K5136+O5136+T5136+AA5136+AB5136-AC5136</f>
        <v>8.8695652173913029</v>
      </c>
    </row>
    <row r="5137" spans="1:30" ht="21" customHeight="1" x14ac:dyDescent="0.2">
      <c r="A5137" s="10">
        <v>5133</v>
      </c>
      <c r="B5137" s="134">
        <v>164333</v>
      </c>
      <c r="C5137" s="92" t="s">
        <v>64</v>
      </c>
      <c r="D5137" s="91">
        <v>4</v>
      </c>
      <c r="E5137" s="37">
        <v>8.7897196261682242E-2</v>
      </c>
      <c r="F5137" s="46"/>
      <c r="G5137" s="46"/>
      <c r="H5137" s="12">
        <f>SUM(E5137*100,F5137:G5137)</f>
        <v>8.7897196261682247</v>
      </c>
      <c r="I5137" s="94"/>
      <c r="J5137" s="95"/>
      <c r="K5137" s="12">
        <f>SUM(I5137:J5137)</f>
        <v>0</v>
      </c>
      <c r="L5137" s="95"/>
      <c r="M5137" s="95"/>
      <c r="N5137" s="95"/>
      <c r="O5137" s="12">
        <f>SUM(L5137:N5137)</f>
        <v>0</v>
      </c>
      <c r="P5137" s="95"/>
      <c r="Q5137" s="95"/>
      <c r="R5137" s="95"/>
      <c r="S5137" s="95"/>
      <c r="T5137" s="12">
        <f>SUM(P5137:S5137)</f>
        <v>0</v>
      </c>
      <c r="U5137" s="95"/>
      <c r="V5137" s="94"/>
      <c r="W5137" s="94"/>
      <c r="X5137" s="94"/>
      <c r="Y5137" s="85"/>
      <c r="Z5137" s="85"/>
      <c r="AA5137" s="14">
        <f>SUM(U5137:Z5137)</f>
        <v>0</v>
      </c>
      <c r="AB5137" s="85"/>
      <c r="AC5137" s="85"/>
      <c r="AD5137" s="86">
        <f>H5137+K5137+O5137+T5137+AA5137+AB5137-AC5137</f>
        <v>8.7897196261682247</v>
      </c>
    </row>
    <row r="5138" spans="1:30" ht="21" customHeight="1" x14ac:dyDescent="0.2">
      <c r="A5138" s="8">
        <v>5134</v>
      </c>
      <c r="B5138" s="123" t="s">
        <v>4122</v>
      </c>
      <c r="C5138" s="101" t="s">
        <v>68</v>
      </c>
      <c r="D5138" s="125">
        <v>3</v>
      </c>
      <c r="E5138" s="35">
        <v>7.5517241379310346E-2</v>
      </c>
      <c r="F5138" s="48"/>
      <c r="G5138" s="48"/>
      <c r="H5138" s="12">
        <f>SUM(E5138*100,F5138:G5138)</f>
        <v>7.5517241379310347</v>
      </c>
      <c r="I5138" s="48"/>
      <c r="J5138" s="78"/>
      <c r="K5138" s="13">
        <f>SUM(I5138:J5138)</f>
        <v>0</v>
      </c>
      <c r="L5138" s="48"/>
      <c r="M5138" s="78"/>
      <c r="N5138" s="78"/>
      <c r="O5138" s="13">
        <f>SUM(L5138:N5138)</f>
        <v>0</v>
      </c>
      <c r="P5138" s="78"/>
      <c r="Q5138" s="78"/>
      <c r="R5138" s="78"/>
      <c r="S5138" s="78"/>
      <c r="T5138" s="13">
        <f>SUM(P5138:S5138)</f>
        <v>0</v>
      </c>
      <c r="U5138" s="48">
        <v>1</v>
      </c>
      <c r="V5138" s="48"/>
      <c r="W5138" s="48"/>
      <c r="X5138" s="48"/>
      <c r="Y5138" s="48"/>
      <c r="Z5138" s="48"/>
      <c r="AA5138" s="13">
        <f>SUM(U5138:Z5138)</f>
        <v>1</v>
      </c>
      <c r="AB5138" s="48"/>
      <c r="AC5138" s="48"/>
      <c r="AD5138" s="86">
        <f>H5138+K5138+O5138+T5138+AA5138+AB5138-AC5138</f>
        <v>8.5517241379310356</v>
      </c>
    </row>
    <row r="5139" spans="1:30" ht="21" customHeight="1" x14ac:dyDescent="0.2">
      <c r="A5139" s="9">
        <v>5135</v>
      </c>
      <c r="B5139" s="96" t="s">
        <v>4123</v>
      </c>
      <c r="C5139" s="96" t="s">
        <v>66</v>
      </c>
      <c r="D5139" s="96">
        <v>1</v>
      </c>
      <c r="E5139" s="35">
        <v>8.4062499999999998E-2</v>
      </c>
      <c r="F5139" s="47"/>
      <c r="G5139" s="47"/>
      <c r="H5139" s="12">
        <f>SUM(E5139*100,F5139:G5139)</f>
        <v>8.40625</v>
      </c>
      <c r="I5139" s="47"/>
      <c r="J5139" s="77"/>
      <c r="K5139" s="13">
        <f>SUM(I5139:J5139)</f>
        <v>0</v>
      </c>
      <c r="L5139" s="47"/>
      <c r="M5139" s="77"/>
      <c r="N5139" s="77"/>
      <c r="O5139" s="13">
        <f>SUM(L5139:N5139)</f>
        <v>0</v>
      </c>
      <c r="P5139" s="77"/>
      <c r="Q5139" s="77"/>
      <c r="R5139" s="77"/>
      <c r="S5139" s="77"/>
      <c r="T5139" s="13">
        <f>SUM(P5139:S5139)</f>
        <v>0</v>
      </c>
      <c r="U5139" s="47"/>
      <c r="V5139" s="47"/>
      <c r="W5139" s="47"/>
      <c r="X5139" s="47"/>
      <c r="Y5139" s="47"/>
      <c r="Z5139" s="47"/>
      <c r="AA5139" s="13">
        <f>SUM(U5139:Z5139)</f>
        <v>0</v>
      </c>
      <c r="AB5139" s="47"/>
      <c r="AC5139" s="47"/>
      <c r="AD5139" s="86">
        <f>H5139+K5139+O5139+T5139+AA5139+AB5139-AC5139</f>
        <v>8.40625</v>
      </c>
    </row>
    <row r="5140" spans="1:30" ht="21" customHeight="1" x14ac:dyDescent="0.2">
      <c r="A5140" s="10">
        <v>5136</v>
      </c>
      <c r="B5140" s="122" t="s">
        <v>4124</v>
      </c>
      <c r="C5140" s="110" t="s">
        <v>73</v>
      </c>
      <c r="D5140" s="110">
        <v>3</v>
      </c>
      <c r="E5140" s="36">
        <v>8.3888888888888888E-2</v>
      </c>
      <c r="F5140" s="50"/>
      <c r="G5140" s="50"/>
      <c r="H5140" s="12">
        <f>SUM(E5140*100,F5140:G5140)</f>
        <v>8.3888888888888893</v>
      </c>
      <c r="I5140" s="50"/>
      <c r="J5140" s="112"/>
      <c r="K5140" s="14">
        <f>SUM(I5140:J5140)</f>
        <v>0</v>
      </c>
      <c r="L5140" s="50"/>
      <c r="M5140" s="112"/>
      <c r="N5140" s="112"/>
      <c r="O5140" s="14">
        <f>SUM(L5140:N5140)</f>
        <v>0</v>
      </c>
      <c r="P5140" s="112"/>
      <c r="Q5140" s="112"/>
      <c r="R5140" s="112"/>
      <c r="S5140" s="112"/>
      <c r="T5140" s="14">
        <f>SUM(P5140:S5140)</f>
        <v>0</v>
      </c>
      <c r="U5140" s="50"/>
      <c r="V5140" s="50"/>
      <c r="W5140" s="50"/>
      <c r="X5140" s="50"/>
      <c r="Y5140" s="50"/>
      <c r="Z5140" s="50"/>
      <c r="AA5140" s="14">
        <f>SUM(U5140:Z5140)</f>
        <v>0</v>
      </c>
      <c r="AB5140" s="50"/>
      <c r="AC5140" s="50"/>
      <c r="AD5140" s="86">
        <f>H5140+K5140+O5140+T5140+AA5140+AB5140-AC5140</f>
        <v>8.3888888888888893</v>
      </c>
    </row>
    <row r="5141" spans="1:30" ht="21" customHeight="1" x14ac:dyDescent="0.2">
      <c r="A5141" s="8">
        <v>5137</v>
      </c>
      <c r="B5141" s="122" t="s">
        <v>4125</v>
      </c>
      <c r="C5141" s="110" t="s">
        <v>73</v>
      </c>
      <c r="D5141" s="110">
        <v>3</v>
      </c>
      <c r="E5141" s="36">
        <v>8.3333333333333329E-2</v>
      </c>
      <c r="F5141" s="50"/>
      <c r="G5141" s="50"/>
      <c r="H5141" s="12">
        <f>SUM(E5141*100,F5141:G5141)</f>
        <v>8.3333333333333321</v>
      </c>
      <c r="I5141" s="50"/>
      <c r="J5141" s="112"/>
      <c r="K5141" s="14">
        <f>SUM(I5141:J5141)</f>
        <v>0</v>
      </c>
      <c r="L5141" s="50"/>
      <c r="M5141" s="112"/>
      <c r="N5141" s="112"/>
      <c r="O5141" s="14">
        <f>SUM(L5141:N5141)</f>
        <v>0</v>
      </c>
      <c r="P5141" s="112"/>
      <c r="Q5141" s="112"/>
      <c r="R5141" s="112"/>
      <c r="S5141" s="112"/>
      <c r="T5141" s="14">
        <f>SUM(P5141:S5141)</f>
        <v>0</v>
      </c>
      <c r="U5141" s="50"/>
      <c r="V5141" s="50"/>
      <c r="W5141" s="50"/>
      <c r="X5141" s="50"/>
      <c r="Y5141" s="50"/>
      <c r="Z5141" s="50"/>
      <c r="AA5141" s="14">
        <f>SUM(U5141:Z5141)</f>
        <v>0</v>
      </c>
      <c r="AB5141" s="50"/>
      <c r="AC5141" s="50"/>
      <c r="AD5141" s="86">
        <f>H5141+K5141+O5141+T5141+AA5141+AB5141-AC5141</f>
        <v>8.3333333333333321</v>
      </c>
    </row>
    <row r="5142" spans="1:30" ht="21" customHeight="1" x14ac:dyDescent="0.2">
      <c r="A5142" s="9">
        <v>5138</v>
      </c>
      <c r="B5142" s="122">
        <v>164184</v>
      </c>
      <c r="C5142" s="110" t="s">
        <v>73</v>
      </c>
      <c r="D5142" s="110">
        <v>3</v>
      </c>
      <c r="E5142" s="36">
        <v>8.2222222222222224E-2</v>
      </c>
      <c r="F5142" s="50"/>
      <c r="G5142" s="50"/>
      <c r="H5142" s="12">
        <f>SUM(E5142*100,F5142:G5142)</f>
        <v>8.2222222222222232</v>
      </c>
      <c r="I5142" s="50"/>
      <c r="J5142" s="112"/>
      <c r="K5142" s="14">
        <f>SUM(I5142:J5142)</f>
        <v>0</v>
      </c>
      <c r="L5142" s="50"/>
      <c r="M5142" s="112"/>
      <c r="N5142" s="112"/>
      <c r="O5142" s="14">
        <f>SUM(L5142:N5142)</f>
        <v>0</v>
      </c>
      <c r="P5142" s="112"/>
      <c r="Q5142" s="112"/>
      <c r="R5142" s="112"/>
      <c r="S5142" s="112"/>
      <c r="T5142" s="14">
        <f>SUM(P5142:S5142)</f>
        <v>0</v>
      </c>
      <c r="U5142" s="50"/>
      <c r="V5142" s="50"/>
      <c r="W5142" s="50"/>
      <c r="X5142" s="50"/>
      <c r="Y5142" s="50"/>
      <c r="Z5142" s="50"/>
      <c r="AA5142" s="14">
        <f>SUM(U5142:Z5142)</f>
        <v>0</v>
      </c>
      <c r="AB5142" s="50"/>
      <c r="AC5142" s="50"/>
      <c r="AD5142" s="86">
        <f>H5142+K5142+O5142+T5142+AA5142+AB5142-AC5142</f>
        <v>8.2222222222222232</v>
      </c>
    </row>
    <row r="5143" spans="1:30" ht="21" customHeight="1" x14ac:dyDescent="0.2">
      <c r="A5143" s="10">
        <v>5139</v>
      </c>
      <c r="B5143" s="140">
        <v>164428</v>
      </c>
      <c r="C5143" s="92" t="s">
        <v>64</v>
      </c>
      <c r="D5143" s="91">
        <v>4</v>
      </c>
      <c r="E5143" s="37">
        <v>8.0747663551401866E-2</v>
      </c>
      <c r="F5143" s="52"/>
      <c r="G5143" s="46"/>
      <c r="H5143" s="12">
        <f>SUM(E5143*100,F5143:G5143)</f>
        <v>8.074766355140186</v>
      </c>
      <c r="I5143" s="94"/>
      <c r="J5143" s="95"/>
      <c r="K5143" s="12">
        <f>SUM(I5143:J5143)</f>
        <v>0</v>
      </c>
      <c r="L5143" s="95"/>
      <c r="M5143" s="95"/>
      <c r="N5143" s="95"/>
      <c r="O5143" s="12">
        <f>SUM(L5143:N5143)</f>
        <v>0</v>
      </c>
      <c r="P5143" s="95"/>
      <c r="Q5143" s="95"/>
      <c r="R5143" s="95"/>
      <c r="S5143" s="95"/>
      <c r="T5143" s="12">
        <f>SUM(P5143:S5143)</f>
        <v>0</v>
      </c>
      <c r="U5143" s="95"/>
      <c r="V5143" s="94"/>
      <c r="W5143" s="94"/>
      <c r="X5143" s="94"/>
      <c r="Y5143" s="85"/>
      <c r="Z5143" s="85"/>
      <c r="AA5143" s="14">
        <f>SUM(U5143:Z5143)</f>
        <v>0</v>
      </c>
      <c r="AB5143" s="85"/>
      <c r="AC5143" s="85"/>
      <c r="AD5143" s="86">
        <f>H5143+K5143+O5143+T5143+AA5143+AB5143-AC5143</f>
        <v>8.074766355140186</v>
      </c>
    </row>
    <row r="5144" spans="1:30" ht="21" customHeight="1" x14ac:dyDescent="0.2">
      <c r="A5144" s="8">
        <v>5140</v>
      </c>
      <c r="B5144" s="122" t="s">
        <v>4126</v>
      </c>
      <c r="C5144" s="110" t="s">
        <v>73</v>
      </c>
      <c r="D5144" s="110">
        <v>4</v>
      </c>
      <c r="E5144" s="36">
        <v>8.0294117647058821E-2</v>
      </c>
      <c r="F5144" s="50"/>
      <c r="G5144" s="50"/>
      <c r="H5144" s="12">
        <f>SUM(E5144*100,F5144:G5144)</f>
        <v>8.0294117647058822</v>
      </c>
      <c r="I5144" s="50"/>
      <c r="J5144" s="112"/>
      <c r="K5144" s="14">
        <f>SUM(I5144:J5144)</f>
        <v>0</v>
      </c>
      <c r="L5144" s="50"/>
      <c r="M5144" s="112"/>
      <c r="N5144" s="112"/>
      <c r="O5144" s="14">
        <f>SUM(L5144:N5144)</f>
        <v>0</v>
      </c>
      <c r="P5144" s="112"/>
      <c r="Q5144" s="112"/>
      <c r="R5144" s="112"/>
      <c r="S5144" s="112"/>
      <c r="T5144" s="14">
        <f>SUM(P5144:S5144)</f>
        <v>0</v>
      </c>
      <c r="U5144" s="50"/>
      <c r="V5144" s="50"/>
      <c r="W5144" s="50"/>
      <c r="X5144" s="50"/>
      <c r="Y5144" s="50"/>
      <c r="Z5144" s="50"/>
      <c r="AA5144" s="14">
        <f>SUM(U5144:Z5144)</f>
        <v>0</v>
      </c>
      <c r="AB5144" s="50"/>
      <c r="AC5144" s="50"/>
      <c r="AD5144" s="86">
        <f>H5144+K5144+O5144+T5144+AA5144+AB5144-AC5144</f>
        <v>8.0294117647058822</v>
      </c>
    </row>
    <row r="5145" spans="1:30" ht="21" customHeight="1" x14ac:dyDescent="0.2">
      <c r="A5145" s="9">
        <v>5141</v>
      </c>
      <c r="B5145" s="122" t="s">
        <v>4127</v>
      </c>
      <c r="C5145" s="110" t="s">
        <v>73</v>
      </c>
      <c r="D5145" s="110">
        <v>1</v>
      </c>
      <c r="E5145" s="36">
        <v>7.8888888888888883E-2</v>
      </c>
      <c r="F5145" s="50"/>
      <c r="G5145" s="50"/>
      <c r="H5145" s="12">
        <f>SUM(E5145*100,F5145:G5145)</f>
        <v>7.8888888888888884</v>
      </c>
      <c r="I5145" s="50"/>
      <c r="J5145" s="112"/>
      <c r="K5145" s="14">
        <f>SUM(I5145:J5145)</f>
        <v>0</v>
      </c>
      <c r="L5145" s="50"/>
      <c r="M5145" s="112"/>
      <c r="N5145" s="112"/>
      <c r="O5145" s="14">
        <f>SUM(L5145:N5145)</f>
        <v>0</v>
      </c>
      <c r="P5145" s="112"/>
      <c r="Q5145" s="112"/>
      <c r="R5145" s="112"/>
      <c r="S5145" s="112"/>
      <c r="T5145" s="14">
        <f>SUM(P5145:S5145)</f>
        <v>0</v>
      </c>
      <c r="U5145" s="50"/>
      <c r="V5145" s="50"/>
      <c r="W5145" s="50"/>
      <c r="X5145" s="50"/>
      <c r="Y5145" s="50"/>
      <c r="Z5145" s="50"/>
      <c r="AA5145" s="14">
        <f>SUM(U5145:Z5145)</f>
        <v>0</v>
      </c>
      <c r="AB5145" s="50"/>
      <c r="AC5145" s="50"/>
      <c r="AD5145" s="86">
        <f>H5145+K5145+O5145+T5145+AA5145+AB5145-AC5145</f>
        <v>7.8888888888888884</v>
      </c>
    </row>
    <row r="5146" spans="1:30" ht="21" customHeight="1" x14ac:dyDescent="0.2">
      <c r="A5146" s="10">
        <v>5142</v>
      </c>
      <c r="B5146" s="122" t="s">
        <v>4128</v>
      </c>
      <c r="C5146" s="110" t="s">
        <v>73</v>
      </c>
      <c r="D5146" s="110">
        <v>1</v>
      </c>
      <c r="E5146" s="36">
        <v>6.7857142857142852E-2</v>
      </c>
      <c r="F5146" s="50"/>
      <c r="G5146" s="50">
        <v>1</v>
      </c>
      <c r="H5146" s="12">
        <f>SUM(E5146*100,F5146:G5146)</f>
        <v>7.7857142857142856</v>
      </c>
      <c r="I5146" s="50"/>
      <c r="J5146" s="112"/>
      <c r="K5146" s="14">
        <f>SUM(I5146:J5146)</f>
        <v>0</v>
      </c>
      <c r="L5146" s="50"/>
      <c r="M5146" s="112"/>
      <c r="N5146" s="112"/>
      <c r="O5146" s="14">
        <f>SUM(L5146:N5146)</f>
        <v>0</v>
      </c>
      <c r="P5146" s="112"/>
      <c r="Q5146" s="112"/>
      <c r="R5146" s="112"/>
      <c r="S5146" s="112"/>
      <c r="T5146" s="14">
        <f>SUM(P5146:S5146)</f>
        <v>0</v>
      </c>
      <c r="U5146" s="50"/>
      <c r="V5146" s="50"/>
      <c r="W5146" s="50"/>
      <c r="X5146" s="50"/>
      <c r="Y5146" s="50"/>
      <c r="Z5146" s="50"/>
      <c r="AA5146" s="14">
        <f>SUM(U5146:Z5146)</f>
        <v>0</v>
      </c>
      <c r="AB5146" s="50"/>
      <c r="AC5146" s="50"/>
      <c r="AD5146" s="87">
        <f>H5146+K5146+O5146+T5146+AA5146+AB5146-AC5146</f>
        <v>7.7857142857142856</v>
      </c>
    </row>
    <row r="5147" spans="1:30" ht="21" customHeight="1" x14ac:dyDescent="0.2">
      <c r="A5147" s="8">
        <v>5143</v>
      </c>
      <c r="B5147" s="122">
        <v>164185</v>
      </c>
      <c r="C5147" s="110" t="s">
        <v>73</v>
      </c>
      <c r="D5147" s="110">
        <v>3</v>
      </c>
      <c r="E5147" s="36">
        <v>7.7777777777777779E-2</v>
      </c>
      <c r="F5147" s="50"/>
      <c r="G5147" s="50"/>
      <c r="H5147" s="12">
        <f>SUM(E5147*100,F5147:G5147)</f>
        <v>7.7777777777777777</v>
      </c>
      <c r="I5147" s="50"/>
      <c r="J5147" s="112"/>
      <c r="K5147" s="14">
        <f>SUM(I5147:J5147)</f>
        <v>0</v>
      </c>
      <c r="L5147" s="50"/>
      <c r="M5147" s="112"/>
      <c r="N5147" s="112"/>
      <c r="O5147" s="14">
        <f>SUM(L5147:N5147)</f>
        <v>0</v>
      </c>
      <c r="P5147" s="112"/>
      <c r="Q5147" s="112"/>
      <c r="R5147" s="112"/>
      <c r="S5147" s="112"/>
      <c r="T5147" s="14">
        <f>SUM(P5147:S5147)</f>
        <v>0</v>
      </c>
      <c r="U5147" s="50"/>
      <c r="V5147" s="50"/>
      <c r="W5147" s="50"/>
      <c r="X5147" s="50"/>
      <c r="Y5147" s="50"/>
      <c r="Z5147" s="50"/>
      <c r="AA5147" s="14">
        <f>SUM(U5147:Z5147)</f>
        <v>0</v>
      </c>
      <c r="AB5147" s="50"/>
      <c r="AC5147" s="50"/>
      <c r="AD5147" s="86">
        <f>H5147+K5147+O5147+T5147+AA5147+AB5147-AC5147</f>
        <v>7.7777777777777777</v>
      </c>
    </row>
    <row r="5148" spans="1:30" ht="21" customHeight="1" x14ac:dyDescent="0.2">
      <c r="A5148" s="9">
        <v>5144</v>
      </c>
      <c r="B5148" s="117">
        <v>194166</v>
      </c>
      <c r="C5148" s="119" t="s">
        <v>78</v>
      </c>
      <c r="D5148" s="119">
        <v>2</v>
      </c>
      <c r="E5148" s="36">
        <v>7.4166666666666672E-2</v>
      </c>
      <c r="F5148" s="51"/>
      <c r="G5148" s="51"/>
      <c r="H5148" s="12">
        <f>SUM(E5148*100,F5148:G5148)</f>
        <v>7.416666666666667</v>
      </c>
      <c r="I5148" s="51"/>
      <c r="J5148" s="121"/>
      <c r="K5148" s="14">
        <f>SUM(I5148:J5148)</f>
        <v>0</v>
      </c>
      <c r="L5148" s="51"/>
      <c r="M5148" s="121"/>
      <c r="N5148" s="121"/>
      <c r="O5148" s="14">
        <f>SUM(L5148:N5148)</f>
        <v>0</v>
      </c>
      <c r="P5148" s="121"/>
      <c r="Q5148" s="121"/>
      <c r="R5148" s="121"/>
      <c r="S5148" s="121"/>
      <c r="T5148" s="14">
        <f>SUM(P5148:S5148)</f>
        <v>0</v>
      </c>
      <c r="U5148" s="51"/>
      <c r="V5148" s="51"/>
      <c r="W5148" s="51"/>
      <c r="X5148" s="51"/>
      <c r="Y5148" s="51"/>
      <c r="Z5148" s="51"/>
      <c r="AA5148" s="14">
        <f>SUM(U5148:Z5148)</f>
        <v>0</v>
      </c>
      <c r="AB5148" s="51"/>
      <c r="AC5148" s="51"/>
      <c r="AD5148" s="87">
        <f>H5148+K5148+O5148+T5148+AA5148+AB5148-AC5148</f>
        <v>7.416666666666667</v>
      </c>
    </row>
    <row r="5149" spans="1:30" ht="21" customHeight="1" x14ac:dyDescent="0.2">
      <c r="A5149" s="10">
        <v>5145</v>
      </c>
      <c r="B5149" s="96" t="s">
        <v>4129</v>
      </c>
      <c r="C5149" s="96" t="s">
        <v>66</v>
      </c>
      <c r="D5149" s="96">
        <v>2</v>
      </c>
      <c r="E5149" s="35">
        <v>7.2999999999999995E-2</v>
      </c>
      <c r="F5149" s="47"/>
      <c r="G5149" s="47"/>
      <c r="H5149" s="12">
        <f>SUM(E5149*100,F5149:G5149)</f>
        <v>7.3</v>
      </c>
      <c r="I5149" s="47"/>
      <c r="J5149" s="77"/>
      <c r="K5149" s="13">
        <f>SUM(I5149:J5149)</f>
        <v>0</v>
      </c>
      <c r="L5149" s="47"/>
      <c r="M5149" s="77"/>
      <c r="N5149" s="77"/>
      <c r="O5149" s="13">
        <f>SUM(L5149:N5149)</f>
        <v>0</v>
      </c>
      <c r="P5149" s="77"/>
      <c r="Q5149" s="77"/>
      <c r="R5149" s="77"/>
      <c r="S5149" s="77"/>
      <c r="T5149" s="13">
        <f>SUM(P5149:S5149)</f>
        <v>0</v>
      </c>
      <c r="U5149" s="47"/>
      <c r="V5149" s="47"/>
      <c r="W5149" s="47"/>
      <c r="X5149" s="47"/>
      <c r="Y5149" s="47"/>
      <c r="Z5149" s="47"/>
      <c r="AA5149" s="13">
        <f>SUM(U5149:Z5149)</f>
        <v>0</v>
      </c>
      <c r="AB5149" s="47"/>
      <c r="AC5149" s="47"/>
      <c r="AD5149" s="86">
        <f>H5149+K5149+O5149+T5149+AA5149+AB5149-AC5149</f>
        <v>7.3</v>
      </c>
    </row>
    <row r="5150" spans="1:30" ht="21" customHeight="1" x14ac:dyDescent="0.2">
      <c r="A5150" s="8">
        <v>5146</v>
      </c>
      <c r="B5150" s="107" t="s">
        <v>4130</v>
      </c>
      <c r="C5150" s="104" t="s">
        <v>70</v>
      </c>
      <c r="D5150" s="104">
        <v>2</v>
      </c>
      <c r="E5150" s="36">
        <f>H5150/100</f>
        <v>7.0099999999999996E-2</v>
      </c>
      <c r="F5150" s="49"/>
      <c r="G5150" s="49"/>
      <c r="H5150" s="12">
        <v>7.01</v>
      </c>
      <c r="I5150" s="49"/>
      <c r="J5150" s="106"/>
      <c r="K5150" s="14">
        <f>SUM(I5150:J5150)</f>
        <v>0</v>
      </c>
      <c r="L5150" s="49"/>
      <c r="M5150" s="106"/>
      <c r="N5150" s="106"/>
      <c r="O5150" s="14">
        <f>SUM(L5150:N5150)</f>
        <v>0</v>
      </c>
      <c r="P5150" s="106"/>
      <c r="Q5150" s="106"/>
      <c r="R5150" s="106"/>
      <c r="S5150" s="106"/>
      <c r="T5150" s="14">
        <f>SUM(P5150:S5150)</f>
        <v>0</v>
      </c>
      <c r="U5150" s="49"/>
      <c r="V5150" s="49"/>
      <c r="W5150" s="49"/>
      <c r="X5150" s="49"/>
      <c r="Y5150" s="49"/>
      <c r="Z5150" s="49"/>
      <c r="AA5150" s="14">
        <f>SUM(U5150:Z5150)</f>
        <v>0</v>
      </c>
      <c r="AB5150" s="49"/>
      <c r="AC5150" s="49"/>
      <c r="AD5150" s="86">
        <f>H5150+K5150+O5150+T5150+AA5150+AB5150-AC5150</f>
        <v>7.01</v>
      </c>
    </row>
    <row r="5151" spans="1:30" ht="21" customHeight="1" x14ac:dyDescent="0.2">
      <c r="A5151" s="9">
        <v>5147</v>
      </c>
      <c r="B5151" s="137" t="s">
        <v>4131</v>
      </c>
      <c r="C5151" s="101" t="s">
        <v>68</v>
      </c>
      <c r="D5151" s="137">
        <v>4</v>
      </c>
      <c r="E5151" s="35">
        <v>6.9629629629629625E-2</v>
      </c>
      <c r="F5151" s="48"/>
      <c r="G5151" s="48"/>
      <c r="H5151" s="12">
        <f>SUM(E5151*100,F5151:G5151)</f>
        <v>6.9629629629629628</v>
      </c>
      <c r="I5151" s="48"/>
      <c r="J5151" s="78"/>
      <c r="K5151" s="13">
        <f>SUM(I5151:J5151)</f>
        <v>0</v>
      </c>
      <c r="L5151" s="48"/>
      <c r="M5151" s="78"/>
      <c r="N5151" s="78"/>
      <c r="O5151" s="13">
        <f>SUM(L5151:N5151)</f>
        <v>0</v>
      </c>
      <c r="P5151" s="78"/>
      <c r="Q5151" s="78"/>
      <c r="R5151" s="78"/>
      <c r="S5151" s="78"/>
      <c r="T5151" s="13">
        <f>SUM(P5151:S5151)</f>
        <v>0</v>
      </c>
      <c r="U5151" s="48"/>
      <c r="V5151" s="48"/>
      <c r="W5151" s="48"/>
      <c r="X5151" s="48"/>
      <c r="Y5151" s="48"/>
      <c r="Z5151" s="48"/>
      <c r="AA5151" s="13">
        <f>SUM(U5151:Z5151)</f>
        <v>0</v>
      </c>
      <c r="AB5151" s="48"/>
      <c r="AC5151" s="48"/>
      <c r="AD5151" s="87">
        <f>H5151+K5151+O5151+T5151+AA5151+AB5151-AC5151</f>
        <v>6.9629629629629628</v>
      </c>
    </row>
    <row r="5152" spans="1:30" ht="21" customHeight="1" x14ac:dyDescent="0.2">
      <c r="A5152" s="10">
        <v>5148</v>
      </c>
      <c r="B5152" s="110" t="s">
        <v>4132</v>
      </c>
      <c r="C5152" s="110" t="s">
        <v>73</v>
      </c>
      <c r="D5152" s="110">
        <v>3</v>
      </c>
      <c r="E5152" s="36">
        <v>6.8695652173913047E-2</v>
      </c>
      <c r="F5152" s="50"/>
      <c r="G5152" s="50"/>
      <c r="H5152" s="12">
        <f>SUM(E5152*100,F5152:G5152)</f>
        <v>6.8695652173913047</v>
      </c>
      <c r="I5152" s="50"/>
      <c r="J5152" s="112"/>
      <c r="K5152" s="14">
        <f>SUM(I5152:J5152)</f>
        <v>0</v>
      </c>
      <c r="L5152" s="50"/>
      <c r="M5152" s="112"/>
      <c r="N5152" s="112"/>
      <c r="O5152" s="14">
        <f>SUM(L5152:N5152)</f>
        <v>0</v>
      </c>
      <c r="P5152" s="112"/>
      <c r="Q5152" s="112"/>
      <c r="R5152" s="112"/>
      <c r="S5152" s="112"/>
      <c r="T5152" s="14">
        <f>SUM(P5152:S5152)</f>
        <v>0</v>
      </c>
      <c r="U5152" s="50"/>
      <c r="V5152" s="50"/>
      <c r="W5152" s="50"/>
      <c r="X5152" s="50"/>
      <c r="Y5152" s="50"/>
      <c r="Z5152" s="50"/>
      <c r="AA5152" s="14">
        <f>SUM(U5152:Z5152)</f>
        <v>0</v>
      </c>
      <c r="AB5152" s="50"/>
      <c r="AC5152" s="50"/>
      <c r="AD5152" s="86">
        <f>H5152+K5152+O5152+T5152+AA5152+AB5152-AC5152</f>
        <v>6.8695652173913047</v>
      </c>
    </row>
    <row r="5153" spans="1:30" ht="21" customHeight="1" x14ac:dyDescent="0.2">
      <c r="A5153" s="8">
        <v>5149</v>
      </c>
      <c r="B5153" s="107" t="s">
        <v>4133</v>
      </c>
      <c r="C5153" s="104" t="s">
        <v>70</v>
      </c>
      <c r="D5153" s="104">
        <v>2</v>
      </c>
      <c r="E5153" s="36">
        <f>H5153/100</f>
        <v>6.8049999999999999E-2</v>
      </c>
      <c r="F5153" s="49"/>
      <c r="G5153" s="49"/>
      <c r="H5153" s="12">
        <v>6.8049999999999997</v>
      </c>
      <c r="I5153" s="49"/>
      <c r="J5153" s="106"/>
      <c r="K5153" s="14">
        <f>SUM(I5153:J5153)</f>
        <v>0</v>
      </c>
      <c r="L5153" s="49"/>
      <c r="M5153" s="106"/>
      <c r="N5153" s="106"/>
      <c r="O5153" s="14">
        <f>SUM(L5153:N5153)</f>
        <v>0</v>
      </c>
      <c r="P5153" s="106"/>
      <c r="Q5153" s="106"/>
      <c r="R5153" s="106"/>
      <c r="S5153" s="106"/>
      <c r="T5153" s="14">
        <f>SUM(P5153:S5153)</f>
        <v>0</v>
      </c>
      <c r="U5153" s="49"/>
      <c r="V5153" s="49"/>
      <c r="W5153" s="49"/>
      <c r="X5153" s="49"/>
      <c r="Y5153" s="49"/>
      <c r="Z5153" s="49"/>
      <c r="AA5153" s="14">
        <f>SUM(U5153:Z5153)</f>
        <v>0</v>
      </c>
      <c r="AB5153" s="49"/>
      <c r="AC5153" s="49"/>
      <c r="AD5153" s="87">
        <f>H5153+K5153+O5153+T5153+AA5153+AB5153-AC5153</f>
        <v>6.8049999999999997</v>
      </c>
    </row>
    <row r="5154" spans="1:30" ht="21" customHeight="1" x14ac:dyDescent="0.2">
      <c r="A5154" s="9">
        <v>5150</v>
      </c>
      <c r="B5154" s="96" t="s">
        <v>4134</v>
      </c>
      <c r="C5154" s="96" t="s">
        <v>66</v>
      </c>
      <c r="D5154" s="96">
        <v>4</v>
      </c>
      <c r="E5154" s="35">
        <v>5.5555555555555552E-2</v>
      </c>
      <c r="F5154" s="47"/>
      <c r="G5154" s="47"/>
      <c r="H5154" s="12">
        <f>SUM(E5154*100,F5154:G5154)</f>
        <v>5.5555555555555554</v>
      </c>
      <c r="I5154" s="47"/>
      <c r="J5154" s="77"/>
      <c r="K5154" s="13">
        <f>SUM(I5154:J5154)</f>
        <v>0</v>
      </c>
      <c r="L5154" s="47"/>
      <c r="M5154" s="77"/>
      <c r="N5154" s="77"/>
      <c r="O5154" s="13">
        <f>SUM(L5154:N5154)</f>
        <v>0</v>
      </c>
      <c r="P5154" s="77"/>
      <c r="Q5154" s="77"/>
      <c r="R5154" s="77"/>
      <c r="S5154" s="77"/>
      <c r="T5154" s="13">
        <f>SUM(P5154:S5154)</f>
        <v>0</v>
      </c>
      <c r="U5154" s="47"/>
      <c r="V5154" s="47"/>
      <c r="W5154" s="47"/>
      <c r="X5154" s="47"/>
      <c r="Y5154" s="47">
        <v>0.8</v>
      </c>
      <c r="Z5154" s="47"/>
      <c r="AA5154" s="13">
        <f>SUM(U5154:Z5154)</f>
        <v>0.8</v>
      </c>
      <c r="AB5154" s="47"/>
      <c r="AC5154" s="47"/>
      <c r="AD5154" s="87">
        <f>H5154+K5154+O5154+T5154+AA5154+AB5154-AC5154</f>
        <v>6.3555555555555552</v>
      </c>
    </row>
    <row r="5155" spans="1:30" ht="21" customHeight="1" x14ac:dyDescent="0.2">
      <c r="A5155" s="10">
        <v>5151</v>
      </c>
      <c r="B5155" s="122" t="s">
        <v>4135</v>
      </c>
      <c r="C5155" s="110" t="s">
        <v>73</v>
      </c>
      <c r="D5155" s="110">
        <v>4</v>
      </c>
      <c r="E5155" s="36">
        <v>6.235294117647059E-2</v>
      </c>
      <c r="F5155" s="50"/>
      <c r="G5155" s="50"/>
      <c r="H5155" s="12">
        <f>SUM(E5155*100,F5155:G5155)</f>
        <v>6.2352941176470589</v>
      </c>
      <c r="I5155" s="50"/>
      <c r="J5155" s="112"/>
      <c r="K5155" s="14">
        <f>SUM(I5155:J5155)</f>
        <v>0</v>
      </c>
      <c r="L5155" s="50"/>
      <c r="M5155" s="112"/>
      <c r="N5155" s="112"/>
      <c r="O5155" s="14">
        <f>SUM(L5155:N5155)</f>
        <v>0</v>
      </c>
      <c r="P5155" s="112"/>
      <c r="Q5155" s="112"/>
      <c r="R5155" s="112"/>
      <c r="S5155" s="112"/>
      <c r="T5155" s="14">
        <f>SUM(P5155:S5155)</f>
        <v>0</v>
      </c>
      <c r="U5155" s="50"/>
      <c r="V5155" s="50"/>
      <c r="W5155" s="50"/>
      <c r="X5155" s="50"/>
      <c r="Y5155" s="50"/>
      <c r="Z5155" s="50"/>
      <c r="AA5155" s="14">
        <f>SUM(U5155:Z5155)</f>
        <v>0</v>
      </c>
      <c r="AB5155" s="50"/>
      <c r="AC5155" s="50"/>
      <c r="AD5155" s="87">
        <f>H5155+K5155+O5155+T5155+AA5155+AB5155-AC5155</f>
        <v>6.2352941176470589</v>
      </c>
    </row>
    <row r="5156" spans="1:30" ht="21" customHeight="1" x14ac:dyDescent="0.2">
      <c r="A5156" s="8">
        <v>5152</v>
      </c>
      <c r="B5156" s="129" t="s">
        <v>4136</v>
      </c>
      <c r="C5156" s="101" t="s">
        <v>68</v>
      </c>
      <c r="D5156" s="101">
        <v>3</v>
      </c>
      <c r="E5156" s="35">
        <v>6.1935483870967742E-2</v>
      </c>
      <c r="F5156" s="48"/>
      <c r="G5156" s="48"/>
      <c r="H5156" s="12">
        <f>SUM(E5156*100,F5156:G5156)</f>
        <v>6.193548387096774</v>
      </c>
      <c r="I5156" s="48"/>
      <c r="J5156" s="78"/>
      <c r="K5156" s="13">
        <f>SUM(I5156:J5156)</f>
        <v>0</v>
      </c>
      <c r="L5156" s="48"/>
      <c r="M5156" s="78"/>
      <c r="N5156" s="78"/>
      <c r="O5156" s="13">
        <f>SUM(L5156:N5156)</f>
        <v>0</v>
      </c>
      <c r="P5156" s="78"/>
      <c r="Q5156" s="78"/>
      <c r="R5156" s="78"/>
      <c r="S5156" s="78"/>
      <c r="T5156" s="13">
        <f>SUM(P5156:S5156)</f>
        <v>0</v>
      </c>
      <c r="U5156" s="48"/>
      <c r="V5156" s="48"/>
      <c r="W5156" s="48"/>
      <c r="X5156" s="48"/>
      <c r="Y5156" s="48"/>
      <c r="Z5156" s="48"/>
      <c r="AA5156" s="13">
        <f>SUM(U5156:Z5156)</f>
        <v>0</v>
      </c>
      <c r="AB5156" s="48"/>
      <c r="AC5156" s="48"/>
      <c r="AD5156" s="87">
        <f>H5156+K5156+O5156+T5156+AA5156+AB5156-AC5156</f>
        <v>6.193548387096774</v>
      </c>
    </row>
    <row r="5157" spans="1:30" ht="21" customHeight="1" x14ac:dyDescent="0.2">
      <c r="A5157" s="9">
        <v>5153</v>
      </c>
      <c r="B5157" s="100" t="s">
        <v>4137</v>
      </c>
      <c r="C5157" s="101" t="s">
        <v>68</v>
      </c>
      <c r="D5157" s="101">
        <v>3</v>
      </c>
      <c r="E5157" s="35">
        <v>6.133333333333333E-2</v>
      </c>
      <c r="F5157" s="48"/>
      <c r="G5157" s="48"/>
      <c r="H5157" s="12">
        <f>SUM(E5157*100,F5157:G5157)</f>
        <v>6.1333333333333329</v>
      </c>
      <c r="I5157" s="48"/>
      <c r="J5157" s="78"/>
      <c r="K5157" s="13">
        <f>SUM(I5157:J5157)</f>
        <v>0</v>
      </c>
      <c r="L5157" s="48"/>
      <c r="M5157" s="78"/>
      <c r="N5157" s="78"/>
      <c r="O5157" s="13">
        <f>SUM(L5157:N5157)</f>
        <v>0</v>
      </c>
      <c r="P5157" s="78"/>
      <c r="Q5157" s="78"/>
      <c r="R5157" s="78"/>
      <c r="S5157" s="78"/>
      <c r="T5157" s="13">
        <f>SUM(P5157:S5157)</f>
        <v>0</v>
      </c>
      <c r="U5157" s="48"/>
      <c r="V5157" s="48"/>
      <c r="W5157" s="48"/>
      <c r="X5157" s="48"/>
      <c r="Y5157" s="48"/>
      <c r="Z5157" s="48"/>
      <c r="AA5157" s="13">
        <f>SUM(U5157:Z5157)</f>
        <v>0</v>
      </c>
      <c r="AB5157" s="48"/>
      <c r="AC5157" s="48"/>
      <c r="AD5157" s="86">
        <f>H5157+K5157+O5157+T5157+AA5157+AB5157-AC5157</f>
        <v>6.1333333333333329</v>
      </c>
    </row>
    <row r="5158" spans="1:30" ht="21" customHeight="1" x14ac:dyDescent="0.2">
      <c r="A5158" s="10">
        <v>5154</v>
      </c>
      <c r="B5158" s="129" t="s">
        <v>4138</v>
      </c>
      <c r="C5158" s="101" t="s">
        <v>68</v>
      </c>
      <c r="D5158" s="101">
        <v>2</v>
      </c>
      <c r="E5158" s="35">
        <v>5.8999999999999997E-2</v>
      </c>
      <c r="F5158" s="48"/>
      <c r="G5158" s="48"/>
      <c r="H5158" s="12">
        <f>SUM(E5158*100,F5158:G5158)</f>
        <v>5.8999999999999995</v>
      </c>
      <c r="I5158" s="48"/>
      <c r="J5158" s="78"/>
      <c r="K5158" s="13">
        <f>SUM(I5158:J5158)</f>
        <v>0</v>
      </c>
      <c r="L5158" s="48"/>
      <c r="M5158" s="78"/>
      <c r="N5158" s="78"/>
      <c r="O5158" s="13">
        <f>SUM(L5158:N5158)</f>
        <v>0</v>
      </c>
      <c r="P5158" s="78"/>
      <c r="Q5158" s="78"/>
      <c r="R5158" s="78"/>
      <c r="S5158" s="78"/>
      <c r="T5158" s="13">
        <f>SUM(P5158:S5158)</f>
        <v>0</v>
      </c>
      <c r="U5158" s="48"/>
      <c r="V5158" s="48"/>
      <c r="W5158" s="48"/>
      <c r="X5158" s="48"/>
      <c r="Y5158" s="48"/>
      <c r="Z5158" s="48"/>
      <c r="AA5158" s="13">
        <f>SUM(U5158:Z5158)</f>
        <v>0</v>
      </c>
      <c r="AB5158" s="48"/>
      <c r="AC5158" s="48"/>
      <c r="AD5158" s="86">
        <f>H5158+K5158+O5158+T5158+AA5158+AB5158-AC5158</f>
        <v>5.8999999999999995</v>
      </c>
    </row>
    <row r="5159" spans="1:30" ht="21" customHeight="1" x14ac:dyDescent="0.2">
      <c r="A5159" s="8">
        <v>5155</v>
      </c>
      <c r="B5159" s="96" t="s">
        <v>4139</v>
      </c>
      <c r="C5159" s="96" t="s">
        <v>66</v>
      </c>
      <c r="D5159" s="96">
        <v>4</v>
      </c>
      <c r="E5159" s="35">
        <v>5.7407407407407407E-2</v>
      </c>
      <c r="F5159" s="47"/>
      <c r="G5159" s="47"/>
      <c r="H5159" s="12">
        <f>SUM(E5159*100,F5159:G5159)</f>
        <v>5.7407407407407405</v>
      </c>
      <c r="I5159" s="47"/>
      <c r="J5159" s="77"/>
      <c r="K5159" s="13">
        <f>SUM(I5159:J5159)</f>
        <v>0</v>
      </c>
      <c r="L5159" s="47"/>
      <c r="M5159" s="77"/>
      <c r="N5159" s="77"/>
      <c r="O5159" s="13">
        <f>SUM(L5159:N5159)</f>
        <v>0</v>
      </c>
      <c r="P5159" s="77"/>
      <c r="Q5159" s="77"/>
      <c r="R5159" s="77"/>
      <c r="S5159" s="77"/>
      <c r="T5159" s="13">
        <f>SUM(P5159:S5159)</f>
        <v>0</v>
      </c>
      <c r="U5159" s="47"/>
      <c r="V5159" s="47"/>
      <c r="W5159" s="47"/>
      <c r="X5159" s="47"/>
      <c r="Y5159" s="47"/>
      <c r="Z5159" s="47"/>
      <c r="AA5159" s="13">
        <f>SUM(U5159:Z5159)</f>
        <v>0</v>
      </c>
      <c r="AB5159" s="47"/>
      <c r="AC5159" s="47"/>
      <c r="AD5159" s="86">
        <f>H5159+K5159+O5159+T5159+AA5159+AB5159-AC5159</f>
        <v>5.7407407407407405</v>
      </c>
    </row>
    <row r="5160" spans="1:30" ht="21" customHeight="1" x14ac:dyDescent="0.2">
      <c r="A5160" s="9">
        <v>5156</v>
      </c>
      <c r="B5160" s="122" t="s">
        <v>4140</v>
      </c>
      <c r="C5160" s="110" t="s">
        <v>73</v>
      </c>
      <c r="D5160" s="110">
        <v>1</v>
      </c>
      <c r="E5160" s="36">
        <v>5.5555555555555552E-2</v>
      </c>
      <c r="F5160" s="50"/>
      <c r="G5160" s="50"/>
      <c r="H5160" s="12">
        <f>SUM(E5160*100,F5160:G5160)</f>
        <v>5.5555555555555554</v>
      </c>
      <c r="I5160" s="50"/>
      <c r="J5160" s="112"/>
      <c r="K5160" s="14">
        <f>SUM(I5160:J5160)</f>
        <v>0</v>
      </c>
      <c r="L5160" s="50"/>
      <c r="M5160" s="112"/>
      <c r="N5160" s="112"/>
      <c r="O5160" s="14">
        <f>SUM(L5160:N5160)</f>
        <v>0</v>
      </c>
      <c r="P5160" s="112"/>
      <c r="Q5160" s="112"/>
      <c r="R5160" s="112"/>
      <c r="S5160" s="112"/>
      <c r="T5160" s="14">
        <f>SUM(P5160:S5160)</f>
        <v>0</v>
      </c>
      <c r="U5160" s="50"/>
      <c r="V5160" s="50"/>
      <c r="W5160" s="50"/>
      <c r="X5160" s="50"/>
      <c r="Y5160" s="50"/>
      <c r="Z5160" s="50"/>
      <c r="AA5160" s="14">
        <f>SUM(U5160:Z5160)</f>
        <v>0</v>
      </c>
      <c r="AB5160" s="50"/>
      <c r="AC5160" s="50"/>
      <c r="AD5160" s="86">
        <f>H5160+K5160+O5160+T5160+AA5160+AB5160-AC5160</f>
        <v>5.5555555555555554</v>
      </c>
    </row>
    <row r="5161" spans="1:30" ht="21" customHeight="1" x14ac:dyDescent="0.2">
      <c r="A5161" s="10">
        <v>5157</v>
      </c>
      <c r="B5161" s="122">
        <v>164822</v>
      </c>
      <c r="C5161" s="110" t="s">
        <v>73</v>
      </c>
      <c r="D5161" s="110">
        <v>4</v>
      </c>
      <c r="E5161" s="36">
        <v>5.4732352941176475E-2</v>
      </c>
      <c r="F5161" s="50"/>
      <c r="G5161" s="50"/>
      <c r="H5161" s="12">
        <f>SUM(E5161*100,F5161:G5161)</f>
        <v>5.4732352941176474</v>
      </c>
      <c r="I5161" s="50"/>
      <c r="J5161" s="112"/>
      <c r="K5161" s="14">
        <f>SUM(I5161:J5161)</f>
        <v>0</v>
      </c>
      <c r="L5161" s="50"/>
      <c r="M5161" s="112"/>
      <c r="N5161" s="112"/>
      <c r="O5161" s="14">
        <f>SUM(L5161:N5161)</f>
        <v>0</v>
      </c>
      <c r="P5161" s="112"/>
      <c r="Q5161" s="112"/>
      <c r="R5161" s="112"/>
      <c r="S5161" s="112"/>
      <c r="T5161" s="14">
        <f>SUM(P5161:S5161)</f>
        <v>0</v>
      </c>
      <c r="U5161" s="50"/>
      <c r="V5161" s="50"/>
      <c r="W5161" s="50"/>
      <c r="X5161" s="50"/>
      <c r="Y5161" s="50"/>
      <c r="Z5161" s="50"/>
      <c r="AA5161" s="14">
        <f>SUM(U5161:Z5161)</f>
        <v>0</v>
      </c>
      <c r="AB5161" s="50"/>
      <c r="AC5161" s="50"/>
      <c r="AD5161" s="87">
        <f>H5161+K5161+O5161+T5161+AA5161+AB5161-AC5161</f>
        <v>5.4732352941176474</v>
      </c>
    </row>
    <row r="5162" spans="1:30" ht="21" customHeight="1" x14ac:dyDescent="0.2">
      <c r="A5162" s="8">
        <v>5158</v>
      </c>
      <c r="B5162" s="122" t="s">
        <v>4141</v>
      </c>
      <c r="C5162" s="110" t="s">
        <v>73</v>
      </c>
      <c r="D5162" s="110">
        <v>4</v>
      </c>
      <c r="E5162" s="36">
        <v>5.2941176470588235E-2</v>
      </c>
      <c r="F5162" s="50"/>
      <c r="G5162" s="50"/>
      <c r="H5162" s="12">
        <f>SUM(E5162*100,F5162:G5162)</f>
        <v>5.2941176470588234</v>
      </c>
      <c r="I5162" s="50"/>
      <c r="J5162" s="112"/>
      <c r="K5162" s="14">
        <f>SUM(I5162:J5162)</f>
        <v>0</v>
      </c>
      <c r="L5162" s="50"/>
      <c r="M5162" s="112"/>
      <c r="N5162" s="112"/>
      <c r="O5162" s="14">
        <f>SUM(L5162:N5162)</f>
        <v>0</v>
      </c>
      <c r="P5162" s="112"/>
      <c r="Q5162" s="112"/>
      <c r="R5162" s="112"/>
      <c r="S5162" s="112"/>
      <c r="T5162" s="14">
        <f>SUM(P5162:S5162)</f>
        <v>0</v>
      </c>
      <c r="U5162" s="50"/>
      <c r="V5162" s="50"/>
      <c r="W5162" s="50"/>
      <c r="X5162" s="50"/>
      <c r="Y5162" s="50"/>
      <c r="Z5162" s="50"/>
      <c r="AA5162" s="14">
        <f>SUM(U5162:Z5162)</f>
        <v>0</v>
      </c>
      <c r="AB5162" s="50"/>
      <c r="AC5162" s="50"/>
      <c r="AD5162" s="87">
        <f>H5162+K5162+O5162+T5162+AA5162+AB5162-AC5162</f>
        <v>5.2941176470588234</v>
      </c>
    </row>
    <row r="5163" spans="1:30" ht="21" customHeight="1" x14ac:dyDescent="0.2">
      <c r="A5163" s="9">
        <v>5159</v>
      </c>
      <c r="B5163" s="117">
        <v>184177</v>
      </c>
      <c r="C5163" s="119" t="s">
        <v>78</v>
      </c>
      <c r="D5163" s="119">
        <v>3</v>
      </c>
      <c r="E5163" s="36">
        <v>5.2272727272727269E-2</v>
      </c>
      <c r="F5163" s="51"/>
      <c r="G5163" s="51"/>
      <c r="H5163" s="12">
        <f>SUM(E5163*100,F5163:G5163)</f>
        <v>5.2272727272727266</v>
      </c>
      <c r="I5163" s="51"/>
      <c r="J5163" s="121"/>
      <c r="K5163" s="14">
        <f>SUM(I5163:J5163)</f>
        <v>0</v>
      </c>
      <c r="L5163" s="51"/>
      <c r="M5163" s="121"/>
      <c r="N5163" s="121"/>
      <c r="O5163" s="14">
        <f>SUM(L5163:N5163)</f>
        <v>0</v>
      </c>
      <c r="P5163" s="121"/>
      <c r="Q5163" s="121"/>
      <c r="R5163" s="121"/>
      <c r="S5163" s="121"/>
      <c r="T5163" s="14">
        <f>SUM(P5163:S5163)</f>
        <v>0</v>
      </c>
      <c r="U5163" s="51"/>
      <c r="V5163" s="51"/>
      <c r="W5163" s="51"/>
      <c r="X5163" s="51"/>
      <c r="Y5163" s="51"/>
      <c r="Z5163" s="51"/>
      <c r="AA5163" s="14">
        <f>SUM(U5163:Z5163)</f>
        <v>0</v>
      </c>
      <c r="AB5163" s="51"/>
      <c r="AC5163" s="51"/>
      <c r="AD5163" s="87">
        <f>H5163+K5163+O5163+T5163+AA5163+AB5163-AC5163</f>
        <v>5.2272727272727266</v>
      </c>
    </row>
    <row r="5164" spans="1:30" ht="21" customHeight="1" x14ac:dyDescent="0.2">
      <c r="A5164" s="10">
        <v>5160</v>
      </c>
      <c r="B5164" s="96" t="s">
        <v>4142</v>
      </c>
      <c r="C5164" s="96" t="s">
        <v>66</v>
      </c>
      <c r="D5164" s="96">
        <v>4</v>
      </c>
      <c r="E5164" s="35">
        <v>0.05</v>
      </c>
      <c r="F5164" s="47"/>
      <c r="G5164" s="47"/>
      <c r="H5164" s="12">
        <f>SUM(E5164*100,F5164:G5164)</f>
        <v>5</v>
      </c>
      <c r="I5164" s="47"/>
      <c r="J5164" s="77"/>
      <c r="K5164" s="13">
        <f>SUM(I5164:J5164)</f>
        <v>0</v>
      </c>
      <c r="L5164" s="47"/>
      <c r="M5164" s="77"/>
      <c r="N5164" s="77"/>
      <c r="O5164" s="13">
        <f>SUM(L5164:N5164)</f>
        <v>0</v>
      </c>
      <c r="P5164" s="77"/>
      <c r="Q5164" s="77"/>
      <c r="R5164" s="77"/>
      <c r="S5164" s="77"/>
      <c r="T5164" s="13">
        <f>SUM(P5164:S5164)</f>
        <v>0</v>
      </c>
      <c r="U5164" s="47"/>
      <c r="V5164" s="47"/>
      <c r="W5164" s="47"/>
      <c r="X5164" s="47"/>
      <c r="Y5164" s="47"/>
      <c r="Z5164" s="47"/>
      <c r="AA5164" s="13">
        <f>SUM(U5164:Z5164)</f>
        <v>0</v>
      </c>
      <c r="AB5164" s="47"/>
      <c r="AC5164" s="47"/>
      <c r="AD5164" s="86">
        <f>H5164+K5164+O5164+T5164+AA5164+AB5164-AC5164</f>
        <v>5</v>
      </c>
    </row>
    <row r="5165" spans="1:30" ht="21" customHeight="1" x14ac:dyDescent="0.2">
      <c r="A5165" s="8">
        <v>5161</v>
      </c>
      <c r="B5165" s="96" t="s">
        <v>4143</v>
      </c>
      <c r="C5165" s="96" t="s">
        <v>66</v>
      </c>
      <c r="D5165" s="96">
        <v>2</v>
      </c>
      <c r="E5165" s="35">
        <v>4.6666666666666669E-2</v>
      </c>
      <c r="F5165" s="47"/>
      <c r="G5165" s="47"/>
      <c r="H5165" s="12">
        <f>SUM(E5165*100,F5165:G5165)</f>
        <v>4.666666666666667</v>
      </c>
      <c r="I5165" s="47"/>
      <c r="J5165" s="77"/>
      <c r="K5165" s="13">
        <f>SUM(I5165:J5165)</f>
        <v>0</v>
      </c>
      <c r="L5165" s="47"/>
      <c r="M5165" s="77"/>
      <c r="N5165" s="77"/>
      <c r="O5165" s="13">
        <f>SUM(L5165:N5165)</f>
        <v>0</v>
      </c>
      <c r="P5165" s="77"/>
      <c r="Q5165" s="77"/>
      <c r="R5165" s="77"/>
      <c r="S5165" s="77"/>
      <c r="T5165" s="13">
        <f>SUM(P5165:S5165)</f>
        <v>0</v>
      </c>
      <c r="U5165" s="47"/>
      <c r="V5165" s="47"/>
      <c r="W5165" s="47"/>
      <c r="X5165" s="47"/>
      <c r="Y5165" s="47"/>
      <c r="Z5165" s="47"/>
      <c r="AA5165" s="13">
        <f>SUM(U5165:Z5165)</f>
        <v>0</v>
      </c>
      <c r="AB5165" s="47"/>
      <c r="AC5165" s="47"/>
      <c r="AD5165" s="87">
        <f>H5165+K5165+O5165+T5165+AA5165+AB5165-AC5165</f>
        <v>4.666666666666667</v>
      </c>
    </row>
    <row r="5166" spans="1:30" ht="21" customHeight="1" x14ac:dyDescent="0.2">
      <c r="A5166" s="9">
        <v>5162</v>
      </c>
      <c r="B5166" s="123" t="s">
        <v>4144</v>
      </c>
      <c r="C5166" s="101" t="s">
        <v>68</v>
      </c>
      <c r="D5166" s="125">
        <v>3</v>
      </c>
      <c r="E5166" s="35">
        <v>3.793103448275862E-2</v>
      </c>
      <c r="F5166" s="48"/>
      <c r="G5166" s="48"/>
      <c r="H5166" s="12">
        <f>SUM(E5166*100,F5166:G5166)</f>
        <v>3.7931034482758621</v>
      </c>
      <c r="I5166" s="48"/>
      <c r="J5166" s="78"/>
      <c r="K5166" s="13">
        <f>SUM(I5166:J5166)</f>
        <v>0</v>
      </c>
      <c r="L5166" s="48"/>
      <c r="M5166" s="78"/>
      <c r="N5166" s="78"/>
      <c r="O5166" s="13">
        <f>SUM(L5166:N5166)</f>
        <v>0</v>
      </c>
      <c r="P5166" s="78"/>
      <c r="Q5166" s="130"/>
      <c r="R5166" s="78">
        <v>0.5</v>
      </c>
      <c r="S5166" s="78"/>
      <c r="T5166" s="13">
        <f>SUM(P5166:S5166)</f>
        <v>0.5</v>
      </c>
      <c r="U5166" s="48"/>
      <c r="V5166" s="48"/>
      <c r="W5166" s="48"/>
      <c r="X5166" s="48"/>
      <c r="Y5166" s="48"/>
      <c r="Z5166" s="48"/>
      <c r="AA5166" s="13">
        <f>SUM(U5166:Z5166)</f>
        <v>0</v>
      </c>
      <c r="AB5166" s="48"/>
      <c r="AC5166" s="48"/>
      <c r="AD5166" s="86">
        <f>H5166+K5166+O5166+T5166+AA5166+AB5166-AC5166</f>
        <v>4.2931034482758621</v>
      </c>
    </row>
    <row r="5167" spans="1:30" ht="21" customHeight="1" x14ac:dyDescent="0.2">
      <c r="A5167" s="10">
        <v>5163</v>
      </c>
      <c r="B5167" s="110" t="s">
        <v>4145</v>
      </c>
      <c r="C5167" s="110" t="s">
        <v>73</v>
      </c>
      <c r="D5167" s="110">
        <v>1</v>
      </c>
      <c r="E5167" s="36">
        <v>4.1935483870967745E-2</v>
      </c>
      <c r="F5167" s="50"/>
      <c r="G5167" s="50"/>
      <c r="H5167" s="12">
        <f>SUM(E5167*100,F5167:G5167)</f>
        <v>4.1935483870967749</v>
      </c>
      <c r="I5167" s="50"/>
      <c r="J5167" s="112"/>
      <c r="K5167" s="14">
        <f>SUM(I5167:J5167)</f>
        <v>0</v>
      </c>
      <c r="L5167" s="50"/>
      <c r="M5167" s="112"/>
      <c r="N5167" s="112"/>
      <c r="O5167" s="14">
        <f>SUM(L5167:N5167)</f>
        <v>0</v>
      </c>
      <c r="P5167" s="112"/>
      <c r="Q5167" s="112"/>
      <c r="R5167" s="112"/>
      <c r="S5167" s="112"/>
      <c r="T5167" s="14">
        <f>SUM(P5167:S5167)</f>
        <v>0</v>
      </c>
      <c r="U5167" s="50"/>
      <c r="V5167" s="50"/>
      <c r="W5167" s="50"/>
      <c r="X5167" s="50"/>
      <c r="Y5167" s="50"/>
      <c r="Z5167" s="50"/>
      <c r="AA5167" s="14">
        <f>SUM(U5167:Z5167)</f>
        <v>0</v>
      </c>
      <c r="AB5167" s="50"/>
      <c r="AC5167" s="50"/>
      <c r="AD5167" s="86">
        <f>H5167+K5167+O5167+T5167+AA5167+AB5167-AC5167</f>
        <v>4.1935483870967749</v>
      </c>
    </row>
    <row r="5168" spans="1:30" ht="21" customHeight="1" x14ac:dyDescent="0.2">
      <c r="A5168" s="8">
        <v>5164</v>
      </c>
      <c r="B5168" s="96" t="s">
        <v>4146</v>
      </c>
      <c r="C5168" s="96" t="s">
        <v>66</v>
      </c>
      <c r="D5168" s="96">
        <v>2</v>
      </c>
      <c r="E5168" s="35">
        <v>0</v>
      </c>
      <c r="F5168" s="47"/>
      <c r="G5168" s="47"/>
      <c r="H5168" s="12">
        <f>SUM(E5168*100,F5168:G5168)</f>
        <v>0</v>
      </c>
      <c r="I5168" s="47"/>
      <c r="J5168" s="77"/>
      <c r="K5168" s="13">
        <f>SUM(I5168:J5168)</f>
        <v>0</v>
      </c>
      <c r="L5168" s="47"/>
      <c r="M5168" s="77"/>
      <c r="N5168" s="77"/>
      <c r="O5168" s="13">
        <f>SUM(L5168:N5168)</f>
        <v>0</v>
      </c>
      <c r="P5168" s="77"/>
      <c r="Q5168" s="77"/>
      <c r="R5168" s="77"/>
      <c r="S5168" s="77"/>
      <c r="T5168" s="13">
        <f>SUM(P5168:S5168)</f>
        <v>0</v>
      </c>
      <c r="U5168" s="47"/>
      <c r="V5168" s="47">
        <v>4</v>
      </c>
      <c r="W5168" s="47"/>
      <c r="X5168" s="47"/>
      <c r="Y5168" s="47"/>
      <c r="Z5168" s="47"/>
      <c r="AA5168" s="13">
        <f>SUM(U5168:Z5168)</f>
        <v>4</v>
      </c>
      <c r="AB5168" s="47"/>
      <c r="AC5168" s="47"/>
      <c r="AD5168" s="87">
        <f>H5168+K5168+O5168+T5168+AA5168+AB5168-AC5168</f>
        <v>4</v>
      </c>
    </row>
    <row r="5169" spans="1:30" ht="21" customHeight="1" x14ac:dyDescent="0.2">
      <c r="A5169" s="9">
        <v>5165</v>
      </c>
      <c r="B5169" s="122" t="s">
        <v>4147</v>
      </c>
      <c r="C5169" s="110" t="s">
        <v>73</v>
      </c>
      <c r="D5169" s="110">
        <v>2</v>
      </c>
      <c r="E5169" s="36">
        <v>3.9090909090909093E-2</v>
      </c>
      <c r="F5169" s="50"/>
      <c r="G5169" s="50"/>
      <c r="H5169" s="12">
        <f>SUM(E5169*100,F5169:G5169)</f>
        <v>3.9090909090909092</v>
      </c>
      <c r="I5169" s="50"/>
      <c r="J5169" s="112"/>
      <c r="K5169" s="14">
        <f>SUM(I5169:J5169)</f>
        <v>0</v>
      </c>
      <c r="L5169" s="50"/>
      <c r="M5169" s="112"/>
      <c r="N5169" s="112"/>
      <c r="O5169" s="14">
        <f>SUM(L5169:N5169)</f>
        <v>0</v>
      </c>
      <c r="P5169" s="112"/>
      <c r="Q5169" s="112"/>
      <c r="R5169" s="112"/>
      <c r="S5169" s="112"/>
      <c r="T5169" s="14">
        <f>SUM(P5169:S5169)</f>
        <v>0</v>
      </c>
      <c r="U5169" s="50"/>
      <c r="V5169" s="50"/>
      <c r="W5169" s="50"/>
      <c r="X5169" s="50"/>
      <c r="Y5169" s="50"/>
      <c r="Z5169" s="50"/>
      <c r="AA5169" s="14">
        <f>SUM(U5169:Z5169)</f>
        <v>0</v>
      </c>
      <c r="AB5169" s="50"/>
      <c r="AC5169" s="50"/>
      <c r="AD5169" s="86">
        <f>H5169+K5169+O5169+T5169+AA5169+AB5169-AC5169</f>
        <v>3.9090909090909092</v>
      </c>
    </row>
    <row r="5170" spans="1:30" ht="21" customHeight="1" x14ac:dyDescent="0.2">
      <c r="A5170" s="10">
        <v>5166</v>
      </c>
      <c r="B5170" s="110" t="s">
        <v>4148</v>
      </c>
      <c r="C5170" s="110" t="s">
        <v>73</v>
      </c>
      <c r="D5170" s="110">
        <v>3</v>
      </c>
      <c r="E5170" s="36">
        <v>3.4782608695652174E-2</v>
      </c>
      <c r="F5170" s="50"/>
      <c r="G5170" s="50"/>
      <c r="H5170" s="12">
        <f>SUM(E5170*100,F5170:G5170)</f>
        <v>3.4782608695652173</v>
      </c>
      <c r="I5170" s="50"/>
      <c r="J5170" s="112"/>
      <c r="K5170" s="14">
        <f>SUM(I5170:J5170)</f>
        <v>0</v>
      </c>
      <c r="L5170" s="50"/>
      <c r="M5170" s="112"/>
      <c r="N5170" s="112"/>
      <c r="O5170" s="14">
        <f>SUM(L5170:N5170)</f>
        <v>0</v>
      </c>
      <c r="P5170" s="112"/>
      <c r="Q5170" s="112"/>
      <c r="R5170" s="112"/>
      <c r="S5170" s="112"/>
      <c r="T5170" s="14">
        <f>SUM(P5170:S5170)</f>
        <v>0</v>
      </c>
      <c r="U5170" s="50"/>
      <c r="V5170" s="50"/>
      <c r="W5170" s="50"/>
      <c r="X5170" s="50"/>
      <c r="Y5170" s="50"/>
      <c r="Z5170" s="50"/>
      <c r="AA5170" s="14">
        <f>SUM(U5170:Z5170)</f>
        <v>0</v>
      </c>
      <c r="AB5170" s="50"/>
      <c r="AC5170" s="50"/>
      <c r="AD5170" s="87">
        <f>H5170+K5170+O5170+T5170+AA5170+AB5170-AC5170</f>
        <v>3.4782608695652173</v>
      </c>
    </row>
    <row r="5171" spans="1:30" ht="21" customHeight="1" x14ac:dyDescent="0.2">
      <c r="A5171" s="8">
        <v>5167</v>
      </c>
      <c r="B5171" s="100" t="s">
        <v>4149</v>
      </c>
      <c r="C5171" s="101" t="s">
        <v>68</v>
      </c>
      <c r="D5171" s="156">
        <v>1</v>
      </c>
      <c r="E5171" s="38">
        <v>3.4000000000000002E-2</v>
      </c>
      <c r="F5171" s="48"/>
      <c r="G5171" s="48"/>
      <c r="H5171" s="12">
        <f>SUM(E5171*100,F5171:G5171)</f>
        <v>3.4000000000000004</v>
      </c>
      <c r="I5171" s="48"/>
      <c r="J5171" s="78"/>
      <c r="K5171" s="13">
        <f>SUM(I5171:J5171)</f>
        <v>0</v>
      </c>
      <c r="L5171" s="48"/>
      <c r="M5171" s="78"/>
      <c r="N5171" s="78"/>
      <c r="O5171" s="13">
        <f>SUM(L5171:N5171)</f>
        <v>0</v>
      </c>
      <c r="P5171" s="78"/>
      <c r="Q5171" s="78"/>
      <c r="R5171" s="78"/>
      <c r="S5171" s="78"/>
      <c r="T5171" s="13">
        <f>SUM(P5171:S5171)</f>
        <v>0</v>
      </c>
      <c r="U5171" s="48"/>
      <c r="V5171" s="48"/>
      <c r="W5171" s="48"/>
      <c r="X5171" s="48"/>
      <c r="Y5171" s="48"/>
      <c r="Z5171" s="48"/>
      <c r="AA5171" s="13">
        <f>SUM(U5171:Z5171)</f>
        <v>0</v>
      </c>
      <c r="AB5171" s="48"/>
      <c r="AC5171" s="48"/>
      <c r="AD5171" s="86">
        <f>H5171+K5171+O5171+T5171+AA5171+AB5171-AC5171</f>
        <v>3.4000000000000004</v>
      </c>
    </row>
    <row r="5172" spans="1:30" ht="21" customHeight="1" x14ac:dyDescent="0.2">
      <c r="A5172" s="9">
        <v>5168</v>
      </c>
      <c r="B5172" s="110" t="s">
        <v>4150</v>
      </c>
      <c r="C5172" s="110" t="s">
        <v>73</v>
      </c>
      <c r="D5172" s="110">
        <v>2</v>
      </c>
      <c r="E5172" s="36">
        <v>3.1468531468531472E-2</v>
      </c>
      <c r="F5172" s="50"/>
      <c r="G5172" s="50"/>
      <c r="H5172" s="12">
        <f>SUM(E5172*100,F5172:G5172)</f>
        <v>3.1468531468531471</v>
      </c>
      <c r="I5172" s="50"/>
      <c r="J5172" s="112"/>
      <c r="K5172" s="14">
        <f>SUM(I5172:J5172)</f>
        <v>0</v>
      </c>
      <c r="L5172" s="50"/>
      <c r="M5172" s="112"/>
      <c r="N5172" s="112"/>
      <c r="O5172" s="14">
        <f>SUM(L5172:N5172)</f>
        <v>0</v>
      </c>
      <c r="P5172" s="112"/>
      <c r="Q5172" s="112"/>
      <c r="R5172" s="112"/>
      <c r="S5172" s="112"/>
      <c r="T5172" s="14">
        <f>SUM(P5172:S5172)</f>
        <v>0</v>
      </c>
      <c r="U5172" s="50"/>
      <c r="V5172" s="50"/>
      <c r="W5172" s="50"/>
      <c r="X5172" s="50"/>
      <c r="Y5172" s="50"/>
      <c r="Z5172" s="50"/>
      <c r="AA5172" s="14">
        <f>SUM(U5172:Z5172)</f>
        <v>0</v>
      </c>
      <c r="AB5172" s="50"/>
      <c r="AC5172" s="50"/>
      <c r="AD5172" s="86">
        <f>H5172+K5172+O5172+T5172+AA5172+AB5172-AC5172</f>
        <v>3.1468531468531471</v>
      </c>
    </row>
    <row r="5173" spans="1:30" ht="21" customHeight="1" x14ac:dyDescent="0.2">
      <c r="A5173" s="10">
        <v>5169</v>
      </c>
      <c r="B5173" s="100" t="s">
        <v>4151</v>
      </c>
      <c r="C5173" s="101" t="s">
        <v>68</v>
      </c>
      <c r="D5173" s="101">
        <v>2</v>
      </c>
      <c r="E5173" s="35">
        <v>2.1999999999999999E-2</v>
      </c>
      <c r="F5173" s="48"/>
      <c r="G5173" s="48"/>
      <c r="H5173" s="12">
        <f>SUM(E5173*100,F5173:G5173)</f>
        <v>2.1999999999999997</v>
      </c>
      <c r="I5173" s="48"/>
      <c r="J5173" s="78"/>
      <c r="K5173" s="13">
        <f>SUM(I5173:J5173)</f>
        <v>0</v>
      </c>
      <c r="L5173" s="48"/>
      <c r="M5173" s="78"/>
      <c r="N5173" s="78"/>
      <c r="O5173" s="13">
        <f>SUM(L5173:N5173)</f>
        <v>0</v>
      </c>
      <c r="P5173" s="78"/>
      <c r="Q5173" s="78"/>
      <c r="R5173" s="78"/>
      <c r="S5173" s="78"/>
      <c r="T5173" s="13">
        <f>SUM(P5173:S5173)</f>
        <v>0</v>
      </c>
      <c r="U5173" s="48"/>
      <c r="V5173" s="48"/>
      <c r="W5173" s="48"/>
      <c r="X5173" s="48"/>
      <c r="Y5173" s="48"/>
      <c r="Z5173" s="48"/>
      <c r="AA5173" s="13">
        <f>SUM(U5173:Z5173)</f>
        <v>0</v>
      </c>
      <c r="AB5173" s="48"/>
      <c r="AC5173" s="48"/>
      <c r="AD5173" s="87">
        <f>H5173+K5173+O5173+T5173+AA5173+AB5173-AC5173</f>
        <v>2.1999999999999997</v>
      </c>
    </row>
    <row r="5174" spans="1:30" ht="21" customHeight="1" x14ac:dyDescent="0.2">
      <c r="A5174" s="8">
        <v>5170</v>
      </c>
      <c r="B5174" s="110" t="s">
        <v>4152</v>
      </c>
      <c r="C5174" s="110" t="s">
        <v>73</v>
      </c>
      <c r="D5174" s="110">
        <v>4</v>
      </c>
      <c r="E5174" s="36">
        <v>0.02</v>
      </c>
      <c r="F5174" s="50"/>
      <c r="G5174" s="50"/>
      <c r="H5174" s="12">
        <f>SUM(E5174*100,F5174:G5174)</f>
        <v>2</v>
      </c>
      <c r="I5174" s="50"/>
      <c r="J5174" s="112"/>
      <c r="K5174" s="14">
        <f>SUM(I5174:J5174)</f>
        <v>0</v>
      </c>
      <c r="L5174" s="50"/>
      <c r="M5174" s="112"/>
      <c r="N5174" s="112"/>
      <c r="O5174" s="14">
        <f>SUM(L5174:N5174)</f>
        <v>0</v>
      </c>
      <c r="P5174" s="112"/>
      <c r="Q5174" s="112"/>
      <c r="R5174" s="112"/>
      <c r="S5174" s="112"/>
      <c r="T5174" s="14">
        <f>SUM(P5174:S5174)</f>
        <v>0</v>
      </c>
      <c r="U5174" s="50"/>
      <c r="V5174" s="50"/>
      <c r="W5174" s="50"/>
      <c r="X5174" s="50"/>
      <c r="Y5174" s="50"/>
      <c r="Z5174" s="50"/>
      <c r="AA5174" s="14">
        <f>SUM(U5174:Z5174)</f>
        <v>0</v>
      </c>
      <c r="AB5174" s="50"/>
      <c r="AC5174" s="50"/>
      <c r="AD5174" s="86">
        <f>H5174+K5174+O5174+T5174+AA5174+AB5174-AC5174</f>
        <v>2</v>
      </c>
    </row>
    <row r="5175" spans="1:30" ht="21" customHeight="1" x14ac:dyDescent="0.2">
      <c r="A5175" s="9">
        <v>5171</v>
      </c>
      <c r="B5175" s="110" t="s">
        <v>4153</v>
      </c>
      <c r="C5175" s="110" t="s">
        <v>73</v>
      </c>
      <c r="D5175" s="110">
        <v>4</v>
      </c>
      <c r="E5175" s="36">
        <v>1.96875E-2</v>
      </c>
      <c r="F5175" s="50"/>
      <c r="G5175" s="50"/>
      <c r="H5175" s="12">
        <f>SUM(E5175*100,F5175:G5175)</f>
        <v>1.96875</v>
      </c>
      <c r="I5175" s="50"/>
      <c r="J5175" s="112"/>
      <c r="K5175" s="14">
        <f>SUM(I5175:J5175)</f>
        <v>0</v>
      </c>
      <c r="L5175" s="50"/>
      <c r="M5175" s="112"/>
      <c r="N5175" s="112"/>
      <c r="O5175" s="14">
        <f>SUM(L5175:N5175)</f>
        <v>0</v>
      </c>
      <c r="P5175" s="112"/>
      <c r="Q5175" s="112"/>
      <c r="R5175" s="112"/>
      <c r="S5175" s="112"/>
      <c r="T5175" s="14">
        <f>SUM(P5175:S5175)</f>
        <v>0</v>
      </c>
      <c r="U5175" s="50"/>
      <c r="V5175" s="50"/>
      <c r="W5175" s="50"/>
      <c r="X5175" s="50"/>
      <c r="Y5175" s="50"/>
      <c r="Z5175" s="50"/>
      <c r="AA5175" s="14">
        <f>SUM(U5175:Z5175)</f>
        <v>0</v>
      </c>
      <c r="AB5175" s="50"/>
      <c r="AC5175" s="50"/>
      <c r="AD5175" s="86">
        <f>H5175+K5175+O5175+T5175+AA5175+AB5175-AC5175</f>
        <v>1.96875</v>
      </c>
    </row>
    <row r="5176" spans="1:30" ht="21" customHeight="1" x14ac:dyDescent="0.2">
      <c r="A5176" s="10">
        <v>5172</v>
      </c>
      <c r="B5176" s="96" t="s">
        <v>4154</v>
      </c>
      <c r="C5176" s="96" t="s">
        <v>66</v>
      </c>
      <c r="D5176" s="96">
        <v>3</v>
      </c>
      <c r="E5176" s="35">
        <v>1.5517241379310345E-2</v>
      </c>
      <c r="F5176" s="47"/>
      <c r="G5176" s="47"/>
      <c r="H5176" s="12">
        <f>SUM(E5176*100,F5176:G5176)</f>
        <v>1.5517241379310345</v>
      </c>
      <c r="I5176" s="47"/>
      <c r="J5176" s="77"/>
      <c r="K5176" s="13">
        <f>SUM(I5176:J5176)</f>
        <v>0</v>
      </c>
      <c r="L5176" s="47"/>
      <c r="M5176" s="77"/>
      <c r="N5176" s="77"/>
      <c r="O5176" s="13">
        <f>SUM(L5176:N5176)</f>
        <v>0</v>
      </c>
      <c r="P5176" s="77"/>
      <c r="Q5176" s="77"/>
      <c r="R5176" s="77"/>
      <c r="S5176" s="77"/>
      <c r="T5176" s="13">
        <f>SUM(P5176:S5176)</f>
        <v>0</v>
      </c>
      <c r="U5176" s="47"/>
      <c r="V5176" s="47"/>
      <c r="W5176" s="47"/>
      <c r="X5176" s="47"/>
      <c r="Y5176" s="47"/>
      <c r="Z5176" s="47"/>
      <c r="AA5176" s="13">
        <f>SUM(U5176:Z5176)</f>
        <v>0</v>
      </c>
      <c r="AB5176" s="47"/>
      <c r="AC5176" s="47"/>
      <c r="AD5176" s="86">
        <f>H5176+K5176+O5176+T5176+AA5176+AB5176-AC5176</f>
        <v>1.5517241379310345</v>
      </c>
    </row>
    <row r="5177" spans="1:30" ht="21" customHeight="1" x14ac:dyDescent="0.2">
      <c r="A5177" s="8">
        <v>5173</v>
      </c>
      <c r="B5177" s="107" t="s">
        <v>4155</v>
      </c>
      <c r="C5177" s="104" t="s">
        <v>70</v>
      </c>
      <c r="D5177" s="104">
        <v>2</v>
      </c>
      <c r="E5177" s="36">
        <f>H5177/100</f>
        <v>1.4999999999999999E-2</v>
      </c>
      <c r="F5177" s="49"/>
      <c r="G5177" s="49"/>
      <c r="H5177" s="12">
        <v>1.5</v>
      </c>
      <c r="I5177" s="49"/>
      <c r="J5177" s="106"/>
      <c r="K5177" s="14">
        <f>SUM(I5177:J5177)</f>
        <v>0</v>
      </c>
      <c r="L5177" s="49"/>
      <c r="M5177" s="106"/>
      <c r="N5177" s="106"/>
      <c r="O5177" s="14">
        <f>SUM(L5177:N5177)</f>
        <v>0</v>
      </c>
      <c r="P5177" s="106"/>
      <c r="Q5177" s="106"/>
      <c r="R5177" s="106"/>
      <c r="S5177" s="106"/>
      <c r="T5177" s="14">
        <f>SUM(P5177:S5177)</f>
        <v>0</v>
      </c>
      <c r="U5177" s="49"/>
      <c r="V5177" s="49"/>
      <c r="W5177" s="49"/>
      <c r="X5177" s="49"/>
      <c r="Y5177" s="49"/>
      <c r="Z5177" s="49"/>
      <c r="AA5177" s="14">
        <f>SUM(U5177:Z5177)</f>
        <v>0</v>
      </c>
      <c r="AB5177" s="49"/>
      <c r="AC5177" s="49"/>
      <c r="AD5177" s="87">
        <f>H5177+K5177+O5177+T5177+AA5177+AB5177-AC5177</f>
        <v>1.5</v>
      </c>
    </row>
    <row r="5178" spans="1:30" ht="21" customHeight="1" x14ac:dyDescent="0.2">
      <c r="A5178" s="9">
        <v>5174</v>
      </c>
      <c r="B5178" s="110" t="s">
        <v>4156</v>
      </c>
      <c r="C5178" s="110" t="s">
        <v>73</v>
      </c>
      <c r="D5178" s="110">
        <v>4</v>
      </c>
      <c r="E5178" s="36">
        <v>1.1886792452830201E-2</v>
      </c>
      <c r="F5178" s="50"/>
      <c r="G5178" s="50"/>
      <c r="H5178" s="12">
        <f>SUM(E5178*100,F5178:G5178)</f>
        <v>1.1886792452830202</v>
      </c>
      <c r="I5178" s="50"/>
      <c r="J5178" s="112"/>
      <c r="K5178" s="14">
        <f>SUM(I5178:J5178)</f>
        <v>0</v>
      </c>
      <c r="L5178" s="50"/>
      <c r="M5178" s="112"/>
      <c r="N5178" s="112"/>
      <c r="O5178" s="14">
        <f>SUM(L5178:N5178)</f>
        <v>0</v>
      </c>
      <c r="P5178" s="112"/>
      <c r="Q5178" s="112"/>
      <c r="R5178" s="112"/>
      <c r="S5178" s="112"/>
      <c r="T5178" s="14">
        <f>SUM(P5178:S5178)</f>
        <v>0</v>
      </c>
      <c r="U5178" s="50"/>
      <c r="V5178" s="50"/>
      <c r="W5178" s="50"/>
      <c r="X5178" s="50"/>
      <c r="Y5178" s="50"/>
      <c r="Z5178" s="50"/>
      <c r="AA5178" s="14">
        <f>SUM(U5178:Z5178)</f>
        <v>0</v>
      </c>
      <c r="AB5178" s="50"/>
      <c r="AC5178" s="50"/>
      <c r="AD5178" s="87">
        <f>H5178+K5178+O5178+T5178+AA5178+AB5178-AC5178</f>
        <v>1.1886792452830202</v>
      </c>
    </row>
    <row r="5179" spans="1:30" ht="21" customHeight="1" x14ac:dyDescent="0.2">
      <c r="A5179" s="10">
        <v>5175</v>
      </c>
      <c r="B5179" s="122">
        <v>164023</v>
      </c>
      <c r="C5179" s="110" t="s">
        <v>73</v>
      </c>
      <c r="D5179" s="110">
        <v>4</v>
      </c>
      <c r="E5179" s="36">
        <v>1.0666666666666666E-2</v>
      </c>
      <c r="F5179" s="50"/>
      <c r="G5179" s="50"/>
      <c r="H5179" s="12">
        <f>SUM(E5179*100,F5179:G5179)</f>
        <v>1.0666666666666667</v>
      </c>
      <c r="I5179" s="50"/>
      <c r="J5179" s="112"/>
      <c r="K5179" s="14">
        <f>SUM(I5179:J5179)</f>
        <v>0</v>
      </c>
      <c r="L5179" s="50"/>
      <c r="M5179" s="112"/>
      <c r="N5179" s="112"/>
      <c r="O5179" s="14">
        <f>SUM(L5179:N5179)</f>
        <v>0</v>
      </c>
      <c r="P5179" s="112"/>
      <c r="Q5179" s="112"/>
      <c r="R5179" s="112"/>
      <c r="S5179" s="112"/>
      <c r="T5179" s="14">
        <f>SUM(P5179:S5179)</f>
        <v>0</v>
      </c>
      <c r="U5179" s="50"/>
      <c r="V5179" s="50"/>
      <c r="W5179" s="50"/>
      <c r="X5179" s="50"/>
      <c r="Y5179" s="50"/>
      <c r="Z5179" s="50"/>
      <c r="AA5179" s="14">
        <f>SUM(U5179:Z5179)</f>
        <v>0</v>
      </c>
      <c r="AB5179" s="50"/>
      <c r="AC5179" s="50"/>
      <c r="AD5179" s="87">
        <f>H5179+K5179+O5179+T5179+AA5179+AB5179-AC5179</f>
        <v>1.0666666666666667</v>
      </c>
    </row>
    <row r="5180" spans="1:30" ht="21" customHeight="1" x14ac:dyDescent="0.2">
      <c r="A5180" s="8">
        <v>5176</v>
      </c>
      <c r="B5180" s="100" t="s">
        <v>4157</v>
      </c>
      <c r="C5180" s="101" t="s">
        <v>68</v>
      </c>
      <c r="D5180" s="101">
        <v>2</v>
      </c>
      <c r="E5180" s="35">
        <v>1.0666666666666666E-2</v>
      </c>
      <c r="F5180" s="48"/>
      <c r="G5180" s="48"/>
      <c r="H5180" s="12">
        <f>SUM(E5180*100,F5180:G5180)</f>
        <v>1.0666666666666667</v>
      </c>
      <c r="I5180" s="48"/>
      <c r="J5180" s="78"/>
      <c r="K5180" s="13">
        <f>SUM(I5180:J5180)</f>
        <v>0</v>
      </c>
      <c r="L5180" s="48"/>
      <c r="M5180" s="78"/>
      <c r="N5180" s="78"/>
      <c r="O5180" s="13">
        <f>SUM(L5180:N5180)</f>
        <v>0</v>
      </c>
      <c r="P5180" s="78"/>
      <c r="Q5180" s="78"/>
      <c r="R5180" s="78"/>
      <c r="S5180" s="78"/>
      <c r="T5180" s="13">
        <f>SUM(P5180:S5180)</f>
        <v>0</v>
      </c>
      <c r="U5180" s="48"/>
      <c r="V5180" s="48"/>
      <c r="W5180" s="48"/>
      <c r="X5180" s="48"/>
      <c r="Y5180" s="48"/>
      <c r="Z5180" s="48"/>
      <c r="AA5180" s="13">
        <f>SUM(U5180:Z5180)</f>
        <v>0</v>
      </c>
      <c r="AB5180" s="48"/>
      <c r="AC5180" s="48"/>
      <c r="AD5180" s="87">
        <f>H5180+K5180+O5180+T5180+AA5180+AB5180-AC5180</f>
        <v>1.0666666666666667</v>
      </c>
    </row>
    <row r="5181" spans="1:30" ht="21" customHeight="1" x14ac:dyDescent="0.2">
      <c r="A5181" s="9">
        <v>5177</v>
      </c>
      <c r="B5181" s="11"/>
      <c r="C5181" s="11" t="s">
        <v>66</v>
      </c>
      <c r="D5181" s="11">
        <v>2</v>
      </c>
      <c r="E5181" s="35"/>
      <c r="F5181" s="47"/>
      <c r="G5181" s="47"/>
      <c r="H5181" s="12">
        <f>SUM(E5181*100,F5181:G5181)</f>
        <v>0</v>
      </c>
      <c r="I5181" s="47"/>
      <c r="J5181" s="77"/>
      <c r="K5181" s="13">
        <f>SUM(I5181:J5181)</f>
        <v>0</v>
      </c>
      <c r="L5181" s="47"/>
      <c r="M5181" s="77"/>
      <c r="N5181" s="77"/>
      <c r="O5181" s="13">
        <f>SUM(L5181:N5181)</f>
        <v>0</v>
      </c>
      <c r="P5181" s="77"/>
      <c r="Q5181" s="77"/>
      <c r="R5181" s="77">
        <v>0.9</v>
      </c>
      <c r="S5181" s="77"/>
      <c r="T5181" s="13">
        <f>SUM(P5181:S5181)</f>
        <v>0.9</v>
      </c>
      <c r="U5181" s="47"/>
      <c r="V5181" s="47"/>
      <c r="W5181" s="47"/>
      <c r="X5181" s="47"/>
      <c r="Y5181" s="47"/>
      <c r="Z5181" s="47"/>
      <c r="AA5181" s="13">
        <f>SUM(U5181:Z5181)</f>
        <v>0</v>
      </c>
      <c r="AB5181" s="47"/>
      <c r="AC5181" s="47"/>
      <c r="AD5181" s="86">
        <f>H5181+K5181+O5181+T5181+AA5181+AB5181-AC5181</f>
        <v>0.9</v>
      </c>
    </row>
    <row r="5182" spans="1:30" ht="21" customHeight="1" x14ac:dyDescent="0.2">
      <c r="A5182" s="10">
        <v>5178</v>
      </c>
      <c r="B5182" s="99" t="s">
        <v>4158</v>
      </c>
      <c r="C5182" s="101" t="s">
        <v>68</v>
      </c>
      <c r="D5182" s="101">
        <v>2</v>
      </c>
      <c r="E5182" s="35">
        <v>8.0000000000000002E-3</v>
      </c>
      <c r="F5182" s="48"/>
      <c r="G5182" s="48"/>
      <c r="H5182" s="12">
        <f>SUM(E5182*100,F5182:G5182)</f>
        <v>0.8</v>
      </c>
      <c r="I5182" s="48"/>
      <c r="J5182" s="78"/>
      <c r="K5182" s="13">
        <f>SUM(I5182:J5182)</f>
        <v>0</v>
      </c>
      <c r="L5182" s="48"/>
      <c r="M5182" s="78"/>
      <c r="N5182" s="78"/>
      <c r="O5182" s="13">
        <f>SUM(L5182:N5182)</f>
        <v>0</v>
      </c>
      <c r="P5182" s="78"/>
      <c r="Q5182" s="78"/>
      <c r="R5182" s="78"/>
      <c r="S5182" s="78"/>
      <c r="T5182" s="13">
        <f>SUM(P5182:S5182)</f>
        <v>0</v>
      </c>
      <c r="U5182" s="48"/>
      <c r="V5182" s="48"/>
      <c r="W5182" s="48"/>
      <c r="X5182" s="48"/>
      <c r="Y5182" s="48"/>
      <c r="Z5182" s="48"/>
      <c r="AA5182" s="13">
        <f>SUM(U5182:Z5182)</f>
        <v>0</v>
      </c>
      <c r="AB5182" s="48"/>
      <c r="AC5182" s="48"/>
      <c r="AD5182" s="86">
        <f>H5182+K5182+O5182+T5182+AA5182+AB5182-AC5182</f>
        <v>0.8</v>
      </c>
    </row>
    <row r="5183" spans="1:30" ht="21" customHeight="1" x14ac:dyDescent="0.2">
      <c r="A5183" s="8">
        <v>5179</v>
      </c>
      <c r="B5183" s="11"/>
      <c r="C5183" s="11" t="s">
        <v>66</v>
      </c>
      <c r="D5183" s="11">
        <v>1</v>
      </c>
      <c r="E5183" s="35"/>
      <c r="F5183" s="47"/>
      <c r="G5183" s="47"/>
      <c r="H5183" s="12">
        <f>SUM(E5183*100,F5183:G5183)</f>
        <v>0</v>
      </c>
      <c r="I5183" s="47"/>
      <c r="J5183" s="77"/>
      <c r="K5183" s="13">
        <f>SUM(I5183:J5183)</f>
        <v>0</v>
      </c>
      <c r="L5183" s="47"/>
      <c r="M5183" s="77"/>
      <c r="N5183" s="77"/>
      <c r="O5183" s="13">
        <f>SUM(L5183:N5183)</f>
        <v>0</v>
      </c>
      <c r="P5183" s="77"/>
      <c r="Q5183" s="77"/>
      <c r="R5183" s="77">
        <v>0.5</v>
      </c>
      <c r="S5183" s="77"/>
      <c r="T5183" s="13">
        <f>SUM(P5183:S5183)</f>
        <v>0.5</v>
      </c>
      <c r="U5183" s="47"/>
      <c r="V5183" s="47">
        <v>0.2</v>
      </c>
      <c r="W5183" s="47"/>
      <c r="X5183" s="47"/>
      <c r="Y5183" s="47"/>
      <c r="Z5183" s="47"/>
      <c r="AA5183" s="13">
        <f>SUM(U5183:Z5183)</f>
        <v>0.2</v>
      </c>
      <c r="AB5183" s="47"/>
      <c r="AC5183" s="47"/>
      <c r="AD5183" s="86">
        <f>H5183+K5183+O5183+T5183+AA5183+AB5183-AC5183</f>
        <v>0.7</v>
      </c>
    </row>
    <row r="5184" spans="1:30" ht="21" customHeight="1" x14ac:dyDescent="0.2">
      <c r="A5184" s="9">
        <v>5180</v>
      </c>
      <c r="B5184" s="107">
        <v>182307</v>
      </c>
      <c r="C5184" s="104" t="s">
        <v>70</v>
      </c>
      <c r="D5184" s="104">
        <v>3</v>
      </c>
      <c r="E5184" s="36">
        <f>'[1]3-18-03.'!AD22</f>
        <v>0</v>
      </c>
      <c r="F5184" s="49"/>
      <c r="G5184" s="49"/>
      <c r="H5184" s="12">
        <f>SUM(E5184*100,F5184:G5184)</f>
        <v>0</v>
      </c>
      <c r="I5184" s="49"/>
      <c r="J5184" s="106"/>
      <c r="K5184" s="14">
        <f>SUM(I5184:J5184)</f>
        <v>0</v>
      </c>
      <c r="L5184" s="49"/>
      <c r="M5184" s="106"/>
      <c r="N5184" s="106"/>
      <c r="O5184" s="14">
        <f>SUM(L5184:N5184)</f>
        <v>0</v>
      </c>
      <c r="P5184" s="106"/>
      <c r="Q5184" s="106"/>
      <c r="R5184" s="106"/>
      <c r="S5184" s="106"/>
      <c r="T5184" s="14">
        <f>SUM(P5184:S5184)</f>
        <v>0</v>
      </c>
      <c r="U5184" s="49"/>
      <c r="V5184" s="49"/>
      <c r="W5184" s="49"/>
      <c r="X5184" s="49"/>
      <c r="Y5184" s="49"/>
      <c r="Z5184" s="49"/>
      <c r="AA5184" s="14">
        <f>SUM(U5184:Z5184)</f>
        <v>0</v>
      </c>
      <c r="AB5184" s="49"/>
      <c r="AC5184" s="49"/>
      <c r="AD5184" s="86">
        <f>H5184+K5184+O5184+T5184+AA5184+AB5184-AC5184</f>
        <v>0</v>
      </c>
    </row>
    <row r="5185" spans="1:30" ht="21" customHeight="1" x14ac:dyDescent="0.2">
      <c r="A5185" s="10">
        <v>5181</v>
      </c>
      <c r="B5185" s="107">
        <v>182308</v>
      </c>
      <c r="C5185" s="104" t="s">
        <v>70</v>
      </c>
      <c r="D5185" s="104">
        <v>3</v>
      </c>
      <c r="E5185" s="36">
        <f>'[1]3-18-03.'!AD23</f>
        <v>0</v>
      </c>
      <c r="F5185" s="49"/>
      <c r="G5185" s="49"/>
      <c r="H5185" s="12">
        <f>SUM(E5185*100,F5185:G5185)</f>
        <v>0</v>
      </c>
      <c r="I5185" s="49"/>
      <c r="J5185" s="106"/>
      <c r="K5185" s="14">
        <f>SUM(I5185:J5185)</f>
        <v>0</v>
      </c>
      <c r="L5185" s="49"/>
      <c r="M5185" s="106"/>
      <c r="N5185" s="106"/>
      <c r="O5185" s="14">
        <f>SUM(L5185:N5185)</f>
        <v>0</v>
      </c>
      <c r="P5185" s="106"/>
      <c r="Q5185" s="106"/>
      <c r="R5185" s="106"/>
      <c r="S5185" s="106"/>
      <c r="T5185" s="14">
        <f>SUM(P5185:S5185)</f>
        <v>0</v>
      </c>
      <c r="U5185" s="49"/>
      <c r="V5185" s="49"/>
      <c r="W5185" s="49"/>
      <c r="X5185" s="49"/>
      <c r="Y5185" s="49"/>
      <c r="Z5185" s="49"/>
      <c r="AA5185" s="14">
        <f>SUM(U5185:Z5185)</f>
        <v>0</v>
      </c>
      <c r="AB5185" s="49"/>
      <c r="AC5185" s="49"/>
      <c r="AD5185" s="86">
        <f>H5185+K5185+O5185+T5185+AA5185+AB5185-AC5185</f>
        <v>0</v>
      </c>
    </row>
    <row r="5186" spans="1:30" ht="21" customHeight="1" x14ac:dyDescent="0.2">
      <c r="A5186" s="8">
        <v>5182</v>
      </c>
      <c r="B5186" s="107" t="s">
        <v>4159</v>
      </c>
      <c r="C5186" s="104" t="s">
        <v>70</v>
      </c>
      <c r="D5186" s="104">
        <v>2</v>
      </c>
      <c r="E5186" s="36">
        <f>H5186/100</f>
        <v>0</v>
      </c>
      <c r="F5186" s="49"/>
      <c r="G5186" s="49"/>
      <c r="H5186" s="12">
        <v>0</v>
      </c>
      <c r="I5186" s="49"/>
      <c r="J5186" s="106"/>
      <c r="K5186" s="14">
        <f>SUM(I5186:J5186)</f>
        <v>0</v>
      </c>
      <c r="L5186" s="49"/>
      <c r="M5186" s="106"/>
      <c r="N5186" s="106"/>
      <c r="O5186" s="14">
        <f>SUM(L5186:N5186)</f>
        <v>0</v>
      </c>
      <c r="P5186" s="106"/>
      <c r="Q5186" s="106"/>
      <c r="R5186" s="106"/>
      <c r="S5186" s="106"/>
      <c r="T5186" s="14">
        <f>SUM(P5186:S5186)</f>
        <v>0</v>
      </c>
      <c r="U5186" s="49"/>
      <c r="V5186" s="49"/>
      <c r="W5186" s="49"/>
      <c r="X5186" s="49"/>
      <c r="Y5186" s="49"/>
      <c r="Z5186" s="49"/>
      <c r="AA5186" s="14">
        <f>SUM(U5186:Z5186)</f>
        <v>0</v>
      </c>
      <c r="AB5186" s="49"/>
      <c r="AC5186" s="49"/>
      <c r="AD5186" s="86">
        <f>H5186+K5186+O5186+T5186+AA5186+AB5186-AC5186</f>
        <v>0</v>
      </c>
    </row>
    <row r="5187" spans="1:30" ht="21" customHeight="1" x14ac:dyDescent="0.2">
      <c r="A5187" s="9">
        <v>5183</v>
      </c>
      <c r="B5187" s="107" t="s">
        <v>4160</v>
      </c>
      <c r="C5187" s="104" t="s">
        <v>70</v>
      </c>
      <c r="D5187" s="104">
        <v>2</v>
      </c>
      <c r="E5187" s="36">
        <f>H5187/100</f>
        <v>0</v>
      </c>
      <c r="F5187" s="49"/>
      <c r="G5187" s="49"/>
      <c r="H5187" s="12">
        <v>0</v>
      </c>
      <c r="I5187" s="49"/>
      <c r="J5187" s="106"/>
      <c r="K5187" s="14">
        <f>SUM(I5187:J5187)</f>
        <v>0</v>
      </c>
      <c r="L5187" s="49"/>
      <c r="M5187" s="106"/>
      <c r="N5187" s="106"/>
      <c r="O5187" s="14">
        <f>SUM(L5187:N5187)</f>
        <v>0</v>
      </c>
      <c r="P5187" s="106"/>
      <c r="Q5187" s="106"/>
      <c r="R5187" s="106"/>
      <c r="S5187" s="106"/>
      <c r="T5187" s="14">
        <f>SUM(P5187:S5187)</f>
        <v>0</v>
      </c>
      <c r="U5187" s="49"/>
      <c r="V5187" s="49"/>
      <c r="W5187" s="49"/>
      <c r="X5187" s="49"/>
      <c r="Y5187" s="49"/>
      <c r="Z5187" s="49"/>
      <c r="AA5187" s="14">
        <f>SUM(U5187:Z5187)</f>
        <v>0</v>
      </c>
      <c r="AB5187" s="49"/>
      <c r="AC5187" s="49"/>
      <c r="AD5187" s="86">
        <f>H5187+K5187+O5187+T5187+AA5187+AB5187-AC5187</f>
        <v>0</v>
      </c>
    </row>
    <row r="5188" spans="1:30" ht="21" customHeight="1" x14ac:dyDescent="0.2">
      <c r="A5188" s="10">
        <v>5184</v>
      </c>
      <c r="B5188" s="107" t="s">
        <v>4161</v>
      </c>
      <c r="C5188" s="104" t="s">
        <v>70</v>
      </c>
      <c r="D5188" s="104">
        <v>2</v>
      </c>
      <c r="E5188" s="36">
        <f>H5188/100</f>
        <v>0</v>
      </c>
      <c r="F5188" s="49"/>
      <c r="G5188" s="49"/>
      <c r="H5188" s="12">
        <v>0</v>
      </c>
      <c r="I5188" s="49"/>
      <c r="J5188" s="106"/>
      <c r="K5188" s="14">
        <f>SUM(I5188:J5188)</f>
        <v>0</v>
      </c>
      <c r="L5188" s="49"/>
      <c r="M5188" s="106"/>
      <c r="N5188" s="106"/>
      <c r="O5188" s="14">
        <f>SUM(L5188:N5188)</f>
        <v>0</v>
      </c>
      <c r="P5188" s="106"/>
      <c r="Q5188" s="106"/>
      <c r="R5188" s="106"/>
      <c r="S5188" s="106"/>
      <c r="T5188" s="14">
        <f>SUM(P5188:S5188)</f>
        <v>0</v>
      </c>
      <c r="U5188" s="49"/>
      <c r="V5188" s="49"/>
      <c r="W5188" s="49"/>
      <c r="X5188" s="49"/>
      <c r="Y5188" s="49"/>
      <c r="Z5188" s="49"/>
      <c r="AA5188" s="14">
        <f>SUM(U5188:Z5188)</f>
        <v>0</v>
      </c>
      <c r="AB5188" s="49"/>
      <c r="AC5188" s="49"/>
      <c r="AD5188" s="86">
        <f>H5188+K5188+O5188+T5188+AA5188+AB5188-AC5188</f>
        <v>0</v>
      </c>
    </row>
    <row r="5189" spans="1:30" ht="21" customHeight="1" x14ac:dyDescent="0.2">
      <c r="A5189" s="8">
        <v>5185</v>
      </c>
      <c r="B5189" s="107" t="s">
        <v>4162</v>
      </c>
      <c r="C5189" s="104" t="s">
        <v>70</v>
      </c>
      <c r="D5189" s="104">
        <v>2</v>
      </c>
      <c r="E5189" s="36">
        <f>H5189/100</f>
        <v>0</v>
      </c>
      <c r="F5189" s="49"/>
      <c r="G5189" s="49"/>
      <c r="H5189" s="9">
        <v>0</v>
      </c>
      <c r="I5189" s="49"/>
      <c r="J5189" s="106"/>
      <c r="K5189" s="14">
        <f>SUM(I5189:J5189)</f>
        <v>0</v>
      </c>
      <c r="L5189" s="49"/>
      <c r="M5189" s="106"/>
      <c r="N5189" s="106"/>
      <c r="O5189" s="14">
        <f>SUM(L5189:N5189)</f>
        <v>0</v>
      </c>
      <c r="P5189" s="106"/>
      <c r="Q5189" s="106"/>
      <c r="R5189" s="106"/>
      <c r="S5189" s="106"/>
      <c r="T5189" s="14">
        <f>SUM(P5189:S5189)</f>
        <v>0</v>
      </c>
      <c r="U5189" s="49"/>
      <c r="V5189" s="49"/>
      <c r="W5189" s="49"/>
      <c r="X5189" s="49"/>
      <c r="Y5189" s="49"/>
      <c r="Z5189" s="49"/>
      <c r="AA5189" s="14">
        <f>SUM(U5189:Z5189)</f>
        <v>0</v>
      </c>
      <c r="AB5189" s="49"/>
      <c r="AC5189" s="49"/>
      <c r="AD5189" s="86">
        <f>H5189+K5189+O5189+T5189+AA5189+AB5189-AC5189</f>
        <v>0</v>
      </c>
    </row>
    <row r="5190" spans="1:30" ht="21" customHeight="1" x14ac:dyDescent="0.2">
      <c r="A5190" s="9">
        <v>5186</v>
      </c>
      <c r="B5190" s="107" t="s">
        <v>4163</v>
      </c>
      <c r="C5190" s="104" t="s">
        <v>70</v>
      </c>
      <c r="D5190" s="104">
        <v>2</v>
      </c>
      <c r="E5190" s="36">
        <f>H5190/100</f>
        <v>0</v>
      </c>
      <c r="F5190" s="49"/>
      <c r="G5190" s="49"/>
      <c r="H5190" s="12">
        <v>0</v>
      </c>
      <c r="I5190" s="49"/>
      <c r="J5190" s="106"/>
      <c r="K5190" s="14">
        <f>SUM(I5190:J5190)</f>
        <v>0</v>
      </c>
      <c r="L5190" s="49"/>
      <c r="M5190" s="106"/>
      <c r="N5190" s="106"/>
      <c r="O5190" s="14">
        <f>SUM(L5190:N5190)</f>
        <v>0</v>
      </c>
      <c r="P5190" s="106"/>
      <c r="Q5190" s="106"/>
      <c r="R5190" s="106"/>
      <c r="S5190" s="106"/>
      <c r="T5190" s="14">
        <f>SUM(P5190:S5190)</f>
        <v>0</v>
      </c>
      <c r="U5190" s="49"/>
      <c r="V5190" s="49"/>
      <c r="W5190" s="49"/>
      <c r="X5190" s="49"/>
      <c r="Y5190" s="49"/>
      <c r="Z5190" s="49"/>
      <c r="AA5190" s="14">
        <f>SUM(U5190:Z5190)</f>
        <v>0</v>
      </c>
      <c r="AB5190" s="49"/>
      <c r="AC5190" s="49"/>
      <c r="AD5190" s="87">
        <f>H5190+K5190+O5190+T5190+AA5190+AB5190-AC5190</f>
        <v>0</v>
      </c>
    </row>
    <row r="5191" spans="1:30" ht="21" customHeight="1" x14ac:dyDescent="0.2">
      <c r="A5191" s="10">
        <v>5187</v>
      </c>
      <c r="B5191" s="107" t="s">
        <v>4164</v>
      </c>
      <c r="C5191" s="104" t="s">
        <v>70</v>
      </c>
      <c r="D5191" s="104">
        <v>2</v>
      </c>
      <c r="E5191" s="36">
        <f>H5191/100</f>
        <v>0</v>
      </c>
      <c r="F5191" s="49"/>
      <c r="G5191" s="49"/>
      <c r="H5191" s="12">
        <v>0</v>
      </c>
      <c r="I5191" s="49"/>
      <c r="J5191" s="106"/>
      <c r="K5191" s="14">
        <f>SUM(I5191:J5191)</f>
        <v>0</v>
      </c>
      <c r="L5191" s="49"/>
      <c r="M5191" s="106"/>
      <c r="N5191" s="106"/>
      <c r="O5191" s="14">
        <f>SUM(L5191:N5191)</f>
        <v>0</v>
      </c>
      <c r="P5191" s="106"/>
      <c r="Q5191" s="106"/>
      <c r="R5191" s="106"/>
      <c r="S5191" s="106"/>
      <c r="T5191" s="14">
        <f>SUM(P5191:S5191)</f>
        <v>0</v>
      </c>
      <c r="U5191" s="49"/>
      <c r="V5191" s="49"/>
      <c r="W5191" s="49"/>
      <c r="X5191" s="49"/>
      <c r="Y5191" s="49"/>
      <c r="Z5191" s="49"/>
      <c r="AA5191" s="14">
        <f>SUM(U5191:Z5191)</f>
        <v>0</v>
      </c>
      <c r="AB5191" s="49"/>
      <c r="AC5191" s="49"/>
      <c r="AD5191" s="87">
        <f>H5191+K5191+O5191+T5191+AA5191+AB5191-AC5191</f>
        <v>0</v>
      </c>
    </row>
    <row r="5192" spans="1:30" ht="21" customHeight="1" x14ac:dyDescent="0.2">
      <c r="A5192" s="8">
        <v>5188</v>
      </c>
      <c r="B5192" s="103"/>
      <c r="C5192" s="104" t="s">
        <v>70</v>
      </c>
      <c r="D5192" s="103">
        <v>1</v>
      </c>
      <c r="E5192" s="36"/>
      <c r="F5192" s="49"/>
      <c r="G5192" s="49"/>
      <c r="H5192" s="12">
        <f>SUM(E5192*100,F5192:G5192)</f>
        <v>0</v>
      </c>
      <c r="I5192" s="49"/>
      <c r="J5192" s="106"/>
      <c r="K5192" s="14">
        <f>SUM(I5192:J5192)</f>
        <v>0</v>
      </c>
      <c r="L5192" s="49"/>
      <c r="M5192" s="106"/>
      <c r="N5192" s="106"/>
      <c r="O5192" s="14">
        <f>SUM(L5192:N5192)</f>
        <v>0</v>
      </c>
      <c r="P5192" s="106"/>
      <c r="Q5192" s="106"/>
      <c r="R5192" s="106"/>
      <c r="S5192" s="106"/>
      <c r="T5192" s="14">
        <f>SUM(Q5192:S5192)</f>
        <v>0</v>
      </c>
      <c r="U5192" s="49"/>
      <c r="V5192" s="49"/>
      <c r="W5192" s="49"/>
      <c r="X5192" s="49"/>
      <c r="Y5192" s="49"/>
      <c r="Z5192" s="49"/>
      <c r="AA5192" s="14">
        <f>SUM(U5192:Z5192)</f>
        <v>0</v>
      </c>
      <c r="AB5192" s="49"/>
      <c r="AC5192" s="49"/>
      <c r="AD5192" s="87">
        <f>H5192+K5192+O5192+T5192+AA5192+AB5192-AC5192</f>
        <v>0</v>
      </c>
    </row>
    <row r="5193" spans="1:30" ht="21" customHeight="1" x14ac:dyDescent="0.2">
      <c r="A5193" s="9">
        <v>5189</v>
      </c>
      <c r="B5193" s="96" t="s">
        <v>4165</v>
      </c>
      <c r="C5193" s="96" t="s">
        <v>66</v>
      </c>
      <c r="D5193" s="96">
        <v>3</v>
      </c>
      <c r="E5193" s="35">
        <v>0</v>
      </c>
      <c r="F5193" s="47"/>
      <c r="G5193" s="47"/>
      <c r="H5193" s="12">
        <f>SUM(E5193*100,F5193:G5193)</f>
        <v>0</v>
      </c>
      <c r="I5193" s="47"/>
      <c r="J5193" s="77"/>
      <c r="K5193" s="13">
        <f>SUM(I5193:J5193)</f>
        <v>0</v>
      </c>
      <c r="L5193" s="47"/>
      <c r="M5193" s="77"/>
      <c r="N5193" s="77"/>
      <c r="O5193" s="13">
        <f>SUM(L5193:N5193)</f>
        <v>0</v>
      </c>
      <c r="P5193" s="77"/>
      <c r="Q5193" s="77"/>
      <c r="R5193" s="77"/>
      <c r="S5193" s="77"/>
      <c r="T5193" s="13">
        <f>SUM(P5193:S5193)</f>
        <v>0</v>
      </c>
      <c r="U5193" s="47"/>
      <c r="V5193" s="47"/>
      <c r="W5193" s="47"/>
      <c r="X5193" s="47"/>
      <c r="Y5193" s="47"/>
      <c r="Z5193" s="47"/>
      <c r="AA5193" s="13">
        <f>SUM(U5193:Z5193)</f>
        <v>0</v>
      </c>
      <c r="AB5193" s="47"/>
      <c r="AC5193" s="47"/>
      <c r="AD5193" s="87">
        <f>H5193+K5193+O5193+T5193+AA5193+AB5193-AC5193</f>
        <v>0</v>
      </c>
    </row>
    <row r="5194" spans="1:30" ht="21" customHeight="1" x14ac:dyDescent="0.2">
      <c r="A5194" s="10">
        <v>5190</v>
      </c>
      <c r="B5194" s="96" t="s">
        <v>4166</v>
      </c>
      <c r="C5194" s="96" t="s">
        <v>66</v>
      </c>
      <c r="D5194" s="96">
        <v>3</v>
      </c>
      <c r="E5194" s="35">
        <v>0</v>
      </c>
      <c r="F5194" s="47"/>
      <c r="G5194" s="47"/>
      <c r="H5194" s="12">
        <f>SUM(E5194*100,F5194:G5194)</f>
        <v>0</v>
      </c>
      <c r="I5194" s="47"/>
      <c r="J5194" s="77"/>
      <c r="K5194" s="13">
        <f>SUM(I5194:J5194)</f>
        <v>0</v>
      </c>
      <c r="L5194" s="47"/>
      <c r="M5194" s="77"/>
      <c r="N5194" s="77"/>
      <c r="O5194" s="13">
        <f>SUM(L5194:N5194)</f>
        <v>0</v>
      </c>
      <c r="P5194" s="77"/>
      <c r="Q5194" s="77"/>
      <c r="R5194" s="77"/>
      <c r="S5194" s="77"/>
      <c r="T5194" s="13">
        <f>SUM(P5194:S5194)</f>
        <v>0</v>
      </c>
      <c r="U5194" s="47"/>
      <c r="V5194" s="47"/>
      <c r="W5194" s="47"/>
      <c r="X5194" s="47"/>
      <c r="Y5194" s="47"/>
      <c r="Z5194" s="47"/>
      <c r="AA5194" s="13">
        <f>SUM(U5194:Z5194)</f>
        <v>0</v>
      </c>
      <c r="AB5194" s="47"/>
      <c r="AC5194" s="47"/>
      <c r="AD5194" s="87">
        <f>H5194+K5194+O5194+T5194+AA5194+AB5194-AC5194</f>
        <v>0</v>
      </c>
    </row>
    <row r="5195" spans="1:30" ht="21" customHeight="1" x14ac:dyDescent="0.2">
      <c r="A5195" s="8">
        <v>5191</v>
      </c>
      <c r="B5195" s="96" t="s">
        <v>4167</v>
      </c>
      <c r="C5195" s="96" t="s">
        <v>66</v>
      </c>
      <c r="D5195" s="96">
        <v>2</v>
      </c>
      <c r="E5195" s="35">
        <v>0</v>
      </c>
      <c r="F5195" s="47"/>
      <c r="G5195" s="47"/>
      <c r="H5195" s="12">
        <f>SUM(E5195*100,F5195:G5195)</f>
        <v>0</v>
      </c>
      <c r="I5195" s="47"/>
      <c r="J5195" s="77"/>
      <c r="K5195" s="13">
        <f>SUM(I5195:J5195)</f>
        <v>0</v>
      </c>
      <c r="L5195" s="47"/>
      <c r="M5195" s="77"/>
      <c r="N5195" s="77"/>
      <c r="O5195" s="13">
        <f>SUM(L5195:N5195)</f>
        <v>0</v>
      </c>
      <c r="P5195" s="77"/>
      <c r="Q5195" s="77"/>
      <c r="R5195" s="77"/>
      <c r="S5195" s="77"/>
      <c r="T5195" s="13">
        <f>SUM(P5195:S5195)</f>
        <v>0</v>
      </c>
      <c r="U5195" s="47"/>
      <c r="V5195" s="47"/>
      <c r="W5195" s="47"/>
      <c r="X5195" s="47"/>
      <c r="Y5195" s="47"/>
      <c r="Z5195" s="47"/>
      <c r="AA5195" s="13">
        <f>SUM(U5195:Z5195)</f>
        <v>0</v>
      </c>
      <c r="AB5195" s="47"/>
      <c r="AC5195" s="47"/>
      <c r="AD5195" s="86">
        <f>H5195+K5195+O5195+T5195+AA5195+AB5195-AC5195</f>
        <v>0</v>
      </c>
    </row>
    <row r="5196" spans="1:30" ht="21" customHeight="1" x14ac:dyDescent="0.2">
      <c r="A5196" s="9">
        <v>5192</v>
      </c>
      <c r="B5196" s="96" t="s">
        <v>4168</v>
      </c>
      <c r="C5196" s="96" t="s">
        <v>66</v>
      </c>
      <c r="D5196" s="96">
        <v>1</v>
      </c>
      <c r="E5196" s="35">
        <v>0</v>
      </c>
      <c r="F5196" s="47"/>
      <c r="G5196" s="47"/>
      <c r="H5196" s="12">
        <f>SUM(E5196*100,F5196:G5196)</f>
        <v>0</v>
      </c>
      <c r="I5196" s="47"/>
      <c r="J5196" s="77"/>
      <c r="K5196" s="13">
        <f>SUM(I5196:J5196)</f>
        <v>0</v>
      </c>
      <c r="L5196" s="47"/>
      <c r="M5196" s="77"/>
      <c r="N5196" s="77"/>
      <c r="O5196" s="13">
        <f>SUM(L5196:N5196)</f>
        <v>0</v>
      </c>
      <c r="P5196" s="77"/>
      <c r="Q5196" s="77"/>
      <c r="R5196" s="77"/>
      <c r="S5196" s="77"/>
      <c r="T5196" s="13">
        <f>SUM(P5196:S5196)</f>
        <v>0</v>
      </c>
      <c r="U5196" s="47"/>
      <c r="V5196" s="47"/>
      <c r="W5196" s="47"/>
      <c r="X5196" s="47"/>
      <c r="Y5196" s="47"/>
      <c r="Z5196" s="47"/>
      <c r="AA5196" s="13">
        <f>SUM(U5196:Z5196)</f>
        <v>0</v>
      </c>
      <c r="AB5196" s="47"/>
      <c r="AC5196" s="47"/>
      <c r="AD5196" s="86">
        <f>H5196+K5196+O5196+T5196+AA5196+AB5196-AC5196</f>
        <v>0</v>
      </c>
    </row>
    <row r="5197" spans="1:30" ht="21" customHeight="1" x14ac:dyDescent="0.2">
      <c r="A5197" s="10">
        <v>5193</v>
      </c>
      <c r="B5197" s="96" t="s">
        <v>4169</v>
      </c>
      <c r="C5197" s="96" t="s">
        <v>66</v>
      </c>
      <c r="D5197" s="96">
        <v>4</v>
      </c>
      <c r="E5197" s="35">
        <v>0</v>
      </c>
      <c r="F5197" s="47"/>
      <c r="G5197" s="47"/>
      <c r="H5197" s="12">
        <f>SUM(E5197*100,F5197:G5197)</f>
        <v>0</v>
      </c>
      <c r="I5197" s="47"/>
      <c r="J5197" s="77"/>
      <c r="K5197" s="13">
        <f>SUM(I5197:J5197)</f>
        <v>0</v>
      </c>
      <c r="L5197" s="47"/>
      <c r="M5197" s="77"/>
      <c r="N5197" s="77"/>
      <c r="O5197" s="13">
        <f>SUM(L5197:N5197)</f>
        <v>0</v>
      </c>
      <c r="P5197" s="77"/>
      <c r="Q5197" s="77"/>
      <c r="R5197" s="77"/>
      <c r="S5197" s="77"/>
      <c r="T5197" s="13">
        <f>SUM(P5197:S5197)</f>
        <v>0</v>
      </c>
      <c r="U5197" s="47"/>
      <c r="V5197" s="47"/>
      <c r="W5197" s="47"/>
      <c r="X5197" s="47"/>
      <c r="Y5197" s="47"/>
      <c r="Z5197" s="47"/>
      <c r="AA5197" s="13">
        <f>SUM(U5197:Z5197)</f>
        <v>0</v>
      </c>
      <c r="AB5197" s="47"/>
      <c r="AC5197" s="47"/>
      <c r="AD5197" s="86">
        <f>H5197+K5197+O5197+T5197+AA5197+AB5197-AC5197</f>
        <v>0</v>
      </c>
    </row>
    <row r="5198" spans="1:30" ht="21" customHeight="1" x14ac:dyDescent="0.2">
      <c r="A5198" s="8">
        <v>5194</v>
      </c>
      <c r="B5198" s="110" t="s">
        <v>4170</v>
      </c>
      <c r="C5198" s="110" t="s">
        <v>73</v>
      </c>
      <c r="D5198" s="110">
        <v>4</v>
      </c>
      <c r="E5198" s="36">
        <v>0</v>
      </c>
      <c r="F5198" s="50"/>
      <c r="G5198" s="50"/>
      <c r="H5198" s="12">
        <f>SUM(E5198*100,F5198:G5198)</f>
        <v>0</v>
      </c>
      <c r="I5198" s="50"/>
      <c r="J5198" s="112"/>
      <c r="K5198" s="14">
        <f>SUM(I5198:J5198)</f>
        <v>0</v>
      </c>
      <c r="L5198" s="50"/>
      <c r="M5198" s="112"/>
      <c r="N5198" s="112"/>
      <c r="O5198" s="14">
        <f>SUM(L5198:N5198)</f>
        <v>0</v>
      </c>
      <c r="P5198" s="112"/>
      <c r="Q5198" s="112"/>
      <c r="R5198" s="112"/>
      <c r="S5198" s="112"/>
      <c r="T5198" s="14">
        <f>SUM(P5198:S5198)</f>
        <v>0</v>
      </c>
      <c r="U5198" s="50"/>
      <c r="V5198" s="50"/>
      <c r="W5198" s="50"/>
      <c r="X5198" s="50"/>
      <c r="Y5198" s="50"/>
      <c r="Z5198" s="50"/>
      <c r="AA5198" s="14">
        <f>SUM(U5198:Z5198)</f>
        <v>0</v>
      </c>
      <c r="AB5198" s="50"/>
      <c r="AC5198" s="50"/>
      <c r="AD5198" s="86">
        <f>H5198+K5198+O5198+T5198+AA5198+AB5198-AC5198</f>
        <v>0</v>
      </c>
    </row>
    <row r="5199" spans="1:30" ht="21" customHeight="1" x14ac:dyDescent="0.2">
      <c r="A5199" s="9">
        <v>5195</v>
      </c>
      <c r="B5199" s="108" t="s">
        <v>4171</v>
      </c>
      <c r="C5199" s="110" t="s">
        <v>73</v>
      </c>
      <c r="D5199" s="110">
        <v>4</v>
      </c>
      <c r="E5199" s="36">
        <v>0</v>
      </c>
      <c r="F5199" s="50"/>
      <c r="G5199" s="50"/>
      <c r="H5199" s="12">
        <f>SUM(E5199*100,F5199:G5199)</f>
        <v>0</v>
      </c>
      <c r="I5199" s="50"/>
      <c r="J5199" s="112"/>
      <c r="K5199" s="14">
        <f>SUM(I5199:J5199)</f>
        <v>0</v>
      </c>
      <c r="L5199" s="50"/>
      <c r="M5199" s="112"/>
      <c r="N5199" s="112"/>
      <c r="O5199" s="14">
        <f>SUM(L5199:N5199)</f>
        <v>0</v>
      </c>
      <c r="P5199" s="112"/>
      <c r="Q5199" s="112"/>
      <c r="R5199" s="112"/>
      <c r="S5199" s="112"/>
      <c r="T5199" s="14">
        <f>SUM(P5199:S5199)</f>
        <v>0</v>
      </c>
      <c r="U5199" s="50"/>
      <c r="V5199" s="50"/>
      <c r="W5199" s="50"/>
      <c r="X5199" s="50"/>
      <c r="Y5199" s="50"/>
      <c r="Z5199" s="50"/>
      <c r="AA5199" s="14">
        <f>SUM(U5199:Z5199)</f>
        <v>0</v>
      </c>
      <c r="AB5199" s="50"/>
      <c r="AC5199" s="50"/>
      <c r="AD5199" s="86">
        <f>H5199+K5199+O5199+T5199+AA5199+AB5199-AC5199</f>
        <v>0</v>
      </c>
    </row>
    <row r="5200" spans="1:30" ht="21" customHeight="1" x14ac:dyDescent="0.2">
      <c r="A5200" s="10">
        <v>5196</v>
      </c>
      <c r="B5200" s="110" t="s">
        <v>4172</v>
      </c>
      <c r="C5200" s="110" t="s">
        <v>73</v>
      </c>
      <c r="D5200" s="110">
        <v>4</v>
      </c>
      <c r="E5200" s="36"/>
      <c r="F5200" s="50"/>
      <c r="G5200" s="50"/>
      <c r="H5200" s="12">
        <f>SUM(E5200*100,F5200:G5200)</f>
        <v>0</v>
      </c>
      <c r="I5200" s="50"/>
      <c r="J5200" s="112"/>
      <c r="K5200" s="14">
        <f>SUM(I5200:J5200)</f>
        <v>0</v>
      </c>
      <c r="L5200" s="50"/>
      <c r="M5200" s="112"/>
      <c r="N5200" s="112"/>
      <c r="O5200" s="14">
        <f>SUM(L5200:N5200)</f>
        <v>0</v>
      </c>
      <c r="P5200" s="112"/>
      <c r="Q5200" s="112"/>
      <c r="R5200" s="112"/>
      <c r="S5200" s="112"/>
      <c r="T5200" s="14">
        <f>SUM(P5200:S5200)</f>
        <v>0</v>
      </c>
      <c r="U5200" s="50"/>
      <c r="V5200" s="50"/>
      <c r="W5200" s="50"/>
      <c r="X5200" s="50"/>
      <c r="Y5200" s="50"/>
      <c r="Z5200" s="50"/>
      <c r="AA5200" s="14">
        <f>SUM(U5200:Z5200)</f>
        <v>0</v>
      </c>
      <c r="AB5200" s="50"/>
      <c r="AC5200" s="50"/>
      <c r="AD5200" s="86">
        <f>H5200+K5200+O5200+T5200+AA5200+AB5200-AC5200</f>
        <v>0</v>
      </c>
    </row>
    <row r="5201" spans="1:30" ht="21" customHeight="1" x14ac:dyDescent="0.2">
      <c r="A5201" s="8">
        <v>5197</v>
      </c>
      <c r="B5201" s="110" t="s">
        <v>4173</v>
      </c>
      <c r="C5201" s="110" t="s">
        <v>73</v>
      </c>
      <c r="D5201" s="110">
        <v>4</v>
      </c>
      <c r="E5201" s="36">
        <v>0</v>
      </c>
      <c r="F5201" s="50"/>
      <c r="G5201" s="50"/>
      <c r="H5201" s="12">
        <f>SUM(E5201*100,F5201:G5201)</f>
        <v>0</v>
      </c>
      <c r="I5201" s="50"/>
      <c r="J5201" s="112"/>
      <c r="K5201" s="14">
        <f>SUM(I5201:J5201)</f>
        <v>0</v>
      </c>
      <c r="L5201" s="50"/>
      <c r="M5201" s="112"/>
      <c r="N5201" s="112"/>
      <c r="O5201" s="14">
        <f>SUM(L5201:N5201)</f>
        <v>0</v>
      </c>
      <c r="P5201" s="112"/>
      <c r="Q5201" s="112"/>
      <c r="R5201" s="112"/>
      <c r="S5201" s="112"/>
      <c r="T5201" s="14">
        <f>SUM(P5201:S5201)</f>
        <v>0</v>
      </c>
      <c r="U5201" s="50"/>
      <c r="V5201" s="50"/>
      <c r="W5201" s="50"/>
      <c r="X5201" s="50"/>
      <c r="Y5201" s="50"/>
      <c r="Z5201" s="50"/>
      <c r="AA5201" s="14">
        <f>SUM(U5201:Z5201)</f>
        <v>0</v>
      </c>
      <c r="AB5201" s="50"/>
      <c r="AC5201" s="50"/>
      <c r="AD5201" s="86">
        <f>H5201+K5201+O5201+T5201+AA5201+AB5201-AC5201</f>
        <v>0</v>
      </c>
    </row>
    <row r="5202" spans="1:30" ht="21" customHeight="1" x14ac:dyDescent="0.2">
      <c r="A5202" s="9">
        <v>5198</v>
      </c>
      <c r="B5202" s="122" t="s">
        <v>4174</v>
      </c>
      <c r="C5202" s="110" t="s">
        <v>73</v>
      </c>
      <c r="D5202" s="110">
        <v>2</v>
      </c>
      <c r="E5202" s="36">
        <v>0</v>
      </c>
      <c r="F5202" s="50"/>
      <c r="G5202" s="50"/>
      <c r="H5202" s="12">
        <f>SUM(E5202*100,F5202:G5202)</f>
        <v>0</v>
      </c>
      <c r="I5202" s="50"/>
      <c r="J5202" s="112"/>
      <c r="K5202" s="14">
        <f>SUM(I5202:J5202)</f>
        <v>0</v>
      </c>
      <c r="L5202" s="50"/>
      <c r="M5202" s="112"/>
      <c r="N5202" s="112"/>
      <c r="O5202" s="14">
        <f>SUM(L5202:N5202)</f>
        <v>0</v>
      </c>
      <c r="P5202" s="112"/>
      <c r="Q5202" s="112"/>
      <c r="R5202" s="112"/>
      <c r="S5202" s="112"/>
      <c r="T5202" s="14">
        <f>SUM(P5202:S5202)</f>
        <v>0</v>
      </c>
      <c r="U5202" s="50"/>
      <c r="V5202" s="50"/>
      <c r="W5202" s="50"/>
      <c r="X5202" s="50"/>
      <c r="Y5202" s="50"/>
      <c r="Z5202" s="50"/>
      <c r="AA5202" s="14">
        <f>SUM(U5202:Z5202)</f>
        <v>0</v>
      </c>
      <c r="AB5202" s="50"/>
      <c r="AC5202" s="50"/>
      <c r="AD5202" s="86">
        <f>H5202+K5202+O5202+T5202+AA5202+AB5202-AC5202</f>
        <v>0</v>
      </c>
    </row>
    <row r="5203" spans="1:30" ht="21" customHeight="1" x14ac:dyDescent="0.2">
      <c r="A5203" s="10">
        <v>5199</v>
      </c>
      <c r="B5203" s="122" t="s">
        <v>4175</v>
      </c>
      <c r="C5203" s="110" t="s">
        <v>73</v>
      </c>
      <c r="D5203" s="110">
        <v>2</v>
      </c>
      <c r="E5203" s="36">
        <v>0</v>
      </c>
      <c r="F5203" s="50"/>
      <c r="G5203" s="50"/>
      <c r="H5203" s="12">
        <f>SUM(E5203*100,F5203:G5203)</f>
        <v>0</v>
      </c>
      <c r="I5203" s="50"/>
      <c r="J5203" s="112"/>
      <c r="K5203" s="14">
        <f>SUM(I5203:J5203)</f>
        <v>0</v>
      </c>
      <c r="L5203" s="50"/>
      <c r="M5203" s="112"/>
      <c r="N5203" s="112"/>
      <c r="O5203" s="14">
        <f>SUM(L5203:N5203)</f>
        <v>0</v>
      </c>
      <c r="P5203" s="112"/>
      <c r="Q5203" s="112"/>
      <c r="R5203" s="112"/>
      <c r="S5203" s="112"/>
      <c r="T5203" s="14">
        <f>SUM(P5203:S5203)</f>
        <v>0</v>
      </c>
      <c r="U5203" s="50"/>
      <c r="V5203" s="50"/>
      <c r="W5203" s="50"/>
      <c r="X5203" s="50"/>
      <c r="Y5203" s="50"/>
      <c r="Z5203" s="50"/>
      <c r="AA5203" s="14">
        <f>SUM(U5203:Z5203)</f>
        <v>0</v>
      </c>
      <c r="AB5203" s="50"/>
      <c r="AC5203" s="50"/>
      <c r="AD5203" s="86">
        <f>H5203+K5203+O5203+T5203+AA5203+AB5203-AC5203</f>
        <v>0</v>
      </c>
    </row>
    <row r="5204" spans="1:30" ht="21" customHeight="1" x14ac:dyDescent="0.2">
      <c r="A5204" s="8">
        <v>5200</v>
      </c>
      <c r="B5204" s="122" t="s">
        <v>4176</v>
      </c>
      <c r="C5204" s="110" t="s">
        <v>73</v>
      </c>
      <c r="D5204" s="110">
        <v>1</v>
      </c>
      <c r="E5204" s="36">
        <v>0</v>
      </c>
      <c r="F5204" s="50"/>
      <c r="G5204" s="50"/>
      <c r="H5204" s="12">
        <f>SUM(E5204*100,F5204:G5204)</f>
        <v>0</v>
      </c>
      <c r="I5204" s="50"/>
      <c r="J5204" s="112"/>
      <c r="K5204" s="14">
        <f>SUM(I5204:J5204)</f>
        <v>0</v>
      </c>
      <c r="L5204" s="50"/>
      <c r="M5204" s="112"/>
      <c r="N5204" s="112"/>
      <c r="O5204" s="14">
        <f>SUM(L5204:N5204)</f>
        <v>0</v>
      </c>
      <c r="P5204" s="112"/>
      <c r="Q5204" s="112"/>
      <c r="R5204" s="112"/>
      <c r="S5204" s="112"/>
      <c r="T5204" s="14">
        <f>SUM(P5204:S5204)</f>
        <v>0</v>
      </c>
      <c r="U5204" s="50"/>
      <c r="V5204" s="50"/>
      <c r="W5204" s="50"/>
      <c r="X5204" s="50"/>
      <c r="Y5204" s="50"/>
      <c r="Z5204" s="50"/>
      <c r="AA5204" s="14">
        <f>SUM(U5204:Z5204)</f>
        <v>0</v>
      </c>
      <c r="AB5204" s="50"/>
      <c r="AC5204" s="50"/>
      <c r="AD5204" s="86">
        <f>H5204+K5204+O5204+T5204+AA5204+AB5204-AC5204</f>
        <v>0</v>
      </c>
    </row>
    <row r="5205" spans="1:30" ht="21" customHeight="1" x14ac:dyDescent="0.2">
      <c r="A5205" s="9">
        <v>5201</v>
      </c>
      <c r="B5205" s="122"/>
      <c r="C5205" s="110" t="s">
        <v>73</v>
      </c>
      <c r="D5205" s="110">
        <v>2</v>
      </c>
      <c r="E5205" s="36">
        <v>0</v>
      </c>
      <c r="F5205" s="50"/>
      <c r="G5205" s="50"/>
      <c r="H5205" s="12">
        <f>SUM(E5205*100,F5205:G5205)</f>
        <v>0</v>
      </c>
      <c r="I5205" s="50"/>
      <c r="J5205" s="112"/>
      <c r="K5205" s="14">
        <f>SUM(I5205:J5205)</f>
        <v>0</v>
      </c>
      <c r="L5205" s="50"/>
      <c r="M5205" s="112"/>
      <c r="N5205" s="112"/>
      <c r="O5205" s="14">
        <f>SUM(L5205:N5205)</f>
        <v>0</v>
      </c>
      <c r="P5205" s="112"/>
      <c r="Q5205" s="112"/>
      <c r="R5205" s="112"/>
      <c r="S5205" s="112"/>
      <c r="T5205" s="14">
        <f>SUM(P5205:S5205)</f>
        <v>0</v>
      </c>
      <c r="U5205" s="50"/>
      <c r="V5205" s="50"/>
      <c r="W5205" s="50"/>
      <c r="X5205" s="50"/>
      <c r="Y5205" s="50"/>
      <c r="Z5205" s="50"/>
      <c r="AA5205" s="14">
        <f>SUM(U5205:Z5205)</f>
        <v>0</v>
      </c>
      <c r="AB5205" s="50"/>
      <c r="AC5205" s="50"/>
      <c r="AD5205" s="86">
        <f>H5205+K5205+O5205+T5205+AA5205+AB5205-AC5205</f>
        <v>0</v>
      </c>
    </row>
    <row r="5206" spans="1:30" ht="21" customHeight="1" x14ac:dyDescent="0.2">
      <c r="A5206" s="10">
        <v>5202</v>
      </c>
      <c r="B5206" s="122" t="s">
        <v>4177</v>
      </c>
      <c r="C5206" s="110" t="s">
        <v>73</v>
      </c>
      <c r="D5206" s="110">
        <v>4</v>
      </c>
      <c r="E5206" s="36">
        <v>0</v>
      </c>
      <c r="F5206" s="50"/>
      <c r="G5206" s="50"/>
      <c r="H5206" s="12">
        <f>SUM(E5206*100,F5206:G5206)</f>
        <v>0</v>
      </c>
      <c r="I5206" s="50"/>
      <c r="J5206" s="112"/>
      <c r="K5206" s="14">
        <f>SUM(I5206:J5206)</f>
        <v>0</v>
      </c>
      <c r="L5206" s="50"/>
      <c r="M5206" s="112"/>
      <c r="N5206" s="112"/>
      <c r="O5206" s="14">
        <f>SUM(L5206:N5206)</f>
        <v>0</v>
      </c>
      <c r="P5206" s="112"/>
      <c r="Q5206" s="112"/>
      <c r="R5206" s="112"/>
      <c r="S5206" s="112"/>
      <c r="T5206" s="14">
        <f>SUM(P5206:S5206)</f>
        <v>0</v>
      </c>
      <c r="U5206" s="50"/>
      <c r="V5206" s="50"/>
      <c r="W5206" s="50"/>
      <c r="X5206" s="50"/>
      <c r="Y5206" s="50"/>
      <c r="Z5206" s="50"/>
      <c r="AA5206" s="14">
        <f>SUM(U5206:Z5206)</f>
        <v>0</v>
      </c>
      <c r="AB5206" s="50"/>
      <c r="AC5206" s="50"/>
      <c r="AD5206" s="86">
        <f>H5206+K5206+O5206+T5206+AA5206+AB5206-AC5206</f>
        <v>0</v>
      </c>
    </row>
    <row r="5207" spans="1:30" ht="21" customHeight="1" x14ac:dyDescent="0.2">
      <c r="A5207" s="8">
        <v>5203</v>
      </c>
      <c r="B5207" s="110" t="s">
        <v>4178</v>
      </c>
      <c r="C5207" s="110" t="s">
        <v>73</v>
      </c>
      <c r="D5207" s="110">
        <v>1</v>
      </c>
      <c r="E5207" s="36">
        <v>0</v>
      </c>
      <c r="F5207" s="50"/>
      <c r="G5207" s="50"/>
      <c r="H5207" s="12">
        <f>SUM(E5207*100,F5207:G5207)</f>
        <v>0</v>
      </c>
      <c r="I5207" s="50"/>
      <c r="J5207" s="112"/>
      <c r="K5207" s="14">
        <f>SUM(I5207:J5207)</f>
        <v>0</v>
      </c>
      <c r="L5207" s="50"/>
      <c r="M5207" s="112"/>
      <c r="N5207" s="112"/>
      <c r="O5207" s="14">
        <f>SUM(L5207:N5207)</f>
        <v>0</v>
      </c>
      <c r="P5207" s="112"/>
      <c r="Q5207" s="112"/>
      <c r="R5207" s="112"/>
      <c r="S5207" s="112"/>
      <c r="T5207" s="14">
        <f>SUM(P5207:S5207)</f>
        <v>0</v>
      </c>
      <c r="U5207" s="50"/>
      <c r="V5207" s="50"/>
      <c r="W5207" s="50"/>
      <c r="X5207" s="50"/>
      <c r="Y5207" s="50"/>
      <c r="Z5207" s="50"/>
      <c r="AA5207" s="14">
        <f>SUM(U5207:Z5207)</f>
        <v>0</v>
      </c>
      <c r="AB5207" s="50"/>
      <c r="AC5207" s="50"/>
      <c r="AD5207" s="86">
        <f>H5207+K5207+O5207+T5207+AA5207+AB5207-AC5207</f>
        <v>0</v>
      </c>
    </row>
    <row r="5208" spans="1:30" ht="21" customHeight="1" x14ac:dyDescent="0.2">
      <c r="A5208" s="9">
        <v>5204</v>
      </c>
      <c r="B5208" s="110" t="s">
        <v>4179</v>
      </c>
      <c r="C5208" s="110" t="s">
        <v>73</v>
      </c>
      <c r="D5208" s="110">
        <v>3</v>
      </c>
      <c r="E5208" s="36">
        <v>0</v>
      </c>
      <c r="F5208" s="50"/>
      <c r="G5208" s="50"/>
      <c r="H5208" s="12">
        <f>SUM(E5208*100,F5208:G5208)</f>
        <v>0</v>
      </c>
      <c r="I5208" s="50"/>
      <c r="J5208" s="112"/>
      <c r="K5208" s="14">
        <f>SUM(I5208:J5208)</f>
        <v>0</v>
      </c>
      <c r="L5208" s="50"/>
      <c r="M5208" s="112"/>
      <c r="N5208" s="112"/>
      <c r="O5208" s="14">
        <f>SUM(L5208:N5208)</f>
        <v>0</v>
      </c>
      <c r="P5208" s="112"/>
      <c r="Q5208" s="112"/>
      <c r="R5208" s="112"/>
      <c r="S5208" s="112"/>
      <c r="T5208" s="14">
        <f>SUM(P5208:S5208)</f>
        <v>0</v>
      </c>
      <c r="U5208" s="50"/>
      <c r="V5208" s="50"/>
      <c r="W5208" s="50"/>
      <c r="X5208" s="50"/>
      <c r="Y5208" s="50"/>
      <c r="Z5208" s="50"/>
      <c r="AA5208" s="14">
        <f>SUM(U5208:Z5208)</f>
        <v>0</v>
      </c>
      <c r="AB5208" s="50"/>
      <c r="AC5208" s="50"/>
      <c r="AD5208" s="87">
        <f>H5208+K5208+O5208+T5208+AA5208+AB5208-AC5208</f>
        <v>0</v>
      </c>
    </row>
    <row r="5209" spans="1:30" ht="21" customHeight="1" x14ac:dyDescent="0.2">
      <c r="A5209" s="10">
        <v>5205</v>
      </c>
      <c r="B5209" s="117">
        <v>204491</v>
      </c>
      <c r="C5209" s="119" t="s">
        <v>78</v>
      </c>
      <c r="D5209" s="119">
        <v>2</v>
      </c>
      <c r="E5209" s="36">
        <v>0</v>
      </c>
      <c r="F5209" s="51"/>
      <c r="G5209" s="51"/>
      <c r="H5209" s="12">
        <f>SUM(E5209*100,F5209:G5209)</f>
        <v>0</v>
      </c>
      <c r="I5209" s="51"/>
      <c r="J5209" s="121"/>
      <c r="K5209" s="14">
        <f>SUM(I5209:J5209)</f>
        <v>0</v>
      </c>
      <c r="L5209" s="51"/>
      <c r="M5209" s="121"/>
      <c r="N5209" s="121"/>
      <c r="O5209" s="14">
        <f>SUM(L5209:N5209)</f>
        <v>0</v>
      </c>
      <c r="P5209" s="121"/>
      <c r="Q5209" s="121"/>
      <c r="R5209" s="121"/>
      <c r="S5209" s="121"/>
      <c r="T5209" s="14">
        <f>SUM(P5209:S5209)</f>
        <v>0</v>
      </c>
      <c r="U5209" s="51"/>
      <c r="V5209" s="51"/>
      <c r="W5209" s="51"/>
      <c r="X5209" s="51"/>
      <c r="Y5209" s="51"/>
      <c r="Z5209" s="51"/>
      <c r="AA5209" s="14">
        <f>SUM(U5209:Z5209)</f>
        <v>0</v>
      </c>
      <c r="AB5209" s="51"/>
      <c r="AC5209" s="51"/>
      <c r="AD5209" s="87">
        <f>H5209+K5209+O5209+T5209+AA5209+AB5209-AC5209</f>
        <v>0</v>
      </c>
    </row>
    <row r="5210" spans="1:30" ht="21" customHeight="1" x14ac:dyDescent="0.2">
      <c r="A5210" s="8">
        <v>5206</v>
      </c>
      <c r="B5210" s="117">
        <v>184231</v>
      </c>
      <c r="C5210" s="119" t="s">
        <v>78</v>
      </c>
      <c r="D5210" s="119">
        <v>3</v>
      </c>
      <c r="E5210" s="36">
        <v>0</v>
      </c>
      <c r="F5210" s="51"/>
      <c r="G5210" s="51"/>
      <c r="H5210" s="12">
        <f>SUM(E5210*100,F5210:G5210)</f>
        <v>0</v>
      </c>
      <c r="I5210" s="51"/>
      <c r="J5210" s="121"/>
      <c r="K5210" s="14">
        <f>SUM(I5210:J5210)</f>
        <v>0</v>
      </c>
      <c r="L5210" s="51"/>
      <c r="M5210" s="121"/>
      <c r="N5210" s="121"/>
      <c r="O5210" s="14">
        <f>SUM(L5210:N5210)</f>
        <v>0</v>
      </c>
      <c r="P5210" s="121"/>
      <c r="Q5210" s="121"/>
      <c r="R5210" s="121"/>
      <c r="S5210" s="121"/>
      <c r="T5210" s="14">
        <f>SUM(P5210:S5210)</f>
        <v>0</v>
      </c>
      <c r="U5210" s="51"/>
      <c r="V5210" s="51"/>
      <c r="W5210" s="51"/>
      <c r="X5210" s="51"/>
      <c r="Y5210" s="51"/>
      <c r="Z5210" s="51"/>
      <c r="AA5210" s="14">
        <f>SUM(U5210:Z5210)</f>
        <v>0</v>
      </c>
      <c r="AB5210" s="51"/>
      <c r="AC5210" s="51"/>
      <c r="AD5210" s="87">
        <f>H5210+K5210+O5210+T5210+AA5210+AB5210-AC5210</f>
        <v>0</v>
      </c>
    </row>
    <row r="5211" spans="1:30" ht="21" customHeight="1" x14ac:dyDescent="0.2">
      <c r="A5211" s="9">
        <v>5207</v>
      </c>
      <c r="B5211" s="100" t="s">
        <v>4180</v>
      </c>
      <c r="C5211" s="101" t="s">
        <v>68</v>
      </c>
      <c r="D5211" s="101">
        <v>2</v>
      </c>
      <c r="E5211" s="35">
        <v>0</v>
      </c>
      <c r="F5211" s="48"/>
      <c r="G5211" s="48"/>
      <c r="H5211" s="12">
        <f>SUM(E5211*100,F5211:G5211)</f>
        <v>0</v>
      </c>
      <c r="I5211" s="48"/>
      <c r="J5211" s="78"/>
      <c r="K5211" s="13">
        <f>SUM(I5211:J5211)</f>
        <v>0</v>
      </c>
      <c r="L5211" s="48"/>
      <c r="M5211" s="78"/>
      <c r="N5211" s="78"/>
      <c r="O5211" s="13">
        <f>SUM(L5211:N5211)</f>
        <v>0</v>
      </c>
      <c r="P5211" s="78"/>
      <c r="Q5211" s="78"/>
      <c r="R5211" s="78"/>
      <c r="S5211" s="78"/>
      <c r="T5211" s="13">
        <f>SUM(P5211:S5211)</f>
        <v>0</v>
      </c>
      <c r="U5211" s="48"/>
      <c r="V5211" s="48"/>
      <c r="W5211" s="48"/>
      <c r="X5211" s="48"/>
      <c r="Y5211" s="48"/>
      <c r="Z5211" s="48"/>
      <c r="AA5211" s="13">
        <f>SUM(U5211:Z5211)</f>
        <v>0</v>
      </c>
      <c r="AB5211" s="48"/>
      <c r="AC5211" s="48"/>
      <c r="AD5211" s="87">
        <f>H5211+K5211+O5211+T5211+AA5211+AB5211-AC5211</f>
        <v>0</v>
      </c>
    </row>
    <row r="5212" spans="1:30" ht="21" customHeight="1" x14ac:dyDescent="0.2">
      <c r="A5212" s="10">
        <v>5208</v>
      </c>
      <c r="B5212" s="123" t="s">
        <v>4181</v>
      </c>
      <c r="C5212" s="101" t="s">
        <v>68</v>
      </c>
      <c r="D5212" s="125">
        <v>3</v>
      </c>
      <c r="E5212" s="35">
        <v>0</v>
      </c>
      <c r="F5212" s="48"/>
      <c r="G5212" s="48"/>
      <c r="H5212" s="12">
        <f>SUM(E5212*100,F5212:G5212)</f>
        <v>0</v>
      </c>
      <c r="I5212" s="48"/>
      <c r="J5212" s="78"/>
      <c r="K5212" s="13">
        <f>SUM(I5212:J5212)</f>
        <v>0</v>
      </c>
      <c r="L5212" s="48"/>
      <c r="M5212" s="78"/>
      <c r="N5212" s="78"/>
      <c r="O5212" s="13">
        <f>SUM(L5212:N5212)</f>
        <v>0</v>
      </c>
      <c r="P5212" s="78"/>
      <c r="Q5212" s="78"/>
      <c r="R5212" s="78"/>
      <c r="S5212" s="78"/>
      <c r="T5212" s="13">
        <f>SUM(P5212:S5212)</f>
        <v>0</v>
      </c>
      <c r="U5212" s="48"/>
      <c r="V5212" s="48"/>
      <c r="W5212" s="48"/>
      <c r="X5212" s="48"/>
      <c r="Y5212" s="48"/>
      <c r="Z5212" s="48"/>
      <c r="AA5212" s="13">
        <f>SUM(U5212:Z5212)</f>
        <v>0</v>
      </c>
      <c r="AB5212" s="48"/>
      <c r="AC5212" s="48"/>
      <c r="AD5212" s="87">
        <f>H5212+K5212+O5212+T5212+AA5212+AB5212-AC5212</f>
        <v>0</v>
      </c>
    </row>
    <row r="5213" spans="1:30" ht="21" customHeight="1" x14ac:dyDescent="0.2">
      <c r="A5213" s="8">
        <v>5209</v>
      </c>
      <c r="B5213" s="123" t="s">
        <v>4182</v>
      </c>
      <c r="C5213" s="101" t="s">
        <v>68</v>
      </c>
      <c r="D5213" s="125">
        <v>3</v>
      </c>
      <c r="E5213" s="35">
        <v>0</v>
      </c>
      <c r="F5213" s="48"/>
      <c r="G5213" s="48"/>
      <c r="H5213" s="12">
        <f>SUM(E5213*100,F5213:G5213)</f>
        <v>0</v>
      </c>
      <c r="I5213" s="48"/>
      <c r="J5213" s="78"/>
      <c r="K5213" s="13">
        <f>SUM(I5213:J5213)</f>
        <v>0</v>
      </c>
      <c r="L5213" s="48"/>
      <c r="M5213" s="78"/>
      <c r="N5213" s="78"/>
      <c r="O5213" s="13">
        <f>SUM(L5213:N5213)</f>
        <v>0</v>
      </c>
      <c r="P5213" s="78"/>
      <c r="Q5213" s="78"/>
      <c r="R5213" s="78"/>
      <c r="S5213" s="78"/>
      <c r="T5213" s="13">
        <f>SUM(P5213:S5213)</f>
        <v>0</v>
      </c>
      <c r="U5213" s="48"/>
      <c r="V5213" s="48"/>
      <c r="W5213" s="48"/>
      <c r="X5213" s="48"/>
      <c r="Y5213" s="48"/>
      <c r="Z5213" s="48"/>
      <c r="AA5213" s="13">
        <f>SUM(U5213:Z5213)</f>
        <v>0</v>
      </c>
      <c r="AB5213" s="48"/>
      <c r="AC5213" s="48"/>
      <c r="AD5213" s="87">
        <f>H5213+K5213+O5213+T5213+AA5213+AB5213-AC5213</f>
        <v>0</v>
      </c>
    </row>
    <row r="5214" spans="1:30" ht="21" customHeight="1" x14ac:dyDescent="0.2">
      <c r="A5214" s="9">
        <v>5210</v>
      </c>
      <c r="B5214" s="123" t="s">
        <v>4183</v>
      </c>
      <c r="C5214" s="101" t="s">
        <v>68</v>
      </c>
      <c r="D5214" s="125">
        <v>3</v>
      </c>
      <c r="E5214" s="35">
        <v>0</v>
      </c>
      <c r="F5214" s="48"/>
      <c r="G5214" s="48"/>
      <c r="H5214" s="12">
        <f>SUM(E5214*100,F5214:G5214)</f>
        <v>0</v>
      </c>
      <c r="I5214" s="48"/>
      <c r="J5214" s="78"/>
      <c r="K5214" s="13">
        <f>SUM(I5214:J5214)</f>
        <v>0</v>
      </c>
      <c r="L5214" s="48"/>
      <c r="M5214" s="78"/>
      <c r="N5214" s="78"/>
      <c r="O5214" s="13">
        <f>SUM(L5214:N5214)</f>
        <v>0</v>
      </c>
      <c r="P5214" s="78"/>
      <c r="Q5214" s="78"/>
      <c r="R5214" s="78"/>
      <c r="S5214" s="78"/>
      <c r="T5214" s="13">
        <f>SUM(P5214:S5214)</f>
        <v>0</v>
      </c>
      <c r="U5214" s="48"/>
      <c r="V5214" s="48"/>
      <c r="W5214" s="48"/>
      <c r="X5214" s="48"/>
      <c r="Y5214" s="48"/>
      <c r="Z5214" s="48"/>
      <c r="AA5214" s="13">
        <f>SUM(U5214:Z5214)</f>
        <v>0</v>
      </c>
      <c r="AB5214" s="48"/>
      <c r="AC5214" s="48"/>
      <c r="AD5214" s="87">
        <f>H5214+K5214+O5214+T5214+AA5214+AB5214-AC5214</f>
        <v>0</v>
      </c>
    </row>
    <row r="5215" spans="1:30" ht="21" customHeight="1" x14ac:dyDescent="0.2">
      <c r="A5215" s="10">
        <v>5211</v>
      </c>
      <c r="B5215" s="123" t="s">
        <v>880</v>
      </c>
      <c r="C5215" s="101" t="s">
        <v>68</v>
      </c>
      <c r="D5215" s="125">
        <v>3</v>
      </c>
      <c r="E5215" s="35">
        <v>0</v>
      </c>
      <c r="F5215" s="48"/>
      <c r="G5215" s="48"/>
      <c r="H5215" s="12">
        <f>SUM(E5215*100,F5215:G5215)</f>
        <v>0</v>
      </c>
      <c r="I5215" s="48"/>
      <c r="J5215" s="78"/>
      <c r="K5215" s="13">
        <f>SUM(I5215:J5215)</f>
        <v>0</v>
      </c>
      <c r="L5215" s="48"/>
      <c r="M5215" s="78"/>
      <c r="N5215" s="78"/>
      <c r="O5215" s="13">
        <f>SUM(L5215:N5215)</f>
        <v>0</v>
      </c>
      <c r="P5215" s="78"/>
      <c r="Q5215" s="78"/>
      <c r="R5215" s="78"/>
      <c r="S5215" s="78"/>
      <c r="T5215" s="13">
        <f>SUM(P5215:S5215)</f>
        <v>0</v>
      </c>
      <c r="U5215" s="48"/>
      <c r="V5215" s="48"/>
      <c r="W5215" s="48"/>
      <c r="X5215" s="48"/>
      <c r="Y5215" s="48"/>
      <c r="Z5215" s="48"/>
      <c r="AA5215" s="13">
        <f>SUM(U5215:Z5215)</f>
        <v>0</v>
      </c>
      <c r="AB5215" s="48"/>
      <c r="AC5215" s="48"/>
      <c r="AD5215" s="87">
        <f>H5215+K5215+O5215+T5215+AA5215+AB5215-AC5215</f>
        <v>0</v>
      </c>
    </row>
    <row r="5216" spans="1:30" ht="21" customHeight="1" x14ac:dyDescent="0.2">
      <c r="A5216" s="8">
        <v>5212</v>
      </c>
      <c r="B5216" s="129" t="s">
        <v>4184</v>
      </c>
      <c r="C5216" s="101" t="s">
        <v>68</v>
      </c>
      <c r="D5216" s="101">
        <v>2</v>
      </c>
      <c r="E5216" s="35">
        <v>0</v>
      </c>
      <c r="F5216" s="48"/>
      <c r="G5216" s="48"/>
      <c r="H5216" s="12">
        <f>SUM(E5216*100,F5216:G5216)</f>
        <v>0</v>
      </c>
      <c r="I5216" s="48"/>
      <c r="J5216" s="78"/>
      <c r="K5216" s="13">
        <f>SUM(I5216:J5216)</f>
        <v>0</v>
      </c>
      <c r="L5216" s="48"/>
      <c r="M5216" s="78"/>
      <c r="N5216" s="78"/>
      <c r="O5216" s="13">
        <f>SUM(L5216:N5216)</f>
        <v>0</v>
      </c>
      <c r="P5216" s="78"/>
      <c r="Q5216" s="78"/>
      <c r="R5216" s="78"/>
      <c r="S5216" s="78"/>
      <c r="T5216" s="13">
        <f>SUM(P5216:S5216)</f>
        <v>0</v>
      </c>
      <c r="U5216" s="48"/>
      <c r="V5216" s="48"/>
      <c r="W5216" s="48"/>
      <c r="X5216" s="48"/>
      <c r="Y5216" s="48"/>
      <c r="Z5216" s="48"/>
      <c r="AA5216" s="13">
        <f>SUM(U5216:Z5216)</f>
        <v>0</v>
      </c>
      <c r="AB5216" s="48"/>
      <c r="AC5216" s="48"/>
      <c r="AD5216" s="87">
        <f>H5216+K5216+O5216+T5216+AA5216+AB5216-AC5216</f>
        <v>0</v>
      </c>
    </row>
    <row r="5217" spans="1:30" ht="21" customHeight="1" x14ac:dyDescent="0.2">
      <c r="A5217" s="9">
        <v>5213</v>
      </c>
      <c r="B5217" s="219" t="s">
        <v>4185</v>
      </c>
      <c r="C5217" s="101" t="s">
        <v>68</v>
      </c>
      <c r="D5217" s="101">
        <v>2</v>
      </c>
      <c r="E5217" s="35">
        <v>0</v>
      </c>
      <c r="F5217" s="48"/>
      <c r="G5217" s="48"/>
      <c r="H5217" s="12">
        <f>SUM(E5217*100,F5217:G5217)</f>
        <v>0</v>
      </c>
      <c r="I5217" s="48"/>
      <c r="J5217" s="78"/>
      <c r="K5217" s="13">
        <f>SUM(I5217:J5217)</f>
        <v>0</v>
      </c>
      <c r="L5217" s="48"/>
      <c r="M5217" s="78"/>
      <c r="N5217" s="78"/>
      <c r="O5217" s="13">
        <f>SUM(L5217:N5217)</f>
        <v>0</v>
      </c>
      <c r="P5217" s="78"/>
      <c r="Q5217" s="78"/>
      <c r="R5217" s="78"/>
      <c r="S5217" s="78"/>
      <c r="T5217" s="13">
        <f>SUM(P5217:S5217)</f>
        <v>0</v>
      </c>
      <c r="U5217" s="48"/>
      <c r="V5217" s="48"/>
      <c r="W5217" s="48"/>
      <c r="X5217" s="48"/>
      <c r="Y5217" s="48"/>
      <c r="Z5217" s="48"/>
      <c r="AA5217" s="13">
        <f>SUM(U5217:Z5217)</f>
        <v>0</v>
      </c>
      <c r="AB5217" s="48"/>
      <c r="AC5217" s="48"/>
      <c r="AD5217" s="87">
        <f>H5217+K5217+O5217+T5217+AA5217+AB5217-AC5217</f>
        <v>0</v>
      </c>
    </row>
    <row r="5218" spans="1:30" ht="21" customHeight="1" x14ac:dyDescent="0.2">
      <c r="A5218" s="10">
        <v>5214</v>
      </c>
      <c r="B5218" s="129" t="s">
        <v>4186</v>
      </c>
      <c r="C5218" s="101" t="s">
        <v>68</v>
      </c>
      <c r="D5218" s="101">
        <v>2</v>
      </c>
      <c r="E5218" s="35">
        <v>0</v>
      </c>
      <c r="F5218" s="48"/>
      <c r="G5218" s="48"/>
      <c r="H5218" s="12">
        <f>SUM(E5218*100,F5218:G5218)</f>
        <v>0</v>
      </c>
      <c r="I5218" s="48"/>
      <c r="J5218" s="78"/>
      <c r="K5218" s="13">
        <f>SUM(I5218:J5218)</f>
        <v>0</v>
      </c>
      <c r="L5218" s="48"/>
      <c r="M5218" s="78"/>
      <c r="N5218" s="78"/>
      <c r="O5218" s="13">
        <f>SUM(L5218:N5218)</f>
        <v>0</v>
      </c>
      <c r="P5218" s="78"/>
      <c r="Q5218" s="78"/>
      <c r="R5218" s="78"/>
      <c r="S5218" s="78"/>
      <c r="T5218" s="13">
        <f>SUM(P5218:S5218)</f>
        <v>0</v>
      </c>
      <c r="U5218" s="48"/>
      <c r="V5218" s="48"/>
      <c r="W5218" s="48"/>
      <c r="X5218" s="48"/>
      <c r="Y5218" s="48"/>
      <c r="Z5218" s="48"/>
      <c r="AA5218" s="13">
        <f>SUM(U5218:Z5218)</f>
        <v>0</v>
      </c>
      <c r="AB5218" s="48"/>
      <c r="AC5218" s="48"/>
      <c r="AD5218" s="86">
        <f>H5218+K5218+O5218+T5218+AA5218+AB5218-AC5218</f>
        <v>0</v>
      </c>
    </row>
    <row r="5219" spans="1:30" ht="21" customHeight="1" x14ac:dyDescent="0.2">
      <c r="A5219" s="8">
        <v>5215</v>
      </c>
      <c r="B5219" s="146" t="s">
        <v>4187</v>
      </c>
      <c r="C5219" s="101" t="s">
        <v>68</v>
      </c>
      <c r="D5219" s="101">
        <v>3</v>
      </c>
      <c r="E5219" s="35">
        <v>0</v>
      </c>
      <c r="F5219" s="48"/>
      <c r="G5219" s="48"/>
      <c r="H5219" s="12">
        <f>SUM(E5219*100,F5219:G5219)</f>
        <v>0</v>
      </c>
      <c r="I5219" s="48"/>
      <c r="J5219" s="78"/>
      <c r="K5219" s="13">
        <f>SUM(I5219:J5219)</f>
        <v>0</v>
      </c>
      <c r="L5219" s="48"/>
      <c r="M5219" s="78"/>
      <c r="N5219" s="78"/>
      <c r="O5219" s="13">
        <f>SUM(L5219:N5219)</f>
        <v>0</v>
      </c>
      <c r="P5219" s="78"/>
      <c r="Q5219" s="78"/>
      <c r="R5219" s="78"/>
      <c r="S5219" s="78"/>
      <c r="T5219" s="13">
        <f>SUM(P5219:S5219)</f>
        <v>0</v>
      </c>
      <c r="U5219" s="48"/>
      <c r="V5219" s="48"/>
      <c r="W5219" s="48"/>
      <c r="X5219" s="48"/>
      <c r="Y5219" s="48"/>
      <c r="Z5219" s="48"/>
      <c r="AA5219" s="13">
        <f>SUM(U5219:Z5219)</f>
        <v>0</v>
      </c>
      <c r="AB5219" s="48"/>
      <c r="AC5219" s="48"/>
      <c r="AD5219" s="236"/>
    </row>
    <row r="5220" spans="1:30" ht="21" customHeight="1" x14ac:dyDescent="0.2">
      <c r="A5220" s="9">
        <v>5216</v>
      </c>
      <c r="B5220" s="99" t="s">
        <v>4188</v>
      </c>
      <c r="C5220" s="101" t="s">
        <v>68</v>
      </c>
      <c r="D5220" s="101">
        <v>4</v>
      </c>
      <c r="E5220" s="35">
        <v>0</v>
      </c>
      <c r="F5220" s="48"/>
      <c r="G5220" s="48"/>
      <c r="H5220" s="12">
        <f>SUM(E5220*100,F5220:G5220)</f>
        <v>0</v>
      </c>
      <c r="I5220" s="48"/>
      <c r="J5220" s="78"/>
      <c r="K5220" s="13">
        <f>SUM(I5220:J5220)</f>
        <v>0</v>
      </c>
      <c r="L5220" s="48"/>
      <c r="M5220" s="78"/>
      <c r="N5220" s="78"/>
      <c r="O5220" s="13">
        <f>SUM(L5220:N5220)</f>
        <v>0</v>
      </c>
      <c r="P5220" s="78"/>
      <c r="Q5220" s="78"/>
      <c r="R5220" s="78"/>
      <c r="S5220" s="78"/>
      <c r="T5220" s="13">
        <f>SUM(P5220:S5220)</f>
        <v>0</v>
      </c>
      <c r="U5220" s="48"/>
      <c r="V5220" s="48"/>
      <c r="W5220" s="48"/>
      <c r="X5220" s="48"/>
      <c r="Y5220" s="48"/>
      <c r="Z5220" s="48"/>
      <c r="AA5220" s="13">
        <f>SUM(U5220:Z5220)</f>
        <v>0</v>
      </c>
      <c r="AB5220" s="48"/>
      <c r="AC5220" s="48"/>
      <c r="AD5220" s="236"/>
    </row>
    <row r="5221" spans="1:30" ht="21" customHeight="1" x14ac:dyDescent="0.2">
      <c r="A5221" s="10">
        <v>5217</v>
      </c>
      <c r="B5221" s="143" t="s">
        <v>4189</v>
      </c>
      <c r="C5221" s="92" t="s">
        <v>64</v>
      </c>
      <c r="D5221" s="91">
        <v>4</v>
      </c>
      <c r="E5221" s="37">
        <v>0</v>
      </c>
      <c r="F5221" s="53"/>
      <c r="G5221" s="46"/>
      <c r="H5221" s="12">
        <f>SUM(E5221*100,F5221:G5221)</f>
        <v>0</v>
      </c>
      <c r="I5221" s="94"/>
      <c r="J5221" s="95"/>
      <c r="K5221" s="12">
        <f>SUM(I5221:J5221)</f>
        <v>0</v>
      </c>
      <c r="L5221" s="95"/>
      <c r="M5221" s="95"/>
      <c r="N5221" s="95"/>
      <c r="O5221" s="12">
        <f>SUM(L5221:N5221)</f>
        <v>0</v>
      </c>
      <c r="P5221" s="95"/>
      <c r="Q5221" s="95"/>
      <c r="R5221" s="95"/>
      <c r="S5221" s="95"/>
      <c r="T5221" s="12">
        <f>SUM(P5221:S5221)</f>
        <v>0</v>
      </c>
      <c r="U5221" s="95"/>
      <c r="V5221" s="94"/>
      <c r="W5221" s="94"/>
      <c r="X5221" s="94"/>
      <c r="Y5221" s="85"/>
      <c r="Z5221" s="85"/>
      <c r="AA5221" s="14">
        <f>SUM(U5221:Z5221)</f>
        <v>0</v>
      </c>
      <c r="AB5221" s="85"/>
      <c r="AC5221" s="85"/>
      <c r="AD5221" s="236"/>
    </row>
  </sheetData>
  <autoFilter ref="A1:AD5221" xr:uid="{9546C0C8-462B-4AFD-B9EA-EA06B11BF45C}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sortState xmlns:xlrd2="http://schemas.microsoft.com/office/spreadsheetml/2017/richdata2" ref="A8:AD5221">
      <sortCondition descending="1" ref="AD1:AD5221"/>
    </sortState>
  </autoFilter>
  <mergeCells count="35">
    <mergeCell ref="P3:P4"/>
    <mergeCell ref="O3:O4"/>
    <mergeCell ref="A1:A4"/>
    <mergeCell ref="R3:R4"/>
    <mergeCell ref="S3:S4"/>
    <mergeCell ref="D1:D4"/>
    <mergeCell ref="B1:B4"/>
    <mergeCell ref="C1:C4"/>
    <mergeCell ref="I2:K2"/>
    <mergeCell ref="L2:O2"/>
    <mergeCell ref="I3:I4"/>
    <mergeCell ref="G3:G4"/>
    <mergeCell ref="E2:H2"/>
    <mergeCell ref="H3:H4"/>
    <mergeCell ref="J3:J4"/>
    <mergeCell ref="L3:L4"/>
    <mergeCell ref="N3:N4"/>
    <mergeCell ref="M3:M4"/>
    <mergeCell ref="K3:K4"/>
    <mergeCell ref="E1:AC1"/>
    <mergeCell ref="T3:T4"/>
    <mergeCell ref="P2:T2"/>
    <mergeCell ref="F3:F4"/>
    <mergeCell ref="E3:E4"/>
    <mergeCell ref="AC2:AC4"/>
    <mergeCell ref="U2:AA2"/>
    <mergeCell ref="U3:U4"/>
    <mergeCell ref="Y3:Y4"/>
    <mergeCell ref="Z3:Z4"/>
    <mergeCell ref="AA3:AA4"/>
    <mergeCell ref="W3:W4"/>
    <mergeCell ref="X3:X4"/>
    <mergeCell ref="AB2:AB4"/>
    <mergeCell ref="V3:V4"/>
    <mergeCell ref="Q3:Q4"/>
  </mergeCells>
  <conditionalFormatting sqref="E4960:E4974">
    <cfRule type="cellIs" dxfId="175" priority="317" operator="equal">
      <formula>2</formula>
    </cfRule>
    <cfRule type="cellIs" dxfId="174" priority="318" operator="equal">
      <formula>"н/я"</formula>
    </cfRule>
    <cfRule type="cellIs" dxfId="173" priority="319" operator="equal">
      <formula>"н/з"</formula>
    </cfRule>
    <cfRule type="cellIs" dxfId="172" priority="320" operator="equal">
      <formula>"н/д"</formula>
    </cfRule>
  </conditionalFormatting>
  <conditionalFormatting sqref="B4395:B4409">
    <cfRule type="cellIs" dxfId="171" priority="309" operator="equal">
      <formula>2</formula>
    </cfRule>
    <cfRule type="cellIs" dxfId="170" priority="310" operator="equal">
      <formula>"н/з"</formula>
    </cfRule>
    <cfRule type="cellIs" dxfId="169" priority="311" operator="equal">
      <formula>"н/д"</formula>
    </cfRule>
    <cfRule type="cellIs" dxfId="168" priority="312" operator="equal">
      <formula>"н/я"</formula>
    </cfRule>
  </conditionalFormatting>
  <conditionalFormatting sqref="B4994 B4996">
    <cfRule type="cellIs" dxfId="167" priority="293" operator="equal">
      <formula>"н/д"</formula>
    </cfRule>
    <cfRule type="cellIs" dxfId="166" priority="294" operator="equal">
      <formula>"н/з"</formula>
    </cfRule>
    <cfRule type="cellIs" dxfId="165" priority="295" operator="equal">
      <formula>"н/я"</formula>
    </cfRule>
    <cfRule type="cellIs" dxfId="164" priority="296" operator="equal">
      <formula>2</formula>
    </cfRule>
  </conditionalFormatting>
  <conditionalFormatting sqref="B4999">
    <cfRule type="cellIs" dxfId="163" priority="292" operator="equal">
      <formula>"н/з"</formula>
    </cfRule>
  </conditionalFormatting>
  <conditionalFormatting sqref="F4337:F4362">
    <cfRule type="cellIs" dxfId="162" priority="276" operator="equal">
      <formula>2</formula>
    </cfRule>
    <cfRule type="cellIs" dxfId="161" priority="277" operator="equal">
      <formula>"н/з"</formula>
    </cfRule>
    <cfRule type="cellIs" dxfId="160" priority="278" operator="equal">
      <formula>"н/я"</formula>
    </cfRule>
    <cfRule type="cellIs" dxfId="159" priority="279" operator="equal">
      <formula>"н/д"</formula>
    </cfRule>
  </conditionalFormatting>
  <conditionalFormatting sqref="B4337:B4343">
    <cfRule type="cellIs" dxfId="158" priority="272" operator="equal">
      <formula>2</formula>
    </cfRule>
    <cfRule type="cellIs" dxfId="157" priority="273" operator="equal">
      <formula>"н/з"</formula>
    </cfRule>
    <cfRule type="cellIs" dxfId="156" priority="274" operator="equal">
      <formula>"н/я"</formula>
    </cfRule>
    <cfRule type="cellIs" dxfId="155" priority="275" operator="equal">
      <formula>"н/д"</formula>
    </cfRule>
  </conditionalFormatting>
  <conditionalFormatting sqref="B4344:B4362">
    <cfRule type="cellIs" dxfId="154" priority="268" operator="equal">
      <formula>2</formula>
    </cfRule>
    <cfRule type="cellIs" dxfId="153" priority="269" operator="equal">
      <formula>"н/з"</formula>
    </cfRule>
    <cfRule type="cellIs" dxfId="152" priority="270" operator="equal">
      <formula>"н/я"</formula>
    </cfRule>
    <cfRule type="cellIs" dxfId="151" priority="271" operator="equal">
      <formula>"н/д"</formula>
    </cfRule>
  </conditionalFormatting>
  <conditionalFormatting sqref="E4363:F4386">
    <cfRule type="cellIs" dxfId="150" priority="264" operator="equal">
      <formula>"н/д"</formula>
    </cfRule>
    <cfRule type="cellIs" dxfId="149" priority="265" operator="equal">
      <formula>"н/з"</formula>
    </cfRule>
    <cfRule type="cellIs" dxfId="148" priority="266" operator="equal">
      <formula>"н/я"</formula>
    </cfRule>
    <cfRule type="cellIs" dxfId="147" priority="267" operator="equal">
      <formula>2</formula>
    </cfRule>
  </conditionalFormatting>
  <conditionalFormatting sqref="B4363:B4386">
    <cfRule type="cellIs" dxfId="146" priority="260" operator="equal">
      <formula>"н/д"</formula>
    </cfRule>
    <cfRule type="cellIs" dxfId="145" priority="261" operator="equal">
      <formula>"н/з"</formula>
    </cfRule>
    <cfRule type="cellIs" dxfId="144" priority="262" operator="equal">
      <formula>"н/я"</formula>
    </cfRule>
    <cfRule type="cellIs" dxfId="143" priority="263" operator="equal">
      <formula>2</formula>
    </cfRule>
  </conditionalFormatting>
  <conditionalFormatting sqref="B4387:B4394">
    <cfRule type="cellIs" dxfId="142" priority="256" operator="equal">
      <formula>2</formula>
    </cfRule>
    <cfRule type="cellIs" dxfId="141" priority="257" operator="equal">
      <formula>"н/з"</formula>
    </cfRule>
    <cfRule type="cellIs" dxfId="140" priority="258" operator="equal">
      <formula>"н/д"</formula>
    </cfRule>
    <cfRule type="cellIs" dxfId="139" priority="259" operator="equal">
      <formula>"н/я"</formula>
    </cfRule>
  </conditionalFormatting>
  <conditionalFormatting sqref="B4455:B4457">
    <cfRule type="cellIs" dxfId="138" priority="236" operator="equal">
      <formula>2</formula>
    </cfRule>
    <cfRule type="cellIs" dxfId="137" priority="237" operator="equal">
      <formula>"н/з"</formula>
    </cfRule>
    <cfRule type="cellIs" dxfId="136" priority="238" operator="equal">
      <formula>"н/д"</formula>
    </cfRule>
    <cfRule type="cellIs" dxfId="135" priority="239" operator="equal">
      <formula>"н/я"</formula>
    </cfRule>
  </conditionalFormatting>
  <conditionalFormatting sqref="B4410:B4428">
    <cfRule type="cellIs" dxfId="134" priority="252" operator="equal">
      <formula>2</formula>
    </cfRule>
    <cfRule type="cellIs" dxfId="133" priority="253" operator="equal">
      <formula>"н/з"</formula>
    </cfRule>
    <cfRule type="cellIs" dxfId="132" priority="254" operator="equal">
      <formula>"н/д"</formula>
    </cfRule>
    <cfRule type="cellIs" dxfId="131" priority="255" operator="equal">
      <formula>"н/я"</formula>
    </cfRule>
  </conditionalFormatting>
  <conditionalFormatting sqref="B4429">
    <cfRule type="cellIs" dxfId="130" priority="248" operator="equal">
      <formula>2</formula>
    </cfRule>
    <cfRule type="cellIs" dxfId="129" priority="249" operator="equal">
      <formula>"н/з"</formula>
    </cfRule>
    <cfRule type="cellIs" dxfId="128" priority="250" operator="equal">
      <formula>"н/д"</formula>
    </cfRule>
    <cfRule type="cellIs" dxfId="127" priority="251" operator="equal">
      <formula>"н/я"</formula>
    </cfRule>
  </conditionalFormatting>
  <conditionalFormatting sqref="B4430:B4433">
    <cfRule type="cellIs" dxfId="126" priority="244" operator="equal">
      <formula>2</formula>
    </cfRule>
    <cfRule type="cellIs" dxfId="125" priority="245" operator="equal">
      <formula>"н/з"</formula>
    </cfRule>
    <cfRule type="cellIs" dxfId="124" priority="246" operator="equal">
      <formula>"н/д"</formula>
    </cfRule>
    <cfRule type="cellIs" dxfId="123" priority="247" operator="equal">
      <formula>"н/я"</formula>
    </cfRule>
  </conditionalFormatting>
  <conditionalFormatting sqref="B4458:B4480">
    <cfRule type="cellIs" dxfId="122" priority="232" operator="equal">
      <formula>2</formula>
    </cfRule>
    <cfRule type="cellIs" dxfId="121" priority="233" operator="equal">
      <formula>"н/з"</formula>
    </cfRule>
    <cfRule type="cellIs" dxfId="120" priority="234" operator="equal">
      <formula>"н/д"</formula>
    </cfRule>
    <cfRule type="cellIs" dxfId="119" priority="235" operator="equal">
      <formula>"н/я"</formula>
    </cfRule>
  </conditionalFormatting>
  <conditionalFormatting sqref="B4434:B4454">
    <cfRule type="cellIs" dxfId="118" priority="240" operator="equal">
      <formula>2</formula>
    </cfRule>
    <cfRule type="cellIs" dxfId="117" priority="241" operator="equal">
      <formula>"н/з"</formula>
    </cfRule>
    <cfRule type="cellIs" dxfId="116" priority="242" operator="equal">
      <formula>"н/д"</formula>
    </cfRule>
    <cfRule type="cellIs" dxfId="115" priority="243" operator="equal">
      <formula>"н/я"</formula>
    </cfRule>
  </conditionalFormatting>
  <conditionalFormatting sqref="B4484">
    <cfRule type="cellIs" dxfId="114" priority="228" operator="equal">
      <formula>2</formula>
    </cfRule>
    <cfRule type="cellIs" dxfId="113" priority="229" operator="equal">
      <formula>"н/я"</formula>
    </cfRule>
    <cfRule type="cellIs" dxfId="112" priority="230" operator="equal">
      <formula>"н/з"</formula>
    </cfRule>
    <cfRule type="cellIs" dxfId="111" priority="231" operator="equal">
      <formula>"н/д"</formula>
    </cfRule>
  </conditionalFormatting>
  <conditionalFormatting sqref="B4487">
    <cfRule type="cellIs" dxfId="110" priority="224" operator="equal">
      <formula>2</formula>
    </cfRule>
    <cfRule type="cellIs" dxfId="109" priority="225" operator="equal">
      <formula>"н/з"</formula>
    </cfRule>
    <cfRule type="cellIs" dxfId="108" priority="226" operator="equal">
      <formula>"н/д"</formula>
    </cfRule>
    <cfRule type="cellIs" dxfId="107" priority="227" operator="equal">
      <formula>"н/я"</formula>
    </cfRule>
  </conditionalFormatting>
  <conditionalFormatting sqref="B4491:B4516">
    <cfRule type="cellIs" dxfId="106" priority="211" operator="equal">
      <formula>2</formula>
    </cfRule>
    <cfRule type="cellIs" dxfId="105" priority="212" operator="equal">
      <formula>"н/з"</formula>
    </cfRule>
    <cfRule type="cellIs" dxfId="104" priority="213" operator="equal">
      <formula>"н/я"</formula>
    </cfRule>
    <cfRule type="cellIs" dxfId="103" priority="214" operator="equal">
      <formula>"н/д"</formula>
    </cfRule>
  </conditionalFormatting>
  <conditionalFormatting sqref="B4517:B4543">
    <cfRule type="cellIs" dxfId="102" priority="203" operator="equal">
      <formula>"не зачтено"</formula>
    </cfRule>
    <cfRule type="cellIs" dxfId="101" priority="204" operator="equal">
      <formula>2</formula>
    </cfRule>
    <cfRule type="cellIs" dxfId="100" priority="205" operator="equal">
      <formula>"неявка"</formula>
    </cfRule>
    <cfRule type="cellIs" dxfId="99" priority="206" operator="equal">
      <formula>"недопуск"</formula>
    </cfRule>
  </conditionalFormatting>
  <conditionalFormatting sqref="B4544:B4571">
    <cfRule type="containsBlanks" dxfId="98" priority="193">
      <formula>LEN(TRIM(B4544))=0</formula>
    </cfRule>
    <cfRule type="cellIs" dxfId="97" priority="194" operator="equal">
      <formula>"не зачтено"</formula>
    </cfRule>
    <cfRule type="cellIs" dxfId="96" priority="195" operator="equal">
      <formula>2</formula>
    </cfRule>
    <cfRule type="cellIs" dxfId="95" priority="196" operator="equal">
      <formula>"неявка"</formula>
    </cfRule>
    <cfRule type="cellIs" dxfId="94" priority="197" operator="equal">
      <formula>"недопуск"</formula>
    </cfRule>
  </conditionalFormatting>
  <conditionalFormatting sqref="B4572:B4600">
    <cfRule type="containsBlanks" dxfId="93" priority="183">
      <formula>LEN(TRIM(B4572))=0</formula>
    </cfRule>
    <cfRule type="cellIs" dxfId="92" priority="184" operator="equal">
      <formula>"не зачтено"</formula>
    </cfRule>
    <cfRule type="cellIs" dxfId="91" priority="185" operator="equal">
      <formula>2</formula>
    </cfRule>
    <cfRule type="cellIs" dxfId="90" priority="186" operator="equal">
      <formula>"неявка"</formula>
    </cfRule>
    <cfRule type="cellIs" dxfId="89" priority="187" operator="equal">
      <formula>"недопуск"</formula>
    </cfRule>
  </conditionalFormatting>
  <conditionalFormatting sqref="B4601:B4630">
    <cfRule type="containsBlanks" dxfId="88" priority="113">
      <formula>LEN(TRIM(B4601))=0</formula>
    </cfRule>
    <cfRule type="cellIs" dxfId="87" priority="114" operator="equal">
      <formula>"не зачтено"</formula>
    </cfRule>
    <cfRule type="cellIs" dxfId="86" priority="115" operator="equal">
      <formula>2</formula>
    </cfRule>
    <cfRule type="cellIs" dxfId="85" priority="116" operator="equal">
      <formula>"неявка"</formula>
    </cfRule>
    <cfRule type="cellIs" dxfId="84" priority="117" operator="equal">
      <formula>"недопуск"</formula>
    </cfRule>
  </conditionalFormatting>
  <conditionalFormatting sqref="B4615 B4618:B4621 B4602:B4613 B4623:B4626 B4628:B4630">
    <cfRule type="containsBlanks" dxfId="83" priority="143">
      <formula>LEN(TRIM(B4602))=0</formula>
    </cfRule>
    <cfRule type="cellIs" dxfId="82" priority="144" operator="equal">
      <formula>"не зачтено"</formula>
    </cfRule>
    <cfRule type="cellIs" dxfId="81" priority="145" operator="equal">
      <formula>2</formula>
    </cfRule>
    <cfRule type="cellIs" dxfId="80" priority="146" operator="equal">
      <formula>"неявка"</formula>
    </cfRule>
    <cfRule type="cellIs" dxfId="79" priority="147" operator="equal">
      <formula>"недопуск"</formula>
    </cfRule>
  </conditionalFormatting>
  <conditionalFormatting sqref="B4601">
    <cfRule type="containsBlanks" dxfId="78" priority="138">
      <formula>LEN(TRIM(B4601))=0</formula>
    </cfRule>
    <cfRule type="cellIs" dxfId="77" priority="139" operator="equal">
      <formula>"не зачтено"</formula>
    </cfRule>
    <cfRule type="cellIs" dxfId="76" priority="140" operator="equal">
      <formula>2</formula>
    </cfRule>
    <cfRule type="cellIs" dxfId="75" priority="141" operator="equal">
      <formula>"неявка"</formula>
    </cfRule>
    <cfRule type="cellIs" dxfId="74" priority="142" operator="equal">
      <formula>"недопуск"</formula>
    </cfRule>
  </conditionalFormatting>
  <conditionalFormatting sqref="B4614">
    <cfRule type="containsBlanks" dxfId="73" priority="133">
      <formula>LEN(TRIM(B4614))=0</formula>
    </cfRule>
    <cfRule type="cellIs" dxfId="72" priority="134" operator="equal">
      <formula>"не зачтено"</formula>
    </cfRule>
    <cfRule type="cellIs" dxfId="71" priority="135" operator="equal">
      <formula>2</formula>
    </cfRule>
    <cfRule type="cellIs" dxfId="70" priority="136" operator="equal">
      <formula>"неявка"</formula>
    </cfRule>
    <cfRule type="cellIs" dxfId="69" priority="137" operator="equal">
      <formula>"недопуск"</formula>
    </cfRule>
  </conditionalFormatting>
  <conditionalFormatting sqref="B4616">
    <cfRule type="containsBlanks" dxfId="68" priority="128">
      <formula>LEN(TRIM(B4616))=0</formula>
    </cfRule>
    <cfRule type="cellIs" dxfId="67" priority="129" operator="equal">
      <formula>"не зачтено"</formula>
    </cfRule>
    <cfRule type="cellIs" dxfId="66" priority="130" operator="equal">
      <formula>2</formula>
    </cfRule>
    <cfRule type="cellIs" dxfId="65" priority="131" operator="equal">
      <formula>"неявка"</formula>
    </cfRule>
    <cfRule type="cellIs" dxfId="64" priority="132" operator="equal">
      <formula>"недопуск"</formula>
    </cfRule>
  </conditionalFormatting>
  <conditionalFormatting sqref="B4617">
    <cfRule type="containsBlanks" dxfId="63" priority="123">
      <formula>LEN(TRIM(B4617))=0</formula>
    </cfRule>
    <cfRule type="cellIs" dxfId="62" priority="124" operator="equal">
      <formula>"не зачтено"</formula>
    </cfRule>
    <cfRule type="cellIs" dxfId="61" priority="125" operator="equal">
      <formula>2</formula>
    </cfRule>
    <cfRule type="cellIs" dxfId="60" priority="126" operator="equal">
      <formula>"неявка"</formula>
    </cfRule>
    <cfRule type="cellIs" dxfId="59" priority="127" operator="equal">
      <formula>"недопуск"</formula>
    </cfRule>
  </conditionalFormatting>
  <conditionalFormatting sqref="B4622">
    <cfRule type="containsBlanks" dxfId="58" priority="118">
      <formula>LEN(TRIM(B4622))=0</formula>
    </cfRule>
    <cfRule type="cellIs" dxfId="57" priority="119" operator="equal">
      <formula>"не зачтено"</formula>
    </cfRule>
    <cfRule type="cellIs" dxfId="56" priority="120" operator="equal">
      <formula>2</formula>
    </cfRule>
    <cfRule type="cellIs" dxfId="55" priority="121" operator="equal">
      <formula>"неявка"</formula>
    </cfRule>
    <cfRule type="cellIs" dxfId="54" priority="122" operator="equal">
      <formula>"недопуск"</formula>
    </cfRule>
  </conditionalFormatting>
  <conditionalFormatting sqref="B4742 B4750 B4746:B4748 B4755:B4757 B4760:B4767">
    <cfRule type="cellIs" dxfId="53" priority="101" operator="equal">
      <formula>"н/д"</formula>
    </cfRule>
    <cfRule type="cellIs" dxfId="52" priority="102" operator="equal">
      <formula>"н/з"</formula>
    </cfRule>
    <cfRule type="cellIs" dxfId="51" priority="103" operator="equal">
      <formula>"н/я"</formula>
    </cfRule>
    <cfRule type="cellIs" dxfId="50" priority="104" operator="equal">
      <formula>2</formula>
    </cfRule>
  </conditionalFormatting>
  <conditionalFormatting sqref="B4769">
    <cfRule type="cellIs" dxfId="49" priority="93" operator="equal">
      <formula>"н/д"</formula>
    </cfRule>
    <cfRule type="cellIs" dxfId="48" priority="94" operator="equal">
      <formula>"н/з"</formula>
    </cfRule>
    <cfRule type="cellIs" dxfId="47" priority="95" operator="equal">
      <formula>"н/я"</formula>
    </cfRule>
    <cfRule type="cellIs" dxfId="46" priority="96" operator="equal">
      <formula>2</formula>
    </cfRule>
  </conditionalFormatting>
  <conditionalFormatting sqref="B4798:B4827">
    <cfRule type="cellIs" dxfId="45" priority="85" operator="equal">
      <formula>"н/д"</formula>
    </cfRule>
    <cfRule type="cellIs" dxfId="44" priority="86" operator="equal">
      <formula>"н/з"</formula>
    </cfRule>
    <cfRule type="cellIs" dxfId="43" priority="87" operator="equal">
      <formula>"н/я"</formula>
    </cfRule>
    <cfRule type="cellIs" dxfId="42" priority="88" operator="equal">
      <formula>2</formula>
    </cfRule>
  </conditionalFormatting>
  <conditionalFormatting sqref="B4834:B4852 B4854:B4857">
    <cfRule type="cellIs" dxfId="41" priority="73" operator="equal">
      <formula>"н/д"</formula>
    </cfRule>
    <cfRule type="cellIs" dxfId="40" priority="74" operator="equal">
      <formula>"н/з"</formula>
    </cfRule>
    <cfRule type="cellIs" dxfId="39" priority="75" operator="equal">
      <formula>"н/я"</formula>
    </cfRule>
    <cfRule type="cellIs" dxfId="38" priority="76" operator="equal">
      <formula>2</formula>
    </cfRule>
  </conditionalFormatting>
  <conditionalFormatting sqref="B4828:B4830 B4832">
    <cfRule type="cellIs" dxfId="37" priority="69" operator="equal">
      <formula>"н/д"</formula>
    </cfRule>
    <cfRule type="cellIs" dxfId="36" priority="70" operator="equal">
      <formula>"н/з"</formula>
    </cfRule>
    <cfRule type="cellIs" dxfId="35" priority="71" operator="equal">
      <formula>"н/я"</formula>
    </cfRule>
    <cfRule type="cellIs" dxfId="34" priority="72" operator="equal">
      <formula>2</formula>
    </cfRule>
  </conditionalFormatting>
  <conditionalFormatting sqref="B4861:B4885">
    <cfRule type="cellIs" dxfId="33" priority="53" operator="equal">
      <formula>"н/д"</formula>
    </cfRule>
    <cfRule type="cellIs" dxfId="32" priority="54" operator="equal">
      <formula>"н/з"</formula>
    </cfRule>
    <cfRule type="cellIs" dxfId="31" priority="55" operator="equal">
      <formula>"н/я"</formula>
    </cfRule>
    <cfRule type="cellIs" dxfId="30" priority="56" operator="equal">
      <formula>2</formula>
    </cfRule>
  </conditionalFormatting>
  <conditionalFormatting sqref="B4858:B4859">
    <cfRule type="cellIs" dxfId="29" priority="49" operator="equal">
      <formula>"н/д"</formula>
    </cfRule>
    <cfRule type="cellIs" dxfId="28" priority="50" operator="equal">
      <formula>"н/з"</formula>
    </cfRule>
    <cfRule type="cellIs" dxfId="27" priority="51" operator="equal">
      <formula>"н/я"</formula>
    </cfRule>
    <cfRule type="cellIs" dxfId="26" priority="52" operator="equal">
      <formula>2</formula>
    </cfRule>
  </conditionalFormatting>
  <conditionalFormatting sqref="B4860">
    <cfRule type="cellIs" dxfId="25" priority="45" operator="equal">
      <formula>"н/д"</formula>
    </cfRule>
    <cfRule type="cellIs" dxfId="24" priority="46" operator="equal">
      <formula>"н/з"</formula>
    </cfRule>
    <cfRule type="cellIs" dxfId="23" priority="47" operator="equal">
      <formula>"н/я"</formula>
    </cfRule>
    <cfRule type="cellIs" dxfId="22" priority="48" operator="equal">
      <formula>2</formula>
    </cfRule>
  </conditionalFormatting>
  <conditionalFormatting sqref="B4917:B4935 B4937:B4939 B4942:B4943">
    <cfRule type="cellIs" dxfId="21" priority="29" operator="equal">
      <formula>"н/д"</formula>
    </cfRule>
    <cfRule type="cellIs" dxfId="20" priority="30" operator="equal">
      <formula>"н/з"</formula>
    </cfRule>
    <cfRule type="cellIs" dxfId="19" priority="31" operator="equal">
      <formula>"н/я"</formula>
    </cfRule>
    <cfRule type="cellIs" dxfId="18" priority="32" operator="equal">
      <formula>2</formula>
    </cfRule>
  </conditionalFormatting>
  <conditionalFormatting sqref="B4936">
    <cfRule type="cellIs" dxfId="17" priority="25" operator="equal">
      <formula>"н/д"</formula>
    </cfRule>
    <cfRule type="cellIs" dxfId="16" priority="26" operator="equal">
      <formula>"н/з"</formula>
    </cfRule>
    <cfRule type="cellIs" dxfId="15" priority="27" operator="equal">
      <formula>"н/я"</formula>
    </cfRule>
    <cfRule type="cellIs" dxfId="14" priority="28" operator="equal">
      <formula>2</formula>
    </cfRule>
  </conditionalFormatting>
  <conditionalFormatting sqref="B4940:B4941">
    <cfRule type="cellIs" dxfId="13" priority="21" operator="equal">
      <formula>"н/д"</formula>
    </cfRule>
    <cfRule type="cellIs" dxfId="12" priority="22" operator="equal">
      <formula>"н/з"</formula>
    </cfRule>
    <cfRule type="cellIs" dxfId="11" priority="23" operator="equal">
      <formula>"н/я"</formula>
    </cfRule>
    <cfRule type="cellIs" dxfId="10" priority="24" operator="equal">
      <formula>2</formula>
    </cfRule>
  </conditionalFormatting>
  <conditionalFormatting sqref="B4949:B4969">
    <cfRule type="cellIs" dxfId="9" priority="9" operator="equal">
      <formula>"н/з"</formula>
    </cfRule>
  </conditionalFormatting>
  <conditionalFormatting sqref="B4944:B4947">
    <cfRule type="cellIs" dxfId="8" priority="10" operator="equal">
      <formula>"н/з"</formula>
    </cfRule>
  </conditionalFormatting>
  <conditionalFormatting sqref="B4948">
    <cfRule type="cellIs" dxfId="7" priority="5" operator="equal">
      <formula>"н/д"</formula>
    </cfRule>
    <cfRule type="cellIs" dxfId="6" priority="6" operator="equal">
      <formula>"н/з"</formula>
    </cfRule>
    <cfRule type="cellIs" dxfId="5" priority="7" operator="equal">
      <formula>"н/я"</formula>
    </cfRule>
    <cfRule type="cellIs" dxfId="4" priority="8" operator="equal">
      <formula>2</formula>
    </cfRule>
  </conditionalFormatting>
  <conditionalFormatting sqref="B4971">
    <cfRule type="cellIs" dxfId="3" priority="1" operator="equal">
      <formula>"н/д"</formula>
    </cfRule>
    <cfRule type="cellIs" dxfId="2" priority="2" operator="equal">
      <formula>"н/з"</formula>
    </cfRule>
    <cfRule type="cellIs" dxfId="1" priority="3" operator="equal">
      <formula>"н/я"</formula>
    </cfRule>
    <cfRule type="cellIs" dxfId="0" priority="4" operator="equal">
      <formula>2</formula>
    </cfRule>
  </conditionalFormatting>
  <pageMargins left="0.70866141732283472" right="0.70866141732283472" top="0.74803149606299213" bottom="0.74803149606299213" header="0.31496062992125984" footer="0.31496062992125984"/>
  <pageSetup paperSize="9" scale="3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общий рейтинг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kalininap</dc:creator>
  <cp:keywords/>
  <dc:description/>
  <cp:lastModifiedBy>Microsoft Office User</cp:lastModifiedBy>
  <cp:revision/>
  <dcterms:created xsi:type="dcterms:W3CDTF">2013-06-05T08:15:51Z</dcterms:created>
  <dcterms:modified xsi:type="dcterms:W3CDTF">2021-04-01T18:41:49Z</dcterms:modified>
  <cp:category/>
  <cp:contentStatus/>
</cp:coreProperties>
</file>